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Files\Client Files\School Energy Coalition\PUC Distribution\PUC Distribution 2018 Rates\Interrogatories\"/>
    </mc:Choice>
  </mc:AlternateContent>
  <xr:revisionPtr revIDLastSave="0" documentId="10_ncr:8100000_{C7FAB7CB-475A-427C-865F-CF082D564BCF}" xr6:coauthVersionLast="34" xr6:coauthVersionMax="34" xr10:uidLastSave="{00000000-0000-0000-0000-000000000000}"/>
  <bookViews>
    <workbookView xWindow="0" yWindow="257" windowWidth="20374" windowHeight="9343" xr2:uid="{00000000-000D-0000-FFFF-FFFF00000000}"/>
  </bookViews>
  <sheets>
    <sheet name="2017 Comparisons" sheetId="4" r:id="rId1"/>
    <sheet name="PUC Peer Group" sheetId="5" r:id="rId2"/>
    <sheet name="Rate and Bill Data" sheetId="1" r:id="rId3"/>
  </sheets>
  <calcPr calcId="162913"/>
</workbook>
</file>

<file path=xl/calcChain.xml><?xml version="1.0" encoding="utf-8"?>
<calcChain xmlns="http://schemas.openxmlformats.org/spreadsheetml/2006/main">
  <c r="A8" i="5" l="1"/>
  <c r="B8" i="5"/>
  <c r="J8" i="5"/>
  <c r="B11" i="5"/>
  <c r="C11" i="5"/>
  <c r="E11" i="5"/>
  <c r="G11" i="5"/>
  <c r="J11" i="5"/>
  <c r="B14" i="5"/>
  <c r="C14" i="5"/>
  <c r="E14" i="5"/>
  <c r="G14" i="5"/>
  <c r="J14" i="5"/>
  <c r="B15" i="5"/>
  <c r="J15" i="5"/>
  <c r="B16" i="5"/>
  <c r="C16" i="5"/>
  <c r="E16" i="5"/>
  <c r="G16" i="5"/>
  <c r="J16" i="5"/>
  <c r="B17" i="5"/>
  <c r="C17" i="5"/>
  <c r="E17" i="5"/>
  <c r="G17" i="5"/>
  <c r="J17" i="5"/>
  <c r="B18" i="5"/>
  <c r="C18" i="5"/>
  <c r="E18" i="5"/>
  <c r="G18" i="5"/>
  <c r="J18" i="5"/>
  <c r="B19" i="5"/>
  <c r="C19" i="5"/>
  <c r="E19" i="5"/>
  <c r="G19" i="5"/>
  <c r="J19" i="5"/>
  <c r="B21" i="5"/>
  <c r="C21" i="5"/>
  <c r="E21" i="5"/>
  <c r="G21" i="5"/>
  <c r="J21" i="5"/>
  <c r="J24" i="5"/>
  <c r="B24" i="5"/>
  <c r="J23" i="5"/>
  <c r="G23" i="5"/>
  <c r="E23" i="5"/>
  <c r="C23" i="5"/>
  <c r="B23" i="5"/>
  <c r="J22" i="5"/>
  <c r="B22" i="5"/>
  <c r="J20" i="5"/>
  <c r="G20" i="5"/>
  <c r="E20" i="5"/>
  <c r="C20" i="5"/>
  <c r="B20" i="5"/>
  <c r="J13" i="5"/>
  <c r="B13" i="5"/>
  <c r="J12" i="5"/>
  <c r="B12" i="5"/>
  <c r="J10" i="5"/>
  <c r="G10" i="5"/>
  <c r="E10" i="5"/>
  <c r="C10" i="5"/>
  <c r="B10" i="5"/>
  <c r="J9" i="5"/>
  <c r="G9" i="5"/>
  <c r="E9" i="5"/>
  <c r="C9" i="5"/>
  <c r="B9" i="5"/>
  <c r="J7" i="5"/>
  <c r="G7" i="5"/>
  <c r="E7" i="5"/>
  <c r="C7" i="5"/>
  <c r="B7" i="5"/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K78" i="1"/>
  <c r="K79" i="1" s="1"/>
  <c r="H78" i="1"/>
  <c r="H79" i="1" s="1"/>
  <c r="E78" i="1"/>
  <c r="E79" i="1" s="1"/>
  <c r="B68" i="4" l="1"/>
  <c r="B41" i="4" l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l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E56" i="1"/>
  <c r="H56" i="1"/>
  <c r="K56" i="1"/>
  <c r="E44" i="1"/>
  <c r="A66" i="4" l="1"/>
  <c r="A67" i="4" s="1"/>
  <c r="A68" i="4" s="1"/>
  <c r="P76" i="1"/>
  <c r="A69" i="4" l="1"/>
  <c r="A70" i="4" s="1"/>
  <c r="J60" i="4"/>
  <c r="J14" i="4"/>
  <c r="J37" i="4"/>
  <c r="J65" i="4"/>
  <c r="J41" i="4"/>
  <c r="J66" i="4"/>
  <c r="J39" i="4"/>
  <c r="J26" i="4"/>
  <c r="J70" i="4"/>
  <c r="J29" i="4"/>
  <c r="J47" i="4"/>
  <c r="J51" i="4"/>
  <c r="J36" i="4"/>
  <c r="J31" i="4"/>
  <c r="J34" i="4"/>
  <c r="J57" i="4"/>
  <c r="J56" i="4"/>
  <c r="J13" i="4"/>
  <c r="J18" i="4"/>
  <c r="J32" i="4"/>
  <c r="J61" i="4"/>
  <c r="J17" i="4"/>
  <c r="J63" i="4"/>
  <c r="J50" i="4"/>
  <c r="J44" i="4"/>
  <c r="J38" i="4"/>
  <c r="J54" i="4"/>
  <c r="J62" i="4"/>
  <c r="J25" i="4"/>
  <c r="J42" i="4"/>
  <c r="J22" i="4"/>
  <c r="J55" i="4"/>
  <c r="J12" i="4"/>
  <c r="J48" i="4"/>
  <c r="J15" i="4"/>
  <c r="J40" i="4"/>
  <c r="J67" i="4"/>
  <c r="J59" i="4"/>
  <c r="J24" i="4"/>
  <c r="J8" i="4"/>
  <c r="J11" i="4"/>
  <c r="J49" i="4"/>
  <c r="J9" i="4"/>
  <c r="J28" i="4"/>
  <c r="J23" i="4"/>
  <c r="J45" i="4"/>
  <c r="J52" i="4"/>
  <c r="J43" i="4"/>
  <c r="J27" i="4"/>
  <c r="J33" i="4"/>
  <c r="J58" i="4"/>
  <c r="J20" i="4"/>
  <c r="J53" i="4"/>
  <c r="J35" i="4"/>
  <c r="J10" i="4"/>
  <c r="J21" i="4"/>
  <c r="J46" i="4"/>
  <c r="J30" i="4"/>
  <c r="J19" i="4"/>
  <c r="J16" i="4"/>
  <c r="J64" i="4"/>
  <c r="J69" i="4"/>
  <c r="J68" i="4"/>
  <c r="B60" i="4" l="1"/>
  <c r="B14" i="4"/>
  <c r="B37" i="4"/>
  <c r="B65" i="4"/>
  <c r="B66" i="4"/>
  <c r="B39" i="4"/>
  <c r="B26" i="4"/>
  <c r="B70" i="4"/>
  <c r="B29" i="4"/>
  <c r="B47" i="4"/>
  <c r="B51" i="4"/>
  <c r="B36" i="4"/>
  <c r="B31" i="4"/>
  <c r="B34" i="4"/>
  <c r="B57" i="4"/>
  <c r="B56" i="4"/>
  <c r="B13" i="4"/>
  <c r="B18" i="4"/>
  <c r="B32" i="4"/>
  <c r="B61" i="4"/>
  <c r="B17" i="4"/>
  <c r="B63" i="4"/>
  <c r="B50" i="4"/>
  <c r="B44" i="4"/>
  <c r="B38" i="4"/>
  <c r="B54" i="4"/>
  <c r="B62" i="4"/>
  <c r="B25" i="4"/>
  <c r="B42" i="4"/>
  <c r="B22" i="4"/>
  <c r="B55" i="4"/>
  <c r="B12" i="4"/>
  <c r="B48" i="4"/>
  <c r="B15" i="4"/>
  <c r="B40" i="4"/>
  <c r="B67" i="4"/>
  <c r="B59" i="4"/>
  <c r="B24" i="4"/>
  <c r="B8" i="4"/>
  <c r="B11" i="4"/>
  <c r="B49" i="4"/>
  <c r="B9" i="4"/>
  <c r="B28" i="4"/>
  <c r="B23" i="4"/>
  <c r="B45" i="4"/>
  <c r="B52" i="4"/>
  <c r="B43" i="4"/>
  <c r="B27" i="4"/>
  <c r="B33" i="4"/>
  <c r="B58" i="4"/>
  <c r="B20" i="4"/>
  <c r="B53" i="4"/>
  <c r="B35" i="4"/>
  <c r="B10" i="4"/>
  <c r="B21" i="4"/>
  <c r="B46" i="4"/>
  <c r="B30" i="4"/>
  <c r="B19" i="4"/>
  <c r="B16" i="4"/>
  <c r="B64" i="4"/>
  <c r="B69" i="4"/>
  <c r="M76" i="1" l="1"/>
  <c r="J76" i="1"/>
  <c r="G76" i="1"/>
  <c r="D76" i="1"/>
  <c r="K74" i="1" l="1"/>
  <c r="G60" i="4" s="1"/>
  <c r="H74" i="1"/>
  <c r="E60" i="4" s="1"/>
  <c r="E74" i="1"/>
  <c r="C60" i="4" s="1"/>
  <c r="K73" i="1"/>
  <c r="H73" i="1"/>
  <c r="E73" i="1"/>
  <c r="N72" i="1"/>
  <c r="K72" i="1"/>
  <c r="G37" i="4" s="1"/>
  <c r="H72" i="1"/>
  <c r="E37" i="4" s="1"/>
  <c r="E72" i="1"/>
  <c r="C37" i="4" s="1"/>
  <c r="K71" i="1"/>
  <c r="G65" i="4" s="1"/>
  <c r="H71" i="1"/>
  <c r="E65" i="4" s="1"/>
  <c r="E71" i="1"/>
  <c r="C65" i="4" s="1"/>
  <c r="K70" i="1"/>
  <c r="H70" i="1"/>
  <c r="E70" i="1"/>
  <c r="N69" i="1"/>
  <c r="K69" i="1"/>
  <c r="G66" i="4" s="1"/>
  <c r="H69" i="1"/>
  <c r="E66" i="4" s="1"/>
  <c r="E69" i="1"/>
  <c r="C66" i="4" s="1"/>
  <c r="K68" i="1"/>
  <c r="G39" i="4" s="1"/>
  <c r="H68" i="1"/>
  <c r="E39" i="4" s="1"/>
  <c r="E68" i="1"/>
  <c r="C39" i="4" s="1"/>
  <c r="N67" i="1"/>
  <c r="K67" i="1"/>
  <c r="G26" i="4" s="1"/>
  <c r="H67" i="1"/>
  <c r="E26" i="4" s="1"/>
  <c r="E67" i="1"/>
  <c r="C26" i="4" s="1"/>
  <c r="K65" i="1"/>
  <c r="G29" i="4" s="1"/>
  <c r="H65" i="1"/>
  <c r="E29" i="4" s="1"/>
  <c r="E65" i="1"/>
  <c r="C29" i="4" s="1"/>
  <c r="K64" i="1"/>
  <c r="G47" i="4" s="1"/>
  <c r="H64" i="1"/>
  <c r="E47" i="4" s="1"/>
  <c r="E64" i="1"/>
  <c r="C47" i="4" s="1"/>
  <c r="K63" i="1"/>
  <c r="G51" i="4" s="1"/>
  <c r="H63" i="1"/>
  <c r="E51" i="4" s="1"/>
  <c r="E63" i="1"/>
  <c r="C51" i="4" s="1"/>
  <c r="K62" i="1"/>
  <c r="G36" i="4" s="1"/>
  <c r="H62" i="1"/>
  <c r="E36" i="4" s="1"/>
  <c r="E62" i="1"/>
  <c r="C36" i="4" s="1"/>
  <c r="K61" i="1"/>
  <c r="G31" i="4" s="1"/>
  <c r="H61" i="1"/>
  <c r="E31" i="4" s="1"/>
  <c r="E61" i="1"/>
  <c r="C31" i="4" s="1"/>
  <c r="K60" i="1"/>
  <c r="G34" i="4" s="1"/>
  <c r="H60" i="1"/>
  <c r="E34" i="4" s="1"/>
  <c r="E60" i="1"/>
  <c r="C34" i="4" s="1"/>
  <c r="K59" i="1"/>
  <c r="G57" i="4" s="1"/>
  <c r="H59" i="1"/>
  <c r="E57" i="4" s="1"/>
  <c r="E59" i="1"/>
  <c r="C57" i="4" s="1"/>
  <c r="H26" i="1"/>
  <c r="K19" i="1"/>
  <c r="G10" i="4" s="1"/>
  <c r="H19" i="1"/>
  <c r="E10" i="4" s="1"/>
  <c r="E19" i="1"/>
  <c r="C10" i="4" s="1"/>
  <c r="N58" i="1"/>
  <c r="K58" i="1"/>
  <c r="G56" i="4" s="1"/>
  <c r="H58" i="1"/>
  <c r="E56" i="4" s="1"/>
  <c r="E58" i="1"/>
  <c r="C56" i="4" s="1"/>
  <c r="N57" i="1"/>
  <c r="K57" i="1"/>
  <c r="G13" i="4" s="1"/>
  <c r="H57" i="1"/>
  <c r="E13" i="4" s="1"/>
  <c r="E57" i="1"/>
  <c r="C13" i="4" s="1"/>
  <c r="G18" i="4"/>
  <c r="E18" i="4"/>
  <c r="C18" i="4"/>
  <c r="N55" i="1"/>
  <c r="K55" i="1"/>
  <c r="G32" i="4" s="1"/>
  <c r="H55" i="1"/>
  <c r="E32" i="4" s="1"/>
  <c r="E55" i="1"/>
  <c r="C32" i="4" s="1"/>
  <c r="K54" i="1"/>
  <c r="G61" i="4" s="1"/>
  <c r="H54" i="1"/>
  <c r="E61" i="4" s="1"/>
  <c r="E54" i="1"/>
  <c r="C61" i="4" s="1"/>
  <c r="K53" i="1"/>
  <c r="G17" i="4" s="1"/>
  <c r="H53" i="1"/>
  <c r="E17" i="4" s="1"/>
  <c r="E53" i="1"/>
  <c r="C17" i="4" s="1"/>
  <c r="K52" i="1"/>
  <c r="G63" i="4" s="1"/>
  <c r="H52" i="1"/>
  <c r="E63" i="4" s="1"/>
  <c r="E52" i="1"/>
  <c r="C63" i="4" s="1"/>
  <c r="K51" i="1"/>
  <c r="G50" i="4" s="1"/>
  <c r="H51" i="1"/>
  <c r="E50" i="4" s="1"/>
  <c r="E51" i="1"/>
  <c r="C50" i="4" s="1"/>
  <c r="K50" i="1"/>
  <c r="G44" i="4" s="1"/>
  <c r="H50" i="1"/>
  <c r="E44" i="4" s="1"/>
  <c r="E50" i="1"/>
  <c r="C44" i="4" s="1"/>
  <c r="K49" i="1"/>
  <c r="G38" i="4" s="1"/>
  <c r="H49" i="1"/>
  <c r="E38" i="4" s="1"/>
  <c r="E49" i="1"/>
  <c r="C38" i="4" s="1"/>
  <c r="K48" i="1"/>
  <c r="G54" i="4" s="1"/>
  <c r="H48" i="1"/>
  <c r="E54" i="4" s="1"/>
  <c r="E48" i="1"/>
  <c r="C54" i="4" s="1"/>
  <c r="K47" i="1"/>
  <c r="H47" i="1"/>
  <c r="E47" i="1"/>
  <c r="N46" i="1"/>
  <c r="K46" i="1"/>
  <c r="H46" i="1"/>
  <c r="E46" i="1"/>
  <c r="K45" i="1"/>
  <c r="G42" i="4" s="1"/>
  <c r="H45" i="1"/>
  <c r="E42" i="4" s="1"/>
  <c r="E45" i="1"/>
  <c r="C42" i="4" s="1"/>
  <c r="N44" i="1"/>
  <c r="K44" i="1"/>
  <c r="G22" i="4" s="1"/>
  <c r="H44" i="1"/>
  <c r="E22" i="4" s="1"/>
  <c r="C22" i="4"/>
  <c r="K43" i="1"/>
  <c r="G55" i="4" s="1"/>
  <c r="H43" i="1"/>
  <c r="E55" i="4" s="1"/>
  <c r="E43" i="1"/>
  <c r="C55" i="4" s="1"/>
  <c r="K42" i="1"/>
  <c r="G12" i="4" s="1"/>
  <c r="H42" i="1"/>
  <c r="E12" i="4" s="1"/>
  <c r="E42" i="1"/>
  <c r="C12" i="4" s="1"/>
  <c r="N41" i="1"/>
  <c r="K41" i="1"/>
  <c r="G48" i="4" s="1"/>
  <c r="H41" i="1"/>
  <c r="E48" i="4" s="1"/>
  <c r="E41" i="1"/>
  <c r="C48" i="4" s="1"/>
  <c r="N40" i="1"/>
  <c r="K40" i="1"/>
  <c r="G15" i="4" s="1"/>
  <c r="H40" i="1"/>
  <c r="E15" i="4" s="1"/>
  <c r="E40" i="1"/>
  <c r="C15" i="4" s="1"/>
  <c r="K39" i="1"/>
  <c r="G40" i="4" s="1"/>
  <c r="H39" i="1"/>
  <c r="E40" i="4" s="1"/>
  <c r="E39" i="1"/>
  <c r="C40" i="4" s="1"/>
  <c r="K38" i="1"/>
  <c r="G67" i="4" s="1"/>
  <c r="H38" i="1"/>
  <c r="E67" i="4" s="1"/>
  <c r="E38" i="1"/>
  <c r="C67" i="4" s="1"/>
  <c r="N37" i="1"/>
  <c r="K37" i="1"/>
  <c r="G59" i="4" s="1"/>
  <c r="H37" i="1"/>
  <c r="E59" i="4" s="1"/>
  <c r="E37" i="1"/>
  <c r="C59" i="4" s="1"/>
  <c r="N36" i="1"/>
  <c r="K36" i="1"/>
  <c r="G24" i="4" s="1"/>
  <c r="H36" i="1"/>
  <c r="E24" i="4" s="1"/>
  <c r="E36" i="1"/>
  <c r="C24" i="4" s="1"/>
  <c r="K35" i="1"/>
  <c r="G8" i="4" s="1"/>
  <c r="H35" i="1"/>
  <c r="E8" i="4" s="1"/>
  <c r="E35" i="1"/>
  <c r="C8" i="4" s="1"/>
  <c r="K34" i="1"/>
  <c r="G11" i="4" s="1"/>
  <c r="H34" i="1"/>
  <c r="E11" i="4" s="1"/>
  <c r="E34" i="1"/>
  <c r="C11" i="4" s="1"/>
  <c r="N33" i="1"/>
  <c r="K33" i="1"/>
  <c r="G49" i="4" s="1"/>
  <c r="H33" i="1"/>
  <c r="E49" i="4" s="1"/>
  <c r="E33" i="1"/>
  <c r="C49" i="4" s="1"/>
  <c r="K32" i="1"/>
  <c r="G9" i="4" s="1"/>
  <c r="H32" i="1"/>
  <c r="E9" i="4" s="1"/>
  <c r="E32" i="1"/>
  <c r="C9" i="4" s="1"/>
  <c r="K31" i="1"/>
  <c r="G28" i="4" s="1"/>
  <c r="H31" i="1"/>
  <c r="E28" i="4" s="1"/>
  <c r="E31" i="1"/>
  <c r="C28" i="4" s="1"/>
  <c r="N30" i="1"/>
  <c r="K30" i="1"/>
  <c r="G23" i="4" s="1"/>
  <c r="H30" i="1"/>
  <c r="E23" i="4" s="1"/>
  <c r="E30" i="1"/>
  <c r="C23" i="4" s="1"/>
  <c r="K29" i="1"/>
  <c r="G45" i="4" s="1"/>
  <c r="H29" i="1"/>
  <c r="E45" i="4" s="1"/>
  <c r="E29" i="1"/>
  <c r="C45" i="4" s="1"/>
  <c r="K28" i="1"/>
  <c r="G52" i="4" s="1"/>
  <c r="H28" i="1"/>
  <c r="E52" i="4" s="1"/>
  <c r="E28" i="1"/>
  <c r="C52" i="4" s="1"/>
  <c r="N27" i="1"/>
  <c r="K27" i="1"/>
  <c r="G43" i="4" s="1"/>
  <c r="H27" i="1"/>
  <c r="E43" i="4" s="1"/>
  <c r="E27" i="1"/>
  <c r="C43" i="4" s="1"/>
  <c r="K26" i="1"/>
  <c r="E26" i="1"/>
  <c r="N25" i="1"/>
  <c r="K25" i="1"/>
  <c r="G33" i="4" s="1"/>
  <c r="H25" i="1"/>
  <c r="E33" i="4" s="1"/>
  <c r="E25" i="1"/>
  <c r="C33" i="4" s="1"/>
  <c r="N24" i="1"/>
  <c r="K24" i="1"/>
  <c r="G58" i="4" s="1"/>
  <c r="H24" i="1"/>
  <c r="E58" i="4" s="1"/>
  <c r="E24" i="1"/>
  <c r="C58" i="4" s="1"/>
  <c r="N22" i="1"/>
  <c r="K22" i="1"/>
  <c r="G53" i="4" s="1"/>
  <c r="H22" i="1"/>
  <c r="E53" i="4" s="1"/>
  <c r="E22" i="1"/>
  <c r="C53" i="4" s="1"/>
  <c r="K20" i="1"/>
  <c r="G35" i="4" s="1"/>
  <c r="H20" i="1"/>
  <c r="E35" i="4" s="1"/>
  <c r="E20" i="1"/>
  <c r="C35" i="4" s="1"/>
  <c r="K18" i="1"/>
  <c r="G21" i="4" s="1"/>
  <c r="H18" i="1"/>
  <c r="E21" i="4" s="1"/>
  <c r="E18" i="1"/>
  <c r="C21" i="4" s="1"/>
  <c r="K23" i="1"/>
  <c r="G20" i="4" s="1"/>
  <c r="H23" i="1"/>
  <c r="E20" i="4" s="1"/>
  <c r="E23" i="1"/>
  <c r="C20" i="4" s="1"/>
  <c r="K17" i="1"/>
  <c r="G46" i="4" s="1"/>
  <c r="H17" i="1"/>
  <c r="E46" i="4" s="1"/>
  <c r="E17" i="1"/>
  <c r="C46" i="4" s="1"/>
  <c r="K16" i="1"/>
  <c r="H16" i="1"/>
  <c r="E16" i="1"/>
  <c r="N21" i="1"/>
  <c r="K21" i="1"/>
  <c r="G30" i="4" s="1"/>
  <c r="H21" i="1"/>
  <c r="E30" i="4" s="1"/>
  <c r="E21" i="1"/>
  <c r="C30" i="4" s="1"/>
  <c r="K15" i="1"/>
  <c r="G19" i="4" s="1"/>
  <c r="H15" i="1"/>
  <c r="E19" i="4" s="1"/>
  <c r="E15" i="1"/>
  <c r="C19" i="4" s="1"/>
  <c r="G68" i="4" l="1"/>
  <c r="G24" i="5"/>
  <c r="E68" i="4"/>
  <c r="E24" i="5"/>
  <c r="C68" i="4"/>
  <c r="C24" i="5"/>
  <c r="G27" i="4"/>
  <c r="G13" i="5"/>
  <c r="E27" i="4"/>
  <c r="E13" i="5"/>
  <c r="C27" i="4"/>
  <c r="C13" i="5"/>
  <c r="G25" i="4"/>
  <c r="G12" i="5"/>
  <c r="E25" i="4"/>
  <c r="E12" i="5"/>
  <c r="C25" i="4"/>
  <c r="C12" i="5"/>
  <c r="G62" i="4"/>
  <c r="G22" i="5"/>
  <c r="E62" i="4"/>
  <c r="E22" i="5"/>
  <c r="C62" i="4"/>
  <c r="C22" i="5"/>
  <c r="G41" i="4"/>
  <c r="G15" i="5"/>
  <c r="E41" i="4"/>
  <c r="E15" i="5"/>
  <c r="C41" i="4"/>
  <c r="C15" i="5"/>
  <c r="G14" i="4"/>
  <c r="G8" i="5"/>
  <c r="G26" i="5" s="1"/>
  <c r="E14" i="4"/>
  <c r="E8" i="5"/>
  <c r="E26" i="5" s="1"/>
  <c r="C14" i="4"/>
  <c r="C8" i="5"/>
  <c r="B10" i="1"/>
  <c r="C26" i="5" l="1"/>
  <c r="D15" i="5" s="1"/>
  <c r="H8" i="5"/>
  <c r="H13" i="5"/>
  <c r="H12" i="5"/>
  <c r="H18" i="5"/>
  <c r="H20" i="5"/>
  <c r="H11" i="5"/>
  <c r="H19" i="5"/>
  <c r="H14" i="5"/>
  <c r="H9" i="5"/>
  <c r="H24" i="5"/>
  <c r="H15" i="5"/>
  <c r="H17" i="5"/>
  <c r="H23" i="5"/>
  <c r="H7" i="5"/>
  <c r="H16" i="5"/>
  <c r="H21" i="5"/>
  <c r="H22" i="5"/>
  <c r="H10" i="5"/>
  <c r="F8" i="5"/>
  <c r="F24" i="5"/>
  <c r="F11" i="5"/>
  <c r="F18" i="5"/>
  <c r="F15" i="5"/>
  <c r="F10" i="5"/>
  <c r="F23" i="5"/>
  <c r="F7" i="5"/>
  <c r="F22" i="5"/>
  <c r="F14" i="5"/>
  <c r="F16" i="5"/>
  <c r="F21" i="5"/>
  <c r="F17" i="5"/>
  <c r="F9" i="5"/>
  <c r="F13" i="5"/>
  <c r="F19" i="5"/>
  <c r="F20" i="5"/>
  <c r="F12" i="5"/>
  <c r="D16" i="5"/>
  <c r="D13" i="5"/>
  <c r="D17" i="5"/>
  <c r="D21" i="5"/>
  <c r="D7" i="5"/>
  <c r="D22" i="5"/>
  <c r="I76" i="1"/>
  <c r="F76" i="1"/>
  <c r="C76" i="1"/>
  <c r="L76" i="1"/>
  <c r="N66" i="1"/>
  <c r="D19" i="5" l="1"/>
  <c r="D12" i="5"/>
  <c r="D11" i="5"/>
  <c r="I11" i="5" s="1"/>
  <c r="D10" i="5"/>
  <c r="I10" i="5" s="1"/>
  <c r="D20" i="5"/>
  <c r="D8" i="5"/>
  <c r="I8" i="5" s="1"/>
  <c r="D9" i="5"/>
  <c r="I9" i="5" s="1"/>
  <c r="D14" i="5"/>
  <c r="I14" i="5" s="1"/>
  <c r="D24" i="5"/>
  <c r="D23" i="5"/>
  <c r="I23" i="5" s="1"/>
  <c r="D18" i="5"/>
  <c r="I24" i="5"/>
  <c r="I15" i="5"/>
  <c r="I22" i="5"/>
  <c r="I12" i="5"/>
  <c r="I16" i="5"/>
  <c r="I17" i="5"/>
  <c r="I18" i="5"/>
  <c r="I20" i="5"/>
  <c r="I21" i="5"/>
  <c r="I7" i="5"/>
  <c r="I19" i="5"/>
  <c r="I13" i="5"/>
  <c r="K66" i="1"/>
  <c r="G70" i="4" s="1"/>
  <c r="K13" i="1"/>
  <c r="G64" i="4" s="1"/>
  <c r="N13" i="1"/>
  <c r="K14" i="1"/>
  <c r="G16" i="4" s="1"/>
  <c r="K12" i="1"/>
  <c r="G69" i="4" s="1"/>
  <c r="H14" i="1"/>
  <c r="E16" i="4" s="1"/>
  <c r="H13" i="1"/>
  <c r="E64" i="4" s="1"/>
  <c r="E12" i="1"/>
  <c r="C69" i="4" s="1"/>
  <c r="H66" i="1"/>
  <c r="E70" i="4" s="1"/>
  <c r="E14" i="1"/>
  <c r="C16" i="4" s="1"/>
  <c r="E13" i="1"/>
  <c r="C64" i="4" s="1"/>
  <c r="E66" i="1"/>
  <c r="C70" i="4" s="1"/>
  <c r="K76" i="1" l="1"/>
  <c r="C72" i="4"/>
  <c r="E72" i="4"/>
  <c r="N76" i="1"/>
  <c r="G72" i="4"/>
  <c r="H70" i="4" s="1"/>
  <c r="H76" i="1"/>
  <c r="E76" i="1"/>
  <c r="D69" i="4" l="1"/>
  <c r="D70" i="4"/>
  <c r="F64" i="4"/>
  <c r="F70" i="4"/>
  <c r="F16" i="4"/>
  <c r="D16" i="4"/>
  <c r="H69" i="4"/>
  <c r="H64" i="4"/>
  <c r="D64" i="4"/>
  <c r="D53" i="4"/>
  <c r="D38" i="4"/>
  <c r="D23" i="4"/>
  <c r="D35" i="4"/>
  <c r="D37" i="4"/>
  <c r="D41" i="4"/>
  <c r="D68" i="4"/>
  <c r="D59" i="4"/>
  <c r="D39" i="4"/>
  <c r="D12" i="4"/>
  <c r="D60" i="4"/>
  <c r="D24" i="4"/>
  <c r="D20" i="4"/>
  <c r="D19" i="4"/>
  <c r="D18" i="4"/>
  <c r="D13" i="4"/>
  <c r="D66" i="4"/>
  <c r="D47" i="4"/>
  <c r="D22" i="4"/>
  <c r="D58" i="4"/>
  <c r="D27" i="4"/>
  <c r="D8" i="4"/>
  <c r="D63" i="4"/>
  <c r="D33" i="4"/>
  <c r="D55" i="4"/>
  <c r="D50" i="4"/>
  <c r="D14" i="4"/>
  <c r="D42" i="4"/>
  <c r="D34" i="4"/>
  <c r="D10" i="4"/>
  <c r="D30" i="4"/>
  <c r="D45" i="4"/>
  <c r="D15" i="4"/>
  <c r="D9" i="4"/>
  <c r="D46" i="4"/>
  <c r="D31" i="4"/>
  <c r="D62" i="4"/>
  <c r="D26" i="4"/>
  <c r="D44" i="4"/>
  <c r="D67" i="4"/>
  <c r="D29" i="4"/>
  <c r="D65" i="4"/>
  <c r="D40" i="4"/>
  <c r="D61" i="4"/>
  <c r="D21" i="4"/>
  <c r="D25" i="4"/>
  <c r="D43" i="4"/>
  <c r="D49" i="4"/>
  <c r="D11" i="4"/>
  <c r="D52" i="4"/>
  <c r="D36" i="4"/>
  <c r="D56" i="4"/>
  <c r="D54" i="4"/>
  <c r="D17" i="4"/>
  <c r="D57" i="4"/>
  <c r="D51" i="4"/>
  <c r="D32" i="4"/>
  <c r="D48" i="4"/>
  <c r="D28" i="4"/>
  <c r="H16" i="4"/>
  <c r="H52" i="4"/>
  <c r="H38" i="4"/>
  <c r="H44" i="4"/>
  <c r="H66" i="4"/>
  <c r="H10" i="4"/>
  <c r="H18" i="4"/>
  <c r="H34" i="4"/>
  <c r="H24" i="4"/>
  <c r="H68" i="4"/>
  <c r="H37" i="4"/>
  <c r="H67" i="4"/>
  <c r="H33" i="4"/>
  <c r="H50" i="4"/>
  <c r="H26" i="4"/>
  <c r="H40" i="4"/>
  <c r="H65" i="4"/>
  <c r="H45" i="4"/>
  <c r="H32" i="4"/>
  <c r="H58" i="4"/>
  <c r="H20" i="4"/>
  <c r="H25" i="4"/>
  <c r="H43" i="4"/>
  <c r="H35" i="4"/>
  <c r="H19" i="4"/>
  <c r="H17" i="4"/>
  <c r="H53" i="4"/>
  <c r="H21" i="4"/>
  <c r="H9" i="4"/>
  <c r="H57" i="4"/>
  <c r="H14" i="4"/>
  <c r="H48" i="4"/>
  <c r="H54" i="4"/>
  <c r="H39" i="4"/>
  <c r="H62" i="4"/>
  <c r="H61" i="4"/>
  <c r="H8" i="4"/>
  <c r="H27" i="4"/>
  <c r="H46" i="4"/>
  <c r="H63" i="4"/>
  <c r="H55" i="4"/>
  <c r="H15" i="4"/>
  <c r="H29" i="4"/>
  <c r="H42" i="4"/>
  <c r="H30" i="4"/>
  <c r="H22" i="4"/>
  <c r="H49" i="4"/>
  <c r="H28" i="4"/>
  <c r="H23" i="4"/>
  <c r="H11" i="4"/>
  <c r="H60" i="4"/>
  <c r="H41" i="4"/>
  <c r="H51" i="4"/>
  <c r="H12" i="4"/>
  <c r="H31" i="4"/>
  <c r="H56" i="4"/>
  <c r="H36" i="4"/>
  <c r="H47" i="4"/>
  <c r="H59" i="4"/>
  <c r="H13" i="4"/>
  <c r="F33" i="4"/>
  <c r="F28" i="4"/>
  <c r="F11" i="4"/>
  <c r="F60" i="4"/>
  <c r="F19" i="4"/>
  <c r="F20" i="4"/>
  <c r="F59" i="4"/>
  <c r="F56" i="4"/>
  <c r="F67" i="4"/>
  <c r="F47" i="4"/>
  <c r="F66" i="4"/>
  <c r="F18" i="4"/>
  <c r="F53" i="4"/>
  <c r="F9" i="4"/>
  <c r="F48" i="4"/>
  <c r="F51" i="4"/>
  <c r="F26" i="4"/>
  <c r="F22" i="4"/>
  <c r="F57" i="4"/>
  <c r="F58" i="4"/>
  <c r="F36" i="4"/>
  <c r="F24" i="4"/>
  <c r="F14" i="4"/>
  <c r="F12" i="4"/>
  <c r="F17" i="4"/>
  <c r="F62" i="4"/>
  <c r="F38" i="4"/>
  <c r="F45" i="4"/>
  <c r="F21" i="4"/>
  <c r="F61" i="4"/>
  <c r="F49" i="4"/>
  <c r="F10" i="4"/>
  <c r="F25" i="4"/>
  <c r="F55" i="4"/>
  <c r="F8" i="4"/>
  <c r="F50" i="4"/>
  <c r="F31" i="4"/>
  <c r="F32" i="4"/>
  <c r="F39" i="4"/>
  <c r="F30" i="4"/>
  <c r="F44" i="4"/>
  <c r="F46" i="4"/>
  <c r="F63" i="4"/>
  <c r="F41" i="4"/>
  <c r="F13" i="4"/>
  <c r="F42" i="4"/>
  <c r="F29" i="4"/>
  <c r="F35" i="4"/>
  <c r="F68" i="4"/>
  <c r="F54" i="4"/>
  <c r="F52" i="4"/>
  <c r="F15" i="4"/>
  <c r="F23" i="4"/>
  <c r="F27" i="4"/>
  <c r="F43" i="4"/>
  <c r="F34" i="4"/>
  <c r="F40" i="4"/>
  <c r="F65" i="4"/>
  <c r="F37" i="4"/>
  <c r="I11" i="4" l="1"/>
  <c r="I48" i="4"/>
  <c r="I52" i="4"/>
  <c r="I40" i="4"/>
  <c r="I32" i="4"/>
  <c r="I46" i="4"/>
  <c r="I14" i="4"/>
  <c r="I22" i="4"/>
  <c r="I60" i="4"/>
  <c r="I64" i="4"/>
  <c r="I54" i="4"/>
  <c r="I44" i="4"/>
  <c r="I51" i="4"/>
  <c r="I56" i="4"/>
  <c r="I49" i="4"/>
  <c r="I21" i="4"/>
  <c r="I65" i="4"/>
  <c r="I26" i="4"/>
  <c r="I9" i="4"/>
  <c r="I10" i="4"/>
  <c r="I50" i="4"/>
  <c r="I8" i="4"/>
  <c r="I47" i="4"/>
  <c r="I19" i="4"/>
  <c r="I12" i="4"/>
  <c r="I68" i="4"/>
  <c r="I23" i="4"/>
  <c r="I63" i="4"/>
  <c r="I59" i="4"/>
  <c r="I28" i="4"/>
  <c r="I57" i="4"/>
  <c r="I36" i="4"/>
  <c r="I61" i="4"/>
  <c r="I29" i="4"/>
  <c r="I62" i="4"/>
  <c r="I15" i="4"/>
  <c r="I34" i="4"/>
  <c r="I55" i="4"/>
  <c r="I27" i="4"/>
  <c r="I66" i="4"/>
  <c r="I20" i="4"/>
  <c r="I39" i="4"/>
  <c r="I41" i="4"/>
  <c r="I38" i="4"/>
  <c r="I16" i="4"/>
  <c r="I70" i="4"/>
  <c r="I17" i="4"/>
  <c r="I43" i="4"/>
  <c r="I67" i="4"/>
  <c r="I31" i="4"/>
  <c r="I45" i="4"/>
  <c r="I42" i="4"/>
  <c r="I33" i="4"/>
  <c r="I58" i="4"/>
  <c r="I13" i="4"/>
  <c r="I24" i="4"/>
  <c r="I37" i="4"/>
  <c r="I53" i="4"/>
  <c r="I25" i="4"/>
  <c r="I30" i="4"/>
  <c r="I18" i="4"/>
  <c r="I35" i="4"/>
  <c r="I69" i="4"/>
</calcChain>
</file>

<file path=xl/sharedStrings.xml><?xml version="1.0" encoding="utf-8"?>
<sst xmlns="http://schemas.openxmlformats.org/spreadsheetml/2006/main" count="126" uniqueCount="91">
  <si>
    <t>Residential</t>
  </si>
  <si>
    <t>Fixed</t>
  </si>
  <si>
    <t>kwh.</t>
  </si>
  <si>
    <t>GS&lt;50</t>
  </si>
  <si>
    <t>GS&gt;50</t>
  </si>
  <si>
    <t>kwh</t>
  </si>
  <si>
    <t>Large</t>
  </si>
  <si>
    <t>Typical</t>
  </si>
  <si>
    <t>KW</t>
  </si>
  <si>
    <t>Hydro Ottawa</t>
  </si>
  <si>
    <t>Enersource</t>
  </si>
  <si>
    <t>Horizon</t>
  </si>
  <si>
    <t>Hydro One Brampton</t>
  </si>
  <si>
    <t>Kitchener-Wilmot</t>
  </si>
  <si>
    <t xml:space="preserve">KW </t>
  </si>
  <si>
    <t>(monthly charge and volumetric rate)</t>
  </si>
  <si>
    <t>Utility</t>
  </si>
  <si>
    <t>800 kwh</t>
  </si>
  <si>
    <t>2000 kwh</t>
  </si>
  <si>
    <t>250 KW</t>
  </si>
  <si>
    <t>% of Avg</t>
  </si>
  <si>
    <t>AVERAGE</t>
  </si>
  <si>
    <t>Ranking</t>
  </si>
  <si>
    <t>Overall</t>
  </si>
  <si>
    <t>Algoma</t>
  </si>
  <si>
    <t>Brantford</t>
  </si>
  <si>
    <t>Embrun</t>
  </si>
  <si>
    <t>Guelph</t>
  </si>
  <si>
    <t>Hydro Hawkesbury</t>
  </si>
  <si>
    <t>Kingston</t>
  </si>
  <si>
    <t>Lakefront</t>
  </si>
  <si>
    <t>Lakeland</t>
  </si>
  <si>
    <t>Orangeville</t>
  </si>
  <si>
    <t>Oshawa</t>
  </si>
  <si>
    <t>St.Thomas</t>
  </si>
  <si>
    <t>Sioux Lookout</t>
  </si>
  <si>
    <t>Thunder Bay</t>
  </si>
  <si>
    <t>Waterloo North</t>
  </si>
  <si>
    <t>WestCoast Huron</t>
  </si>
  <si>
    <t>Whitby</t>
  </si>
  <si>
    <t>Averages</t>
  </si>
  <si>
    <t>30 Day Factor</t>
  </si>
  <si>
    <t>Customers</t>
  </si>
  <si>
    <t>Number of</t>
  </si>
  <si>
    <t>Wellington North</t>
  </si>
  <si>
    <t xml:space="preserve">Toronto Hydro </t>
  </si>
  <si>
    <t>Festival</t>
  </si>
  <si>
    <t>Oakville (interim)</t>
  </si>
  <si>
    <t>Annual Distribution Bill Comparison - 2017 Rates</t>
  </si>
  <si>
    <t>Rate and Distribution Cost Comparison - 2017</t>
  </si>
  <si>
    <t>Burlington (Applied)</t>
  </si>
  <si>
    <t>Centre Wellington (Applied)</t>
  </si>
  <si>
    <t>COLLUS (Applied)</t>
  </si>
  <si>
    <t>E.L.K. (Applied)</t>
  </si>
  <si>
    <t>Energy Plus (Applied)</t>
  </si>
  <si>
    <t>EnWin (Applied)</t>
  </si>
  <si>
    <t>Erie Thames (DRO)</t>
  </si>
  <si>
    <t>Grimsby</t>
  </si>
  <si>
    <t>Hearst (DRO)</t>
  </si>
  <si>
    <t xml:space="preserve">Hydro 2000 (Applied) </t>
  </si>
  <si>
    <t>Innpower (Applied)</t>
  </si>
  <si>
    <t>Kenora (DRO)</t>
  </si>
  <si>
    <t>London (DRO)</t>
  </si>
  <si>
    <t>Niagara Peninsula (Applied)</t>
  </si>
  <si>
    <t>Niagara-on-the-Lake (DRO)</t>
  </si>
  <si>
    <t>Northern Ontario Wires (Applied)</t>
  </si>
  <si>
    <t>Orillia (Applied)</t>
  </si>
  <si>
    <t>Ottawa River (DRO)</t>
  </si>
  <si>
    <t>Peterborough (2016)</t>
  </si>
  <si>
    <t xml:space="preserve">Powerstream </t>
  </si>
  <si>
    <t>Renfrew</t>
  </si>
  <si>
    <t>Rideau St. Lawr. (Applied)</t>
  </si>
  <si>
    <t>Tillsonburg (DRO)</t>
  </si>
  <si>
    <t>Veridian (Applied)</t>
  </si>
  <si>
    <t>Wasaga (Applied)</t>
  </si>
  <si>
    <t>Hydro One UR</t>
  </si>
  <si>
    <t xml:space="preserve">PUC Distribution </t>
  </si>
  <si>
    <t xml:space="preserve">Westario </t>
  </si>
  <si>
    <t>Welland</t>
  </si>
  <si>
    <t>North Bay</t>
  </si>
  <si>
    <t>Newmarket-Tay</t>
  </si>
  <si>
    <t xml:space="preserve">Midland </t>
  </si>
  <si>
    <t xml:space="preserve">Milton </t>
  </si>
  <si>
    <t xml:space="preserve">Halton Hills </t>
  </si>
  <si>
    <t xml:space="preserve">Greater Sudbury </t>
  </si>
  <si>
    <t xml:space="preserve">Essex </t>
  </si>
  <si>
    <t xml:space="preserve">Entegrus </t>
  </si>
  <si>
    <t xml:space="preserve">Canadian Niagara </t>
  </si>
  <si>
    <t xml:space="preserve">Bluewater </t>
  </si>
  <si>
    <t>Performance</t>
  </si>
  <si>
    <t>Annual Distribution Bill Comparison - 2017 Rates (20,000 to 50,000 customers)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</si>
</sst>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.0000"/>
    <numFmt numFmtId="166" formatCode="0.000000"/>
    <numFmt numFmtId="167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Continuous"/>
    </xf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164" fontId="0" fillId="0" borderId="0" xfId="0" applyNumberFormat="1"/>
    <xf numFmtId="165" fontId="0" fillId="0" borderId="0" xfId="0" applyNumberFormat="1"/>
    <xf numFmtId="165" fontId="0" fillId="0" borderId="1" xfId="0" applyNumberFormat="1" applyBorder="1" applyAlignment="1">
      <alignment horizontal="centerContinuous"/>
    </xf>
    <xf numFmtId="165" fontId="0" fillId="0" borderId="1" xfId="0" applyNumberFormat="1" applyBorder="1"/>
    <xf numFmtId="165" fontId="0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6" fillId="0" borderId="1" xfId="0" applyFont="1" applyBorder="1"/>
    <xf numFmtId="0" fontId="5" fillId="0" borderId="1" xfId="0" applyFont="1" applyBorder="1"/>
    <xf numFmtId="166" fontId="0" fillId="0" borderId="0" xfId="0" applyNumberFormat="1"/>
    <xf numFmtId="0" fontId="1" fillId="0" borderId="0" xfId="0" applyFont="1" applyAlignment="1">
      <alignment horizontal="left"/>
    </xf>
    <xf numFmtId="164" fontId="1" fillId="0" borderId="0" xfId="0" applyNumberFormat="1" applyFont="1"/>
    <xf numFmtId="165" fontId="1" fillId="0" borderId="0" xfId="0" applyNumberFormat="1" applyFon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6" fillId="0" borderId="1" xfId="0" applyNumberFormat="1" applyFont="1" applyBorder="1"/>
    <xf numFmtId="0" fontId="6" fillId="0" borderId="0" xfId="0" applyFont="1"/>
    <xf numFmtId="0" fontId="0" fillId="2" borderId="0" xfId="0" applyFill="1" applyBorder="1"/>
    <xf numFmtId="0" fontId="0" fillId="2" borderId="0" xfId="0" applyFont="1" applyFill="1" applyBorder="1"/>
    <xf numFmtId="3" fontId="0" fillId="2" borderId="0" xfId="0" applyNumberFormat="1" applyFill="1" applyBorder="1"/>
    <xf numFmtId="0" fontId="1" fillId="2" borderId="0" xfId="0" applyFont="1" applyFill="1" applyBorder="1"/>
    <xf numFmtId="3" fontId="1" fillId="2" borderId="0" xfId="0" applyNumberFormat="1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/>
    <xf numFmtId="0" fontId="5" fillId="0" borderId="0" xfId="0" applyFont="1"/>
    <xf numFmtId="10" fontId="6" fillId="3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/>
    <xf numFmtId="0" fontId="5" fillId="0" borderId="1" xfId="0" applyFont="1" applyFill="1" applyBorder="1"/>
    <xf numFmtId="0" fontId="0" fillId="0" borderId="0" xfId="0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78"/>
  <sheetViews>
    <sheetView tabSelected="1" topLeftCell="A43" workbookViewId="0">
      <selection activeCell="I57" sqref="I57"/>
    </sheetView>
  </sheetViews>
  <sheetFormatPr defaultRowHeight="14.6" x14ac:dyDescent="0.4"/>
  <cols>
    <col min="1" max="1" width="3.23046875" style="40" customWidth="1"/>
    <col min="2" max="2" width="23.84375" customWidth="1"/>
    <col min="3" max="3" width="8.3828125" customWidth="1"/>
    <col min="4" max="4" width="6.69140625" customWidth="1"/>
    <col min="5" max="5" width="9.23046875" customWidth="1"/>
    <col min="6" max="6" width="6.69140625" customWidth="1"/>
    <col min="7" max="7" width="10.61328125" customWidth="1"/>
    <col min="8" max="8" width="6.23046875" customWidth="1"/>
    <col min="9" max="9" width="6.84375" customWidth="1"/>
    <col min="10" max="10" width="8.84375" style="30"/>
  </cols>
  <sheetData>
    <row r="2" spans="1:10" ht="18.45" x14ac:dyDescent="0.5">
      <c r="B2" s="5" t="s">
        <v>48</v>
      </c>
      <c r="D2" s="48"/>
    </row>
    <row r="3" spans="1:10" x14ac:dyDescent="0.4">
      <c r="B3" s="4" t="s">
        <v>15</v>
      </c>
      <c r="D3" s="48"/>
    </row>
    <row r="5" spans="1:10" x14ac:dyDescent="0.4">
      <c r="A5" s="14"/>
      <c r="B5" s="14" t="s">
        <v>16</v>
      </c>
      <c r="C5" s="15" t="s">
        <v>0</v>
      </c>
      <c r="D5" s="15"/>
      <c r="E5" s="15" t="s">
        <v>3</v>
      </c>
      <c r="F5" s="15"/>
      <c r="G5" s="15" t="s">
        <v>4</v>
      </c>
      <c r="H5" s="15"/>
      <c r="I5" s="14" t="s">
        <v>23</v>
      </c>
      <c r="J5" s="17" t="s">
        <v>43</v>
      </c>
    </row>
    <row r="6" spans="1:10" x14ac:dyDescent="0.4">
      <c r="A6" s="17"/>
      <c r="B6" s="16"/>
      <c r="C6" s="14" t="s">
        <v>17</v>
      </c>
      <c r="D6" s="14" t="s">
        <v>20</v>
      </c>
      <c r="E6" s="14" t="s">
        <v>18</v>
      </c>
      <c r="F6" s="14" t="s">
        <v>20</v>
      </c>
      <c r="G6" s="14" t="s">
        <v>19</v>
      </c>
      <c r="H6" s="14" t="s">
        <v>20</v>
      </c>
      <c r="I6" s="14" t="s">
        <v>22</v>
      </c>
      <c r="J6" s="17" t="s">
        <v>42</v>
      </c>
    </row>
    <row r="7" spans="1:10" x14ac:dyDescent="0.4">
      <c r="A7" s="17"/>
      <c r="B7" s="16"/>
      <c r="C7" s="14"/>
      <c r="D7" s="14"/>
      <c r="E7" s="14"/>
      <c r="F7" s="14"/>
      <c r="G7" s="14"/>
      <c r="H7" s="14"/>
      <c r="I7" s="14"/>
      <c r="J7" s="16"/>
    </row>
    <row r="8" spans="1:10" x14ac:dyDescent="0.4">
      <c r="A8" s="17">
        <v>1</v>
      </c>
      <c r="B8" s="16" t="str">
        <f>+'Rate and Bill Data'!A35</f>
        <v>Hydro Hawkesbury</v>
      </c>
      <c r="C8" s="23">
        <f>+'Rate and Bill Data'!E35*12</f>
        <v>191.76</v>
      </c>
      <c r="D8" s="24">
        <f>+C8/$C$72</f>
        <v>0.55544588060960498</v>
      </c>
      <c r="E8" s="23">
        <f>+'Rate and Bill Data'!H35*12</f>
        <v>332.04</v>
      </c>
      <c r="F8" s="24">
        <f>+E8/$E$72</f>
        <v>0.48704601602170389</v>
      </c>
      <c r="G8" s="23">
        <f>+'Rate and Bill Data'!K35*12</f>
        <v>7352.88</v>
      </c>
      <c r="H8" s="24">
        <f>+G8/$G$72</f>
        <v>0.60157897969089513</v>
      </c>
      <c r="I8" s="25">
        <f>+(D8+F8+H8)/3</f>
        <v>0.54802362544073457</v>
      </c>
      <c r="J8" s="29">
        <f>+'Rate and Bill Data'!P35</f>
        <v>5499</v>
      </c>
    </row>
    <row r="9" spans="1:10" x14ac:dyDescent="0.4">
      <c r="A9" s="17">
        <f>+A8+1</f>
        <v>2</v>
      </c>
      <c r="B9" s="16" t="str">
        <f>+'Rate and Bill Data'!A32</f>
        <v>Hearst (DRO)</v>
      </c>
      <c r="C9" s="23">
        <f>+'Rate and Bill Data'!E32*12</f>
        <v>273.72000000000003</v>
      </c>
      <c r="D9" s="24">
        <f>+C9/$C$72</f>
        <v>0.79284859428692689</v>
      </c>
      <c r="E9" s="23">
        <f>+'Rate and Bill Data'!H32*12</f>
        <v>374.64</v>
      </c>
      <c r="F9" s="24">
        <f>+E9/$E$72</f>
        <v>0.54953294615820725</v>
      </c>
      <c r="G9" s="23">
        <f>+'Rate and Bill Data'!K32*12</f>
        <v>5935.5599999999995</v>
      </c>
      <c r="H9" s="24">
        <f>+G9/$G$72</f>
        <v>0.48562034586367375</v>
      </c>
      <c r="I9" s="25">
        <f>+(D9+F9+H9)/3</f>
        <v>0.60933396210293589</v>
      </c>
      <c r="J9" s="29">
        <f>+'Rate and Bill Data'!P32</f>
        <v>2718</v>
      </c>
    </row>
    <row r="10" spans="1:10" x14ac:dyDescent="0.4">
      <c r="A10" s="17">
        <f t="shared" ref="A10:A69" si="0">+A9+1</f>
        <v>3</v>
      </c>
      <c r="B10" s="16" t="str">
        <f>+'Rate and Bill Data'!A19</f>
        <v>E.L.K. (Applied)</v>
      </c>
      <c r="C10" s="23">
        <f>+'Rate and Bill Data'!E19*12</f>
        <v>258.84000000000003</v>
      </c>
      <c r="D10" s="24">
        <f>+C10/$C$72</f>
        <v>0.7497476623747924</v>
      </c>
      <c r="E10" s="23">
        <f>+'Rate and Bill Data'!H19*12</f>
        <v>456.59999999999997</v>
      </c>
      <c r="F10" s="24">
        <f>+E10/$E$72</f>
        <v>0.66975427935040943</v>
      </c>
      <c r="G10" s="23">
        <f>+'Rate and Bill Data'!K19*12</f>
        <v>8231.76</v>
      </c>
      <c r="H10" s="24">
        <f>+G10/$G$72</f>
        <v>0.67348491772751951</v>
      </c>
      <c r="I10" s="25">
        <f>+(D10+F10+H10)/3</f>
        <v>0.69766228648424045</v>
      </c>
      <c r="J10" s="29">
        <f>+'Rate and Bill Data'!P19</f>
        <v>12398</v>
      </c>
    </row>
    <row r="11" spans="1:10" x14ac:dyDescent="0.4">
      <c r="A11" s="17">
        <f t="shared" si="0"/>
        <v>4</v>
      </c>
      <c r="B11" s="16" t="str">
        <f>+'Rate and Bill Data'!A34</f>
        <v xml:space="preserve">Hydro 2000 (Applied) </v>
      </c>
      <c r="C11" s="23">
        <f>+'Rate and Bill Data'!E34*12</f>
        <v>354</v>
      </c>
      <c r="D11" s="24">
        <f>+C11/$C$72</f>
        <v>1.0253850737161043</v>
      </c>
      <c r="E11" s="23">
        <f>+'Rate and Bill Data'!H34*12</f>
        <v>505.43999999999994</v>
      </c>
      <c r="F11" s="24">
        <f>+E11/$E$72</f>
        <v>0.7413942246054992</v>
      </c>
      <c r="G11" s="23">
        <f>+'Rate and Bill Data'!K34*12</f>
        <v>5342.46</v>
      </c>
      <c r="H11" s="24">
        <f>+G11/$G$72</f>
        <v>0.43709561910971206</v>
      </c>
      <c r="I11" s="25">
        <f>+(D11+F11+H11)/3</f>
        <v>0.73462497247710523</v>
      </c>
      <c r="J11" s="29">
        <f>+'Rate and Bill Data'!P34</f>
        <v>1221</v>
      </c>
    </row>
    <row r="12" spans="1:10" x14ac:dyDescent="0.4">
      <c r="A12" s="17">
        <f t="shared" si="0"/>
        <v>5</v>
      </c>
      <c r="B12" s="16" t="str">
        <f>+'Rate and Bill Data'!A42</f>
        <v>Lakefront</v>
      </c>
      <c r="C12" s="23">
        <f>+'Rate and Bill Data'!E42*12</f>
        <v>264.95999999999998</v>
      </c>
      <c r="D12" s="24">
        <f>+C12/$C$72</f>
        <v>0.7674746585644604</v>
      </c>
      <c r="E12" s="23">
        <f>+'Rate and Bill Data'!H42*12</f>
        <v>484.32</v>
      </c>
      <c r="F12" s="24">
        <f>+E12/$E$72</f>
        <v>0.71041478881951448</v>
      </c>
      <c r="G12" s="23">
        <f>+'Rate and Bill Data'!K42*12</f>
        <v>11130.78</v>
      </c>
      <c r="H12" s="24">
        <f>+G12/$G$72</f>
        <v>0.91066946224660572</v>
      </c>
      <c r="I12" s="25">
        <f>+(D12+F12+H12)/3</f>
        <v>0.79618630321019357</v>
      </c>
      <c r="J12" s="29">
        <f>+'Rate and Bill Data'!P42</f>
        <v>9996</v>
      </c>
    </row>
    <row r="13" spans="1:10" x14ac:dyDescent="0.4">
      <c r="A13" s="17">
        <f t="shared" si="0"/>
        <v>6</v>
      </c>
      <c r="B13" s="16" t="str">
        <f>+'Rate and Bill Data'!A57</f>
        <v>Peterborough (2016)</v>
      </c>
      <c r="C13" s="23">
        <f>+'Rate and Bill Data'!E57*12</f>
        <v>272.64</v>
      </c>
      <c r="D13" s="24">
        <f>+C13/$C$72</f>
        <v>0.7897203008416912</v>
      </c>
      <c r="E13" s="23">
        <f>+'Rate and Bill Data'!H57*12</f>
        <v>584.76</v>
      </c>
      <c r="F13" s="24">
        <f>+E13/$E$72</f>
        <v>0.85774312832445343</v>
      </c>
      <c r="G13" s="23">
        <f>+'Rate and Bill Data'!K57*12</f>
        <v>10045.44</v>
      </c>
      <c r="H13" s="24">
        <f>+G13/$G$72</f>
        <v>0.82187191219577993</v>
      </c>
      <c r="I13" s="25">
        <f>+(D13+F13+H13)/3</f>
        <v>0.82311178045397482</v>
      </c>
      <c r="J13" s="29">
        <f>+'Rate and Bill Data'!P57</f>
        <v>36058</v>
      </c>
    </row>
    <row r="14" spans="1:10" x14ac:dyDescent="0.4">
      <c r="A14" s="17">
        <f t="shared" si="0"/>
        <v>7</v>
      </c>
      <c r="B14" s="16" t="str">
        <f>+'Rate and Bill Data'!A73</f>
        <v xml:space="preserve">Westario </v>
      </c>
      <c r="C14" s="23">
        <f>+'Rate and Bill Data'!E73*12</f>
        <v>319.43999999999994</v>
      </c>
      <c r="D14" s="24">
        <f>+C14/$C$72</f>
        <v>0.92527968346856593</v>
      </c>
      <c r="E14" s="23">
        <f>+'Rate and Bill Data'!H73*12</f>
        <v>572.87999999999988</v>
      </c>
      <c r="F14" s="24">
        <f>+E14/$E$72</f>
        <v>0.84031719569483687</v>
      </c>
      <c r="G14" s="23">
        <f>+'Rate and Bill Data'!K73*12</f>
        <v>9324.5399999999991</v>
      </c>
      <c r="H14" s="24">
        <f>+G14/$G$72</f>
        <v>0.76289117451759569</v>
      </c>
      <c r="I14" s="25">
        <f>+(D14+F14+H14)/3</f>
        <v>0.84282935122699953</v>
      </c>
      <c r="J14" s="29">
        <f>+'Rate and Bill Data'!P73</f>
        <v>22822</v>
      </c>
    </row>
    <row r="15" spans="1:10" x14ac:dyDescent="0.4">
      <c r="A15" s="17">
        <f t="shared" si="0"/>
        <v>8</v>
      </c>
      <c r="B15" s="16" t="str">
        <f>+'Rate and Bill Data'!A40</f>
        <v>Kingston</v>
      </c>
      <c r="C15" s="23">
        <f>+'Rate and Bill Data'!E40*12</f>
        <v>301.20000000000005</v>
      </c>
      <c r="D15" s="24">
        <f>+C15/$C$72</f>
        <v>0.87244628306014316</v>
      </c>
      <c r="E15" s="23">
        <f>+'Rate and Bill Data'!H40*12</f>
        <v>537.48</v>
      </c>
      <c r="F15" s="24">
        <f>+E15/$E$72</f>
        <v>0.78839143684901036</v>
      </c>
      <c r="G15" s="23">
        <f>+'Rate and Bill Data'!K40*12</f>
        <v>10592.880000000001</v>
      </c>
      <c r="H15" s="24">
        <f>+G15/$G$72</f>
        <v>0.86666094678385752</v>
      </c>
      <c r="I15" s="25">
        <f>+(D15+F15+H15)/3</f>
        <v>0.84249955556433698</v>
      </c>
      <c r="J15" s="29">
        <f>+'Rate and Bill Data'!P40</f>
        <v>27356</v>
      </c>
    </row>
    <row r="16" spans="1:10" x14ac:dyDescent="0.4">
      <c r="A16" s="17">
        <f t="shared" si="0"/>
        <v>9</v>
      </c>
      <c r="B16" s="16" t="str">
        <f>+'Rate and Bill Data'!A14</f>
        <v>Brantford</v>
      </c>
      <c r="C16" s="23">
        <f>+'Rate and Bill Data'!E14*12</f>
        <v>286.56000000000006</v>
      </c>
      <c r="D16" s="24">
        <f>+C16/$C$72</f>
        <v>0.83004052746917212</v>
      </c>
      <c r="E16" s="23">
        <f>+'Rate and Bill Data'!H14*12</f>
        <v>551.28</v>
      </c>
      <c r="F16" s="24">
        <f>+E16/$E$72</f>
        <v>0.80863368182280715</v>
      </c>
      <c r="G16" s="23">
        <f>+'Rate and Bill Data'!K14*12</f>
        <v>11199.66</v>
      </c>
      <c r="H16" s="24">
        <f>+G16/$G$72</f>
        <v>0.91630490850998936</v>
      </c>
      <c r="I16" s="25">
        <f>+(D16+F16+H16)/3</f>
        <v>0.85165970593398954</v>
      </c>
      <c r="J16" s="29">
        <f>+'Rate and Bill Data'!P14</f>
        <v>38789</v>
      </c>
    </row>
    <row r="17" spans="1:10" x14ac:dyDescent="0.4">
      <c r="A17" s="17">
        <f t="shared" si="0"/>
        <v>10</v>
      </c>
      <c r="B17" s="16" t="str">
        <f>+'Rate and Bill Data'!A53</f>
        <v>Orangeville</v>
      </c>
      <c r="C17" s="23">
        <f>+'Rate and Bill Data'!E53*12</f>
        <v>318.24</v>
      </c>
      <c r="D17" s="24">
        <f>+C17/$C$72</f>
        <v>0.9218038018627488</v>
      </c>
      <c r="E17" s="23">
        <f>+'Rate and Bill Data'!H53*12</f>
        <v>632.52</v>
      </c>
      <c r="F17" s="24">
        <f>+E17/$E$72</f>
        <v>0.92779889788594172</v>
      </c>
      <c r="G17" s="23">
        <f>+'Rate and Bill Data'!K53*12</f>
        <v>8763.7800000000007</v>
      </c>
      <c r="H17" s="24">
        <f>+G17/$G$72</f>
        <v>0.71701235850924716</v>
      </c>
      <c r="I17" s="25">
        <f>+(D17+F17+H17)/3</f>
        <v>0.85553835275264589</v>
      </c>
      <c r="J17" s="29">
        <f>+'Rate and Bill Data'!P53</f>
        <v>11685</v>
      </c>
    </row>
    <row r="18" spans="1:10" x14ac:dyDescent="0.4">
      <c r="A18" s="17">
        <f t="shared" si="0"/>
        <v>11</v>
      </c>
      <c r="B18" s="16" t="str">
        <f>+'Rate and Bill Data'!A56</f>
        <v>Ottawa River (DRO)</v>
      </c>
      <c r="C18" s="23">
        <f>+'Rate and Bill Data'!E56*12</f>
        <v>292.68</v>
      </c>
      <c r="D18" s="24">
        <f>+C18/$C$72</f>
        <v>0.84776752365884023</v>
      </c>
      <c r="E18" s="23">
        <f>+'Rate and Bill Data'!H56*12</f>
        <v>573.24</v>
      </c>
      <c r="F18" s="24">
        <f>+E18/$E$72</f>
        <v>0.84084525425937096</v>
      </c>
      <c r="G18" s="23">
        <f>+'Rate and Bill Data'!K56*12</f>
        <v>11469.66</v>
      </c>
      <c r="H18" s="24">
        <f>+G18/$G$72</f>
        <v>0.9383950724344029</v>
      </c>
      <c r="I18" s="25">
        <f>+(D18+F18+H18)/3</f>
        <v>0.87566928345087136</v>
      </c>
      <c r="J18" s="29">
        <f>+'Rate and Bill Data'!P56</f>
        <v>10820</v>
      </c>
    </row>
    <row r="19" spans="1:10" x14ac:dyDescent="0.4">
      <c r="A19" s="17">
        <f t="shared" si="0"/>
        <v>12</v>
      </c>
      <c r="B19" s="16" t="str">
        <f>+'Rate and Bill Data'!A15</f>
        <v>Burlington (Applied)</v>
      </c>
      <c r="C19" s="23">
        <f>+'Rate and Bill Data'!E15*12</f>
        <v>308.76</v>
      </c>
      <c r="D19" s="24">
        <f>+C19/$C$72</f>
        <v>0.89434433717679207</v>
      </c>
      <c r="E19" s="23">
        <f>+'Rate and Bill Data'!H15*12</f>
        <v>645.59999999999991</v>
      </c>
      <c r="F19" s="24">
        <f>+E19/$E$72</f>
        <v>0.94698502573067089</v>
      </c>
      <c r="G19" s="23">
        <f>+'Rate and Bill Data'!K15*12</f>
        <v>9731.2800000000007</v>
      </c>
      <c r="H19" s="24">
        <f>+G19/$G$72</f>
        <v>0.79616877923839569</v>
      </c>
      <c r="I19" s="25">
        <f>+(D19+F19+H19)/3</f>
        <v>0.87916604738195281</v>
      </c>
      <c r="J19" s="29">
        <f>+'Rate and Bill Data'!P15</f>
        <v>66366</v>
      </c>
    </row>
    <row r="20" spans="1:10" x14ac:dyDescent="0.4">
      <c r="A20" s="17">
        <f t="shared" si="0"/>
        <v>13</v>
      </c>
      <c r="B20" s="16" t="str">
        <f>+'Rate and Bill Data'!A23</f>
        <v xml:space="preserve">Entegrus </v>
      </c>
      <c r="C20" s="23">
        <f>+'Rate and Bill Data'!E23*12</f>
        <v>301.79999999999995</v>
      </c>
      <c r="D20" s="24">
        <f>+C20/$C$72</f>
        <v>0.87418422386305161</v>
      </c>
      <c r="E20" s="23">
        <f>+'Rate and Bill Data'!H23*12</f>
        <v>608.76</v>
      </c>
      <c r="F20" s="24">
        <f>+E20/$E$72</f>
        <v>0.89294703262670894</v>
      </c>
      <c r="G20" s="23">
        <f>+'Rate and Bill Data'!K23*12</f>
        <v>11022.24</v>
      </c>
      <c r="H20" s="24">
        <f>+G20/$G$72</f>
        <v>0.90178921634899145</v>
      </c>
      <c r="I20" s="25">
        <f>+(D20+F20+H20)/3</f>
        <v>0.88964015761291737</v>
      </c>
      <c r="J20" s="29">
        <f>+'Rate and Bill Data'!P23</f>
        <v>40503</v>
      </c>
    </row>
    <row r="21" spans="1:10" x14ac:dyDescent="0.4">
      <c r="A21" s="17">
        <f t="shared" si="0"/>
        <v>14</v>
      </c>
      <c r="B21" s="16" t="str">
        <f>+'Rate and Bill Data'!A18</f>
        <v>COLLUS (Applied)</v>
      </c>
      <c r="C21" s="23">
        <f>+'Rate and Bill Data'!E18*12</f>
        <v>310.92000000000007</v>
      </c>
      <c r="D21" s="24">
        <f>+C21/$C$72</f>
        <v>0.90060092406726344</v>
      </c>
      <c r="E21" s="23">
        <f>+'Rate and Bill Data'!H18*12</f>
        <v>588.59999999999991</v>
      </c>
      <c r="F21" s="24">
        <f>+E21/$E$72</f>
        <v>0.86337575301281422</v>
      </c>
      <c r="G21" s="23">
        <f>+'Rate and Bill Data'!K18*12</f>
        <v>11073.119999999999</v>
      </c>
      <c r="H21" s="24">
        <f>+G21/$G$72</f>
        <v>0.90595198501741414</v>
      </c>
      <c r="I21" s="25">
        <f>+(D21+F21+H21)/3</f>
        <v>0.88997622069916404</v>
      </c>
      <c r="J21" s="29">
        <f>+'Rate and Bill Data'!P18</f>
        <v>16426</v>
      </c>
    </row>
    <row r="22" spans="1:10" x14ac:dyDescent="0.4">
      <c r="A22" s="17">
        <f t="shared" si="0"/>
        <v>15</v>
      </c>
      <c r="B22" s="16" t="str">
        <f>+'Rate and Bill Data'!A44</f>
        <v>London (DRO)</v>
      </c>
      <c r="C22" s="23">
        <f>+'Rate and Bill Data'!E44*12</f>
        <v>310.79999999999995</v>
      </c>
      <c r="D22" s="24">
        <f>+C22/$C$72</f>
        <v>0.90025333590668133</v>
      </c>
      <c r="E22" s="23">
        <f>+'Rate and Bill Data'!H44*12</f>
        <v>646.20000000000005</v>
      </c>
      <c r="F22" s="24">
        <f>+E22/$E$72</f>
        <v>0.94786512333822748</v>
      </c>
      <c r="G22" s="23">
        <f>+'Rate and Bill Data'!K44*12</f>
        <v>10051.200000000001</v>
      </c>
      <c r="H22" s="24">
        <f>+G22/$G$72</f>
        <v>0.82234316902616744</v>
      </c>
      <c r="I22" s="25">
        <f>+(D22+F22+H22)/3</f>
        <v>0.89015387609035868</v>
      </c>
      <c r="J22" s="29">
        <f>+'Rate and Bill Data'!P44</f>
        <v>152544</v>
      </c>
    </row>
    <row r="23" spans="1:10" x14ac:dyDescent="0.4">
      <c r="A23" s="17">
        <f t="shared" si="0"/>
        <v>16</v>
      </c>
      <c r="B23" s="16" t="str">
        <f>+'Rate and Bill Data'!A30</f>
        <v>Guelph</v>
      </c>
      <c r="C23" s="23">
        <f>+'Rate and Bill Data'!E30*12</f>
        <v>362.4</v>
      </c>
      <c r="D23" s="24">
        <f>+C23/$C$72</f>
        <v>1.0497162449568254</v>
      </c>
      <c r="E23" s="23">
        <f>+'Rate and Bill Data'!H30*12</f>
        <v>532.68000000000006</v>
      </c>
      <c r="F23" s="24">
        <f>+E23/$E$72</f>
        <v>0.78135065598855935</v>
      </c>
      <c r="G23" s="23">
        <f>+'Rate and Bill Data'!K30*12</f>
        <v>10379.220000000001</v>
      </c>
      <c r="H23" s="24">
        <f>+G23/$G$72</f>
        <v>0.84918026373167166</v>
      </c>
      <c r="I23" s="25">
        <f>+(D23+F23+H23)/3</f>
        <v>0.89341572155901883</v>
      </c>
      <c r="J23" s="29">
        <f>+'Rate and Bill Data'!P30</f>
        <v>52963</v>
      </c>
    </row>
    <row r="24" spans="1:10" x14ac:dyDescent="0.4">
      <c r="A24" s="17">
        <f t="shared" si="0"/>
        <v>17</v>
      </c>
      <c r="B24" s="16" t="str">
        <f>+'Rate and Bill Data'!A36</f>
        <v>Hydro One Brampton</v>
      </c>
      <c r="C24" s="23">
        <f>+'Rate and Bill Data'!E36*12</f>
        <v>288.48</v>
      </c>
      <c r="D24" s="24">
        <f>+C24/$C$72</f>
        <v>0.83560193803847971</v>
      </c>
      <c r="E24" s="23">
        <f>+'Rate and Bill Data'!H36*12</f>
        <v>702.24</v>
      </c>
      <c r="F24" s="24">
        <f>+E24/$E$72</f>
        <v>1.0300662398839939</v>
      </c>
      <c r="G24" s="23">
        <f>+'Rate and Bill Data'!K36*12</f>
        <v>10020.06</v>
      </c>
      <c r="H24" s="24">
        <f>+G24/$G$72</f>
        <v>0.81979543678688493</v>
      </c>
      <c r="I24" s="25">
        <f>+(D24+F24+H24)/3</f>
        <v>0.89515453823645286</v>
      </c>
      <c r="J24" s="29">
        <f>+'Rate and Bill Data'!P36</f>
        <v>149618</v>
      </c>
    </row>
    <row r="25" spans="1:10" x14ac:dyDescent="0.4">
      <c r="A25" s="47">
        <f t="shared" si="0"/>
        <v>18</v>
      </c>
      <c r="B25" s="16" t="str">
        <f>+'Rate and Bill Data'!A46</f>
        <v xml:space="preserve">Milton </v>
      </c>
      <c r="C25" s="23">
        <f>+'Rate and Bill Data'!E46*12</f>
        <v>331.43999999999994</v>
      </c>
      <c r="D25" s="24">
        <f>+C25/$C$72</f>
        <v>0.96003849952673892</v>
      </c>
      <c r="E25" s="23">
        <f>+'Rate and Bill Data'!H46*12</f>
        <v>626.04</v>
      </c>
      <c r="F25" s="24">
        <f>+E25/$E$72</f>
        <v>0.91829384372433276</v>
      </c>
      <c r="G25" s="23">
        <f>+'Rate and Bill Data'!K46*12</f>
        <v>10121.460000000001</v>
      </c>
      <c r="H25" s="24">
        <f>+G25/$G$72</f>
        <v>0.82809152057183144</v>
      </c>
      <c r="I25" s="25">
        <f>+(D25+F25+H25)/3</f>
        <v>0.90214128794096771</v>
      </c>
      <c r="J25" s="29">
        <f>+'Rate and Bill Data'!P46</f>
        <v>35111</v>
      </c>
    </row>
    <row r="26" spans="1:10" x14ac:dyDescent="0.4">
      <c r="A26" s="17">
        <f t="shared" si="0"/>
        <v>19</v>
      </c>
      <c r="B26" s="16" t="str">
        <f>+'Rate and Bill Data'!A67</f>
        <v>Veridian (Applied)</v>
      </c>
      <c r="C26" s="23">
        <f>+'Rate and Bill Data'!E67*12</f>
        <v>316.92</v>
      </c>
      <c r="D26" s="24">
        <f>+C26/$C$72</f>
        <v>0.91798033209634977</v>
      </c>
      <c r="E26" s="23">
        <f>+'Rate and Bill Data'!H67*12</f>
        <v>611.16</v>
      </c>
      <c r="F26" s="24">
        <f>+E26/$E$72</f>
        <v>0.89646742305693439</v>
      </c>
      <c r="G26" s="23">
        <f>+'Rate and Bill Data'!K67*12</f>
        <v>11311.98</v>
      </c>
      <c r="H26" s="24">
        <f>+G26/$G$72</f>
        <v>0.9254944167025454</v>
      </c>
      <c r="I26" s="25">
        <f>+(D26+F26+H26)/3</f>
        <v>0.91331405728527659</v>
      </c>
      <c r="J26" s="29">
        <f>+'Rate and Bill Data'!P67</f>
        <v>117494</v>
      </c>
    </row>
    <row r="27" spans="1:10" x14ac:dyDescent="0.4">
      <c r="A27" s="17">
        <f t="shared" si="0"/>
        <v>20</v>
      </c>
      <c r="B27" s="16" t="str">
        <f>+'Rate and Bill Data'!A26</f>
        <v xml:space="preserve">Essex </v>
      </c>
      <c r="C27" s="23">
        <f>+'Rate and Bill Data'!E26*12</f>
        <v>318.59999999999997</v>
      </c>
      <c r="D27" s="24">
        <f>+C27/$C$72</f>
        <v>0.9228465663444938</v>
      </c>
      <c r="E27" s="23">
        <f>+'Rate and Bill Data'!H26*12</f>
        <v>709.56000000000006</v>
      </c>
      <c r="F27" s="24">
        <f>+E27/$E$72</f>
        <v>1.0408034306961818</v>
      </c>
      <c r="G27" s="23">
        <f>+'Rate and Bill Data'!K26*12</f>
        <v>9422.5800000000017</v>
      </c>
      <c r="H27" s="24">
        <f>+G27/$G$72</f>
        <v>0.77091235848481632</v>
      </c>
      <c r="I27" s="25">
        <f>+(D27+F27+H27)/3</f>
        <v>0.91152078517516399</v>
      </c>
      <c r="J27" s="29">
        <f>+'Rate and Bill Data'!P26</f>
        <v>28640</v>
      </c>
    </row>
    <row r="28" spans="1:10" x14ac:dyDescent="0.4">
      <c r="A28" s="17">
        <f t="shared" si="0"/>
        <v>21</v>
      </c>
      <c r="B28" s="16" t="str">
        <f>+'Rate and Bill Data'!A31</f>
        <v xml:space="preserve">Halton Hills </v>
      </c>
      <c r="C28" s="23">
        <f>+'Rate and Bill Data'!E31*12</f>
        <v>308.64</v>
      </c>
      <c r="D28" s="24">
        <f>+C28/$C$72</f>
        <v>0.89399674901621029</v>
      </c>
      <c r="E28" s="23">
        <f>+'Rate and Bill Data'!H31*12</f>
        <v>578.76</v>
      </c>
      <c r="F28" s="24">
        <f>+E28/$E$72</f>
        <v>0.84894215224888958</v>
      </c>
      <c r="G28" s="23">
        <f>+'Rate and Bill Data'!K31*12</f>
        <v>12466.5</v>
      </c>
      <c r="H28" s="24">
        <f>+G28/$G$72</f>
        <v>1.0199519576433376</v>
      </c>
      <c r="I28" s="25">
        <f>+(D28+F28+H28)/3</f>
        <v>0.92096361963614581</v>
      </c>
      <c r="J28" s="29">
        <f>+'Rate and Bill Data'!P31</f>
        <v>21534</v>
      </c>
    </row>
    <row r="29" spans="1:10" x14ac:dyDescent="0.4">
      <c r="A29" s="17">
        <f t="shared" si="0"/>
        <v>22</v>
      </c>
      <c r="B29" s="16" t="str">
        <f>+'Rate and Bill Data'!A65</f>
        <v>Tillsonburg (DRO)</v>
      </c>
      <c r="C29" s="23">
        <f>+'Rate and Bill Data'!E65*12</f>
        <v>352.92</v>
      </c>
      <c r="D29" s="24">
        <f>+C29/$C$72</f>
        <v>1.0222567802708689</v>
      </c>
      <c r="E29" s="23">
        <f>+'Rate and Bill Data'!H65*12</f>
        <v>757.92</v>
      </c>
      <c r="F29" s="24">
        <f>+E29/$E$72</f>
        <v>1.1117392978652263</v>
      </c>
      <c r="G29" s="23">
        <f>+'Rate and Bill Data'!K65*12</f>
        <v>7865.1</v>
      </c>
      <c r="H29" s="24">
        <f>+G29/$G$72</f>
        <v>0.64348647511816592</v>
      </c>
      <c r="I29" s="25">
        <f>+(D29+F29+H29)/3</f>
        <v>0.92582751775142036</v>
      </c>
      <c r="J29" s="29">
        <f>+'Rate and Bill Data'!P65</f>
        <v>6935</v>
      </c>
    </row>
    <row r="30" spans="1:10" x14ac:dyDescent="0.4">
      <c r="A30" s="17">
        <f t="shared" si="0"/>
        <v>23</v>
      </c>
      <c r="B30" s="16" t="str">
        <f>+'Rate and Bill Data'!A21</f>
        <v>Energy Plus (Applied)</v>
      </c>
      <c r="C30" s="23">
        <f>+'Rate and Bill Data'!E21*12</f>
        <v>305.40000000000003</v>
      </c>
      <c r="D30" s="24">
        <f>+C30/$C$72</f>
        <v>0.88461186868050368</v>
      </c>
      <c r="E30" s="23">
        <f>+'Rate and Bill Data'!H21*12</f>
        <v>516.59999999999991</v>
      </c>
      <c r="F30" s="24">
        <f>+E30/$E$72</f>
        <v>0.75776404010604792</v>
      </c>
      <c r="G30" s="23">
        <f>+'Rate and Bill Data'!K21*12</f>
        <v>13912.380000000001</v>
      </c>
      <c r="H30" s="24">
        <f>+G30/$G$72</f>
        <v>1.1382472399212304</v>
      </c>
      <c r="I30" s="25">
        <f>+(D30+F30+H30)/3</f>
        <v>0.92687438290259416</v>
      </c>
      <c r="J30" s="29">
        <f>+'Rate and Bill Data'!P21</f>
        <v>52684</v>
      </c>
    </row>
    <row r="31" spans="1:10" x14ac:dyDescent="0.4">
      <c r="A31" s="17">
        <f t="shared" si="0"/>
        <v>24</v>
      </c>
      <c r="B31" s="16" t="str">
        <f>+'Rate and Bill Data'!A61</f>
        <v>Rideau St. Lawr. (Applied)</v>
      </c>
      <c r="C31" s="23">
        <f>+'Rate and Bill Data'!E61*12</f>
        <v>337.79999999999995</v>
      </c>
      <c r="D31" s="24">
        <f>+C31/$C$72</f>
        <v>0.9784606720375707</v>
      </c>
      <c r="E31" s="23">
        <f>+'Rate and Bill Data'!H61*12</f>
        <v>656.64</v>
      </c>
      <c r="F31" s="24">
        <f>+E31/$E$72</f>
        <v>0.96317882170970848</v>
      </c>
      <c r="G31" s="23">
        <f>+'Rate and Bill Data'!K61*12</f>
        <v>10775.7</v>
      </c>
      <c r="H31" s="24">
        <f>+G31/$G$72</f>
        <v>0.88161844222334373</v>
      </c>
      <c r="I31" s="25">
        <f>+(D31+F31+H31)/3</f>
        <v>0.94108597865687427</v>
      </c>
      <c r="J31" s="29">
        <f>+'Rate and Bill Data'!P61</f>
        <v>5858</v>
      </c>
    </row>
    <row r="32" spans="1:10" x14ac:dyDescent="0.4">
      <c r="A32" s="17">
        <f t="shared" si="0"/>
        <v>25</v>
      </c>
      <c r="B32" s="16" t="str">
        <f>+'Rate and Bill Data'!A55</f>
        <v>Oshawa</v>
      </c>
      <c r="C32" s="23">
        <f>+'Rate and Bill Data'!E55*12</f>
        <v>275.28000000000003</v>
      </c>
      <c r="D32" s="24">
        <f>+C32/$C$72</f>
        <v>0.79736724037448936</v>
      </c>
      <c r="E32" s="23">
        <f>+'Rate and Bill Data'!H55*12</f>
        <v>581.28</v>
      </c>
      <c r="F32" s="24">
        <f>+E32/$E$72</f>
        <v>0.85263856220062639</v>
      </c>
      <c r="G32" s="23">
        <f>+'Rate and Bill Data'!K55*12</f>
        <v>14347.259999999998</v>
      </c>
      <c r="H32" s="24">
        <f>+G32/$G$72</f>
        <v>1.1738271306154855</v>
      </c>
      <c r="I32" s="25">
        <f>+(D32+F32+H32)/3</f>
        <v>0.94127764439686723</v>
      </c>
      <c r="J32" s="29">
        <f>+'Rate and Bill Data'!P55</f>
        <v>54731</v>
      </c>
    </row>
    <row r="33" spans="1:10" x14ac:dyDescent="0.4">
      <c r="A33" s="17">
        <f t="shared" si="0"/>
        <v>26</v>
      </c>
      <c r="B33" s="42" t="str">
        <f>+'Rate and Bill Data'!A25</f>
        <v>Erie Thames (DRO)</v>
      </c>
      <c r="C33" s="43">
        <f>+'Rate and Bill Data'!E25*12</f>
        <v>368.88</v>
      </c>
      <c r="D33" s="44">
        <f>+C33/$C$72</f>
        <v>1.068486005628239</v>
      </c>
      <c r="E33" s="43">
        <f>+'Rate and Bill Data'!H25*12</f>
        <v>615.48</v>
      </c>
      <c r="F33" s="44">
        <f>+E33/$E$72</f>
        <v>0.90280412583134051</v>
      </c>
      <c r="G33" s="43">
        <f>+'Rate and Bill Data'!K25*12</f>
        <v>10842.119999999999</v>
      </c>
      <c r="H33" s="44">
        <f>+G33/$G$72</f>
        <v>0.88705262254874928</v>
      </c>
      <c r="I33" s="45">
        <f>+(D33+F33+H33)/3</f>
        <v>0.9527809180027762</v>
      </c>
      <c r="J33" s="46">
        <f>+'Rate and Bill Data'!P25</f>
        <v>18265</v>
      </c>
    </row>
    <row r="34" spans="1:10" x14ac:dyDescent="0.4">
      <c r="A34" s="17">
        <f t="shared" si="0"/>
        <v>27</v>
      </c>
      <c r="B34" s="16" t="str">
        <f>+'Rate and Bill Data'!A60</f>
        <v>Renfrew</v>
      </c>
      <c r="C34" s="23">
        <f>+'Rate and Bill Data'!E60*12</f>
        <v>318</v>
      </c>
      <c r="D34" s="24">
        <f>+C34/$C$72</f>
        <v>0.92110862554158535</v>
      </c>
      <c r="E34" s="23">
        <f>+'Rate and Bill Data'!H60*12</f>
        <v>742.19999999999993</v>
      </c>
      <c r="F34" s="24">
        <f>+E34/$E$72</f>
        <v>1.0886807405472489</v>
      </c>
      <c r="G34" s="23">
        <f>+'Rate and Bill Data'!K60*12</f>
        <v>10862.039999999999</v>
      </c>
      <c r="H34" s="24">
        <f>+G34/$G$72</f>
        <v>0.8886823857538394</v>
      </c>
      <c r="I34" s="25">
        <f>+(D34+F34+H34)/3</f>
        <v>0.96615725061422453</v>
      </c>
      <c r="J34" s="29">
        <f>+'Rate and Bill Data'!P60</f>
        <v>4246</v>
      </c>
    </row>
    <row r="35" spans="1:10" x14ac:dyDescent="0.4">
      <c r="A35" s="17">
        <f t="shared" si="0"/>
        <v>28</v>
      </c>
      <c r="B35" s="16" t="str">
        <f>+'Rate and Bill Data'!A20</f>
        <v>Embrun</v>
      </c>
      <c r="C35" s="23">
        <f>+'Rate and Bill Data'!E20*12</f>
        <v>331.56000000000006</v>
      </c>
      <c r="D35" s="24">
        <f>+C35/$C$72</f>
        <v>0.96038608768732103</v>
      </c>
      <c r="E35" s="23">
        <f>+'Rate and Bill Data'!H20*12</f>
        <v>570</v>
      </c>
      <c r="F35" s="24">
        <f>+E35/$E$72</f>
        <v>0.83609272717856642</v>
      </c>
      <c r="G35" s="23">
        <f>+'Rate and Bill Data'!K20*12</f>
        <v>13480.5</v>
      </c>
      <c r="H35" s="24">
        <f>+G35/$G$72</f>
        <v>1.1029127954928017</v>
      </c>
      <c r="I35" s="25">
        <f>+(D35+F35+H35)/3</f>
        <v>0.96646387011956314</v>
      </c>
      <c r="J35" s="29">
        <f>+'Rate and Bill Data'!P20</f>
        <v>1985</v>
      </c>
    </row>
    <row r="36" spans="1:10" x14ac:dyDescent="0.4">
      <c r="A36" s="17">
        <f t="shared" si="0"/>
        <v>29</v>
      </c>
      <c r="B36" s="16" t="str">
        <f>+'Rate and Bill Data'!A62</f>
        <v>St.Thomas</v>
      </c>
      <c r="C36" s="23">
        <f>+'Rate and Bill Data'!E62*12</f>
        <v>328.2</v>
      </c>
      <c r="D36" s="24">
        <f>+C36/$C$72</f>
        <v>0.95065361919103231</v>
      </c>
      <c r="E36" s="23">
        <f>+'Rate and Bill Data'!H62*12</f>
        <v>681.6</v>
      </c>
      <c r="F36" s="24">
        <f>+E36/$E$72</f>
        <v>0.99979088218405421</v>
      </c>
      <c r="G36" s="23">
        <f>+'Rate and Bill Data'!K62*12</f>
        <v>11638.38</v>
      </c>
      <c r="H36" s="24">
        <f>+G36/$G$72</f>
        <v>0.95219897042450308</v>
      </c>
      <c r="I36" s="25">
        <f>+(D36+F36+H36)/3</f>
        <v>0.96754782393319649</v>
      </c>
      <c r="J36" s="29">
        <f>+'Rate and Bill Data'!P62</f>
        <v>16918</v>
      </c>
    </row>
    <row r="37" spans="1:10" x14ac:dyDescent="0.4">
      <c r="A37" s="17">
        <f t="shared" si="0"/>
        <v>30</v>
      </c>
      <c r="B37" s="16" t="str">
        <f>+'Rate and Bill Data'!A72</f>
        <v>WestCoast Huron</v>
      </c>
      <c r="C37" s="23">
        <f>+'Rate and Bill Data'!E72*12</f>
        <v>419.15999999999997</v>
      </c>
      <c r="D37" s="24">
        <f>+C37/$C$72</f>
        <v>1.2141254449119838</v>
      </c>
      <c r="E37" s="23">
        <f>+'Rate and Bill Data'!H72*12</f>
        <v>650.04</v>
      </c>
      <c r="F37" s="24">
        <f>+E37/$E$72</f>
        <v>0.95349774802658815</v>
      </c>
      <c r="G37" s="23">
        <f>+'Rate and Bill Data'!K72*12</f>
        <v>9080.4599999999991</v>
      </c>
      <c r="H37" s="24">
        <f>+G37/$G$72</f>
        <v>0.74292166632992584</v>
      </c>
      <c r="I37" s="25">
        <f>+(D37+F37+H37)/3</f>
        <v>0.97018161975616601</v>
      </c>
      <c r="J37" s="29">
        <f>+'Rate and Bill Data'!P72</f>
        <v>3797</v>
      </c>
    </row>
    <row r="38" spans="1:10" x14ac:dyDescent="0.4">
      <c r="A38" s="17">
        <f>+A37+1</f>
        <v>31</v>
      </c>
      <c r="B38" s="16" t="str">
        <f>+'Rate and Bill Data'!A49</f>
        <v>Niagara-on-the-Lake (DRO)</v>
      </c>
      <c r="C38" s="23">
        <f>+'Rate and Bill Data'!E49*12</f>
        <v>351.6</v>
      </c>
      <c r="D38" s="24">
        <f>+C38/$C$72</f>
        <v>1.0184333105044698</v>
      </c>
      <c r="E38" s="23">
        <f>+'Rate and Bill Data'!H49*12</f>
        <v>749.5200000000001</v>
      </c>
      <c r="F38" s="24">
        <f>+E38/$E$72</f>
        <v>1.0994179313594372</v>
      </c>
      <c r="G38" s="23">
        <f>+'Rate and Bill Data'!K49*12</f>
        <v>9958.0799999999981</v>
      </c>
      <c r="H38" s="24">
        <f>+G38/$G$72</f>
        <v>0.81472451693490278</v>
      </c>
      <c r="I38" s="25">
        <f>+(D38+F38+H38)/3</f>
        <v>0.97752525293293668</v>
      </c>
      <c r="J38" s="29">
        <f>+'Rate and Bill Data'!P49</f>
        <v>8672</v>
      </c>
    </row>
    <row r="39" spans="1:10" x14ac:dyDescent="0.4">
      <c r="A39" s="17">
        <f t="shared" si="0"/>
        <v>32</v>
      </c>
      <c r="B39" s="16" t="str">
        <f>+'Rate and Bill Data'!A68</f>
        <v>Wasaga (Applied)</v>
      </c>
      <c r="C39" s="23">
        <f>+'Rate and Bill Data'!E68*12</f>
        <v>288.48</v>
      </c>
      <c r="D39" s="24">
        <f>+C39/$C$72</f>
        <v>0.83560193803847971</v>
      </c>
      <c r="E39" s="23">
        <f>+'Rate and Bill Data'!H68*12</f>
        <v>545.28</v>
      </c>
      <c r="F39" s="24">
        <f>+E39/$E$72</f>
        <v>0.7998327057472433</v>
      </c>
      <c r="G39" s="23">
        <f>+'Rate and Bill Data'!K68*12</f>
        <v>15990.240000000002</v>
      </c>
      <c r="H39" s="24">
        <f>+G39/$G$72</f>
        <v>1.3082482325582003</v>
      </c>
      <c r="I39" s="25">
        <f>+(D39+F39+H39)/3</f>
        <v>0.98122762544797448</v>
      </c>
      <c r="J39" s="29">
        <f>+'Rate and Bill Data'!P68</f>
        <v>12985</v>
      </c>
    </row>
    <row r="40" spans="1:10" x14ac:dyDescent="0.4">
      <c r="A40" s="17">
        <f t="shared" si="0"/>
        <v>33</v>
      </c>
      <c r="B40" s="16" t="str">
        <f>+'Rate and Bill Data'!A39</f>
        <v>Kenora (DRO)</v>
      </c>
      <c r="C40" s="23">
        <f>+'Rate and Bill Data'!E39*12</f>
        <v>372.24</v>
      </c>
      <c r="D40" s="24">
        <f>+C40/$C$72</f>
        <v>1.0782184741245273</v>
      </c>
      <c r="E40" s="23">
        <f>+'Rate and Bill Data'!H39*12</f>
        <v>619.43999999999994</v>
      </c>
      <c r="F40" s="24">
        <f>+E40/$E$72</f>
        <v>0.90861277004121255</v>
      </c>
      <c r="G40" s="23">
        <f>+'Rate and Bill Data'!K39*12</f>
        <v>11700.119999999999</v>
      </c>
      <c r="H40" s="24">
        <f>+G40/$G$72</f>
        <v>0.95725025457521895</v>
      </c>
      <c r="I40" s="25">
        <f>+(D40+F40+H40)/3</f>
        <v>0.98136049958031968</v>
      </c>
      <c r="J40" s="29">
        <f>+'Rate and Bill Data'!P39</f>
        <v>5558</v>
      </c>
    </row>
    <row r="41" spans="1:10" x14ac:dyDescent="0.4">
      <c r="A41" s="17">
        <f t="shared" si="0"/>
        <v>34</v>
      </c>
      <c r="B41" s="42" t="str">
        <f>+'Rate and Bill Data'!A70</f>
        <v>Welland</v>
      </c>
      <c r="C41" s="43">
        <f>+'Rate and Bill Data'!E70*12</f>
        <v>338.15999999999997</v>
      </c>
      <c r="D41" s="44">
        <f>+C41/$C$72</f>
        <v>0.97950343651931593</v>
      </c>
      <c r="E41" s="43">
        <f>+'Rate and Bill Data'!H70*12</f>
        <v>589.31999999999994</v>
      </c>
      <c r="F41" s="44">
        <f>+E41/$E$72</f>
        <v>0.86443187014188194</v>
      </c>
      <c r="G41" s="43">
        <f>+'Rate and Bill Data'!K70*12</f>
        <v>12480.54</v>
      </c>
      <c r="H41" s="44">
        <f>+G41/$G$72</f>
        <v>1.0211006461674073</v>
      </c>
      <c r="I41" s="45">
        <f>+(D41+F41+H41)/3</f>
        <v>0.95501198427620171</v>
      </c>
      <c r="J41" s="46">
        <f>+'Rate and Bill Data'!P70</f>
        <v>22470</v>
      </c>
    </row>
    <row r="42" spans="1:10" x14ac:dyDescent="0.4">
      <c r="A42" s="17">
        <f t="shared" si="0"/>
        <v>35</v>
      </c>
      <c r="B42" s="16" t="str">
        <f>+'Rate and Bill Data'!A45</f>
        <v xml:space="preserve">Midland </v>
      </c>
      <c r="C42" s="23">
        <f>+'Rate and Bill Data'!E45*12</f>
        <v>381.12</v>
      </c>
      <c r="D42" s="24">
        <f>+C42/$C$72</f>
        <v>1.1039399980075755</v>
      </c>
      <c r="E42" s="23">
        <f>+'Rate and Bill Data'!H45*12</f>
        <v>672.24</v>
      </c>
      <c r="F42" s="24">
        <f>+E42/$E$72</f>
        <v>0.98606135950617457</v>
      </c>
      <c r="G42" s="23">
        <f>+'Rate and Bill Data'!K45*12</f>
        <v>10541.460000000001</v>
      </c>
      <c r="H42" s="24">
        <f>+G42/$G$72</f>
        <v>0.86245399778758591</v>
      </c>
      <c r="I42" s="25">
        <f>+(D42+F42+H42)/3</f>
        <v>0.98415178510044532</v>
      </c>
      <c r="J42" s="29">
        <f>+'Rate and Bill Data'!P45</f>
        <v>7035</v>
      </c>
    </row>
    <row r="43" spans="1:10" x14ac:dyDescent="0.4">
      <c r="A43" s="17">
        <f t="shared" si="0"/>
        <v>36</v>
      </c>
      <c r="B43" s="16" t="str">
        <f>+'Rate and Bill Data'!A27</f>
        <v>Festival</v>
      </c>
      <c r="C43" s="23">
        <f>+'Rate and Bill Data'!E27*12</f>
        <v>347.03999999999996</v>
      </c>
      <c r="D43" s="24">
        <f>+C43/$C$72</f>
        <v>1.005224960402364</v>
      </c>
      <c r="E43" s="23">
        <f>+'Rate and Bill Data'!H27*12</f>
        <v>756.24</v>
      </c>
      <c r="F43" s="24">
        <f>+E43/$E$72</f>
        <v>1.1092750245640686</v>
      </c>
      <c r="G43" s="23">
        <f>+'Rate and Bill Data'!K27*12</f>
        <v>10416.24</v>
      </c>
      <c r="H43" s="24">
        <f>+G43/$G$72</f>
        <v>0.85220907065197438</v>
      </c>
      <c r="I43" s="25">
        <f>+(D43+F43+H43)/3</f>
        <v>0.98890301853946883</v>
      </c>
      <c r="J43" s="29">
        <f>+'Rate and Bill Data'!P27</f>
        <v>20362</v>
      </c>
    </row>
    <row r="44" spans="1:10" x14ac:dyDescent="0.4">
      <c r="A44" s="17">
        <f t="shared" si="0"/>
        <v>37</v>
      </c>
      <c r="B44" s="16" t="str">
        <f>+'Rate and Bill Data'!A50</f>
        <v>North Bay</v>
      </c>
      <c r="C44" s="23">
        <f>+'Rate and Bill Data'!E50*12</f>
        <v>336.12</v>
      </c>
      <c r="D44" s="24">
        <f>+C44/$C$72</f>
        <v>0.97359443778942656</v>
      </c>
      <c r="E44" s="23">
        <f>+'Rate and Bill Data'!H50*12</f>
        <v>732.84</v>
      </c>
      <c r="F44" s="24">
        <f>+E44/$E$72</f>
        <v>1.0749512178693694</v>
      </c>
      <c r="G44" s="23">
        <f>+'Rate and Bill Data'!K50*12</f>
        <v>11263.5</v>
      </c>
      <c r="H44" s="24">
        <f>+G44/$G$72</f>
        <v>0.92152800504678412</v>
      </c>
      <c r="I44" s="25">
        <f>+(D44+F44+H44)/3</f>
        <v>0.9900245535685267</v>
      </c>
      <c r="J44" s="29">
        <f>+'Rate and Bill Data'!P50</f>
        <v>23975</v>
      </c>
    </row>
    <row r="45" spans="1:10" x14ac:dyDescent="0.4">
      <c r="A45" s="17">
        <f t="shared" si="0"/>
        <v>38</v>
      </c>
      <c r="B45" s="16" t="str">
        <f>+'Rate and Bill Data'!A29</f>
        <v>Grimsby</v>
      </c>
      <c r="C45" s="23">
        <f>+'Rate and Bill Data'!E29*12</f>
        <v>333.71999999999997</v>
      </c>
      <c r="D45" s="24">
        <f>+C45/$C$72</f>
        <v>0.96664267457779185</v>
      </c>
      <c r="E45" s="23">
        <f>+'Rate and Bill Data'!H29*12</f>
        <v>753</v>
      </c>
      <c r="F45" s="24">
        <f>+E45/$E$72</f>
        <v>1.1045224974832641</v>
      </c>
      <c r="G45" s="23">
        <f>+'Rate and Bill Data'!K29*12</f>
        <v>11544.66</v>
      </c>
      <c r="H45" s="24">
        <f>+G45/$G$72</f>
        <v>0.94453122908007336</v>
      </c>
      <c r="I45" s="25">
        <f>+(D45+F45+H45)/3</f>
        <v>1.0052321337137098</v>
      </c>
      <c r="J45" s="29">
        <f>+'Rate and Bill Data'!P29</f>
        <v>11038</v>
      </c>
    </row>
    <row r="46" spans="1:10" x14ac:dyDescent="0.4">
      <c r="A46" s="17">
        <f t="shared" si="0"/>
        <v>39</v>
      </c>
      <c r="B46" s="16" t="str">
        <f>+'Rate and Bill Data'!A17</f>
        <v>Centre Wellington (Applied)</v>
      </c>
      <c r="C46" s="23">
        <f>+'Rate and Bill Data'!E17*12</f>
        <v>323.76</v>
      </c>
      <c r="D46" s="24">
        <f>+C46/$C$72</f>
        <v>0.93779285724950834</v>
      </c>
      <c r="E46" s="23">
        <f>+'Rate and Bill Data'!H17*12</f>
        <v>682.56</v>
      </c>
      <c r="F46" s="24">
        <f>+E46/$E$72</f>
        <v>1.0011990383561442</v>
      </c>
      <c r="G46" s="23">
        <f>+'Rate and Bill Data'!K17*12</f>
        <v>13202.460000000003</v>
      </c>
      <c r="H46" s="24">
        <f>+G46/$G$72</f>
        <v>1.0801648355759725</v>
      </c>
      <c r="I46" s="25">
        <f>+(D46+F46+H46)/3</f>
        <v>1.0063855770605417</v>
      </c>
      <c r="J46" s="29">
        <f>+'Rate and Bill Data'!P17</f>
        <v>6729</v>
      </c>
    </row>
    <row r="47" spans="1:10" x14ac:dyDescent="0.4">
      <c r="A47" s="17">
        <f t="shared" si="0"/>
        <v>40</v>
      </c>
      <c r="B47" s="16" t="str">
        <f>+'Rate and Bill Data'!A64</f>
        <v>Thunder Bay</v>
      </c>
      <c r="C47" s="23">
        <f>+'Rate and Bill Data'!E64*12</f>
        <v>313.56</v>
      </c>
      <c r="D47" s="24">
        <f>+C47/$C$72</f>
        <v>0.90824786360006127</v>
      </c>
      <c r="E47" s="23">
        <f>+'Rate and Bill Data'!H64*12</f>
        <v>774</v>
      </c>
      <c r="F47" s="24">
        <f>+E47/$E$72</f>
        <v>1.1353259137477376</v>
      </c>
      <c r="G47" s="23">
        <f>+'Rate and Bill Data'!K64*12</f>
        <v>12022.619999999999</v>
      </c>
      <c r="H47" s="24">
        <f>+G47/$G$72</f>
        <v>0.98363572815160172</v>
      </c>
      <c r="I47" s="25">
        <f>+(D47+F47+H47)/3</f>
        <v>1.0090698351664669</v>
      </c>
      <c r="J47" s="29">
        <f>+'Rate and Bill Data'!P64</f>
        <v>50482</v>
      </c>
    </row>
    <row r="48" spans="1:10" x14ac:dyDescent="0.4">
      <c r="A48" s="17">
        <f>+A47+1</f>
        <v>41</v>
      </c>
      <c r="B48" s="16" t="str">
        <f>+'Rate and Bill Data'!A41</f>
        <v>Kitchener-Wilmot</v>
      </c>
      <c r="C48" s="23">
        <f>+'Rate and Bill Data'!E41*12</f>
        <v>280.32</v>
      </c>
      <c r="D48" s="24">
        <f>+C48/$C$72</f>
        <v>0.81196594311892201</v>
      </c>
      <c r="E48" s="23">
        <f>+'Rate and Bill Data'!H41*12</f>
        <v>637.31999999999994</v>
      </c>
      <c r="F48" s="24">
        <f>+E48/$E$72</f>
        <v>0.93483967874639284</v>
      </c>
      <c r="G48" s="23">
        <f>+'Rate and Bill Data'!K41*12</f>
        <v>16101.420000000002</v>
      </c>
      <c r="H48" s="24">
        <f>+G48/$G$72</f>
        <v>1.3173444711697422</v>
      </c>
      <c r="I48" s="25">
        <f>+(D48+F48+H48)/3</f>
        <v>1.021383364345019</v>
      </c>
      <c r="J48" s="29">
        <f>+'Rate and Bill Data'!P41</f>
        <v>91143</v>
      </c>
    </row>
    <row r="49" spans="1:10" x14ac:dyDescent="0.4">
      <c r="A49" s="17">
        <f t="shared" si="0"/>
        <v>42</v>
      </c>
      <c r="B49" s="16" t="str">
        <f>+'Rate and Bill Data'!A33</f>
        <v>Horizon</v>
      </c>
      <c r="C49" s="23">
        <f>+'Rate and Bill Data'!E33*12</f>
        <v>333.84000000000003</v>
      </c>
      <c r="D49" s="24">
        <f>+C49/$C$72</f>
        <v>0.96699026273837374</v>
      </c>
      <c r="E49" s="23">
        <f>+'Rate and Bill Data'!H33*12</f>
        <v>753.84</v>
      </c>
      <c r="F49" s="24">
        <f>+E49/$E$72</f>
        <v>1.1057546341338431</v>
      </c>
      <c r="G49" s="23">
        <f>+'Rate and Bill Data'!K33*12</f>
        <v>12204.36</v>
      </c>
      <c r="H49" s="24">
        <f>+G49/$G$72</f>
        <v>0.99850486293539042</v>
      </c>
      <c r="I49" s="25">
        <f>+(D49+F49+H49)/3</f>
        <v>1.0237499199358691</v>
      </c>
      <c r="J49" s="29">
        <f>+'Rate and Bill Data'!P33</f>
        <v>240076</v>
      </c>
    </row>
    <row r="50" spans="1:10" x14ac:dyDescent="0.4">
      <c r="A50" s="17">
        <f t="shared" si="0"/>
        <v>43</v>
      </c>
      <c r="B50" s="16" t="str">
        <f>+'Rate and Bill Data'!A51</f>
        <v>Northern Ontario Wires (Applied)</v>
      </c>
      <c r="C50" s="23">
        <f>+'Rate and Bill Data'!E51*12</f>
        <v>473.52</v>
      </c>
      <c r="D50" s="24">
        <f>+C50/$C$72</f>
        <v>1.3715828816555078</v>
      </c>
      <c r="E50" s="23">
        <f>+'Rate and Bill Data'!H51*12</f>
        <v>845.87999999999988</v>
      </c>
      <c r="F50" s="24">
        <f>+E50/$E$72</f>
        <v>1.2407616071329923</v>
      </c>
      <c r="G50" s="23">
        <f>+'Rate and Bill Data'!K51*12</f>
        <v>5859</v>
      </c>
      <c r="H50" s="24">
        <f>+G50/$G$72</f>
        <v>0.47935655715977343</v>
      </c>
      <c r="I50" s="25">
        <f>+(D50+F50+H50)/3</f>
        <v>1.0305670153160913</v>
      </c>
      <c r="J50" s="29">
        <f>+'Rate and Bill Data'!P51</f>
        <v>6062</v>
      </c>
    </row>
    <row r="51" spans="1:10" x14ac:dyDescent="0.4">
      <c r="A51" s="17">
        <f t="shared" si="0"/>
        <v>44</v>
      </c>
      <c r="B51" s="16" t="str">
        <f>+'Rate and Bill Data'!A63</f>
        <v>Sioux Lookout</v>
      </c>
      <c r="C51" s="23">
        <f>+'Rate and Bill Data'!E63*12</f>
        <v>484.32</v>
      </c>
      <c r="D51" s="24">
        <f>+C51/$C$72</f>
        <v>1.4028658161078635</v>
      </c>
      <c r="E51" s="23">
        <f>+'Rate and Bill Data'!H63*12</f>
        <v>719.40000000000009</v>
      </c>
      <c r="F51" s="24">
        <f>+E51/$E$72</f>
        <v>1.0552370314601065</v>
      </c>
      <c r="G51" s="23">
        <f>+'Rate and Bill Data'!K63*12</f>
        <v>8687.9400000000023</v>
      </c>
      <c r="H51" s="24">
        <f>+G51/$G$72</f>
        <v>0.71080747690914536</v>
      </c>
      <c r="I51" s="25">
        <f>+(D51+F51+H51)/3</f>
        <v>1.0563034414923718</v>
      </c>
      <c r="J51" s="29">
        <f>+'Rate and Bill Data'!P63</f>
        <v>2779</v>
      </c>
    </row>
    <row r="52" spans="1:10" x14ac:dyDescent="0.4">
      <c r="A52" s="17">
        <f t="shared" si="0"/>
        <v>45</v>
      </c>
      <c r="B52" s="16" t="str">
        <f>+'Rate and Bill Data'!A28</f>
        <v xml:space="preserve">Greater Sudbury </v>
      </c>
      <c r="C52" s="23">
        <f>+'Rate and Bill Data'!E28*12</f>
        <v>317.39999999999998</v>
      </c>
      <c r="D52" s="24">
        <f>+C52/$C$72</f>
        <v>0.91937068473867656</v>
      </c>
      <c r="E52" s="23">
        <f>+'Rate and Bill Data'!H28*12</f>
        <v>719.87999999999988</v>
      </c>
      <c r="F52" s="24">
        <f>+E52/$E$72</f>
        <v>1.0559411095461513</v>
      </c>
      <c r="G52" s="23">
        <f>+'Rate and Bill Data'!K28*12</f>
        <v>15086.76</v>
      </c>
      <c r="H52" s="24">
        <f>+G52/$G$72</f>
        <v>1.2343296351417961</v>
      </c>
      <c r="I52" s="25">
        <f>+(D52+F52+H52)/3</f>
        <v>1.0698804764755412</v>
      </c>
      <c r="J52" s="29">
        <f>+'Rate and Bill Data'!P28</f>
        <v>47187</v>
      </c>
    </row>
    <row r="53" spans="1:10" x14ac:dyDescent="0.4">
      <c r="A53" s="17">
        <f t="shared" si="0"/>
        <v>46</v>
      </c>
      <c r="B53" s="16" t="str">
        <f>+'Rate and Bill Data'!A22</f>
        <v>Enersource</v>
      </c>
      <c r="C53" s="23">
        <f>+'Rate and Bill Data'!E22*12</f>
        <v>295.56</v>
      </c>
      <c r="D53" s="24">
        <f>+C53/$C$72</f>
        <v>0.85610963951280172</v>
      </c>
      <c r="E53" s="23">
        <f>+'Rate and Bill Data'!H22*12</f>
        <v>828</v>
      </c>
      <c r="F53" s="24">
        <f>+E53/$E$72</f>
        <v>1.2145346984278123</v>
      </c>
      <c r="G53" s="23">
        <f>+'Rate and Bill Data'!K22*12</f>
        <v>14785.380000000001</v>
      </c>
      <c r="H53" s="24">
        <f>+G53/$G$72</f>
        <v>1.2096721032768341</v>
      </c>
      <c r="I53" s="25">
        <f>+(D53+F53+H53)/3</f>
        <v>1.0934388137391493</v>
      </c>
      <c r="J53" s="29">
        <f>+'Rate and Bill Data'!P22</f>
        <v>201359</v>
      </c>
    </row>
    <row r="54" spans="1:10" x14ac:dyDescent="0.4">
      <c r="A54" s="17">
        <f t="shared" si="0"/>
        <v>47</v>
      </c>
      <c r="B54" s="16" t="str">
        <f>+'Rate and Bill Data'!A48</f>
        <v>Niagara Peninsula (Applied)</v>
      </c>
      <c r="C54" s="23">
        <f>+'Rate and Bill Data'!E48*12</f>
        <v>400.07999999999993</v>
      </c>
      <c r="D54" s="24">
        <f>+C54/$C$72</f>
        <v>1.1588589273794887</v>
      </c>
      <c r="E54" s="23">
        <f>+'Rate and Bill Data'!H48*12</f>
        <v>805.56</v>
      </c>
      <c r="F54" s="24">
        <f>+E54/$E$72</f>
        <v>1.1816190479052033</v>
      </c>
      <c r="G54" s="23">
        <f>+'Rate and Bill Data'!K48*12</f>
        <v>11588.880000000001</v>
      </c>
      <c r="H54" s="24">
        <f>+G54/$G$72</f>
        <v>0.94814910703836075</v>
      </c>
      <c r="I54" s="25">
        <f>+(D54+F54+H54)/3</f>
        <v>1.0962090274410177</v>
      </c>
      <c r="J54" s="29">
        <f>+'Rate and Bill Data'!P48</f>
        <v>51824</v>
      </c>
    </row>
    <row r="55" spans="1:10" x14ac:dyDescent="0.4">
      <c r="A55" s="17">
        <f t="shared" si="0"/>
        <v>48</v>
      </c>
      <c r="B55" s="16" t="str">
        <f>+'Rate and Bill Data'!A43</f>
        <v>Lakeland</v>
      </c>
      <c r="C55" s="23">
        <f>+'Rate and Bill Data'!E43*12</f>
        <v>398.76</v>
      </c>
      <c r="D55" s="24">
        <f>+C55/$C$72</f>
        <v>1.1550354576130897</v>
      </c>
      <c r="E55" s="23">
        <f>+'Rate and Bill Data'!H43*12</f>
        <v>764.64</v>
      </c>
      <c r="F55" s="24">
        <f>+E55/$E$72</f>
        <v>1.1215963910698579</v>
      </c>
      <c r="G55" s="23">
        <f>+'Rate and Bill Data'!K43*12</f>
        <v>12441.179999999998</v>
      </c>
      <c r="H55" s="24">
        <f>+G55/$G$72</f>
        <v>1.0178803911597591</v>
      </c>
      <c r="I55" s="25">
        <f>+(D55+F55+H55)/3</f>
        <v>1.0981707466142356</v>
      </c>
      <c r="J55" s="29">
        <f>+'Rate and Bill Data'!P43</f>
        <v>13264</v>
      </c>
    </row>
    <row r="56" spans="1:10" x14ac:dyDescent="0.4">
      <c r="A56" s="17">
        <f t="shared" si="0"/>
        <v>49</v>
      </c>
      <c r="B56" s="16" t="str">
        <f>+'Rate and Bill Data'!A58</f>
        <v xml:space="preserve">Powerstream </v>
      </c>
      <c r="C56" s="23">
        <f>+'Rate and Bill Data'!E58*12</f>
        <v>346.92000000000007</v>
      </c>
      <c r="D56" s="24">
        <f>+C56/$C$72</f>
        <v>1.0048773722417825</v>
      </c>
      <c r="E56" s="23">
        <f>+'Rate and Bill Data'!H58*12</f>
        <v>784.08</v>
      </c>
      <c r="F56" s="24">
        <f>+E56/$E$72</f>
        <v>1.1501115535546849</v>
      </c>
      <c r="G56" s="23">
        <f>+'Rate and Bill Data'!K58*12</f>
        <v>14302.740000000002</v>
      </c>
      <c r="H56" s="24">
        <f>+G56/$G$72</f>
        <v>1.1701847080306158</v>
      </c>
      <c r="I56" s="25">
        <f>+(D56+F56+H56)/3</f>
        <v>1.1083912112756944</v>
      </c>
      <c r="J56" s="29">
        <f>+'Rate and Bill Data'!P58</f>
        <v>353284</v>
      </c>
    </row>
    <row r="57" spans="1:10" x14ac:dyDescent="0.4">
      <c r="A57" s="49">
        <f t="shared" si="0"/>
        <v>50</v>
      </c>
      <c r="B57" s="36" t="str">
        <f>+'Rate and Bill Data'!A59</f>
        <v xml:space="preserve">PUC Distribution </v>
      </c>
      <c r="C57" s="37">
        <f>+'Rate and Bill Data'!E59*12</f>
        <v>301.32</v>
      </c>
      <c r="D57" s="38">
        <f>+C57/$C$72</f>
        <v>0.87279387122072472</v>
      </c>
      <c r="E57" s="37">
        <f>+'Rate and Bill Data'!H59*12</f>
        <v>697.31999999999994</v>
      </c>
      <c r="F57" s="38">
        <f>+E57/$E$72</f>
        <v>1.0228494395020313</v>
      </c>
      <c r="G57" s="37">
        <f>+'Rate and Bill Data'!K59*12</f>
        <v>17685.12</v>
      </c>
      <c r="H57" s="38">
        <f>+G57/$G$72</f>
        <v>1.4469155548997186</v>
      </c>
      <c r="I57" s="41">
        <f>+(D57+F57+H57)/3</f>
        <v>1.1141862885408249</v>
      </c>
      <c r="J57" s="39">
        <f>+'Rate and Bill Data'!P59</f>
        <v>33487</v>
      </c>
    </row>
    <row r="58" spans="1:10" x14ac:dyDescent="0.4">
      <c r="A58" s="17">
        <f t="shared" si="0"/>
        <v>51</v>
      </c>
      <c r="B58" s="16" t="str">
        <f>+'Rate and Bill Data'!A24</f>
        <v>EnWin (Applied)</v>
      </c>
      <c r="C58" s="23">
        <f>+'Rate and Bill Data'!E24*12</f>
        <v>328.56</v>
      </c>
      <c r="D58" s="24">
        <f>+C58/$C$72</f>
        <v>0.95169638367277753</v>
      </c>
      <c r="E58" s="23">
        <f>+'Rate and Bill Data'!H24*12</f>
        <v>739.68000000000006</v>
      </c>
      <c r="F58" s="24">
        <f>+E58/$E$72</f>
        <v>1.0849843305955125</v>
      </c>
      <c r="G58" s="23">
        <f>+'Rate and Bill Data'!K24*12</f>
        <v>16037.28</v>
      </c>
      <c r="H58" s="24">
        <f>+G58/$G$72</f>
        <v>1.3120968300063649</v>
      </c>
      <c r="I58" s="25">
        <f>+(D58+F58+H58)/3</f>
        <v>1.116259181424885</v>
      </c>
      <c r="J58" s="29">
        <f>+'Rate and Bill Data'!P24</f>
        <v>86662</v>
      </c>
    </row>
    <row r="59" spans="1:10" x14ac:dyDescent="0.4">
      <c r="A59" s="17">
        <f t="shared" si="0"/>
        <v>52</v>
      </c>
      <c r="B59" s="16" t="str">
        <f>+'Rate and Bill Data'!A37</f>
        <v>Hydro Ottawa</v>
      </c>
      <c r="C59" s="23">
        <f>+'Rate and Bill Data'!E37*12</f>
        <v>344.15999999999997</v>
      </c>
      <c r="D59" s="24">
        <f>+C59/$C$72</f>
        <v>0.99688284454840237</v>
      </c>
      <c r="E59" s="23">
        <f>+'Rate and Bill Data'!H37*12</f>
        <v>759.48</v>
      </c>
      <c r="F59" s="24">
        <f>+E59/$E$72</f>
        <v>1.114027551644873</v>
      </c>
      <c r="G59" s="23">
        <f>+'Rate and Bill Data'!K37*12</f>
        <v>15373.5</v>
      </c>
      <c r="H59" s="24">
        <f>+G59/$G$72</f>
        <v>1.2577893892295233</v>
      </c>
      <c r="I59" s="25">
        <f>+(D59+F59+H59)/3</f>
        <v>1.122899928474266</v>
      </c>
      <c r="J59" s="29">
        <f>+'Rate and Bill Data'!P37</f>
        <v>319536</v>
      </c>
    </row>
    <row r="60" spans="1:10" x14ac:dyDescent="0.4">
      <c r="A60" s="17">
        <f t="shared" si="0"/>
        <v>53</v>
      </c>
      <c r="B60" s="16" t="str">
        <f>+'Rate and Bill Data'!A74</f>
        <v>Whitby</v>
      </c>
      <c r="C60" s="23">
        <f>+'Rate and Bill Data'!E74*12</f>
        <v>367.79999999999995</v>
      </c>
      <c r="D60" s="24">
        <f>+C60/$C$72</f>
        <v>1.0653577121830033</v>
      </c>
      <c r="E60" s="23">
        <f>+'Rate and Bill Data'!H74*12</f>
        <v>760.68000000000006</v>
      </c>
      <c r="F60" s="24">
        <f>+E60/$E$72</f>
        <v>1.1157877468599859</v>
      </c>
      <c r="G60" s="23">
        <f>+'Rate and Bill Data'!K74*12</f>
        <v>15174.720000000001</v>
      </c>
      <c r="H60" s="24">
        <f>+G60/$G$72</f>
        <v>1.2415261196558385</v>
      </c>
      <c r="I60" s="25">
        <f>+(D60+F60+H60)/3</f>
        <v>1.1408905262329425</v>
      </c>
      <c r="J60" s="29">
        <f>+'Rate and Bill Data'!P74</f>
        <v>41488</v>
      </c>
    </row>
    <row r="61" spans="1:10" x14ac:dyDescent="0.4">
      <c r="A61" s="17">
        <f t="shared" si="0"/>
        <v>54</v>
      </c>
      <c r="B61" s="16" t="str">
        <f>+'Rate and Bill Data'!A54</f>
        <v>Orillia (Applied)</v>
      </c>
      <c r="C61" s="23">
        <f>+'Rate and Bill Data'!E54*12</f>
        <v>340.91999999999996</v>
      </c>
      <c r="D61" s="24">
        <f>+C61/$C$72</f>
        <v>0.98749796421269564</v>
      </c>
      <c r="E61" s="23">
        <f>+'Rate and Bill Data'!H54*12</f>
        <v>860.28</v>
      </c>
      <c r="F61" s="24">
        <f>+E61/$E$72</f>
        <v>1.2618839497143457</v>
      </c>
      <c r="G61" s="23">
        <f>+'Rate and Bill Data'!K54*12</f>
        <v>15101.76</v>
      </c>
      <c r="H61" s="24">
        <f>+G61/$G$72</f>
        <v>1.2355568664709302</v>
      </c>
      <c r="I61" s="25">
        <f>+(D61+F61+H61)/3</f>
        <v>1.1616462601326571</v>
      </c>
      <c r="J61" s="29">
        <f>+'Rate and Bill Data'!P54</f>
        <v>13340</v>
      </c>
    </row>
    <row r="62" spans="1:10" x14ac:dyDescent="0.4">
      <c r="A62" s="17">
        <f t="shared" si="0"/>
        <v>55</v>
      </c>
      <c r="B62" s="16" t="str">
        <f>+'Rate and Bill Data'!A47</f>
        <v>Newmarket-Tay</v>
      </c>
      <c r="C62" s="23">
        <f>+'Rate and Bill Data'!E47*12</f>
        <v>327</v>
      </c>
      <c r="D62" s="24">
        <f>+C62/$C$72</f>
        <v>0.94717773758521506</v>
      </c>
      <c r="E62" s="23">
        <f>+'Rate and Bill Data'!H47*12</f>
        <v>846.59999999999991</v>
      </c>
      <c r="F62" s="24">
        <f>+E62/$E$72</f>
        <v>1.2418177242620601</v>
      </c>
      <c r="G62" s="23">
        <f>+'Rate and Bill Data'!K47*12</f>
        <v>15999.779999999999</v>
      </c>
      <c r="H62" s="24">
        <f>+G62/$G$72</f>
        <v>1.3090287516835295</v>
      </c>
      <c r="I62" s="25">
        <f>+(D62+F62+H62)/3</f>
        <v>1.1660080711769349</v>
      </c>
      <c r="J62" s="29">
        <f>+'Rate and Bill Data'!P47</f>
        <v>34871</v>
      </c>
    </row>
    <row r="63" spans="1:10" x14ac:dyDescent="0.4">
      <c r="A63" s="17">
        <f t="shared" si="0"/>
        <v>56</v>
      </c>
      <c r="B63" s="16" t="str">
        <f>+'Rate and Bill Data'!A52</f>
        <v>Oakville (interim)</v>
      </c>
      <c r="C63" s="23">
        <f>+'Rate and Bill Data'!E52*12</f>
        <v>342.12</v>
      </c>
      <c r="D63" s="24">
        <f>+C63/$C$72</f>
        <v>0.99097384581851311</v>
      </c>
      <c r="E63" s="23">
        <f>+'Rate and Bill Data'!H52*12</f>
        <v>821.5200000000001</v>
      </c>
      <c r="F63" s="24">
        <f>+E63/$E$72</f>
        <v>1.2050296442662034</v>
      </c>
      <c r="G63" s="23">
        <f>+'Rate and Bill Data'!K52*12</f>
        <v>16001.28</v>
      </c>
      <c r="H63" s="24">
        <f>+G63/$G$72</f>
        <v>1.309151474816443</v>
      </c>
      <c r="I63" s="25">
        <f>+(D63+F63+H63)/3</f>
        <v>1.1683849883003865</v>
      </c>
      <c r="J63" s="29">
        <f>+'Rate and Bill Data'!P52</f>
        <v>66530</v>
      </c>
    </row>
    <row r="64" spans="1:10" x14ac:dyDescent="0.4">
      <c r="A64" s="17">
        <f t="shared" si="0"/>
        <v>57</v>
      </c>
      <c r="B64" s="16" t="str">
        <f>+'Rate and Bill Data'!A13</f>
        <v xml:space="preserve">Bluewater </v>
      </c>
      <c r="C64" s="23">
        <f>+'Rate and Bill Data'!E13*12</f>
        <v>395.76000000000005</v>
      </c>
      <c r="D64" s="24">
        <f>+C64/$C$72</f>
        <v>1.1463457535985466</v>
      </c>
      <c r="E64" s="23">
        <f>+'Rate and Bill Data'!H13*12</f>
        <v>811.80000000000007</v>
      </c>
      <c r="F64" s="24">
        <f>+E64/$E$72</f>
        <v>1.1907720630237899</v>
      </c>
      <c r="G64" s="23">
        <f>+'Rate and Bill Data'!K13*12</f>
        <v>14963.640000000003</v>
      </c>
      <c r="H64" s="24">
        <f>+G64/$G$72</f>
        <v>1.2242565203922637</v>
      </c>
      <c r="I64" s="25">
        <f>+(D64+F64+H64)/3</f>
        <v>1.1871247790048667</v>
      </c>
      <c r="J64" s="29">
        <f>+'Rate and Bill Data'!P13</f>
        <v>36115</v>
      </c>
    </row>
    <row r="65" spans="1:10" x14ac:dyDescent="0.4">
      <c r="A65" s="17">
        <f>+A64+1</f>
        <v>58</v>
      </c>
      <c r="B65" s="16" t="str">
        <f>+'Rate and Bill Data'!A71</f>
        <v>Wellington North</v>
      </c>
      <c r="C65" s="23">
        <f>+'Rate and Bill Data'!E71*12</f>
        <v>434.28</v>
      </c>
      <c r="D65" s="24">
        <f>+C65/$C$72</f>
        <v>1.2579215531452819</v>
      </c>
      <c r="E65" s="23">
        <f>+'Rate and Bill Data'!H71*12</f>
        <v>944.5200000000001</v>
      </c>
      <c r="F65" s="24">
        <f>+E65/$E$72</f>
        <v>1.3854496538152625</v>
      </c>
      <c r="G65" s="23">
        <f>+'Rate and Bill Data'!K71*12</f>
        <v>11367.900000000001</v>
      </c>
      <c r="H65" s="24">
        <f>+G65/$G$72</f>
        <v>0.93006953509755741</v>
      </c>
      <c r="I65" s="25">
        <f>+(D65+F65+H65)/3</f>
        <v>1.1911469140193673</v>
      </c>
      <c r="J65" s="29">
        <f>+'Rate and Bill Data'!P71</f>
        <v>3731</v>
      </c>
    </row>
    <row r="66" spans="1:10" x14ac:dyDescent="0.4">
      <c r="A66" s="17">
        <f t="shared" si="0"/>
        <v>59</v>
      </c>
      <c r="B66" s="16" t="str">
        <f>+'Rate and Bill Data'!A69</f>
        <v>Waterloo North</v>
      </c>
      <c r="C66" s="23">
        <f>+'Rate and Bill Data'!E69*12</f>
        <v>386.64</v>
      </c>
      <c r="D66" s="24">
        <f>+C66/$C$72</f>
        <v>1.1199290533943349</v>
      </c>
      <c r="E66" s="23">
        <f>+'Rate and Bill Data'!H69*12</f>
        <v>778.44</v>
      </c>
      <c r="F66" s="24">
        <f>+E66/$E$72</f>
        <v>1.141838636043655</v>
      </c>
      <c r="G66" s="23">
        <f>+'Rate and Bill Data'!K69*12</f>
        <v>16893.18</v>
      </c>
      <c r="H66" s="24">
        <f>+G66/$G$72</f>
        <v>1.3821226496467556</v>
      </c>
      <c r="I66" s="25">
        <f>+(D66+F66+H66)/3</f>
        <v>1.2146301130282486</v>
      </c>
      <c r="J66" s="29">
        <f>+'Rate and Bill Data'!P69</f>
        <v>54674</v>
      </c>
    </row>
    <row r="67" spans="1:10" x14ac:dyDescent="0.4">
      <c r="A67" s="17">
        <f t="shared" si="0"/>
        <v>60</v>
      </c>
      <c r="B67" s="16" t="str">
        <f>+'Rate and Bill Data'!A38</f>
        <v>Innpower (Applied)</v>
      </c>
      <c r="C67" s="23">
        <f>+'Rate and Bill Data'!E38*12</f>
        <v>570.84</v>
      </c>
      <c r="D67" s="24">
        <f>+C67/$C$72</f>
        <v>1.6534768798872912</v>
      </c>
      <c r="E67" s="23">
        <f>+'Rate and Bill Data'!H38*12</f>
        <v>818.87999999999988</v>
      </c>
      <c r="F67" s="24">
        <f>+E67/$E$72</f>
        <v>1.201157214792955</v>
      </c>
      <c r="G67" s="23">
        <f>+'Rate and Bill Data'!K38*12</f>
        <v>13830.78</v>
      </c>
      <c r="H67" s="24">
        <f>+G67/$G$72</f>
        <v>1.131571101490741</v>
      </c>
      <c r="I67" s="25">
        <f>+(D67+F67+H67)/3</f>
        <v>1.3287350653903289</v>
      </c>
      <c r="J67" s="29">
        <f>+'Rate and Bill Data'!P38</f>
        <v>15790</v>
      </c>
    </row>
    <row r="68" spans="1:10" x14ac:dyDescent="0.4">
      <c r="A68" s="17">
        <f>+A67+1</f>
        <v>61</v>
      </c>
      <c r="B68" s="42" t="str">
        <f>+'Rate and Bill Data'!A16</f>
        <v xml:space="preserve">Canadian Niagara </v>
      </c>
      <c r="C68" s="43">
        <f>+'Rate and Bill Data'!E16*12</f>
        <v>449.76</v>
      </c>
      <c r="D68" s="44">
        <f>+C68/$C$72</f>
        <v>1.3027604258603251</v>
      </c>
      <c r="E68" s="43">
        <f>+'Rate and Bill Data'!H16*12</f>
        <v>945.84000000000015</v>
      </c>
      <c r="F68" s="44">
        <f>+E68/$E$72</f>
        <v>1.3873858685518867</v>
      </c>
      <c r="G68" s="43">
        <f>+'Rate and Bill Data'!K16*12</f>
        <v>23191.919999999998</v>
      </c>
      <c r="H68" s="44">
        <f>+G68/$G$72</f>
        <v>1.8974567204514237</v>
      </c>
      <c r="I68" s="45">
        <f>+(D68+F68+H68)/3</f>
        <v>1.529201004954545</v>
      </c>
      <c r="J68" s="46">
        <f>+'Rate and Bill Data'!P16</f>
        <v>28627</v>
      </c>
    </row>
    <row r="69" spans="1:10" x14ac:dyDescent="0.4">
      <c r="A69" s="17">
        <f t="shared" si="0"/>
        <v>62</v>
      </c>
      <c r="B69" s="16" t="str">
        <f>+'Rate and Bill Data'!A12</f>
        <v>Algoma</v>
      </c>
      <c r="C69" s="23">
        <f>+'Rate and Bill Data'!E12*12</f>
        <v>631.91999999999996</v>
      </c>
      <c r="D69" s="24">
        <f>+C69/$C$72</f>
        <v>1.8303992536233917</v>
      </c>
      <c r="E69" s="23"/>
      <c r="F69" s="22"/>
      <c r="G69" s="23">
        <f>+'Rate and Bill Data'!K12*12</f>
        <v>17345.580000000002</v>
      </c>
      <c r="H69" s="24">
        <f>+G69/$G$72</f>
        <v>1.4191359465334397</v>
      </c>
      <c r="I69" s="25">
        <f>+(D69+H69)/2</f>
        <v>1.6247676000784157</v>
      </c>
      <c r="J69" s="29">
        <f>+'Rate and Bill Data'!P12</f>
        <v>11650</v>
      </c>
    </row>
    <row r="70" spans="1:10" x14ac:dyDescent="0.4">
      <c r="A70" s="17">
        <f t="shared" ref="A70" si="1">+A69+1</f>
        <v>63</v>
      </c>
      <c r="B70" s="16" t="str">
        <f>+'Rate and Bill Data'!A66</f>
        <v xml:space="preserve">Toronto Hydro </v>
      </c>
      <c r="C70" s="23">
        <f>+'Rate and Bill Data'!E66*12</f>
        <v>482.27775000000003</v>
      </c>
      <c r="D70" s="24">
        <f>+C70/$C$72</f>
        <v>1.3969503000999632</v>
      </c>
      <c r="E70" s="23">
        <f>+'Rate and Bill Data'!H66*12</f>
        <v>1123.3990000000001</v>
      </c>
      <c r="F70" s="24">
        <f>+E70/$E$72</f>
        <v>1.6478346203853937</v>
      </c>
      <c r="G70" s="23">
        <f>+'Rate and Bill Data'!K66*12</f>
        <v>23088.974375000005</v>
      </c>
      <c r="H70" s="24">
        <f>+G70/$G$72</f>
        <v>1.8890341807049384</v>
      </c>
      <c r="I70" s="25">
        <f>+(D70+F70+H70)/3</f>
        <v>1.6446063670634319</v>
      </c>
      <c r="J70" s="29">
        <f>+'Rate and Bill Data'!P66</f>
        <v>744252</v>
      </c>
    </row>
    <row r="71" spans="1:10" x14ac:dyDescent="0.4">
      <c r="A71" s="17"/>
      <c r="B71" s="16"/>
      <c r="C71" s="23"/>
      <c r="D71" s="23"/>
      <c r="E71" s="23"/>
      <c r="F71" s="23"/>
      <c r="G71" s="23"/>
      <c r="H71" s="23"/>
      <c r="I71" s="22"/>
      <c r="J71" s="29"/>
    </row>
    <row r="72" spans="1:10" x14ac:dyDescent="0.4">
      <c r="A72" s="17"/>
      <c r="B72" s="17" t="s">
        <v>21</v>
      </c>
      <c r="C72" s="23">
        <f>AVERAGE(C8:C70)</f>
        <v>345.23615476190463</v>
      </c>
      <c r="D72" s="23"/>
      <c r="E72" s="23">
        <f>AVERAGE(E8:E70)</f>
        <v>681.74256451612894</v>
      </c>
      <c r="F72" s="23"/>
      <c r="G72" s="23">
        <f>AVERAGE(G8:G70)</f>
        <v>12222.634513888892</v>
      </c>
      <c r="H72" s="23"/>
      <c r="I72" s="22"/>
      <c r="J72" s="29"/>
    </row>
    <row r="73" spans="1:10" x14ac:dyDescent="0.4">
      <c r="C73" s="26"/>
      <c r="D73" s="27"/>
      <c r="E73" s="26"/>
      <c r="F73" s="27"/>
      <c r="G73" s="26"/>
      <c r="H73" s="27"/>
      <c r="I73" s="28"/>
    </row>
    <row r="74" spans="1:10" x14ac:dyDescent="0.4">
      <c r="C74" s="9"/>
      <c r="D74" s="9"/>
      <c r="E74" s="9"/>
      <c r="F74" s="9"/>
      <c r="G74" s="9"/>
      <c r="H74" s="9"/>
    </row>
    <row r="75" spans="1:10" x14ac:dyDescent="0.4">
      <c r="C75" s="9"/>
      <c r="D75" s="9"/>
      <c r="E75" s="9"/>
      <c r="F75" s="9"/>
      <c r="G75" s="9"/>
      <c r="H75" s="9"/>
    </row>
    <row r="76" spans="1:10" x14ac:dyDescent="0.4">
      <c r="C76" s="9"/>
      <c r="D76" s="9"/>
      <c r="E76" s="9"/>
      <c r="F76" s="9"/>
      <c r="G76" s="9"/>
      <c r="H76" s="9"/>
    </row>
    <row r="77" spans="1:10" x14ac:dyDescent="0.4">
      <c r="C77" s="9"/>
      <c r="D77" s="9"/>
      <c r="E77" s="9"/>
      <c r="F77" s="9"/>
      <c r="G77" s="9"/>
      <c r="H77" s="9"/>
    </row>
    <row r="78" spans="1:10" x14ac:dyDescent="0.4">
      <c r="C78" s="9"/>
      <c r="D78" s="9"/>
      <c r="E78" s="9"/>
      <c r="F78" s="9"/>
      <c r="G78" s="9"/>
      <c r="H78" s="9"/>
    </row>
  </sheetData>
  <sortState ref="B8:J70">
    <sortCondition ref="I8:I70"/>
  </sortState>
  <pageMargins left="0.7" right="0.7" top="0.75" bottom="0.75" header="0.3" footer="0.3"/>
  <pageSetup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7B46-1DDE-47F6-B6BF-93FB8D57F8B7}">
  <dimension ref="A2:J32"/>
  <sheetViews>
    <sheetView workbookViewId="0">
      <selection activeCell="I34" sqref="I34"/>
    </sheetView>
  </sheetViews>
  <sheetFormatPr defaultRowHeight="14.6" x14ac:dyDescent="0.4"/>
  <cols>
    <col min="1" max="1" width="3.23046875" style="40" customWidth="1"/>
    <col min="2" max="2" width="15.3828125" customWidth="1"/>
    <col min="3" max="3" width="8.3828125" customWidth="1"/>
    <col min="4" max="4" width="6.69140625" customWidth="1"/>
    <col min="6" max="6" width="6.69140625" customWidth="1"/>
    <col min="7" max="7" width="10.61328125" customWidth="1"/>
    <col min="8" max="8" width="6.23046875" customWidth="1"/>
    <col min="9" max="9" width="10.07421875" customWidth="1"/>
    <col min="10" max="10" width="8.3046875" style="30" customWidth="1"/>
  </cols>
  <sheetData>
    <row r="2" spans="1:10" ht="18.45" x14ac:dyDescent="0.5">
      <c r="A2" s="5" t="s">
        <v>90</v>
      </c>
      <c r="D2" s="48"/>
    </row>
    <row r="3" spans="1:10" x14ac:dyDescent="0.4">
      <c r="B3" s="4" t="s">
        <v>15</v>
      </c>
      <c r="D3" s="48"/>
    </row>
    <row r="4" spans="1:10" x14ac:dyDescent="0.4">
      <c r="A4" s="14"/>
      <c r="B4" s="14" t="s">
        <v>16</v>
      </c>
      <c r="C4" s="15" t="s">
        <v>0</v>
      </c>
      <c r="D4" s="15"/>
      <c r="E4" s="15" t="s">
        <v>3</v>
      </c>
      <c r="F4" s="15"/>
      <c r="G4" s="15" t="s">
        <v>4</v>
      </c>
      <c r="H4" s="15"/>
      <c r="I4" s="14" t="s">
        <v>23</v>
      </c>
      <c r="J4" s="17" t="s">
        <v>43</v>
      </c>
    </row>
    <row r="5" spans="1:10" x14ac:dyDescent="0.4">
      <c r="A5" s="17"/>
      <c r="B5" s="16"/>
      <c r="C5" s="14" t="s">
        <v>17</v>
      </c>
      <c r="D5" s="14" t="s">
        <v>20</v>
      </c>
      <c r="E5" s="14" t="s">
        <v>18</v>
      </c>
      <c r="F5" s="14" t="s">
        <v>20</v>
      </c>
      <c r="G5" s="14" t="s">
        <v>19</v>
      </c>
      <c r="H5" s="14" t="s">
        <v>20</v>
      </c>
      <c r="I5" s="14" t="s">
        <v>89</v>
      </c>
      <c r="J5" s="17" t="s">
        <v>42</v>
      </c>
    </row>
    <row r="6" spans="1:10" x14ac:dyDescent="0.4">
      <c r="A6" s="17"/>
      <c r="B6" s="16"/>
      <c r="C6" s="14"/>
      <c r="D6" s="14"/>
      <c r="E6" s="14"/>
      <c r="F6" s="14"/>
      <c r="G6" s="14"/>
      <c r="H6" s="14"/>
      <c r="I6" s="14"/>
      <c r="J6" s="16"/>
    </row>
    <row r="7" spans="1:10" x14ac:dyDescent="0.4">
      <c r="A7" s="17">
        <v>1</v>
      </c>
      <c r="B7" s="16" t="str">
        <f>+'Rate and Bill Data'!A57</f>
        <v>Peterborough (2016)</v>
      </c>
      <c r="C7" s="23">
        <f>+'Rate and Bill Data'!E57*12</f>
        <v>272.64</v>
      </c>
      <c r="D7" s="24">
        <f>+C7/$C$26</f>
        <v>0.82698374181024015</v>
      </c>
      <c r="E7" s="23">
        <f>+'Rate and Bill Data'!H57*12</f>
        <v>584.76</v>
      </c>
      <c r="F7" s="24">
        <f>+E7/$E$26</f>
        <v>0.84856869213578812</v>
      </c>
      <c r="G7" s="23">
        <f>+'Rate and Bill Data'!K57*12</f>
        <v>10045.44</v>
      </c>
      <c r="H7" s="24">
        <f>+G7/$G$26</f>
        <v>0.77777792115920097</v>
      </c>
      <c r="I7" s="25">
        <f>+(D7+F7+H7)/3</f>
        <v>0.81777678503507634</v>
      </c>
      <c r="J7" s="29">
        <f>+'Rate and Bill Data'!P57</f>
        <v>36058</v>
      </c>
    </row>
    <row r="8" spans="1:10" x14ac:dyDescent="0.4">
      <c r="A8" s="17">
        <f t="shared" ref="A8:A10" si="0">+A7+1</f>
        <v>2</v>
      </c>
      <c r="B8" s="16" t="str">
        <f>+'Rate and Bill Data'!A73</f>
        <v xml:space="preserve">Westario </v>
      </c>
      <c r="C8" s="23">
        <f>+'Rate and Bill Data'!E73*12</f>
        <v>319.43999999999994</v>
      </c>
      <c r="D8" s="24">
        <f>+C8/$C$26</f>
        <v>0.96893957777238515</v>
      </c>
      <c r="E8" s="23">
        <f>+'Rate and Bill Data'!H73*12</f>
        <v>572.87999999999988</v>
      </c>
      <c r="F8" s="24">
        <f>+E8/$E$26</f>
        <v>0.83132914760029797</v>
      </c>
      <c r="G8" s="23">
        <f>+'Rate and Bill Data'!K73*12</f>
        <v>9324.5399999999991</v>
      </c>
      <c r="H8" s="24">
        <f>+G8/$G$26</f>
        <v>0.72196154045674599</v>
      </c>
      <c r="I8" s="25">
        <f>+(D8+F8+H8)/3</f>
        <v>0.840743421943143</v>
      </c>
      <c r="J8" s="29">
        <f>+'Rate and Bill Data'!P73</f>
        <v>22822</v>
      </c>
    </row>
    <row r="9" spans="1:10" x14ac:dyDescent="0.4">
      <c r="A9" s="17">
        <f>+A8+1</f>
        <v>3</v>
      </c>
      <c r="B9" s="16" t="str">
        <f>+'Rate and Bill Data'!A40</f>
        <v>Kingston</v>
      </c>
      <c r="C9" s="23">
        <f>+'Rate and Bill Data'!E40*12</f>
        <v>301.20000000000005</v>
      </c>
      <c r="D9" s="24">
        <f>+C9/$C$26</f>
        <v>0.91361320067944685</v>
      </c>
      <c r="E9" s="23">
        <f>+'Rate and Bill Data'!H40*12</f>
        <v>537.48</v>
      </c>
      <c r="F9" s="24">
        <f>+E9/$E$26</f>
        <v>0.7799587876208075</v>
      </c>
      <c r="G9" s="23">
        <f>+'Rate and Bill Data'!K40*12</f>
        <v>10592.880000000001</v>
      </c>
      <c r="H9" s="24">
        <f>+G9/$G$26</f>
        <v>0.82016399336304602</v>
      </c>
      <c r="I9" s="25">
        <f>+(D9+F9+H9)/3</f>
        <v>0.83791199388776683</v>
      </c>
      <c r="J9" s="29">
        <f>+'Rate and Bill Data'!P40</f>
        <v>27356</v>
      </c>
    </row>
    <row r="10" spans="1:10" x14ac:dyDescent="0.4">
      <c r="A10" s="17">
        <f t="shared" si="0"/>
        <v>4</v>
      </c>
      <c r="B10" s="16" t="str">
        <f>+'Rate and Bill Data'!A14</f>
        <v>Brantford</v>
      </c>
      <c r="C10" s="23">
        <f>+'Rate and Bill Data'!E14*12</f>
        <v>286.56000000000006</v>
      </c>
      <c r="D10" s="24">
        <f>+C10/$C$26</f>
        <v>0.8692065032759041</v>
      </c>
      <c r="E10" s="23">
        <f>+'Rate and Bill Data'!H14*12</f>
        <v>551.28</v>
      </c>
      <c r="F10" s="24">
        <f>+E10/$E$26</f>
        <v>0.79998452117213437</v>
      </c>
      <c r="G10" s="23">
        <f>+'Rate and Bill Data'!K14*12</f>
        <v>11199.66</v>
      </c>
      <c r="H10" s="24">
        <f>+G10/$G$26</f>
        <v>0.86714452253857033</v>
      </c>
      <c r="I10" s="25">
        <f>+(D10+F10+H10)/3</f>
        <v>0.84544518232886956</v>
      </c>
      <c r="J10" s="29">
        <f>+'Rate and Bill Data'!P14</f>
        <v>38789</v>
      </c>
    </row>
    <row r="11" spans="1:10" x14ac:dyDescent="0.4">
      <c r="A11" s="17">
        <f>+A10+1</f>
        <v>5</v>
      </c>
      <c r="B11" s="16" t="str">
        <f>+'Rate and Bill Data'!A23</f>
        <v xml:space="preserve">Entegrus </v>
      </c>
      <c r="C11" s="23">
        <f>+'Rate and Bill Data'!E23*12</f>
        <v>301.79999999999995</v>
      </c>
      <c r="D11" s="24">
        <f>+C11/$C$26</f>
        <v>0.91543314729434588</v>
      </c>
      <c r="E11" s="23">
        <f>+'Rate and Bill Data'!H23*12</f>
        <v>608.76</v>
      </c>
      <c r="F11" s="24">
        <f>+E11/$E$26</f>
        <v>0.88339605483374783</v>
      </c>
      <c r="G11" s="23">
        <f>+'Rate and Bill Data'!K23*12</f>
        <v>11022.24</v>
      </c>
      <c r="H11" s="24">
        <f>+G11/$G$26</f>
        <v>0.85340760720464115</v>
      </c>
      <c r="I11" s="25">
        <f>+(D11+F11+H11)/3</f>
        <v>0.88407893644424496</v>
      </c>
      <c r="J11" s="29">
        <f>+'Rate and Bill Data'!P23</f>
        <v>40503</v>
      </c>
    </row>
    <row r="12" spans="1:10" x14ac:dyDescent="0.4">
      <c r="A12" s="17">
        <f t="shared" ref="A12:A24" si="1">+A11+1</f>
        <v>6</v>
      </c>
      <c r="B12" s="16" t="str">
        <f>+'Rate and Bill Data'!A46</f>
        <v xml:space="preserve">Milton </v>
      </c>
      <c r="C12" s="23">
        <f>+'Rate and Bill Data'!E46*12</f>
        <v>331.43999999999994</v>
      </c>
      <c r="D12" s="24">
        <f>+C12/$C$26</f>
        <v>1.0053385100703711</v>
      </c>
      <c r="E12" s="23">
        <f>+'Rate and Bill Data'!H46*12</f>
        <v>626.04</v>
      </c>
      <c r="F12" s="24">
        <f>+E12/$E$26</f>
        <v>0.90847175597627883</v>
      </c>
      <c r="G12" s="23">
        <f>+'Rate and Bill Data'!K46*12</f>
        <v>10121.460000000001</v>
      </c>
      <c r="H12" s="24">
        <f>+G12/$G$26</f>
        <v>0.78366384328571037</v>
      </c>
      <c r="I12" s="25">
        <f>+(D12+F12+H12)/3</f>
        <v>0.89915803644412007</v>
      </c>
      <c r="J12" s="29">
        <f>+'Rate and Bill Data'!P46</f>
        <v>35111</v>
      </c>
    </row>
    <row r="13" spans="1:10" x14ac:dyDescent="0.4">
      <c r="A13" s="17">
        <f t="shared" si="1"/>
        <v>7</v>
      </c>
      <c r="B13" s="16" t="str">
        <f>+'Rate and Bill Data'!A26</f>
        <v xml:space="preserve">Essex </v>
      </c>
      <c r="C13" s="23">
        <f>+'Rate and Bill Data'!E26*12</f>
        <v>318.59999999999997</v>
      </c>
      <c r="D13" s="24">
        <f>+C13/$C$26</f>
        <v>0.96639165251152626</v>
      </c>
      <c r="E13" s="23">
        <f>+'Rate and Bill Data'!H26*12</f>
        <v>709.56000000000006</v>
      </c>
      <c r="F13" s="24">
        <f>+E13/$E$26</f>
        <v>1.0296709781651787</v>
      </c>
      <c r="G13" s="23">
        <f>+'Rate and Bill Data'!K26*12</f>
        <v>9422.5800000000017</v>
      </c>
      <c r="H13" s="24">
        <f>+G13/$G$26</f>
        <v>0.72955238240995568</v>
      </c>
      <c r="I13" s="25">
        <f>+(D13+F13+H13)/3</f>
        <v>0.90853833769555348</v>
      </c>
      <c r="J13" s="29">
        <f>+'Rate and Bill Data'!P26</f>
        <v>28640</v>
      </c>
    </row>
    <row r="14" spans="1:10" x14ac:dyDescent="0.4">
      <c r="A14" s="17">
        <f t="shared" si="1"/>
        <v>8</v>
      </c>
      <c r="B14" s="16" t="str">
        <f>+'Rate and Bill Data'!A31</f>
        <v xml:space="preserve">Halton Hills </v>
      </c>
      <c r="C14" s="23">
        <f>+'Rate and Bill Data'!E31*12</f>
        <v>308.64</v>
      </c>
      <c r="D14" s="24">
        <f>+C14/$C$26</f>
        <v>0.93618053870419793</v>
      </c>
      <c r="E14" s="23">
        <f>+'Rate and Bill Data'!H31*12</f>
        <v>578.76</v>
      </c>
      <c r="F14" s="24">
        <f>+E14/$E$26</f>
        <v>0.83986185146129821</v>
      </c>
      <c r="G14" s="23">
        <f>+'Rate and Bill Data'!K31*12</f>
        <v>12466.5</v>
      </c>
      <c r="H14" s="24">
        <f>+G14/$G$26</f>
        <v>0.96523083649209773</v>
      </c>
      <c r="I14" s="25">
        <f>+(D14+F14+H14)/3</f>
        <v>0.91375774221919803</v>
      </c>
      <c r="J14" s="29">
        <f>+'Rate and Bill Data'!P31</f>
        <v>21534</v>
      </c>
    </row>
    <row r="15" spans="1:10" x14ac:dyDescent="0.4">
      <c r="A15" s="17">
        <f t="shared" si="1"/>
        <v>9</v>
      </c>
      <c r="B15" s="42" t="str">
        <f>+'Rate and Bill Data'!A70</f>
        <v>Welland</v>
      </c>
      <c r="C15" s="43">
        <f>+'Rate and Bill Data'!E70*12</f>
        <v>338.15999999999997</v>
      </c>
      <c r="D15" s="44">
        <f>+C15/$C$26</f>
        <v>1.0257219121572432</v>
      </c>
      <c r="E15" s="43">
        <f>+'Rate and Bill Data'!H70*12</f>
        <v>589.31999999999994</v>
      </c>
      <c r="F15" s="44">
        <f>+E15/$E$26</f>
        <v>0.85518589104840037</v>
      </c>
      <c r="G15" s="43">
        <f>+'Rate and Bill Data'!K70*12</f>
        <v>12480.54</v>
      </c>
      <c r="H15" s="44">
        <f>+G15/$G$26</f>
        <v>0.96631789709004823</v>
      </c>
      <c r="I15" s="45">
        <f>+(D15+F15+H15)/3</f>
        <v>0.94907523343189715</v>
      </c>
      <c r="J15" s="46">
        <f>+'Rate and Bill Data'!P70</f>
        <v>22470</v>
      </c>
    </row>
    <row r="16" spans="1:10" x14ac:dyDescent="0.4">
      <c r="A16" s="17">
        <f t="shared" si="1"/>
        <v>10</v>
      </c>
      <c r="B16" s="16" t="str">
        <f>+'Rate and Bill Data'!A27</f>
        <v>Festival</v>
      </c>
      <c r="C16" s="23">
        <f>+'Rate and Bill Data'!E27*12</f>
        <v>347.03999999999996</v>
      </c>
      <c r="D16" s="24">
        <f>+C16/$C$26</f>
        <v>1.0526571220577527</v>
      </c>
      <c r="E16" s="23">
        <f>+'Rate and Bill Data'!H27*12</f>
        <v>756.24</v>
      </c>
      <c r="F16" s="24">
        <f>+E16/$E$26</f>
        <v>1.0974101986127103</v>
      </c>
      <c r="G16" s="23">
        <f>+'Rate and Bill Data'!K27*12</f>
        <v>10416.24</v>
      </c>
      <c r="H16" s="24">
        <f>+G16/$G$26</f>
        <v>0.80648747028455847</v>
      </c>
      <c r="I16" s="25">
        <f>+(D16+F16+H16)/3</f>
        <v>0.98551826365167383</v>
      </c>
      <c r="J16" s="29">
        <f>+'Rate and Bill Data'!P27</f>
        <v>20362</v>
      </c>
    </row>
    <row r="17" spans="1:10" x14ac:dyDescent="0.4">
      <c r="A17" s="17">
        <f t="shared" si="1"/>
        <v>11</v>
      </c>
      <c r="B17" s="16" t="str">
        <f>+'Rate and Bill Data'!A50</f>
        <v>North Bay</v>
      </c>
      <c r="C17" s="23">
        <f>+'Rate and Bill Data'!E50*12</f>
        <v>336.12</v>
      </c>
      <c r="D17" s="24">
        <f>+C17/$C$26</f>
        <v>1.0195340936665858</v>
      </c>
      <c r="E17" s="23">
        <f>+'Rate and Bill Data'!H50*12</f>
        <v>732.84</v>
      </c>
      <c r="F17" s="24">
        <f>+E17/$E$26</f>
        <v>1.0634535199821995</v>
      </c>
      <c r="G17" s="23">
        <f>+'Rate and Bill Data'!K50*12</f>
        <v>11263.5</v>
      </c>
      <c r="H17" s="24">
        <f>+G17/$G$26</f>
        <v>0.87208739636856725</v>
      </c>
      <c r="I17" s="25">
        <f>+(D17+F17+H17)/3</f>
        <v>0.98502500333911758</v>
      </c>
      <c r="J17" s="29">
        <f>+'Rate and Bill Data'!P50</f>
        <v>23975</v>
      </c>
    </row>
    <row r="18" spans="1:10" x14ac:dyDescent="0.4">
      <c r="A18" s="17">
        <f t="shared" si="1"/>
        <v>12</v>
      </c>
      <c r="B18" s="16" t="str">
        <f>+'Rate and Bill Data'!A64</f>
        <v>Thunder Bay</v>
      </c>
      <c r="C18" s="23">
        <f>+'Rate and Bill Data'!E64*12</f>
        <v>313.56</v>
      </c>
      <c r="D18" s="24">
        <f>+C18/$C$26</f>
        <v>0.95110410094637221</v>
      </c>
      <c r="E18" s="23">
        <f>+'Rate and Bill Data'!H64*12</f>
        <v>774</v>
      </c>
      <c r="F18" s="24">
        <f>+E18/$E$26</f>
        <v>1.1231824470092004</v>
      </c>
      <c r="G18" s="23">
        <f>+'Rate and Bill Data'!K64*12</f>
        <v>12022.619999999999</v>
      </c>
      <c r="H18" s="24">
        <f>+G18/$G$26</f>
        <v>0.93086299758766478</v>
      </c>
      <c r="I18" s="25">
        <f>+(D18+F18+H18)/3</f>
        <v>1.0017165151810792</v>
      </c>
      <c r="J18" s="29">
        <f>+'Rate and Bill Data'!P64</f>
        <v>50482</v>
      </c>
    </row>
    <row r="19" spans="1:10" x14ac:dyDescent="0.4">
      <c r="A19" s="17">
        <f t="shared" si="1"/>
        <v>13</v>
      </c>
      <c r="B19" s="16" t="str">
        <f>+'Rate and Bill Data'!A28</f>
        <v xml:space="preserve">Greater Sudbury </v>
      </c>
      <c r="C19" s="23">
        <f>+'Rate and Bill Data'!E28*12</f>
        <v>317.39999999999998</v>
      </c>
      <c r="D19" s="24">
        <f>+C19/$C$26</f>
        <v>0.96275175928172763</v>
      </c>
      <c r="E19" s="23">
        <f>+'Rate and Bill Data'!H28*12</f>
        <v>719.87999999999988</v>
      </c>
      <c r="F19" s="24">
        <f>+E19/$E$26</f>
        <v>1.0446467441253011</v>
      </c>
      <c r="G19" s="23">
        <f>+'Rate and Bill Data'!K28*12</f>
        <v>15086.76</v>
      </c>
      <c r="H19" s="24">
        <f>+G19/$G$26</f>
        <v>1.1681070047531803</v>
      </c>
      <c r="I19" s="25">
        <f>+(D19+F19+H19)/3</f>
        <v>1.0585018360534031</v>
      </c>
      <c r="J19" s="29">
        <f>+'Rate and Bill Data'!P28</f>
        <v>47187</v>
      </c>
    </row>
    <row r="20" spans="1:10" x14ac:dyDescent="0.4">
      <c r="A20" s="17">
        <f t="shared" si="1"/>
        <v>14</v>
      </c>
      <c r="B20" s="36" t="str">
        <f>+'Rate and Bill Data'!A59</f>
        <v xml:space="preserve">PUC Distribution </v>
      </c>
      <c r="C20" s="37">
        <f>+'Rate and Bill Data'!E59*12</f>
        <v>301.32</v>
      </c>
      <c r="D20" s="38">
        <f>+C20/$C$26</f>
        <v>0.91397719000242661</v>
      </c>
      <c r="E20" s="37">
        <f>+'Rate and Bill Data'!H59*12</f>
        <v>697.31999999999994</v>
      </c>
      <c r="F20" s="38">
        <f>+E20/$E$26</f>
        <v>1.0119090231892192</v>
      </c>
      <c r="G20" s="37">
        <f>+'Rate and Bill Data'!K59*12</f>
        <v>17685.12</v>
      </c>
      <c r="H20" s="38">
        <f>+G20/$G$26</f>
        <v>1.3692875443037844</v>
      </c>
      <c r="I20" s="41">
        <f>+(D20+F20+H20)/3</f>
        <v>1.0983912524984767</v>
      </c>
      <c r="J20" s="39">
        <f>+'Rate and Bill Data'!P59</f>
        <v>33487</v>
      </c>
    </row>
    <row r="21" spans="1:10" x14ac:dyDescent="0.4">
      <c r="A21" s="17">
        <f t="shared" si="1"/>
        <v>15</v>
      </c>
      <c r="B21" s="16" t="str">
        <f>+'Rate and Bill Data'!A74</f>
        <v>Whitby</v>
      </c>
      <c r="C21" s="23">
        <f>+'Rate and Bill Data'!E74*12</f>
        <v>367.79999999999995</v>
      </c>
      <c r="D21" s="24">
        <f>+C21/$C$26</f>
        <v>1.1156272749332685</v>
      </c>
      <c r="E21" s="23">
        <f>+'Rate and Bill Data'!H74*12</f>
        <v>760.68000000000006</v>
      </c>
      <c r="F21" s="24">
        <f>+E21/$E$26</f>
        <v>1.1038532607118328</v>
      </c>
      <c r="G21" s="23">
        <f>+'Rate and Bill Data'!K74*12</f>
        <v>15174.720000000001</v>
      </c>
      <c r="H21" s="24">
        <f>+G21/$G$26</f>
        <v>1.1749173929437586</v>
      </c>
      <c r="I21" s="25">
        <f>+(D21+F21+H21)/3</f>
        <v>1.1314659761962866</v>
      </c>
      <c r="J21" s="29">
        <f>+'Rate and Bill Data'!P74</f>
        <v>41488</v>
      </c>
    </row>
    <row r="22" spans="1:10" x14ac:dyDescent="0.4">
      <c r="A22" s="17">
        <f t="shared" si="1"/>
        <v>16</v>
      </c>
      <c r="B22" s="16" t="str">
        <f>+'Rate and Bill Data'!A47</f>
        <v>Newmarket-Tay</v>
      </c>
      <c r="C22" s="23">
        <f>+'Rate and Bill Data'!E47*12</f>
        <v>327</v>
      </c>
      <c r="D22" s="24">
        <f>+C22/$C$26</f>
        <v>0.99187090512011644</v>
      </c>
      <c r="E22" s="23">
        <f>+'Rate and Bill Data'!H47*12</f>
        <v>846.59999999999991</v>
      </c>
      <c r="F22" s="24">
        <f>+E22/$E$26</f>
        <v>1.2285352191705283</v>
      </c>
      <c r="G22" s="23">
        <f>+'Rate and Bill Data'!K47*12</f>
        <v>15999.779999999999</v>
      </c>
      <c r="H22" s="24">
        <f>+G22/$G$26</f>
        <v>1.2387984625267345</v>
      </c>
      <c r="I22" s="25">
        <f>+(D22+F22+H22)/3</f>
        <v>1.1530681956057931</v>
      </c>
      <c r="J22" s="29">
        <f>+'Rate and Bill Data'!P47</f>
        <v>34871</v>
      </c>
    </row>
    <row r="23" spans="1:10" x14ac:dyDescent="0.4">
      <c r="A23" s="17">
        <f t="shared" si="1"/>
        <v>17</v>
      </c>
      <c r="B23" s="16" t="str">
        <f>+'Rate and Bill Data'!A13</f>
        <v xml:space="preserve">Bluewater </v>
      </c>
      <c r="C23" s="23">
        <f>+'Rate and Bill Data'!E13*12</f>
        <v>395.76000000000005</v>
      </c>
      <c r="D23" s="24">
        <f>+C23/$C$26</f>
        <v>1.2004367871875758</v>
      </c>
      <c r="E23" s="23">
        <f>+'Rate and Bill Data'!H13*12</f>
        <v>811.80000000000007</v>
      </c>
      <c r="F23" s="24">
        <f>+E23/$E$26</f>
        <v>1.178035543258487</v>
      </c>
      <c r="G23" s="23">
        <f>+'Rate and Bill Data'!K13*12</f>
        <v>14963.640000000003</v>
      </c>
      <c r="H23" s="24">
        <f>+G23/$G$26</f>
        <v>1.1585743195096152</v>
      </c>
      <c r="I23" s="25">
        <f>+(D23+F23+H23)/3</f>
        <v>1.179015549985226</v>
      </c>
      <c r="J23" s="29">
        <f>+'Rate and Bill Data'!P13</f>
        <v>36115</v>
      </c>
    </row>
    <row r="24" spans="1:10" x14ac:dyDescent="0.4">
      <c r="A24" s="17">
        <f t="shared" si="1"/>
        <v>18</v>
      </c>
      <c r="B24" s="42" t="str">
        <f>+'Rate and Bill Data'!A16</f>
        <v xml:space="preserve">Canadian Niagara </v>
      </c>
      <c r="C24" s="43">
        <f>+'Rate and Bill Data'!E16*12</f>
        <v>449.76</v>
      </c>
      <c r="D24" s="44">
        <f>+C24/$C$26</f>
        <v>1.3642319825285125</v>
      </c>
      <c r="E24" s="43">
        <f>+'Rate and Bill Data'!H16*12</f>
        <v>945.84000000000015</v>
      </c>
      <c r="F24" s="44">
        <f>+E24/$E$26</f>
        <v>1.372546363926592</v>
      </c>
      <c r="G24" s="43">
        <f>+'Rate and Bill Data'!K16*12</f>
        <v>23191.919999999998</v>
      </c>
      <c r="H24" s="44">
        <f>+G24/$G$26</f>
        <v>1.7956568677221201</v>
      </c>
      <c r="I24" s="45">
        <f>+(D24+F24+H24)/3</f>
        <v>1.5108117380590749</v>
      </c>
      <c r="J24" s="46">
        <f>+'Rate and Bill Data'!P16</f>
        <v>28627</v>
      </c>
    </row>
    <row r="25" spans="1:10" x14ac:dyDescent="0.4">
      <c r="A25" s="17"/>
      <c r="B25" s="16"/>
      <c r="C25" s="23"/>
      <c r="D25" s="23"/>
      <c r="E25" s="23"/>
      <c r="F25" s="23"/>
      <c r="G25" s="23"/>
      <c r="H25" s="23"/>
      <c r="I25" s="22"/>
      <c r="J25" s="29"/>
    </row>
    <row r="26" spans="1:10" x14ac:dyDescent="0.4">
      <c r="A26" s="17"/>
      <c r="B26" s="17" t="s">
        <v>21</v>
      </c>
      <c r="C26" s="23">
        <f>AVERAGE(C7:C24)</f>
        <v>329.68</v>
      </c>
      <c r="D26" s="23"/>
      <c r="E26" s="23">
        <f>AVERAGE(E7:E24)</f>
        <v>689.11333333333323</v>
      </c>
      <c r="F26" s="23"/>
      <c r="G26" s="23">
        <f>AVERAGE(G7:G24)</f>
        <v>12915.563333333334</v>
      </c>
      <c r="H26" s="23"/>
      <c r="I26" s="22"/>
      <c r="J26" s="29"/>
    </row>
    <row r="27" spans="1:10" x14ac:dyDescent="0.4">
      <c r="C27" s="26"/>
      <c r="D27" s="27"/>
      <c r="E27" s="26"/>
      <c r="F27" s="27"/>
      <c r="G27" s="26"/>
      <c r="H27" s="27"/>
      <c r="I27" s="28"/>
    </row>
    <row r="28" spans="1:10" x14ac:dyDescent="0.4">
      <c r="C28" s="9"/>
      <c r="D28" s="9"/>
      <c r="E28" s="9"/>
      <c r="F28" s="9"/>
      <c r="G28" s="9"/>
      <c r="H28" s="9"/>
    </row>
    <row r="29" spans="1:10" x14ac:dyDescent="0.4">
      <c r="C29" s="9"/>
      <c r="D29" s="9"/>
      <c r="E29" s="9"/>
      <c r="F29" s="9"/>
      <c r="G29" s="9"/>
      <c r="H29" s="9"/>
    </row>
    <row r="30" spans="1:10" x14ac:dyDescent="0.4">
      <c r="C30" s="9"/>
      <c r="D30" s="9"/>
      <c r="E30" s="9"/>
      <c r="F30" s="9"/>
      <c r="G30" s="9"/>
      <c r="H30" s="9"/>
    </row>
    <row r="31" spans="1:10" x14ac:dyDescent="0.4">
      <c r="C31" s="9"/>
      <c r="D31" s="9"/>
      <c r="E31" s="9"/>
      <c r="F31" s="9"/>
      <c r="G31" s="9"/>
      <c r="H31" s="9"/>
    </row>
    <row r="32" spans="1:10" x14ac:dyDescent="0.4">
      <c r="C32" s="9"/>
      <c r="D32" s="9"/>
      <c r="E32" s="9"/>
      <c r="F32" s="9"/>
      <c r="G32" s="9"/>
      <c r="H32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3"/>
  <sheetViews>
    <sheetView workbookViewId="0">
      <selection activeCell="I13" sqref="I13"/>
    </sheetView>
  </sheetViews>
  <sheetFormatPr defaultRowHeight="14.6" x14ac:dyDescent="0.4"/>
  <cols>
    <col min="1" max="1" width="14.23046875" customWidth="1"/>
    <col min="2" max="2" width="16.15234375" customWidth="1"/>
    <col min="7" max="7" width="8.84375" style="10"/>
    <col min="9" max="9" width="9.61328125" bestFit="1" customWidth="1"/>
    <col min="10" max="10" width="10.61328125" style="10" customWidth="1"/>
    <col min="11" max="12" width="10" bestFit="1" customWidth="1"/>
    <col min="13" max="13" width="9.61328125" style="10" bestFit="1" customWidth="1"/>
    <col min="14" max="14" width="11.15234375" customWidth="1"/>
    <col min="16" max="17" width="9" style="31"/>
  </cols>
  <sheetData>
    <row r="2" spans="1:17" ht="18.45" x14ac:dyDescent="0.5">
      <c r="A2" s="7" t="s">
        <v>49</v>
      </c>
    </row>
    <row r="3" spans="1:17" s="8" customFormat="1" x14ac:dyDescent="0.4">
      <c r="G3" s="13"/>
      <c r="J3" s="13"/>
      <c r="M3" s="13"/>
      <c r="P3" s="32"/>
      <c r="Q3" s="32"/>
    </row>
    <row r="4" spans="1:17" s="8" customFormat="1" x14ac:dyDescent="0.4">
      <c r="A4" s="8" t="s">
        <v>0</v>
      </c>
      <c r="B4" s="8">
        <v>800</v>
      </c>
      <c r="C4" s="8" t="s">
        <v>5</v>
      </c>
      <c r="G4" s="13"/>
      <c r="J4" s="13"/>
      <c r="M4" s="13"/>
      <c r="P4" s="32"/>
      <c r="Q4" s="32"/>
    </row>
    <row r="5" spans="1:17" s="8" customFormat="1" x14ac:dyDescent="0.4">
      <c r="A5" s="8" t="s">
        <v>3</v>
      </c>
      <c r="B5" s="8">
        <v>2000</v>
      </c>
      <c r="C5" s="8" t="s">
        <v>5</v>
      </c>
      <c r="G5" s="13"/>
      <c r="J5" s="13"/>
      <c r="M5" s="13"/>
      <c r="P5" s="32"/>
      <c r="Q5" s="32"/>
    </row>
    <row r="6" spans="1:17" s="8" customFormat="1" x14ac:dyDescent="0.4">
      <c r="A6" s="8" t="s">
        <v>4</v>
      </c>
      <c r="B6" s="8">
        <v>250</v>
      </c>
      <c r="C6" s="8" t="s">
        <v>14</v>
      </c>
      <c r="G6" s="13"/>
      <c r="J6" s="13"/>
      <c r="M6" s="13"/>
      <c r="P6" s="32"/>
      <c r="Q6" s="32"/>
    </row>
    <row r="7" spans="1:17" s="8" customFormat="1" x14ac:dyDescent="0.4">
      <c r="A7" s="8" t="s">
        <v>6</v>
      </c>
      <c r="B7" s="8">
        <v>10000</v>
      </c>
      <c r="C7" s="8" t="s">
        <v>8</v>
      </c>
      <c r="G7" s="13"/>
      <c r="J7" s="13"/>
      <c r="M7" s="13"/>
      <c r="P7" s="32"/>
      <c r="Q7" s="32"/>
    </row>
    <row r="9" spans="1:17" ht="18.45" x14ac:dyDescent="0.5">
      <c r="A9" s="6"/>
      <c r="C9" s="2" t="s">
        <v>0</v>
      </c>
      <c r="D9" s="2"/>
      <c r="E9" s="2"/>
      <c r="F9" s="2" t="s">
        <v>3</v>
      </c>
      <c r="G9" s="11"/>
      <c r="H9" s="2"/>
      <c r="I9" s="2" t="s">
        <v>4</v>
      </c>
      <c r="J9" s="11"/>
      <c r="K9" s="2"/>
      <c r="L9" s="2" t="s">
        <v>6</v>
      </c>
      <c r="M9" s="11"/>
      <c r="N9" s="2"/>
      <c r="P9" s="31" t="s">
        <v>42</v>
      </c>
    </row>
    <row r="10" spans="1:17" x14ac:dyDescent="0.4">
      <c r="A10" t="s">
        <v>41</v>
      </c>
      <c r="B10" s="18">
        <f>365.25/360</f>
        <v>1.0145833333333334</v>
      </c>
      <c r="C10" s="3" t="s">
        <v>1</v>
      </c>
      <c r="D10" s="3" t="s">
        <v>2</v>
      </c>
      <c r="E10" s="3" t="s">
        <v>7</v>
      </c>
      <c r="F10" s="3" t="s">
        <v>1</v>
      </c>
      <c r="G10" s="12" t="s">
        <v>2</v>
      </c>
      <c r="H10" s="3" t="s">
        <v>7</v>
      </c>
      <c r="I10" s="3" t="s">
        <v>1</v>
      </c>
      <c r="J10" s="12" t="s">
        <v>8</v>
      </c>
      <c r="K10" s="3" t="s">
        <v>7</v>
      </c>
      <c r="L10" s="3" t="s">
        <v>1</v>
      </c>
      <c r="M10" s="12" t="s">
        <v>8</v>
      </c>
      <c r="N10" s="3" t="s">
        <v>7</v>
      </c>
      <c r="P10" s="31">
        <v>2014</v>
      </c>
    </row>
    <row r="11" spans="1:17" x14ac:dyDescent="0.4">
      <c r="A11" s="1"/>
      <c r="C11" s="9"/>
      <c r="D11" s="10"/>
      <c r="E11" s="9"/>
      <c r="F11" s="9"/>
      <c r="H11" s="9"/>
      <c r="I11" s="9"/>
      <c r="K11" s="9"/>
      <c r="L11" s="9"/>
      <c r="N11" s="9"/>
    </row>
    <row r="12" spans="1:17" x14ac:dyDescent="0.4">
      <c r="A12" s="1" t="s">
        <v>24</v>
      </c>
      <c r="C12" s="9">
        <v>32.58</v>
      </c>
      <c r="D12" s="10">
        <v>2.5100000000000001E-2</v>
      </c>
      <c r="E12" s="9">
        <f t="shared" ref="E12" si="0">+C12+(D12*$B$4)</f>
        <v>52.66</v>
      </c>
      <c r="F12" s="9"/>
      <c r="H12" s="9"/>
      <c r="I12" s="9">
        <v>629.74</v>
      </c>
      <c r="J12" s="10">
        <v>3.2629000000000001</v>
      </c>
      <c r="K12" s="9">
        <f>+I12+(J12*$B$6)</f>
        <v>1445.4650000000001</v>
      </c>
      <c r="L12" s="9"/>
      <c r="N12" s="9"/>
      <c r="P12" s="33">
        <v>11650</v>
      </c>
      <c r="Q12" s="33"/>
    </row>
    <row r="13" spans="1:17" x14ac:dyDescent="0.4">
      <c r="A13" s="1" t="s">
        <v>88</v>
      </c>
      <c r="C13" s="9">
        <v>23.94</v>
      </c>
      <c r="D13" s="10">
        <v>1.1299999999999999E-2</v>
      </c>
      <c r="E13" s="9">
        <f t="shared" ref="E13" si="1">+C13+(D13*$B$4)</f>
        <v>32.980000000000004</v>
      </c>
      <c r="F13" s="9">
        <v>28.25</v>
      </c>
      <c r="G13" s="10">
        <v>1.9699999999999999E-2</v>
      </c>
      <c r="H13" s="9">
        <f t="shared" ref="H13" si="2">+F13+(G13*$B$5)</f>
        <v>67.650000000000006</v>
      </c>
      <c r="I13" s="9">
        <v>150.87</v>
      </c>
      <c r="J13" s="10">
        <v>4.3844000000000003</v>
      </c>
      <c r="K13" s="9">
        <f t="shared" ref="K13" si="3">+I13+(J13*$B$6)</f>
        <v>1246.9700000000003</v>
      </c>
      <c r="L13" s="9">
        <v>25951.93</v>
      </c>
      <c r="M13" s="10">
        <v>1.9490000000000001</v>
      </c>
      <c r="N13" s="9">
        <f t="shared" ref="N13" si="4">+L13+(M13*$B$7)</f>
        <v>45441.93</v>
      </c>
      <c r="P13" s="33">
        <v>36115</v>
      </c>
      <c r="Q13" s="33"/>
    </row>
    <row r="14" spans="1:17" x14ac:dyDescent="0.4">
      <c r="A14" s="1" t="s">
        <v>25</v>
      </c>
      <c r="C14" s="9">
        <v>17.8</v>
      </c>
      <c r="D14" s="10">
        <v>7.6E-3</v>
      </c>
      <c r="E14" s="9">
        <f t="shared" ref="E14" si="5">+C14+(D14*$B$4)</f>
        <v>23.880000000000003</v>
      </c>
      <c r="F14" s="9">
        <v>30.14</v>
      </c>
      <c r="G14" s="10">
        <v>7.9000000000000008E-3</v>
      </c>
      <c r="H14" s="9">
        <f t="shared" ref="H14" si="6">+F14+(G14*$B$5)</f>
        <v>45.94</v>
      </c>
      <c r="I14" s="9">
        <v>232.03</v>
      </c>
      <c r="J14" s="10">
        <v>2.8050999999999999</v>
      </c>
      <c r="K14" s="9">
        <f t="shared" ref="K14" si="7">+I14+(J14*$B$6)</f>
        <v>933.30499999999995</v>
      </c>
      <c r="L14" s="9"/>
      <c r="N14" s="9"/>
      <c r="P14" s="33">
        <v>38789</v>
      </c>
      <c r="Q14" s="33"/>
    </row>
    <row r="15" spans="1:17" x14ac:dyDescent="0.4">
      <c r="A15" s="1" t="s">
        <v>50</v>
      </c>
      <c r="C15" s="9">
        <v>19.010000000000002</v>
      </c>
      <c r="D15" s="10">
        <v>8.3999999999999995E-3</v>
      </c>
      <c r="E15" s="9">
        <f t="shared" ref="E15:E58" si="8">+C15+(D15*$B$4)</f>
        <v>25.73</v>
      </c>
      <c r="F15" s="9">
        <v>26</v>
      </c>
      <c r="G15" s="10">
        <v>1.3899999999999999E-2</v>
      </c>
      <c r="H15" s="9">
        <f t="shared" ref="H15:H58" si="9">+F15+(G15*$B$5)</f>
        <v>53.8</v>
      </c>
      <c r="I15" s="9">
        <v>60.94</v>
      </c>
      <c r="J15" s="10">
        <v>3</v>
      </c>
      <c r="K15" s="9">
        <f t="shared" ref="K15:K58" si="10">+I15+(J15*$B$6)</f>
        <v>810.94</v>
      </c>
      <c r="L15" s="9"/>
      <c r="N15" s="9"/>
      <c r="P15" s="33">
        <v>66366</v>
      </c>
      <c r="Q15" s="33"/>
    </row>
    <row r="16" spans="1:17" x14ac:dyDescent="0.4">
      <c r="A16" s="1" t="s">
        <v>87</v>
      </c>
      <c r="C16" s="9">
        <v>27.72</v>
      </c>
      <c r="D16" s="10">
        <v>1.2200000000000001E-2</v>
      </c>
      <c r="E16" s="9">
        <f t="shared" si="8"/>
        <v>37.479999999999997</v>
      </c>
      <c r="F16" s="9">
        <v>30.02</v>
      </c>
      <c r="G16" s="10">
        <v>2.4400000000000002E-2</v>
      </c>
      <c r="H16" s="9">
        <f t="shared" si="9"/>
        <v>78.820000000000007</v>
      </c>
      <c r="I16" s="9">
        <v>161.31</v>
      </c>
      <c r="J16" s="10">
        <v>7.0853999999999999</v>
      </c>
      <c r="K16" s="9">
        <f t="shared" si="10"/>
        <v>1932.6599999999999</v>
      </c>
      <c r="L16" s="9"/>
      <c r="N16" s="9"/>
      <c r="P16" s="33">
        <v>28627</v>
      </c>
      <c r="Q16" s="33"/>
    </row>
    <row r="17" spans="1:17" x14ac:dyDescent="0.4">
      <c r="A17" s="1" t="s">
        <v>51</v>
      </c>
      <c r="C17" s="9">
        <v>21.06</v>
      </c>
      <c r="D17" s="10">
        <v>7.4000000000000003E-3</v>
      </c>
      <c r="E17" s="9">
        <f t="shared" si="8"/>
        <v>26.979999999999997</v>
      </c>
      <c r="F17" s="9">
        <v>18.48</v>
      </c>
      <c r="G17" s="10">
        <v>1.9199999999999998E-2</v>
      </c>
      <c r="H17" s="9">
        <f t="shared" si="9"/>
        <v>56.879999999999995</v>
      </c>
      <c r="I17" s="9">
        <v>170.53</v>
      </c>
      <c r="J17" s="10">
        <v>3.7187000000000001</v>
      </c>
      <c r="K17" s="9">
        <f t="shared" si="10"/>
        <v>1100.2050000000002</v>
      </c>
      <c r="L17" s="9"/>
      <c r="N17" s="9"/>
      <c r="P17" s="33">
        <v>6729</v>
      </c>
      <c r="Q17" s="33"/>
    </row>
    <row r="18" spans="1:17" x14ac:dyDescent="0.4">
      <c r="A18" s="1" t="s">
        <v>52</v>
      </c>
      <c r="C18" s="9">
        <v>17.670000000000002</v>
      </c>
      <c r="D18" s="10">
        <v>1.03E-2</v>
      </c>
      <c r="E18" s="9">
        <f t="shared" si="8"/>
        <v>25.910000000000004</v>
      </c>
      <c r="F18" s="9">
        <v>21.05</v>
      </c>
      <c r="G18" s="10">
        <v>1.4E-2</v>
      </c>
      <c r="H18" s="9">
        <f t="shared" si="9"/>
        <v>49.05</v>
      </c>
      <c r="I18" s="9">
        <v>100.56</v>
      </c>
      <c r="J18" s="10">
        <v>3.2888000000000002</v>
      </c>
      <c r="K18" s="9">
        <f t="shared" si="10"/>
        <v>922.76</v>
      </c>
      <c r="L18" s="9"/>
      <c r="N18" s="9"/>
      <c r="P18" s="33">
        <v>16426</v>
      </c>
      <c r="Q18" s="33"/>
    </row>
    <row r="19" spans="1:17" x14ac:dyDescent="0.4">
      <c r="A19" s="1" t="s">
        <v>53</v>
      </c>
      <c r="C19" s="9">
        <v>17.649999999999999</v>
      </c>
      <c r="D19" s="10">
        <v>4.8999999999999998E-3</v>
      </c>
      <c r="E19" s="9">
        <f t="shared" ref="E19" si="11">+C19+(D19*$B$4)</f>
        <v>21.57</v>
      </c>
      <c r="F19" s="9">
        <v>23.25</v>
      </c>
      <c r="G19" s="10">
        <v>7.4000000000000003E-3</v>
      </c>
      <c r="H19" s="9">
        <f t="shared" ref="H19" si="12">+F19+(G19*$B$5)</f>
        <v>38.049999999999997</v>
      </c>
      <c r="I19" s="9">
        <v>224.18</v>
      </c>
      <c r="J19" s="10">
        <v>1.8472</v>
      </c>
      <c r="K19" s="9">
        <f t="shared" ref="K19" si="13">+I19+(J19*$B$6)</f>
        <v>685.98</v>
      </c>
      <c r="L19" s="9"/>
      <c r="N19" s="9"/>
      <c r="P19" s="33">
        <v>12398</v>
      </c>
      <c r="Q19" s="33"/>
    </row>
    <row r="20" spans="1:17" x14ac:dyDescent="0.4">
      <c r="A20" s="1" t="s">
        <v>26</v>
      </c>
      <c r="C20" s="9">
        <v>21.87</v>
      </c>
      <c r="D20" s="10">
        <v>7.1999999999999998E-3</v>
      </c>
      <c r="E20" s="9">
        <f t="shared" si="8"/>
        <v>27.630000000000003</v>
      </c>
      <c r="F20" s="9">
        <v>17.899999999999999</v>
      </c>
      <c r="G20" s="10">
        <v>1.4800000000000001E-2</v>
      </c>
      <c r="H20" s="9">
        <f t="shared" si="9"/>
        <v>47.5</v>
      </c>
      <c r="I20" s="9">
        <v>199.45</v>
      </c>
      <c r="J20" s="10">
        <v>3.6957</v>
      </c>
      <c r="K20" s="9">
        <f t="shared" si="10"/>
        <v>1123.375</v>
      </c>
      <c r="L20" s="9"/>
      <c r="N20" s="9"/>
      <c r="P20" s="33">
        <v>1985</v>
      </c>
      <c r="Q20" s="33"/>
    </row>
    <row r="21" spans="1:17" x14ac:dyDescent="0.4">
      <c r="A21" s="1" t="s">
        <v>54</v>
      </c>
      <c r="C21" s="9">
        <v>18.010000000000002</v>
      </c>
      <c r="D21" s="10">
        <v>9.2999999999999992E-3</v>
      </c>
      <c r="E21" s="9">
        <f>+C21+(D21*$B$4)</f>
        <v>25.450000000000003</v>
      </c>
      <c r="F21" s="9">
        <v>13.65</v>
      </c>
      <c r="G21" s="10">
        <v>1.47E-2</v>
      </c>
      <c r="H21" s="9">
        <f>+F21+(G21*$B$5)</f>
        <v>43.05</v>
      </c>
      <c r="I21" s="9">
        <v>114.79</v>
      </c>
      <c r="J21" s="10">
        <v>4.1783000000000001</v>
      </c>
      <c r="K21" s="9">
        <f>+I21+(J21*$B$6)</f>
        <v>1159.365</v>
      </c>
      <c r="L21" s="9">
        <v>8913.52</v>
      </c>
      <c r="M21" s="10">
        <v>2.4752999999999998</v>
      </c>
      <c r="N21" s="9">
        <f>+L21+(M21*$B$7)</f>
        <v>33666.520000000004</v>
      </c>
      <c r="P21" s="33">
        <v>52684</v>
      </c>
      <c r="Q21" s="33"/>
    </row>
    <row r="22" spans="1:17" x14ac:dyDescent="0.4">
      <c r="A22" s="1" t="s">
        <v>10</v>
      </c>
      <c r="C22" s="9">
        <v>19.11</v>
      </c>
      <c r="D22" s="10">
        <v>6.8999999999999999E-3</v>
      </c>
      <c r="E22" s="9">
        <f t="shared" si="8"/>
        <v>24.63</v>
      </c>
      <c r="F22" s="9">
        <v>43.6</v>
      </c>
      <c r="G22" s="10">
        <v>1.2699999999999999E-2</v>
      </c>
      <c r="H22" s="9">
        <f t="shared" si="9"/>
        <v>69</v>
      </c>
      <c r="I22" s="9">
        <v>76.790000000000006</v>
      </c>
      <c r="J22" s="10">
        <v>4.6212999999999997</v>
      </c>
      <c r="K22" s="9">
        <f t="shared" si="10"/>
        <v>1232.115</v>
      </c>
      <c r="L22" s="9">
        <v>13787.64</v>
      </c>
      <c r="M22" s="10">
        <v>2.9516</v>
      </c>
      <c r="N22" s="9">
        <f t="shared" ref="N22:N58" si="14">+L22+(M22*$B$7)</f>
        <v>43303.64</v>
      </c>
      <c r="P22" s="33">
        <v>201359</v>
      </c>
      <c r="Q22" s="33"/>
    </row>
    <row r="23" spans="1:17" x14ac:dyDescent="0.4">
      <c r="A23" s="1" t="s">
        <v>86</v>
      </c>
      <c r="C23" s="9">
        <v>20.99</v>
      </c>
      <c r="D23" s="10">
        <v>5.1999999999999998E-3</v>
      </c>
      <c r="E23" s="9">
        <f>+C23+(D23*$B$4)</f>
        <v>25.15</v>
      </c>
      <c r="F23" s="9">
        <v>30.53</v>
      </c>
      <c r="G23" s="10">
        <v>1.01E-2</v>
      </c>
      <c r="H23" s="9">
        <f>+F23+(G23*$B$5)</f>
        <v>50.730000000000004</v>
      </c>
      <c r="I23" s="9">
        <v>98.97</v>
      </c>
      <c r="J23" s="10">
        <v>3.2782</v>
      </c>
      <c r="K23" s="9">
        <f>+I23+(J23*$B$6)</f>
        <v>918.52</v>
      </c>
      <c r="L23" s="9"/>
      <c r="N23" s="9"/>
      <c r="P23" s="33">
        <v>40503</v>
      </c>
      <c r="Q23" s="33"/>
    </row>
    <row r="24" spans="1:17" x14ac:dyDescent="0.4">
      <c r="A24" s="1" t="s">
        <v>55</v>
      </c>
      <c r="C24" s="9">
        <v>18.82</v>
      </c>
      <c r="D24" s="10">
        <v>1.0699999999999999E-2</v>
      </c>
      <c r="E24" s="9">
        <f t="shared" si="8"/>
        <v>27.38</v>
      </c>
      <c r="F24" s="9">
        <v>26.84</v>
      </c>
      <c r="G24" s="10">
        <v>1.7399999999999999E-2</v>
      </c>
      <c r="H24" s="9">
        <f t="shared" si="9"/>
        <v>61.64</v>
      </c>
      <c r="I24" s="9">
        <v>106.54</v>
      </c>
      <c r="J24" s="10">
        <v>4.9196</v>
      </c>
      <c r="K24" s="9">
        <f t="shared" si="10"/>
        <v>1336.44</v>
      </c>
      <c r="L24" s="9">
        <v>8070.85</v>
      </c>
      <c r="M24" s="10">
        <v>2.3268</v>
      </c>
      <c r="N24" s="9">
        <f t="shared" si="14"/>
        <v>31338.85</v>
      </c>
      <c r="P24" s="33">
        <v>86662</v>
      </c>
      <c r="Q24" s="33"/>
    </row>
    <row r="25" spans="1:17" x14ac:dyDescent="0.4">
      <c r="A25" s="1" t="s">
        <v>56</v>
      </c>
      <c r="C25" s="9">
        <v>23.22</v>
      </c>
      <c r="D25" s="10">
        <v>9.4000000000000004E-3</v>
      </c>
      <c r="E25" s="9">
        <f t="shared" si="8"/>
        <v>30.74</v>
      </c>
      <c r="F25" s="9">
        <v>22.29</v>
      </c>
      <c r="G25" s="10">
        <v>1.4500000000000001E-2</v>
      </c>
      <c r="H25" s="9">
        <f t="shared" si="9"/>
        <v>51.29</v>
      </c>
      <c r="I25" s="9">
        <v>127.91</v>
      </c>
      <c r="J25" s="10">
        <v>3.1023999999999998</v>
      </c>
      <c r="K25" s="9">
        <f t="shared" si="10"/>
        <v>903.50999999999988</v>
      </c>
      <c r="L25" s="9">
        <v>10362.66</v>
      </c>
      <c r="M25" s="10">
        <v>1.9046000000000001</v>
      </c>
      <c r="N25" s="9">
        <f t="shared" si="14"/>
        <v>29408.66</v>
      </c>
      <c r="P25" s="33">
        <v>18265</v>
      </c>
      <c r="Q25" s="33"/>
    </row>
    <row r="26" spans="1:17" x14ac:dyDescent="0.4">
      <c r="A26" s="1" t="s">
        <v>85</v>
      </c>
      <c r="C26" s="9">
        <v>20.309999999999999</v>
      </c>
      <c r="D26" s="10">
        <v>7.7999999999999996E-3</v>
      </c>
      <c r="E26" s="9">
        <f t="shared" si="8"/>
        <v>26.549999999999997</v>
      </c>
      <c r="F26" s="9">
        <v>35.130000000000003</v>
      </c>
      <c r="G26" s="10">
        <v>1.2E-2</v>
      </c>
      <c r="H26" s="9">
        <f t="shared" si="9"/>
        <v>59.13</v>
      </c>
      <c r="I26" s="9">
        <v>232.69</v>
      </c>
      <c r="J26" s="10">
        <v>2.2101000000000002</v>
      </c>
      <c r="K26" s="9">
        <f t="shared" si="10"/>
        <v>785.21500000000015</v>
      </c>
      <c r="L26" s="9"/>
      <c r="N26" s="9"/>
      <c r="P26" s="33">
        <v>28640</v>
      </c>
      <c r="Q26" s="33"/>
    </row>
    <row r="27" spans="1:17" x14ac:dyDescent="0.4">
      <c r="A27" s="1" t="s">
        <v>46</v>
      </c>
      <c r="C27" s="9">
        <v>22.2</v>
      </c>
      <c r="D27" s="10">
        <v>8.3999999999999995E-3</v>
      </c>
      <c r="E27" s="9">
        <f t="shared" si="8"/>
        <v>28.919999999999998</v>
      </c>
      <c r="F27" s="9">
        <v>31.62</v>
      </c>
      <c r="G27" s="10">
        <v>1.5699999999999999E-2</v>
      </c>
      <c r="H27" s="9">
        <f t="shared" si="9"/>
        <v>63.019999999999996</v>
      </c>
      <c r="I27" s="9">
        <v>234.67</v>
      </c>
      <c r="J27" s="10">
        <v>2.5333999999999999</v>
      </c>
      <c r="K27" s="9">
        <f t="shared" si="10"/>
        <v>868.02</v>
      </c>
      <c r="L27" s="9">
        <v>11223.89</v>
      </c>
      <c r="M27" s="10">
        <v>1.1677</v>
      </c>
      <c r="N27" s="9">
        <f t="shared" si="14"/>
        <v>22900.89</v>
      </c>
      <c r="P27" s="33">
        <v>20362</v>
      </c>
      <c r="Q27" s="33"/>
    </row>
    <row r="28" spans="1:17" x14ac:dyDescent="0.4">
      <c r="A28" s="1" t="s">
        <v>84</v>
      </c>
      <c r="C28" s="9">
        <v>21.41</v>
      </c>
      <c r="D28" s="10">
        <v>6.3E-3</v>
      </c>
      <c r="E28" s="9">
        <f t="shared" si="8"/>
        <v>26.45</v>
      </c>
      <c r="F28" s="9">
        <v>21.99</v>
      </c>
      <c r="G28" s="10">
        <v>1.9E-2</v>
      </c>
      <c r="H28" s="9">
        <f t="shared" si="9"/>
        <v>59.989999999999995</v>
      </c>
      <c r="I28" s="9">
        <v>167.73</v>
      </c>
      <c r="J28" s="10">
        <v>4.3579999999999997</v>
      </c>
      <c r="K28" s="9">
        <f t="shared" si="10"/>
        <v>1257.23</v>
      </c>
      <c r="L28" s="9"/>
      <c r="N28" s="9"/>
      <c r="P28" s="33">
        <v>47187</v>
      </c>
      <c r="Q28" s="33"/>
    </row>
    <row r="29" spans="1:17" x14ac:dyDescent="0.4">
      <c r="A29" s="1" t="s">
        <v>57</v>
      </c>
      <c r="C29" s="9">
        <v>22.45</v>
      </c>
      <c r="D29" s="10">
        <v>6.7000000000000002E-3</v>
      </c>
      <c r="E29" s="9">
        <f t="shared" si="8"/>
        <v>27.81</v>
      </c>
      <c r="F29" s="9">
        <v>24.75</v>
      </c>
      <c r="G29" s="10">
        <v>1.9E-2</v>
      </c>
      <c r="H29" s="9">
        <f t="shared" si="9"/>
        <v>62.75</v>
      </c>
      <c r="I29" s="9">
        <v>206.63</v>
      </c>
      <c r="J29" s="10">
        <v>3.0217000000000001</v>
      </c>
      <c r="K29" s="9">
        <f t="shared" si="10"/>
        <v>962.05500000000006</v>
      </c>
      <c r="L29" s="9"/>
      <c r="N29" s="9"/>
      <c r="P29" s="33">
        <v>11038</v>
      </c>
      <c r="Q29" s="33"/>
    </row>
    <row r="30" spans="1:17" x14ac:dyDescent="0.4">
      <c r="A30" s="1" t="s">
        <v>27</v>
      </c>
      <c r="C30" s="9">
        <v>22.36</v>
      </c>
      <c r="D30" s="10">
        <v>9.7999999999999997E-3</v>
      </c>
      <c r="E30" s="9">
        <f t="shared" si="8"/>
        <v>30.2</v>
      </c>
      <c r="F30" s="9">
        <v>16.59</v>
      </c>
      <c r="G30" s="10">
        <v>1.3899999999999999E-2</v>
      </c>
      <c r="H30" s="9">
        <f t="shared" si="9"/>
        <v>44.39</v>
      </c>
      <c r="I30" s="9">
        <v>179.86</v>
      </c>
      <c r="J30" s="10">
        <v>2.7403</v>
      </c>
      <c r="K30" s="9">
        <f t="shared" si="10"/>
        <v>864.93500000000006</v>
      </c>
      <c r="L30" s="9">
        <v>1093.75</v>
      </c>
      <c r="M30" s="10">
        <v>2.7330999999999999</v>
      </c>
      <c r="N30" s="9">
        <f t="shared" si="14"/>
        <v>28424.75</v>
      </c>
      <c r="P30" s="33">
        <v>52963</v>
      </c>
      <c r="Q30" s="33"/>
    </row>
    <row r="31" spans="1:17" x14ac:dyDescent="0.4">
      <c r="A31" s="1" t="s">
        <v>83</v>
      </c>
      <c r="C31" s="9">
        <v>20.28</v>
      </c>
      <c r="D31" s="10">
        <v>6.7999999999999996E-3</v>
      </c>
      <c r="E31" s="9">
        <f t="shared" si="8"/>
        <v>25.72</v>
      </c>
      <c r="F31" s="9">
        <v>28.03</v>
      </c>
      <c r="G31" s="10">
        <v>1.01E-2</v>
      </c>
      <c r="H31" s="9">
        <f t="shared" si="9"/>
        <v>48.230000000000004</v>
      </c>
      <c r="I31" s="9">
        <v>85.8</v>
      </c>
      <c r="J31" s="10">
        <v>3.8123</v>
      </c>
      <c r="K31" s="9">
        <f t="shared" si="10"/>
        <v>1038.875</v>
      </c>
      <c r="L31" s="9"/>
      <c r="N31" s="9"/>
      <c r="P31" s="33">
        <v>21534</v>
      </c>
      <c r="Q31" s="33"/>
    </row>
    <row r="32" spans="1:17" x14ac:dyDescent="0.4">
      <c r="A32" s="1" t="s">
        <v>58</v>
      </c>
      <c r="C32" s="9">
        <v>16.010000000000002</v>
      </c>
      <c r="D32" s="10">
        <v>8.5000000000000006E-3</v>
      </c>
      <c r="E32" s="9">
        <f t="shared" si="8"/>
        <v>22.810000000000002</v>
      </c>
      <c r="F32" s="9">
        <v>18.62</v>
      </c>
      <c r="G32" s="10">
        <v>6.3E-3</v>
      </c>
      <c r="H32" s="9">
        <f t="shared" si="9"/>
        <v>31.22</v>
      </c>
      <c r="I32" s="9">
        <v>55.78</v>
      </c>
      <c r="J32" s="10">
        <v>1.7554000000000001</v>
      </c>
      <c r="K32" s="9">
        <f t="shared" si="10"/>
        <v>494.63</v>
      </c>
      <c r="L32" s="9"/>
      <c r="N32" s="9"/>
      <c r="P32" s="33">
        <v>2718</v>
      </c>
      <c r="Q32" s="33"/>
    </row>
    <row r="33" spans="1:17" x14ac:dyDescent="0.4">
      <c r="A33" s="1" t="s">
        <v>11</v>
      </c>
      <c r="C33" s="9">
        <v>21.34</v>
      </c>
      <c r="D33" s="10">
        <v>8.0999999999999996E-3</v>
      </c>
      <c r="E33" s="9">
        <f t="shared" si="8"/>
        <v>27.82</v>
      </c>
      <c r="F33" s="9">
        <v>41.42</v>
      </c>
      <c r="G33" s="10">
        <v>1.0699999999999999E-2</v>
      </c>
      <c r="H33" s="9">
        <f t="shared" si="9"/>
        <v>62.82</v>
      </c>
      <c r="I33" s="9">
        <v>378.88</v>
      </c>
      <c r="J33" s="10">
        <v>2.5526</v>
      </c>
      <c r="K33" s="9">
        <f t="shared" si="10"/>
        <v>1017.03</v>
      </c>
      <c r="L33" s="9">
        <v>23798.52</v>
      </c>
      <c r="M33" s="10">
        <v>1.4040999999999999</v>
      </c>
      <c r="N33" s="9">
        <f t="shared" si="14"/>
        <v>37839.519999999997</v>
      </c>
      <c r="P33" s="33">
        <v>240076</v>
      </c>
      <c r="Q33" s="33"/>
    </row>
    <row r="34" spans="1:17" x14ac:dyDescent="0.4">
      <c r="A34" s="1" t="s">
        <v>59</v>
      </c>
      <c r="C34" s="9">
        <v>22.14</v>
      </c>
      <c r="D34" s="10">
        <v>9.1999999999999998E-3</v>
      </c>
      <c r="E34" s="9">
        <f t="shared" si="8"/>
        <v>29.5</v>
      </c>
      <c r="F34" s="9">
        <v>22.52</v>
      </c>
      <c r="G34" s="10">
        <v>9.7999999999999997E-3</v>
      </c>
      <c r="H34" s="9">
        <f t="shared" si="9"/>
        <v>42.12</v>
      </c>
      <c r="I34" s="9">
        <v>83.58</v>
      </c>
      <c r="J34" s="10">
        <v>1.4464999999999999</v>
      </c>
      <c r="K34" s="9">
        <f t="shared" si="10"/>
        <v>445.20499999999998</v>
      </c>
      <c r="L34" s="9"/>
      <c r="N34" s="9"/>
      <c r="P34" s="33">
        <v>1221</v>
      </c>
      <c r="Q34" s="33"/>
    </row>
    <row r="35" spans="1:17" x14ac:dyDescent="0.4">
      <c r="A35" s="1" t="s">
        <v>28</v>
      </c>
      <c r="C35" s="9">
        <v>11.9</v>
      </c>
      <c r="D35" s="10">
        <v>5.1000000000000004E-3</v>
      </c>
      <c r="E35" s="9">
        <f t="shared" si="8"/>
        <v>15.98</v>
      </c>
      <c r="F35" s="9">
        <v>15.47</v>
      </c>
      <c r="G35" s="10">
        <v>6.1000000000000004E-3</v>
      </c>
      <c r="H35" s="9">
        <f t="shared" si="9"/>
        <v>27.67</v>
      </c>
      <c r="I35" s="9">
        <v>100.99</v>
      </c>
      <c r="J35" s="10">
        <v>2.0470000000000002</v>
      </c>
      <c r="K35" s="9">
        <f t="shared" si="10"/>
        <v>612.74</v>
      </c>
      <c r="L35" s="9"/>
      <c r="N35" s="9"/>
      <c r="P35" s="33">
        <v>5499</v>
      </c>
      <c r="Q35" s="33"/>
    </row>
    <row r="36" spans="1:17" x14ac:dyDescent="0.4">
      <c r="A36" s="1" t="s">
        <v>12</v>
      </c>
      <c r="C36" s="9">
        <v>17.64</v>
      </c>
      <c r="D36" s="10">
        <v>8.0000000000000002E-3</v>
      </c>
      <c r="E36" s="9">
        <f t="shared" si="8"/>
        <v>24.04</v>
      </c>
      <c r="F36" s="9">
        <v>25.12</v>
      </c>
      <c r="G36" s="10">
        <v>1.67E-2</v>
      </c>
      <c r="H36" s="9">
        <f t="shared" si="9"/>
        <v>58.519999999999996</v>
      </c>
      <c r="I36" s="9">
        <v>125.33</v>
      </c>
      <c r="J36" s="10">
        <v>2.8386999999999998</v>
      </c>
      <c r="K36" s="9">
        <f t="shared" si="10"/>
        <v>835.005</v>
      </c>
      <c r="L36" s="9">
        <v>4705.66</v>
      </c>
      <c r="M36" s="10">
        <v>2.4948999999999999</v>
      </c>
      <c r="N36" s="9">
        <f t="shared" si="14"/>
        <v>29654.66</v>
      </c>
      <c r="P36" s="33">
        <v>149618</v>
      </c>
      <c r="Q36" s="33"/>
    </row>
    <row r="37" spans="1:17" x14ac:dyDescent="0.4">
      <c r="A37" s="1" t="s">
        <v>9</v>
      </c>
      <c r="C37" s="9">
        <v>16.600000000000001</v>
      </c>
      <c r="D37" s="10">
        <v>1.5100000000000001E-2</v>
      </c>
      <c r="E37" s="9">
        <f t="shared" si="8"/>
        <v>28.68</v>
      </c>
      <c r="F37" s="9">
        <v>17.89</v>
      </c>
      <c r="G37" s="10">
        <v>2.2700000000000001E-2</v>
      </c>
      <c r="H37" s="9">
        <f t="shared" si="9"/>
        <v>63.290000000000006</v>
      </c>
      <c r="I37" s="9">
        <v>200</v>
      </c>
      <c r="J37" s="10">
        <v>4.3244999999999996</v>
      </c>
      <c r="K37" s="9">
        <f t="shared" si="10"/>
        <v>1281.125</v>
      </c>
      <c r="L37" s="9">
        <v>15231.32</v>
      </c>
      <c r="M37" s="10">
        <v>3.7199</v>
      </c>
      <c r="N37" s="9">
        <f t="shared" si="14"/>
        <v>52430.32</v>
      </c>
      <c r="P37" s="33">
        <v>319536</v>
      </c>
      <c r="Q37" s="33"/>
    </row>
    <row r="38" spans="1:17" x14ac:dyDescent="0.4">
      <c r="A38" s="1" t="s">
        <v>60</v>
      </c>
      <c r="C38" s="9">
        <v>36.53</v>
      </c>
      <c r="D38" s="10">
        <v>1.38E-2</v>
      </c>
      <c r="E38" s="9">
        <f t="shared" si="8"/>
        <v>47.57</v>
      </c>
      <c r="F38" s="9">
        <v>46.04</v>
      </c>
      <c r="G38" s="10">
        <v>1.11E-2</v>
      </c>
      <c r="H38" s="9">
        <f t="shared" si="9"/>
        <v>68.239999999999995</v>
      </c>
      <c r="I38" s="9">
        <v>470.49</v>
      </c>
      <c r="J38" s="10">
        <v>2.7282999999999999</v>
      </c>
      <c r="K38" s="9">
        <f t="shared" si="10"/>
        <v>1152.5650000000001</v>
      </c>
      <c r="L38" s="9"/>
      <c r="N38" s="9"/>
      <c r="P38" s="33">
        <v>15790</v>
      </c>
      <c r="Q38" s="33"/>
    </row>
    <row r="39" spans="1:17" x14ac:dyDescent="0.4">
      <c r="A39" s="1" t="s">
        <v>61</v>
      </c>
      <c r="C39" s="9">
        <v>25.1</v>
      </c>
      <c r="D39" s="10">
        <v>7.4000000000000003E-3</v>
      </c>
      <c r="E39" s="9">
        <f t="shared" si="8"/>
        <v>31.020000000000003</v>
      </c>
      <c r="F39" s="9">
        <v>39.22</v>
      </c>
      <c r="G39" s="10">
        <v>6.1999999999999998E-3</v>
      </c>
      <c r="H39" s="9">
        <f t="shared" si="9"/>
        <v>51.62</v>
      </c>
      <c r="I39" s="9">
        <v>542.71</v>
      </c>
      <c r="J39" s="10">
        <v>1.7292000000000001</v>
      </c>
      <c r="K39" s="9">
        <f t="shared" si="10"/>
        <v>975.01</v>
      </c>
      <c r="L39" s="9"/>
      <c r="N39" s="9"/>
      <c r="P39" s="33">
        <v>5558</v>
      </c>
      <c r="Q39" s="33"/>
    </row>
    <row r="40" spans="1:17" x14ac:dyDescent="0.4">
      <c r="A40" s="1" t="s">
        <v>29</v>
      </c>
      <c r="C40" s="9">
        <v>18.54</v>
      </c>
      <c r="D40" s="10">
        <v>8.2000000000000007E-3</v>
      </c>
      <c r="E40" s="9">
        <f t="shared" si="8"/>
        <v>25.1</v>
      </c>
      <c r="F40" s="9">
        <v>14.59</v>
      </c>
      <c r="G40" s="10">
        <v>1.5100000000000001E-2</v>
      </c>
      <c r="H40" s="9">
        <f t="shared" si="9"/>
        <v>44.790000000000006</v>
      </c>
      <c r="I40" s="9">
        <v>107.49</v>
      </c>
      <c r="J40" s="10">
        <v>3.101</v>
      </c>
      <c r="K40" s="9">
        <f t="shared" si="10"/>
        <v>882.74</v>
      </c>
      <c r="L40" s="9">
        <v>5164</v>
      </c>
      <c r="M40" s="10">
        <v>1.216</v>
      </c>
      <c r="N40" s="9">
        <f t="shared" si="14"/>
        <v>17324</v>
      </c>
      <c r="P40" s="33">
        <v>27356</v>
      </c>
      <c r="Q40" s="33"/>
    </row>
    <row r="41" spans="1:17" x14ac:dyDescent="0.4">
      <c r="A41" s="1" t="s">
        <v>13</v>
      </c>
      <c r="C41" s="9">
        <v>16.64</v>
      </c>
      <c r="D41" s="10">
        <v>8.3999999999999995E-3</v>
      </c>
      <c r="E41" s="9">
        <f t="shared" si="8"/>
        <v>23.36</v>
      </c>
      <c r="F41" s="9">
        <v>27.11</v>
      </c>
      <c r="G41" s="10">
        <v>1.2999999999999999E-2</v>
      </c>
      <c r="H41" s="9">
        <f t="shared" si="9"/>
        <v>53.11</v>
      </c>
      <c r="I41" s="9">
        <v>178.91</v>
      </c>
      <c r="J41" s="10">
        <v>4.6515000000000004</v>
      </c>
      <c r="K41" s="9">
        <f t="shared" si="10"/>
        <v>1341.7850000000001</v>
      </c>
      <c r="L41" s="9">
        <v>16783.62</v>
      </c>
      <c r="M41" s="10">
        <v>1.5365</v>
      </c>
      <c r="N41" s="9">
        <f t="shared" si="14"/>
        <v>32148.62</v>
      </c>
      <c r="P41" s="33">
        <v>91143</v>
      </c>
      <c r="Q41" s="33"/>
    </row>
    <row r="42" spans="1:17" x14ac:dyDescent="0.4">
      <c r="A42" s="1" t="s">
        <v>30</v>
      </c>
      <c r="C42" s="9">
        <v>16</v>
      </c>
      <c r="D42" s="10">
        <v>7.6E-3</v>
      </c>
      <c r="E42" s="9">
        <f t="shared" si="8"/>
        <v>22.08</v>
      </c>
      <c r="F42" s="9">
        <v>23.96</v>
      </c>
      <c r="G42" s="10">
        <v>8.2000000000000007E-3</v>
      </c>
      <c r="H42" s="9">
        <f t="shared" si="9"/>
        <v>40.36</v>
      </c>
      <c r="I42" s="9">
        <v>84.19</v>
      </c>
      <c r="J42" s="10">
        <v>3.3734999999999999</v>
      </c>
      <c r="K42" s="9">
        <f t="shared" si="10"/>
        <v>927.56500000000005</v>
      </c>
      <c r="L42" s="9"/>
      <c r="N42" s="9"/>
      <c r="P42" s="33">
        <v>9996</v>
      </c>
      <c r="Q42" s="33"/>
    </row>
    <row r="43" spans="1:17" x14ac:dyDescent="0.4">
      <c r="A43" s="1" t="s">
        <v>31</v>
      </c>
      <c r="C43" s="9">
        <v>27.15</v>
      </c>
      <c r="D43" s="10">
        <v>7.6E-3</v>
      </c>
      <c r="E43" s="9">
        <f t="shared" si="8"/>
        <v>33.229999999999997</v>
      </c>
      <c r="F43" s="9">
        <v>45.32</v>
      </c>
      <c r="G43" s="10">
        <v>9.1999999999999998E-3</v>
      </c>
      <c r="H43" s="9">
        <f t="shared" si="9"/>
        <v>63.72</v>
      </c>
      <c r="I43" s="9">
        <v>319.19</v>
      </c>
      <c r="J43" s="10">
        <v>2.8702999999999999</v>
      </c>
      <c r="K43" s="9">
        <f t="shared" si="10"/>
        <v>1036.7649999999999</v>
      </c>
      <c r="L43" s="9"/>
      <c r="N43" s="9"/>
      <c r="P43" s="33">
        <v>13264</v>
      </c>
      <c r="Q43" s="33"/>
    </row>
    <row r="44" spans="1:17" x14ac:dyDescent="0.4">
      <c r="A44" s="1" t="s">
        <v>62</v>
      </c>
      <c r="C44" s="9">
        <v>19.34</v>
      </c>
      <c r="D44" s="10">
        <v>8.2000000000000007E-3</v>
      </c>
      <c r="E44" s="9">
        <f t="shared" si="8"/>
        <v>25.9</v>
      </c>
      <c r="F44" s="9">
        <v>32.25</v>
      </c>
      <c r="G44" s="10">
        <v>1.0800000000000001E-2</v>
      </c>
      <c r="H44" s="9">
        <f t="shared" si="9"/>
        <v>53.85</v>
      </c>
      <c r="I44" s="9">
        <v>157.55000000000001</v>
      </c>
      <c r="J44" s="10">
        <v>2.7202000000000002</v>
      </c>
      <c r="K44" s="9">
        <f t="shared" si="10"/>
        <v>837.60000000000014</v>
      </c>
      <c r="L44" s="9">
        <v>20286.64</v>
      </c>
      <c r="M44" s="10">
        <v>2.2637999999999998</v>
      </c>
      <c r="N44" s="9">
        <f t="shared" si="14"/>
        <v>42924.639999999999</v>
      </c>
      <c r="P44" s="33">
        <v>152544</v>
      </c>
      <c r="Q44" s="33"/>
    </row>
    <row r="45" spans="1:17" x14ac:dyDescent="0.4">
      <c r="A45" s="1" t="s">
        <v>81</v>
      </c>
      <c r="C45" s="9">
        <v>23.2</v>
      </c>
      <c r="D45" s="10">
        <v>1.0699999999999999E-2</v>
      </c>
      <c r="E45" s="9">
        <f t="shared" si="8"/>
        <v>31.759999999999998</v>
      </c>
      <c r="F45" s="9">
        <v>22.62</v>
      </c>
      <c r="G45" s="10">
        <v>1.67E-2</v>
      </c>
      <c r="H45" s="9">
        <f t="shared" si="9"/>
        <v>56.019999999999996</v>
      </c>
      <c r="I45" s="9">
        <v>63.93</v>
      </c>
      <c r="J45" s="10">
        <v>3.2581000000000002</v>
      </c>
      <c r="K45" s="9">
        <f t="shared" si="10"/>
        <v>878.45500000000004</v>
      </c>
      <c r="L45" s="9"/>
      <c r="N45" s="9"/>
      <c r="P45" s="33">
        <v>7035</v>
      </c>
      <c r="Q45" s="33"/>
    </row>
    <row r="46" spans="1:17" x14ac:dyDescent="0.4">
      <c r="A46" s="1" t="s">
        <v>82</v>
      </c>
      <c r="C46" s="9">
        <v>21.7</v>
      </c>
      <c r="D46" s="10">
        <v>7.4000000000000003E-3</v>
      </c>
      <c r="E46" s="9">
        <f t="shared" si="8"/>
        <v>27.619999999999997</v>
      </c>
      <c r="F46" s="9">
        <v>16.77</v>
      </c>
      <c r="G46" s="10">
        <v>1.77E-2</v>
      </c>
      <c r="H46" s="9">
        <f t="shared" si="9"/>
        <v>52.17</v>
      </c>
      <c r="I46" s="9">
        <v>79.23</v>
      </c>
      <c r="J46" s="10">
        <v>3.0569000000000002</v>
      </c>
      <c r="K46" s="9">
        <f t="shared" si="10"/>
        <v>843.45500000000004</v>
      </c>
      <c r="L46" s="9">
        <v>2482.85</v>
      </c>
      <c r="M46" s="10">
        <v>1.4863999999999999</v>
      </c>
      <c r="N46" s="9">
        <f t="shared" si="14"/>
        <v>17346.849999999999</v>
      </c>
      <c r="P46" s="33">
        <v>35111</v>
      </c>
      <c r="Q46" s="33"/>
    </row>
    <row r="47" spans="1:17" x14ac:dyDescent="0.4">
      <c r="A47" s="1" t="s">
        <v>80</v>
      </c>
      <c r="C47" s="9">
        <v>21.25</v>
      </c>
      <c r="D47" s="10">
        <v>7.4999999999999997E-3</v>
      </c>
      <c r="E47" s="9">
        <f t="shared" si="8"/>
        <v>27.25</v>
      </c>
      <c r="F47" s="9">
        <v>30.55</v>
      </c>
      <c r="G47" s="10">
        <v>0.02</v>
      </c>
      <c r="H47" s="9">
        <f t="shared" si="9"/>
        <v>70.55</v>
      </c>
      <c r="I47" s="9">
        <v>138.54</v>
      </c>
      <c r="J47" s="10">
        <v>4.7790999999999997</v>
      </c>
      <c r="K47" s="9">
        <f t="shared" si="10"/>
        <v>1333.3149999999998</v>
      </c>
      <c r="L47" s="9"/>
      <c r="N47" s="9"/>
      <c r="P47" s="33">
        <v>34871</v>
      </c>
      <c r="Q47" s="33"/>
    </row>
    <row r="48" spans="1:17" x14ac:dyDescent="0.4">
      <c r="A48" s="1" t="s">
        <v>63</v>
      </c>
      <c r="C48" s="9">
        <v>25.74</v>
      </c>
      <c r="D48" s="10">
        <v>9.4999999999999998E-3</v>
      </c>
      <c r="E48" s="9">
        <f t="shared" si="8"/>
        <v>33.339999999999996</v>
      </c>
      <c r="F48" s="9">
        <v>38.729999999999997</v>
      </c>
      <c r="G48" s="10">
        <v>1.4200000000000001E-2</v>
      </c>
      <c r="H48" s="9">
        <f t="shared" si="9"/>
        <v>67.13</v>
      </c>
      <c r="I48" s="9">
        <v>105.29</v>
      </c>
      <c r="J48" s="10">
        <v>3.4418000000000002</v>
      </c>
      <c r="K48" s="9">
        <f t="shared" si="10"/>
        <v>965.74</v>
      </c>
      <c r="L48" s="9"/>
      <c r="N48" s="9"/>
      <c r="P48" s="33">
        <v>51824</v>
      </c>
      <c r="Q48" s="33"/>
    </row>
    <row r="49" spans="1:17" x14ac:dyDescent="0.4">
      <c r="A49" s="1" t="s">
        <v>64</v>
      </c>
      <c r="C49" s="9">
        <v>24.02</v>
      </c>
      <c r="D49" s="10">
        <v>6.6E-3</v>
      </c>
      <c r="E49" s="9">
        <f t="shared" si="8"/>
        <v>29.3</v>
      </c>
      <c r="F49" s="9">
        <v>39.06</v>
      </c>
      <c r="G49" s="10">
        <v>1.17E-2</v>
      </c>
      <c r="H49" s="9">
        <f t="shared" si="9"/>
        <v>62.460000000000008</v>
      </c>
      <c r="I49" s="9">
        <v>279.14</v>
      </c>
      <c r="J49" s="10">
        <v>2.2027999999999999</v>
      </c>
      <c r="K49" s="9">
        <f t="shared" si="10"/>
        <v>829.83999999999992</v>
      </c>
      <c r="L49" s="9"/>
      <c r="N49" s="9"/>
      <c r="P49" s="33">
        <v>8672</v>
      </c>
      <c r="Q49" s="33"/>
    </row>
    <row r="50" spans="1:17" x14ac:dyDescent="0.4">
      <c r="A50" s="1" t="s">
        <v>79</v>
      </c>
      <c r="C50" s="9">
        <v>22.17</v>
      </c>
      <c r="D50" s="10">
        <v>7.3000000000000001E-3</v>
      </c>
      <c r="E50" s="9">
        <f t="shared" si="8"/>
        <v>28.01</v>
      </c>
      <c r="F50" s="9">
        <v>24.07</v>
      </c>
      <c r="G50" s="10">
        <v>1.8499999999999999E-2</v>
      </c>
      <c r="H50" s="9">
        <f t="shared" si="9"/>
        <v>61.07</v>
      </c>
      <c r="I50" s="9">
        <v>304.05</v>
      </c>
      <c r="J50" s="10">
        <v>2.5383</v>
      </c>
      <c r="K50" s="9">
        <f t="shared" si="10"/>
        <v>938.625</v>
      </c>
      <c r="L50" s="9"/>
      <c r="N50" s="9"/>
      <c r="P50" s="33">
        <v>23975</v>
      </c>
      <c r="Q50" s="33"/>
    </row>
    <row r="51" spans="1:17" x14ac:dyDescent="0.4">
      <c r="A51" s="1" t="s">
        <v>65</v>
      </c>
      <c r="C51" s="9">
        <v>31.7</v>
      </c>
      <c r="D51" s="10">
        <v>9.7000000000000003E-3</v>
      </c>
      <c r="E51" s="9">
        <f t="shared" si="8"/>
        <v>39.46</v>
      </c>
      <c r="F51" s="9">
        <v>33.29</v>
      </c>
      <c r="G51" s="10">
        <v>1.8599999999999998E-2</v>
      </c>
      <c r="H51" s="9">
        <f t="shared" si="9"/>
        <v>70.489999999999995</v>
      </c>
      <c r="I51" s="9">
        <v>191.6</v>
      </c>
      <c r="J51" s="10">
        <v>1.1866000000000001</v>
      </c>
      <c r="K51" s="9">
        <f t="shared" si="10"/>
        <v>488.25</v>
      </c>
      <c r="L51" s="9"/>
      <c r="N51" s="9"/>
      <c r="P51" s="33">
        <v>6062</v>
      </c>
      <c r="Q51" s="33"/>
    </row>
    <row r="52" spans="1:17" x14ac:dyDescent="0.4">
      <c r="A52" s="1" t="s">
        <v>47</v>
      </c>
      <c r="C52" s="9">
        <v>21.95</v>
      </c>
      <c r="D52" s="10">
        <v>8.2000000000000007E-3</v>
      </c>
      <c r="E52" s="9">
        <f t="shared" si="8"/>
        <v>28.509999999999998</v>
      </c>
      <c r="F52" s="9">
        <v>36.26</v>
      </c>
      <c r="G52" s="10">
        <v>1.61E-2</v>
      </c>
      <c r="H52" s="9">
        <f t="shared" si="9"/>
        <v>68.460000000000008</v>
      </c>
      <c r="I52" s="9">
        <v>123.74</v>
      </c>
      <c r="J52" s="10">
        <v>4.8388</v>
      </c>
      <c r="K52" s="9">
        <f t="shared" si="10"/>
        <v>1333.44</v>
      </c>
      <c r="L52" s="9"/>
      <c r="N52" s="9"/>
      <c r="P52" s="33">
        <v>66530</v>
      </c>
      <c r="Q52" s="33"/>
    </row>
    <row r="53" spans="1:17" x14ac:dyDescent="0.4">
      <c r="A53" s="1" t="s">
        <v>32</v>
      </c>
      <c r="C53" s="9">
        <v>21</v>
      </c>
      <c r="D53" s="10">
        <v>6.8999999999999999E-3</v>
      </c>
      <c r="E53" s="9">
        <f t="shared" si="8"/>
        <v>26.52</v>
      </c>
      <c r="F53" s="9">
        <v>32.71</v>
      </c>
      <c r="G53" s="10">
        <v>0.01</v>
      </c>
      <c r="H53" s="9">
        <f t="shared" si="9"/>
        <v>52.71</v>
      </c>
      <c r="I53" s="9">
        <v>167.64</v>
      </c>
      <c r="J53" s="10">
        <v>2.2507000000000001</v>
      </c>
      <c r="K53" s="9">
        <f t="shared" si="10"/>
        <v>730.31500000000005</v>
      </c>
      <c r="L53" s="9"/>
      <c r="N53" s="9"/>
      <c r="P53" s="33">
        <v>11685</v>
      </c>
      <c r="Q53" s="33"/>
    </row>
    <row r="54" spans="1:17" x14ac:dyDescent="0.4">
      <c r="A54" s="1" t="s">
        <v>66</v>
      </c>
      <c r="C54" s="9">
        <v>21.45</v>
      </c>
      <c r="D54" s="10">
        <v>8.6999999999999994E-3</v>
      </c>
      <c r="E54" s="9">
        <f t="shared" si="8"/>
        <v>28.409999999999997</v>
      </c>
      <c r="F54" s="9">
        <v>38.090000000000003</v>
      </c>
      <c r="G54" s="10">
        <v>1.6799999999999999E-2</v>
      </c>
      <c r="H54" s="9">
        <f t="shared" si="9"/>
        <v>71.69</v>
      </c>
      <c r="I54" s="9">
        <v>346.73</v>
      </c>
      <c r="J54" s="10">
        <v>3.6469999999999998</v>
      </c>
      <c r="K54" s="9">
        <f t="shared" si="10"/>
        <v>1258.48</v>
      </c>
      <c r="L54" s="9"/>
      <c r="N54" s="9"/>
      <c r="P54" s="33">
        <v>13340</v>
      </c>
      <c r="Q54" s="33"/>
    </row>
    <row r="55" spans="1:17" x14ac:dyDescent="0.4">
      <c r="A55" s="1" t="s">
        <v>33</v>
      </c>
      <c r="C55" s="9">
        <v>14.22</v>
      </c>
      <c r="D55" s="10">
        <v>1.09E-2</v>
      </c>
      <c r="E55" s="9">
        <f t="shared" si="8"/>
        <v>22.94</v>
      </c>
      <c r="F55" s="9">
        <v>16.239999999999998</v>
      </c>
      <c r="G55" s="10">
        <v>1.61E-2</v>
      </c>
      <c r="H55" s="9">
        <f t="shared" si="9"/>
        <v>48.44</v>
      </c>
      <c r="I55" s="9">
        <v>53.33</v>
      </c>
      <c r="J55" s="10">
        <v>4.5690999999999997</v>
      </c>
      <c r="K55" s="9">
        <f t="shared" si="10"/>
        <v>1195.6049999999998</v>
      </c>
      <c r="L55" s="9">
        <v>8527.98</v>
      </c>
      <c r="M55" s="10">
        <v>2.0983000000000001</v>
      </c>
      <c r="N55" s="9">
        <f t="shared" si="14"/>
        <v>29510.98</v>
      </c>
      <c r="P55" s="33">
        <v>54731</v>
      </c>
      <c r="Q55" s="33"/>
    </row>
    <row r="56" spans="1:17" x14ac:dyDescent="0.4">
      <c r="A56" s="1" t="s">
        <v>67</v>
      </c>
      <c r="C56" s="9">
        <v>16.47</v>
      </c>
      <c r="D56" s="10">
        <v>9.9000000000000008E-3</v>
      </c>
      <c r="E56" s="9">
        <f t="shared" si="8"/>
        <v>24.39</v>
      </c>
      <c r="F56" s="9">
        <v>22.37</v>
      </c>
      <c r="G56" s="10">
        <v>1.2699999999999999E-2</v>
      </c>
      <c r="H56" s="9">
        <f t="shared" si="9"/>
        <v>47.769999999999996</v>
      </c>
      <c r="I56" s="9">
        <v>84.18</v>
      </c>
      <c r="J56" s="10">
        <v>3.4864999999999999</v>
      </c>
      <c r="K56" s="9">
        <f t="shared" si="10"/>
        <v>955.80500000000006</v>
      </c>
      <c r="L56" s="9"/>
      <c r="N56" s="9"/>
      <c r="P56" s="33">
        <v>10820</v>
      </c>
      <c r="Q56" s="33"/>
    </row>
    <row r="57" spans="1:17" x14ac:dyDescent="0.4">
      <c r="A57" s="1" t="s">
        <v>68</v>
      </c>
      <c r="C57" s="9">
        <v>15.2</v>
      </c>
      <c r="D57" s="10">
        <v>9.4000000000000004E-3</v>
      </c>
      <c r="E57" s="9">
        <f t="shared" si="8"/>
        <v>22.72</v>
      </c>
      <c r="F57" s="9">
        <v>31.13</v>
      </c>
      <c r="G57" s="10">
        <v>8.8000000000000005E-3</v>
      </c>
      <c r="H57" s="9">
        <f t="shared" si="9"/>
        <v>48.730000000000004</v>
      </c>
      <c r="I57" s="9">
        <v>159.12</v>
      </c>
      <c r="J57" s="10">
        <v>2.7120000000000002</v>
      </c>
      <c r="K57" s="9">
        <f t="shared" si="10"/>
        <v>837.12</v>
      </c>
      <c r="L57" s="9">
        <v>6393.02</v>
      </c>
      <c r="M57" s="10">
        <v>0.74680000000000002</v>
      </c>
      <c r="N57" s="9">
        <f t="shared" si="14"/>
        <v>13861.02</v>
      </c>
      <c r="P57" s="33">
        <v>36058</v>
      </c>
      <c r="Q57" s="33"/>
    </row>
    <row r="58" spans="1:17" x14ac:dyDescent="0.4">
      <c r="A58" s="1" t="s">
        <v>69</v>
      </c>
      <c r="C58" s="9">
        <v>18.510000000000002</v>
      </c>
      <c r="D58" s="10">
        <v>1.2999999999999999E-2</v>
      </c>
      <c r="E58" s="9">
        <f t="shared" si="8"/>
        <v>28.910000000000004</v>
      </c>
      <c r="F58" s="9">
        <v>28.74</v>
      </c>
      <c r="G58" s="10">
        <v>1.83E-2</v>
      </c>
      <c r="H58" s="9">
        <f t="shared" si="9"/>
        <v>65.34</v>
      </c>
      <c r="I58" s="9">
        <v>140.97</v>
      </c>
      <c r="J58" s="10">
        <v>4.2037000000000004</v>
      </c>
      <c r="K58" s="9">
        <f t="shared" si="10"/>
        <v>1191.8950000000002</v>
      </c>
      <c r="L58" s="9">
        <v>6073.68</v>
      </c>
      <c r="M58" s="10">
        <v>2.2421000000000002</v>
      </c>
      <c r="N58" s="9">
        <f t="shared" si="14"/>
        <v>28494.680000000004</v>
      </c>
      <c r="P58" s="33">
        <v>353284</v>
      </c>
      <c r="Q58" s="33"/>
    </row>
    <row r="59" spans="1:17" x14ac:dyDescent="0.4">
      <c r="A59" s="1" t="s">
        <v>76</v>
      </c>
      <c r="C59" s="9">
        <v>16.79</v>
      </c>
      <c r="D59" s="10">
        <v>1.04E-2</v>
      </c>
      <c r="E59" s="9">
        <f t="shared" ref="E59:E74" si="15">+C59+(D59*$B$4)</f>
        <v>25.11</v>
      </c>
      <c r="F59" s="9">
        <v>17.11</v>
      </c>
      <c r="G59" s="10">
        <v>2.0500000000000001E-2</v>
      </c>
      <c r="H59" s="9">
        <f t="shared" ref="H59:H74" si="16">+F59+(G59*$B$5)</f>
        <v>58.11</v>
      </c>
      <c r="I59" s="9">
        <v>114.46</v>
      </c>
      <c r="J59" s="10">
        <v>5.4371999999999998</v>
      </c>
      <c r="K59" s="9">
        <f t="shared" ref="K59:K74" si="17">+I59+(J59*$B$6)</f>
        <v>1473.76</v>
      </c>
      <c r="L59" s="9"/>
      <c r="N59" s="9"/>
      <c r="P59" s="33">
        <v>33487</v>
      </c>
      <c r="Q59" s="33"/>
    </row>
    <row r="60" spans="1:17" x14ac:dyDescent="0.4">
      <c r="A60" s="1" t="s">
        <v>70</v>
      </c>
      <c r="C60" s="9">
        <v>17.3</v>
      </c>
      <c r="D60" s="10">
        <v>1.15E-2</v>
      </c>
      <c r="E60" s="9">
        <f t="shared" si="15"/>
        <v>26.5</v>
      </c>
      <c r="F60" s="9">
        <v>31.25</v>
      </c>
      <c r="G60" s="10">
        <v>1.5299999999999999E-2</v>
      </c>
      <c r="H60" s="9">
        <f t="shared" si="16"/>
        <v>61.849999999999994</v>
      </c>
      <c r="I60" s="9">
        <v>189.27</v>
      </c>
      <c r="J60" s="10">
        <v>2.8635999999999999</v>
      </c>
      <c r="K60" s="9">
        <f t="shared" si="17"/>
        <v>905.17</v>
      </c>
      <c r="L60" s="9"/>
      <c r="N60" s="9"/>
      <c r="P60" s="33">
        <v>4246</v>
      </c>
      <c r="Q60" s="33"/>
    </row>
    <row r="61" spans="1:17" x14ac:dyDescent="0.4">
      <c r="A61" s="1" t="s">
        <v>71</v>
      </c>
      <c r="C61" s="9">
        <v>17.91</v>
      </c>
      <c r="D61" s="10">
        <v>1.2800000000000001E-2</v>
      </c>
      <c r="E61" s="9">
        <f t="shared" si="15"/>
        <v>28.15</v>
      </c>
      <c r="F61" s="9">
        <v>30.52</v>
      </c>
      <c r="G61" s="10">
        <v>1.21E-2</v>
      </c>
      <c r="H61" s="9">
        <f t="shared" si="16"/>
        <v>54.72</v>
      </c>
      <c r="I61" s="9">
        <v>290.85000000000002</v>
      </c>
      <c r="J61" s="10">
        <v>2.4285000000000001</v>
      </c>
      <c r="K61" s="9">
        <f t="shared" si="17"/>
        <v>897.97500000000002</v>
      </c>
      <c r="L61" s="9"/>
      <c r="N61" s="9"/>
      <c r="P61" s="33">
        <v>5858</v>
      </c>
      <c r="Q61" s="33"/>
    </row>
    <row r="62" spans="1:17" x14ac:dyDescent="0.4">
      <c r="A62" s="1" t="s">
        <v>34</v>
      </c>
      <c r="C62" s="9">
        <v>20.47</v>
      </c>
      <c r="D62" s="10">
        <v>8.6E-3</v>
      </c>
      <c r="E62" s="9">
        <f t="shared" si="15"/>
        <v>27.349999999999998</v>
      </c>
      <c r="F62" s="9">
        <v>24</v>
      </c>
      <c r="G62" s="10">
        <v>1.6400000000000001E-2</v>
      </c>
      <c r="H62" s="9">
        <f t="shared" si="16"/>
        <v>56.800000000000004</v>
      </c>
      <c r="I62" s="9">
        <v>74.790000000000006</v>
      </c>
      <c r="J62" s="10">
        <v>3.5802999999999998</v>
      </c>
      <c r="K62" s="9">
        <f t="shared" si="17"/>
        <v>969.8649999999999</v>
      </c>
      <c r="L62" s="9"/>
      <c r="N62" s="9"/>
      <c r="P62" s="33">
        <v>16918</v>
      </c>
      <c r="Q62" s="33"/>
    </row>
    <row r="63" spans="1:17" x14ac:dyDescent="0.4">
      <c r="A63" s="1" t="s">
        <v>35</v>
      </c>
      <c r="C63" s="9">
        <v>35.56</v>
      </c>
      <c r="D63" s="10">
        <v>6.0000000000000001E-3</v>
      </c>
      <c r="E63" s="9">
        <f t="shared" si="15"/>
        <v>40.36</v>
      </c>
      <c r="F63" s="9">
        <v>43.55</v>
      </c>
      <c r="G63" s="10">
        <v>8.2000000000000007E-3</v>
      </c>
      <c r="H63" s="9">
        <f t="shared" si="16"/>
        <v>59.95</v>
      </c>
      <c r="I63" s="9">
        <v>386.97</v>
      </c>
      <c r="J63" s="10">
        <v>1.3481000000000001</v>
      </c>
      <c r="K63" s="9">
        <f t="shared" si="17"/>
        <v>723.99500000000012</v>
      </c>
      <c r="L63" s="9"/>
      <c r="N63" s="9"/>
      <c r="P63" s="33">
        <v>2779</v>
      </c>
      <c r="Q63" s="33"/>
    </row>
    <row r="64" spans="1:17" x14ac:dyDescent="0.4">
      <c r="A64" s="1" t="s">
        <v>36</v>
      </c>
      <c r="C64" s="9">
        <v>20.13</v>
      </c>
      <c r="D64" s="10">
        <v>7.4999999999999997E-3</v>
      </c>
      <c r="E64" s="9">
        <f t="shared" si="15"/>
        <v>26.13</v>
      </c>
      <c r="F64" s="9">
        <v>31.7</v>
      </c>
      <c r="G64" s="10">
        <v>1.6400000000000001E-2</v>
      </c>
      <c r="H64" s="9">
        <f t="shared" si="16"/>
        <v>64.5</v>
      </c>
      <c r="I64" s="9">
        <v>240.56</v>
      </c>
      <c r="J64" s="10">
        <v>3.0453000000000001</v>
      </c>
      <c r="K64" s="9">
        <f t="shared" si="17"/>
        <v>1001.885</v>
      </c>
      <c r="L64" s="9"/>
      <c r="N64" s="9"/>
      <c r="P64" s="33">
        <v>50482</v>
      </c>
      <c r="Q64" s="33"/>
    </row>
    <row r="65" spans="1:17" x14ac:dyDescent="0.4">
      <c r="A65" s="1" t="s">
        <v>72</v>
      </c>
      <c r="C65" s="9">
        <v>17.41</v>
      </c>
      <c r="D65" s="10">
        <v>1.4999999999999999E-2</v>
      </c>
      <c r="E65" s="9">
        <f t="shared" si="15"/>
        <v>29.41</v>
      </c>
      <c r="F65" s="9">
        <v>26.36</v>
      </c>
      <c r="G65" s="10">
        <v>1.84E-2</v>
      </c>
      <c r="H65" s="9">
        <f t="shared" si="16"/>
        <v>63.16</v>
      </c>
      <c r="I65" s="9">
        <v>137.1</v>
      </c>
      <c r="J65" s="10">
        <v>2.0733000000000001</v>
      </c>
      <c r="K65" s="9">
        <f t="shared" si="17"/>
        <v>655.42500000000007</v>
      </c>
      <c r="L65" s="9"/>
      <c r="N65" s="9"/>
      <c r="P65" s="33">
        <v>6935</v>
      </c>
      <c r="Q65" s="33"/>
    </row>
    <row r="66" spans="1:17" x14ac:dyDescent="0.4">
      <c r="A66" s="1" t="s">
        <v>45</v>
      </c>
      <c r="C66" s="9">
        <v>27.69</v>
      </c>
      <c r="D66" s="10">
        <v>1.512E-2</v>
      </c>
      <c r="E66" s="9">
        <f>+(C66*$B$10)+(D66*$B$4)</f>
        <v>40.189812500000002</v>
      </c>
      <c r="F66" s="9">
        <v>32.68</v>
      </c>
      <c r="G66" s="10">
        <v>3.023E-2</v>
      </c>
      <c r="H66" s="9">
        <f>+(F66*$B$10)+(G66*$B$5)</f>
        <v>93.616583333333338</v>
      </c>
      <c r="I66" s="9">
        <v>47</v>
      </c>
      <c r="J66" s="10">
        <v>7.3977000000000004</v>
      </c>
      <c r="K66" s="9">
        <f>+(I66*$B$10)+(J66*$B$6*$B$10)</f>
        <v>1924.081197916667</v>
      </c>
      <c r="L66" s="9">
        <v>3963.22</v>
      </c>
      <c r="M66" s="10">
        <v>6.2435999999999998</v>
      </c>
      <c r="N66" s="9">
        <f>+(L66*$B$10)+(M66*$B$7*$B$10)</f>
        <v>67367.541958333328</v>
      </c>
      <c r="P66" s="33">
        <v>744252</v>
      </c>
      <c r="Q66" s="33"/>
    </row>
    <row r="67" spans="1:17" x14ac:dyDescent="0.4">
      <c r="A67" s="1" t="s">
        <v>73</v>
      </c>
      <c r="C67" s="9">
        <v>19.77</v>
      </c>
      <c r="D67" s="10">
        <v>8.3000000000000001E-3</v>
      </c>
      <c r="E67" s="9">
        <f t="shared" si="15"/>
        <v>26.41</v>
      </c>
      <c r="F67" s="9">
        <v>16.93</v>
      </c>
      <c r="G67" s="10">
        <v>1.7000000000000001E-2</v>
      </c>
      <c r="H67" s="9">
        <f t="shared" si="16"/>
        <v>50.93</v>
      </c>
      <c r="I67" s="9">
        <v>108.19</v>
      </c>
      <c r="J67" s="10">
        <v>3.3378999999999999</v>
      </c>
      <c r="K67" s="9">
        <f t="shared" si="17"/>
        <v>942.66499999999996</v>
      </c>
      <c r="L67" s="9">
        <v>8540.39</v>
      </c>
      <c r="M67" s="10">
        <v>2.9782999999999999</v>
      </c>
      <c r="N67" s="9">
        <f t="shared" ref="N67:N72" si="18">+L67+(M67*$B$7)</f>
        <v>38323.39</v>
      </c>
      <c r="P67" s="33">
        <v>117494</v>
      </c>
      <c r="Q67" s="33"/>
    </row>
    <row r="68" spans="1:17" x14ac:dyDescent="0.4">
      <c r="A68" s="1" t="s">
        <v>74</v>
      </c>
      <c r="C68" s="9">
        <v>17.559999999999999</v>
      </c>
      <c r="D68" s="10">
        <v>8.0999999999999996E-3</v>
      </c>
      <c r="E68" s="9">
        <f t="shared" si="15"/>
        <v>24.04</v>
      </c>
      <c r="F68" s="9">
        <v>15.04</v>
      </c>
      <c r="G68" s="10">
        <v>1.52E-2</v>
      </c>
      <c r="H68" s="9">
        <f t="shared" si="16"/>
        <v>45.44</v>
      </c>
      <c r="I68" s="9">
        <v>34.42</v>
      </c>
      <c r="J68" s="10">
        <v>5.1924000000000001</v>
      </c>
      <c r="K68" s="9">
        <f t="shared" si="17"/>
        <v>1332.5200000000002</v>
      </c>
      <c r="L68" s="9"/>
      <c r="N68" s="9"/>
      <c r="P68" s="33">
        <v>12985</v>
      </c>
      <c r="Q68" s="33"/>
    </row>
    <row r="69" spans="1:17" x14ac:dyDescent="0.4">
      <c r="A69" s="1" t="s">
        <v>37</v>
      </c>
      <c r="C69" s="9">
        <v>23.82</v>
      </c>
      <c r="D69" s="10">
        <v>1.0500000000000001E-2</v>
      </c>
      <c r="E69" s="9">
        <f t="shared" si="15"/>
        <v>32.22</v>
      </c>
      <c r="F69" s="9">
        <v>32.47</v>
      </c>
      <c r="G69" s="10">
        <v>1.6199999999999999E-2</v>
      </c>
      <c r="H69" s="9">
        <f t="shared" si="16"/>
        <v>64.87</v>
      </c>
      <c r="I69" s="9">
        <v>121.29</v>
      </c>
      <c r="J69" s="10">
        <v>5.1459000000000001</v>
      </c>
      <c r="K69" s="9">
        <f t="shared" si="17"/>
        <v>1407.7650000000001</v>
      </c>
      <c r="L69" s="9">
        <v>7087.33</v>
      </c>
      <c r="M69" s="10">
        <v>4.0838999999999999</v>
      </c>
      <c r="N69" s="9">
        <f t="shared" si="18"/>
        <v>47926.33</v>
      </c>
      <c r="P69" s="33">
        <v>54674</v>
      </c>
      <c r="Q69" s="33"/>
    </row>
    <row r="70" spans="1:17" x14ac:dyDescent="0.4">
      <c r="A70" s="1" t="s">
        <v>78</v>
      </c>
      <c r="C70" s="9">
        <v>22.26</v>
      </c>
      <c r="D70" s="10">
        <v>7.4000000000000003E-3</v>
      </c>
      <c r="E70" s="9">
        <f t="shared" si="15"/>
        <v>28.18</v>
      </c>
      <c r="F70" s="9">
        <v>30.91</v>
      </c>
      <c r="G70" s="10">
        <v>9.1000000000000004E-3</v>
      </c>
      <c r="H70" s="9">
        <f t="shared" si="16"/>
        <v>49.11</v>
      </c>
      <c r="I70" s="9">
        <v>281.42</v>
      </c>
      <c r="J70" s="10">
        <v>3.0345</v>
      </c>
      <c r="K70" s="9">
        <f t="shared" si="17"/>
        <v>1040.0450000000001</v>
      </c>
      <c r="L70" s="9"/>
      <c r="N70" s="9"/>
      <c r="P70" s="33">
        <v>22470</v>
      </c>
      <c r="Q70" s="33"/>
    </row>
    <row r="71" spans="1:17" x14ac:dyDescent="0.4">
      <c r="A71" s="1" t="s">
        <v>44</v>
      </c>
      <c r="C71" s="9">
        <v>27.95</v>
      </c>
      <c r="D71" s="10">
        <v>1.03E-2</v>
      </c>
      <c r="E71" s="9">
        <f t="shared" si="15"/>
        <v>36.19</v>
      </c>
      <c r="F71" s="9">
        <v>42.31</v>
      </c>
      <c r="G71" s="10">
        <v>1.8200000000000001E-2</v>
      </c>
      <c r="H71" s="9">
        <f t="shared" si="16"/>
        <v>78.710000000000008</v>
      </c>
      <c r="I71" s="9">
        <v>279.89999999999998</v>
      </c>
      <c r="J71" s="10">
        <v>2.6697000000000002</v>
      </c>
      <c r="K71" s="9">
        <f t="shared" si="17"/>
        <v>947.32500000000005</v>
      </c>
      <c r="L71" s="9"/>
      <c r="N71" s="9"/>
      <c r="P71" s="33">
        <v>3731</v>
      </c>
      <c r="Q71" s="33"/>
    </row>
    <row r="72" spans="1:17" x14ac:dyDescent="0.4">
      <c r="A72" s="1" t="s">
        <v>38</v>
      </c>
      <c r="C72" s="9">
        <v>25.65</v>
      </c>
      <c r="D72" s="10">
        <v>1.1599999999999999E-2</v>
      </c>
      <c r="E72" s="9">
        <f t="shared" si="15"/>
        <v>34.93</v>
      </c>
      <c r="F72" s="9">
        <v>32.17</v>
      </c>
      <c r="G72" s="10">
        <v>1.0999999999999999E-2</v>
      </c>
      <c r="H72" s="9">
        <f t="shared" si="16"/>
        <v>54.17</v>
      </c>
      <c r="I72" s="9">
        <v>154.18</v>
      </c>
      <c r="J72" s="10">
        <v>2.4100999999999999</v>
      </c>
      <c r="K72" s="9">
        <f t="shared" si="17"/>
        <v>756.70499999999993</v>
      </c>
      <c r="L72" s="9">
        <v>9836.5499999999993</v>
      </c>
      <c r="M72" s="10">
        <v>1.7706999999999999</v>
      </c>
      <c r="N72" s="9">
        <f t="shared" si="18"/>
        <v>27543.55</v>
      </c>
      <c r="P72" s="33">
        <v>3797</v>
      </c>
      <c r="Q72" s="33"/>
    </row>
    <row r="73" spans="1:17" x14ac:dyDescent="0.4">
      <c r="A73" s="1" t="s">
        <v>77</v>
      </c>
      <c r="C73" s="9">
        <v>20.059999999999999</v>
      </c>
      <c r="D73" s="10">
        <v>8.2000000000000007E-3</v>
      </c>
      <c r="E73" s="9">
        <f t="shared" si="15"/>
        <v>26.619999999999997</v>
      </c>
      <c r="F73" s="9">
        <v>25.14</v>
      </c>
      <c r="G73" s="10">
        <v>1.1299999999999999E-2</v>
      </c>
      <c r="H73" s="9">
        <f t="shared" si="16"/>
        <v>47.739999999999995</v>
      </c>
      <c r="I73" s="9">
        <v>232.02</v>
      </c>
      <c r="J73" s="10">
        <v>2.1800999999999999</v>
      </c>
      <c r="K73" s="9">
        <f t="shared" si="17"/>
        <v>777.04499999999996</v>
      </c>
      <c r="L73" s="9"/>
      <c r="N73" s="9"/>
      <c r="P73" s="33">
        <v>22822</v>
      </c>
      <c r="Q73" s="33"/>
    </row>
    <row r="74" spans="1:17" x14ac:dyDescent="0.4">
      <c r="A74" s="1" t="s">
        <v>39</v>
      </c>
      <c r="C74" s="9">
        <v>24.57</v>
      </c>
      <c r="D74" s="10">
        <v>7.6E-3</v>
      </c>
      <c r="E74" s="9">
        <f t="shared" si="15"/>
        <v>30.65</v>
      </c>
      <c r="F74" s="9">
        <v>21.39</v>
      </c>
      <c r="G74" s="10">
        <v>2.1000000000000001E-2</v>
      </c>
      <c r="H74" s="9">
        <f t="shared" si="16"/>
        <v>63.39</v>
      </c>
      <c r="I74" s="9">
        <v>206.66</v>
      </c>
      <c r="J74" s="10">
        <v>4.2316000000000003</v>
      </c>
      <c r="K74" s="9">
        <f t="shared" si="17"/>
        <v>1264.5600000000002</v>
      </c>
      <c r="L74" s="9"/>
      <c r="N74" s="9"/>
      <c r="P74" s="33">
        <v>41488</v>
      </c>
      <c r="Q74" s="33"/>
    </row>
    <row r="75" spans="1:17" x14ac:dyDescent="0.4">
      <c r="A75" s="1"/>
      <c r="C75" s="9"/>
      <c r="D75" s="10"/>
      <c r="E75" s="9"/>
      <c r="F75" s="9"/>
      <c r="H75" s="9"/>
      <c r="I75" s="9"/>
      <c r="K75" s="9"/>
      <c r="L75" s="9"/>
      <c r="N75" s="9"/>
    </row>
    <row r="76" spans="1:17" s="4" customFormat="1" x14ac:dyDescent="0.4">
      <c r="A76" s="19" t="s">
        <v>40</v>
      </c>
      <c r="C76" s="20">
        <f t="shared" ref="C76:N76" si="19">AVERAGE(C12:C74)</f>
        <v>21.378888888888895</v>
      </c>
      <c r="D76" s="21">
        <f t="shared" si="19"/>
        <v>9.2304761904761917E-3</v>
      </c>
      <c r="E76" s="20">
        <f t="shared" si="19"/>
        <v>28.769679563492073</v>
      </c>
      <c r="F76" s="20">
        <f t="shared" si="19"/>
        <v>27.803225806451614</v>
      </c>
      <c r="G76" s="21">
        <f t="shared" si="19"/>
        <v>1.4500483870967737E-2</v>
      </c>
      <c r="H76" s="20">
        <f t="shared" si="19"/>
        <v>56.811880376344071</v>
      </c>
      <c r="I76" s="20">
        <f t="shared" si="19"/>
        <v>182.59761904761908</v>
      </c>
      <c r="J76" s="21">
        <f t="shared" si="19"/>
        <v>3.3420650793650784</v>
      </c>
      <c r="K76" s="20">
        <f t="shared" si="19"/>
        <v>1018.5528761574076</v>
      </c>
      <c r="L76" s="20">
        <f t="shared" si="19"/>
        <v>10394.239047619047</v>
      </c>
      <c r="M76" s="21">
        <f t="shared" si="19"/>
        <v>2.3711142857142855</v>
      </c>
      <c r="N76" s="20">
        <f t="shared" si="19"/>
        <v>34151.492474206352</v>
      </c>
      <c r="P76" s="35">
        <f>AVERAGE(P12:P74)</f>
        <v>58619.317460317463</v>
      </c>
      <c r="Q76" s="34"/>
    </row>
    <row r="77" spans="1:17" x14ac:dyDescent="0.4">
      <c r="A77" s="1"/>
      <c r="C77" s="9"/>
      <c r="D77" s="10"/>
      <c r="E77" s="9"/>
      <c r="F77" s="9"/>
      <c r="H77" s="9"/>
      <c r="I77" s="9"/>
      <c r="K77" s="9"/>
      <c r="L77" s="9"/>
      <c r="N77" s="9"/>
    </row>
    <row r="78" spans="1:17" x14ac:dyDescent="0.4">
      <c r="A78" s="1" t="s">
        <v>75</v>
      </c>
      <c r="C78" s="9">
        <v>24.78</v>
      </c>
      <c r="D78" s="10">
        <v>9.4000000000000004E-3</v>
      </c>
      <c r="E78" s="9">
        <f t="shared" ref="E78" si="20">+C78+(D78*$B$4)</f>
        <v>32.300000000000004</v>
      </c>
      <c r="F78" s="9">
        <v>23.3</v>
      </c>
      <c r="G78" s="10">
        <v>2.6200000000000001E-2</v>
      </c>
      <c r="H78" s="9">
        <f t="shared" ref="H78" si="21">+F78+(G78*$B$5)</f>
        <v>75.7</v>
      </c>
      <c r="I78" s="9">
        <v>93.97</v>
      </c>
      <c r="J78" s="10">
        <v>9.1837</v>
      </c>
      <c r="K78" s="9">
        <f t="shared" ref="K78" si="22">+I78+(J78*$B$6)</f>
        <v>2389.895</v>
      </c>
      <c r="L78" s="9"/>
      <c r="N78" s="9"/>
    </row>
    <row r="79" spans="1:17" x14ac:dyDescent="0.4">
      <c r="A79" s="1"/>
      <c r="C79" s="9"/>
      <c r="D79" s="10"/>
      <c r="E79" s="9">
        <f>+E78*12</f>
        <v>387.6</v>
      </c>
      <c r="F79" s="9"/>
      <c r="H79" s="9">
        <f>+H78*12</f>
        <v>908.40000000000009</v>
      </c>
      <c r="I79" s="9"/>
      <c r="K79" s="9">
        <f>+K78*12</f>
        <v>28678.739999999998</v>
      </c>
      <c r="L79" s="9"/>
      <c r="N79" s="9"/>
    </row>
    <row r="80" spans="1:17" x14ac:dyDescent="0.4">
      <c r="A80" s="1"/>
      <c r="C80" s="9"/>
      <c r="D80" s="10"/>
      <c r="E80" s="9"/>
      <c r="F80" s="9"/>
      <c r="H80" s="9"/>
      <c r="I80" s="9"/>
      <c r="K80" s="9"/>
      <c r="L80" s="9"/>
      <c r="N80" s="9"/>
    </row>
    <row r="81" spans="1:14" x14ac:dyDescent="0.4">
      <c r="A81" s="1"/>
      <c r="C81" s="9"/>
      <c r="D81" s="10"/>
      <c r="E81" s="9"/>
      <c r="F81" s="9"/>
      <c r="H81" s="9"/>
      <c r="I81" s="9"/>
      <c r="K81" s="9"/>
      <c r="L81" s="9"/>
      <c r="N81" s="9"/>
    </row>
    <row r="82" spans="1:14" x14ac:dyDescent="0.4">
      <c r="A82" s="1"/>
      <c r="C82" s="9"/>
      <c r="D82" s="10"/>
      <c r="E82" s="9"/>
      <c r="F82" s="9"/>
      <c r="H82" s="9"/>
      <c r="I82" s="9"/>
      <c r="K82" s="9"/>
      <c r="L82" s="9"/>
      <c r="N82" s="9"/>
    </row>
    <row r="83" spans="1:14" x14ac:dyDescent="0.4">
      <c r="A83" s="1"/>
      <c r="C83" s="9"/>
      <c r="D83" s="10"/>
      <c r="E83" s="9"/>
      <c r="F83" s="9"/>
      <c r="H83" s="9"/>
      <c r="I83" s="9"/>
      <c r="K83" s="9"/>
      <c r="L83" s="9"/>
      <c r="N83" s="9"/>
    </row>
    <row r="84" spans="1:14" x14ac:dyDescent="0.4">
      <c r="A84" s="1"/>
      <c r="C84" s="9"/>
      <c r="D84" s="10"/>
      <c r="E84" s="9"/>
      <c r="F84" s="9"/>
      <c r="H84" s="9"/>
      <c r="I84" s="9"/>
      <c r="K84" s="9"/>
      <c r="L84" s="9"/>
      <c r="N84" s="9"/>
    </row>
    <row r="85" spans="1:14" x14ac:dyDescent="0.4">
      <c r="A85" s="1"/>
      <c r="C85" s="9"/>
      <c r="D85" s="10"/>
      <c r="E85" s="9"/>
      <c r="F85" s="9"/>
      <c r="H85" s="9"/>
      <c r="I85" s="9"/>
      <c r="K85" s="9"/>
      <c r="L85" s="9"/>
      <c r="N85" s="9"/>
    </row>
    <row r="86" spans="1:14" x14ac:dyDescent="0.4">
      <c r="A86" s="1"/>
      <c r="C86" s="9"/>
      <c r="D86" s="10"/>
      <c r="E86" s="9"/>
      <c r="F86" s="9"/>
      <c r="H86" s="9"/>
      <c r="I86" s="9"/>
      <c r="K86" s="9"/>
      <c r="L86" s="9"/>
      <c r="N86" s="9"/>
    </row>
    <row r="87" spans="1:14" x14ac:dyDescent="0.4">
      <c r="A87" s="1"/>
      <c r="C87" s="9"/>
      <c r="D87" s="10"/>
      <c r="E87" s="9"/>
      <c r="F87" s="9"/>
      <c r="H87" s="9"/>
      <c r="I87" s="9"/>
      <c r="K87" s="9"/>
      <c r="L87" s="9"/>
      <c r="N87" s="9"/>
    </row>
    <row r="88" spans="1:14" x14ac:dyDescent="0.4">
      <c r="A88" s="1"/>
      <c r="C88" s="9"/>
      <c r="D88" s="10"/>
      <c r="E88" s="9"/>
      <c r="F88" s="9"/>
      <c r="H88" s="9"/>
      <c r="I88" s="9"/>
      <c r="K88" s="9"/>
      <c r="L88" s="9"/>
      <c r="N88" s="9"/>
    </row>
    <row r="89" spans="1:14" x14ac:dyDescent="0.4">
      <c r="A89" s="1"/>
      <c r="C89" s="9"/>
      <c r="D89" s="10"/>
      <c r="E89" s="9"/>
      <c r="F89" s="9"/>
      <c r="H89" s="9"/>
      <c r="I89" s="9"/>
      <c r="K89" s="9"/>
      <c r="L89" s="9"/>
      <c r="N89" s="9"/>
    </row>
    <row r="90" spans="1:14" x14ac:dyDescent="0.4">
      <c r="A90" s="1"/>
      <c r="C90" s="9"/>
      <c r="D90" s="10"/>
      <c r="E90" s="9"/>
      <c r="F90" s="9"/>
      <c r="H90" s="9"/>
      <c r="I90" s="9"/>
      <c r="K90" s="9"/>
      <c r="L90" s="9"/>
      <c r="N90" s="9"/>
    </row>
    <row r="91" spans="1:14" x14ac:dyDescent="0.4">
      <c r="A91" s="1"/>
      <c r="C91" s="9"/>
      <c r="D91" s="10"/>
      <c r="E91" s="9"/>
      <c r="F91" s="9"/>
      <c r="H91" s="9"/>
      <c r="I91" s="9"/>
      <c r="K91" s="9"/>
      <c r="L91" s="9"/>
      <c r="N91" s="9"/>
    </row>
    <row r="92" spans="1:14" x14ac:dyDescent="0.4">
      <c r="A92" s="1"/>
      <c r="C92" s="9"/>
      <c r="D92" s="10"/>
      <c r="E92" s="9"/>
      <c r="F92" s="9"/>
      <c r="H92" s="9"/>
      <c r="I92" s="9"/>
      <c r="K92" s="9"/>
      <c r="L92" s="9"/>
      <c r="N92" s="9"/>
    </row>
    <row r="93" spans="1:14" x14ac:dyDescent="0.4">
      <c r="A93" s="1"/>
      <c r="C93" s="9"/>
      <c r="D93" s="10"/>
      <c r="E93" s="9"/>
      <c r="F93" s="9"/>
      <c r="H93" s="9"/>
      <c r="I93" s="9"/>
      <c r="K93" s="9"/>
      <c r="L93" s="9"/>
      <c r="N93" s="9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 Comparisons</vt:lpstr>
      <vt:lpstr>PUC Peer Group</vt:lpstr>
      <vt:lpstr>Rate and Bill Data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Jay Shepherd</cp:lastModifiedBy>
  <cp:lastPrinted>2018-07-17T12:19:19Z</cp:lastPrinted>
  <dcterms:created xsi:type="dcterms:W3CDTF">2011-10-13T14:36:58Z</dcterms:created>
  <dcterms:modified xsi:type="dcterms:W3CDTF">2018-07-17T13:28:22Z</dcterms:modified>
</cp:coreProperties>
</file>