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225"/>
  </bookViews>
  <sheets>
    <sheet name="A1.1 Summary" sheetId="2" r:id="rId1"/>
    <sheet name="A1.2 REDA" sheetId="1" r:id="rId2"/>
    <sheet name="A1.3 PGTVA" sheetId="3" r:id="rId3"/>
  </sheets>
  <calcPr calcId="145621" calcMode="autoNoTable" iterate="1"/>
</workbook>
</file>

<file path=xl/calcChain.xml><?xml version="1.0" encoding="utf-8"?>
<calcChain xmlns="http://schemas.openxmlformats.org/spreadsheetml/2006/main">
  <c r="B140" i="1" l="1"/>
  <c r="A48" i="3"/>
  <c r="B30" i="2"/>
  <c r="C15" i="2" l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AA130" i="1"/>
  <c r="C12" i="2" s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A104" i="1"/>
  <c r="C13" i="2" s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A99" i="1"/>
  <c r="C9" i="2" s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A89" i="1"/>
  <c r="C8" i="2" s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A80" i="1"/>
  <c r="C11" i="2" s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A56" i="1"/>
  <c r="C7" i="2" s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A47" i="1"/>
  <c r="C10" i="2" s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A29" i="1"/>
  <c r="C5" i="2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A19" i="1"/>
  <c r="C6" i="2" s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8" i="1"/>
  <c r="M8" i="1"/>
  <c r="L8" i="1"/>
  <c r="K8" i="1"/>
  <c r="J8" i="1"/>
  <c r="I8" i="1"/>
  <c r="H8" i="1"/>
  <c r="G8" i="1"/>
  <c r="F8" i="1"/>
  <c r="E8" i="1"/>
  <c r="D8" i="1"/>
  <c r="C8" i="1"/>
  <c r="N7" i="1"/>
  <c r="N10" i="1" s="1"/>
  <c r="M7" i="1"/>
  <c r="M10" i="1" s="1"/>
  <c r="L7" i="1"/>
  <c r="L10" i="1" s="1"/>
  <c r="K7" i="1"/>
  <c r="K10" i="1" s="1"/>
  <c r="J7" i="1"/>
  <c r="J10" i="1" s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C10" i="1" s="1"/>
  <c r="S132" i="1" l="1"/>
  <c r="W132" i="1"/>
  <c r="H132" i="1"/>
  <c r="P132" i="1"/>
  <c r="T132" i="1"/>
  <c r="O132" i="1"/>
  <c r="AA132" i="1"/>
  <c r="D132" i="1"/>
  <c r="L132" i="1"/>
  <c r="X132" i="1"/>
  <c r="E132" i="1"/>
  <c r="I132" i="1"/>
  <c r="M132" i="1"/>
  <c r="Q132" i="1"/>
  <c r="U132" i="1"/>
  <c r="Y132" i="1"/>
  <c r="R132" i="1"/>
  <c r="V132" i="1"/>
  <c r="Z132" i="1"/>
  <c r="F132" i="1"/>
  <c r="J132" i="1"/>
  <c r="N132" i="1"/>
  <c r="C132" i="1"/>
  <c r="G132" i="1"/>
  <c r="K132" i="1"/>
  <c r="B45" i="3" l="1"/>
  <c r="Q36" i="3"/>
  <c r="P36" i="3"/>
  <c r="AA33" i="3"/>
  <c r="W33" i="3"/>
  <c r="S33" i="3"/>
  <c r="R33" i="3"/>
  <c r="N33" i="3"/>
  <c r="M33" i="3"/>
  <c r="K33" i="3"/>
  <c r="J33" i="3"/>
  <c r="F33" i="3"/>
  <c r="B26" i="3"/>
  <c r="P16" i="3"/>
  <c r="Q16" i="3" s="1"/>
  <c r="R16" i="3" s="1"/>
  <c r="S16" i="3" s="1"/>
  <c r="Y13" i="3"/>
  <c r="Y15" i="3" s="1"/>
  <c r="U13" i="3"/>
  <c r="U15" i="3" s="1"/>
  <c r="Q13" i="3"/>
  <c r="Q15" i="3" s="1"/>
  <c r="L13" i="3"/>
  <c r="L15" i="3" s="1"/>
  <c r="L17" i="3" s="1"/>
  <c r="L19" i="3" s="1"/>
  <c r="H13" i="3"/>
  <c r="H15" i="3" s="1"/>
  <c r="H17" i="3" s="1"/>
  <c r="H19" i="3" s="1"/>
  <c r="D13" i="3"/>
  <c r="D15" i="3" s="1"/>
  <c r="D17" i="3" s="1"/>
  <c r="D19" i="3" s="1"/>
  <c r="O12" i="3" l="1"/>
  <c r="F13" i="3"/>
  <c r="F15" i="3" s="1"/>
  <c r="F17" i="3" s="1"/>
  <c r="F19" i="3" s="1"/>
  <c r="J13" i="3"/>
  <c r="J15" i="3" s="1"/>
  <c r="J17" i="3" s="1"/>
  <c r="J19" i="3" s="1"/>
  <c r="N13" i="3"/>
  <c r="N15" i="3" s="1"/>
  <c r="N17" i="3" s="1"/>
  <c r="N19" i="3" s="1"/>
  <c r="S13" i="3"/>
  <c r="S15" i="3" s="1"/>
  <c r="S17" i="3" s="1"/>
  <c r="S19" i="3" s="1"/>
  <c r="W13" i="3"/>
  <c r="W15" i="3" s="1"/>
  <c r="AA13" i="3"/>
  <c r="AA15" i="3" s="1"/>
  <c r="C13" i="3"/>
  <c r="C15" i="3" s="1"/>
  <c r="C17" i="3" s="1"/>
  <c r="C19" i="3" s="1"/>
  <c r="G13" i="3"/>
  <c r="G15" i="3" s="1"/>
  <c r="G17" i="3" s="1"/>
  <c r="G19" i="3" s="1"/>
  <c r="K13" i="3"/>
  <c r="K15" i="3" s="1"/>
  <c r="K17" i="3" s="1"/>
  <c r="K19" i="3" s="1"/>
  <c r="P13" i="3"/>
  <c r="P15" i="3" s="1"/>
  <c r="P17" i="3" s="1"/>
  <c r="P19" i="3" s="1"/>
  <c r="T13" i="3"/>
  <c r="T15" i="3" s="1"/>
  <c r="X13" i="3"/>
  <c r="X15" i="3" s="1"/>
  <c r="C33" i="3"/>
  <c r="G33" i="3"/>
  <c r="P33" i="3"/>
  <c r="T33" i="3"/>
  <c r="X33" i="3"/>
  <c r="D33" i="3"/>
  <c r="L33" i="3"/>
  <c r="H33" i="3"/>
  <c r="Q33" i="3"/>
  <c r="U33" i="3"/>
  <c r="Y33" i="3"/>
  <c r="E13" i="3"/>
  <c r="E15" i="3" s="1"/>
  <c r="E17" i="3" s="1"/>
  <c r="E19" i="3" s="1"/>
  <c r="I13" i="3"/>
  <c r="I15" i="3" s="1"/>
  <c r="I17" i="3" s="1"/>
  <c r="I19" i="3" s="1"/>
  <c r="M13" i="3"/>
  <c r="M15" i="3" s="1"/>
  <c r="M17" i="3" s="1"/>
  <c r="M19" i="3" s="1"/>
  <c r="R13" i="3"/>
  <c r="R15" i="3" s="1"/>
  <c r="R17" i="3" s="1"/>
  <c r="R19" i="3" s="1"/>
  <c r="V13" i="3"/>
  <c r="V15" i="3" s="1"/>
  <c r="Z13" i="3"/>
  <c r="Z15" i="3" s="1"/>
  <c r="E33" i="3"/>
  <c r="I33" i="3"/>
  <c r="V33" i="3"/>
  <c r="Z33" i="3"/>
  <c r="C42" i="3"/>
  <c r="C23" i="3"/>
  <c r="D22" i="3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O10" i="3"/>
  <c r="O13" i="3" s="1"/>
  <c r="Q17" i="3"/>
  <c r="Q19" i="3" s="1"/>
  <c r="T16" i="3"/>
  <c r="E35" i="3"/>
  <c r="E37" i="3" s="1"/>
  <c r="E39" i="3" s="1"/>
  <c r="I35" i="3"/>
  <c r="I37" i="3" s="1"/>
  <c r="I39" i="3" s="1"/>
  <c r="M35" i="3"/>
  <c r="M37" i="3" s="1"/>
  <c r="M39" i="3" s="1"/>
  <c r="Q35" i="3"/>
  <c r="Q37" i="3" s="1"/>
  <c r="Q39" i="3" s="1"/>
  <c r="U35" i="3"/>
  <c r="Y35" i="3"/>
  <c r="F35" i="3"/>
  <c r="F37" i="3" s="1"/>
  <c r="F39" i="3" s="1"/>
  <c r="J35" i="3"/>
  <c r="J37" i="3" s="1"/>
  <c r="J39" i="3" s="1"/>
  <c r="N35" i="3"/>
  <c r="N37" i="3" s="1"/>
  <c r="N39" i="3" s="1"/>
  <c r="R35" i="3"/>
  <c r="V35" i="3"/>
  <c r="Z35" i="3"/>
  <c r="O30" i="3"/>
  <c r="C35" i="3"/>
  <c r="C37" i="3" s="1"/>
  <c r="C39" i="3" s="1"/>
  <c r="G35" i="3"/>
  <c r="G37" i="3" s="1"/>
  <c r="G39" i="3" s="1"/>
  <c r="K35" i="3"/>
  <c r="K37" i="3" s="1"/>
  <c r="K39" i="3" s="1"/>
  <c r="O32" i="3"/>
  <c r="S35" i="3"/>
  <c r="W35" i="3"/>
  <c r="AA35" i="3"/>
  <c r="D35" i="3"/>
  <c r="D37" i="3" s="1"/>
  <c r="D39" i="3" s="1"/>
  <c r="H35" i="3"/>
  <c r="H37" i="3" s="1"/>
  <c r="H39" i="3" s="1"/>
  <c r="L35" i="3"/>
  <c r="L37" i="3" s="1"/>
  <c r="L39" i="3" s="1"/>
  <c r="P35" i="3"/>
  <c r="P37" i="3" s="1"/>
  <c r="P39" i="3" s="1"/>
  <c r="T35" i="3"/>
  <c r="X35" i="3"/>
  <c r="R36" i="3"/>
  <c r="O19" i="3" l="1"/>
  <c r="O20" i="3" s="1"/>
  <c r="P23" i="3" s="1"/>
  <c r="C20" i="3"/>
  <c r="D23" i="3" s="1"/>
  <c r="O33" i="3"/>
  <c r="C40" i="3"/>
  <c r="O39" i="3"/>
  <c r="O40" i="3" s="1"/>
  <c r="R37" i="3"/>
  <c r="R39" i="3" s="1"/>
  <c r="S36" i="3"/>
  <c r="C24" i="3"/>
  <c r="C43" i="3"/>
  <c r="C26" i="3"/>
  <c r="T17" i="3"/>
  <c r="T19" i="3" s="1"/>
  <c r="U16" i="3"/>
  <c r="D20" i="3" l="1"/>
  <c r="E20" i="3" s="1"/>
  <c r="P20" i="3"/>
  <c r="Q23" i="3" s="1"/>
  <c r="D24" i="3"/>
  <c r="S37" i="3"/>
  <c r="S39" i="3" s="1"/>
  <c r="T36" i="3"/>
  <c r="P42" i="3"/>
  <c r="P40" i="3"/>
  <c r="C45" i="3"/>
  <c r="D42" i="3"/>
  <c r="D40" i="3"/>
  <c r="U17" i="3"/>
  <c r="U19" i="3" s="1"/>
  <c r="V16" i="3"/>
  <c r="E23" i="3" l="1"/>
  <c r="E24" i="3" s="1"/>
  <c r="E26" i="3" s="1"/>
  <c r="Q20" i="3"/>
  <c r="R23" i="3" s="1"/>
  <c r="Q40" i="3"/>
  <c r="Q42" i="3"/>
  <c r="F23" i="3"/>
  <c r="F20" i="3"/>
  <c r="V17" i="3"/>
  <c r="V19" i="3" s="1"/>
  <c r="W16" i="3"/>
  <c r="D26" i="3"/>
  <c r="D43" i="3"/>
  <c r="E42" i="3"/>
  <c r="E40" i="3"/>
  <c r="T37" i="3"/>
  <c r="T39" i="3" s="1"/>
  <c r="U36" i="3"/>
  <c r="C14" i="2"/>
  <c r="R20" i="3" l="1"/>
  <c r="S23" i="3" s="1"/>
  <c r="C16" i="2"/>
  <c r="E12" i="2"/>
  <c r="E9" i="2"/>
  <c r="E8" i="2"/>
  <c r="E5" i="2"/>
  <c r="E11" i="2"/>
  <c r="E6" i="2"/>
  <c r="E13" i="2"/>
  <c r="E7" i="2"/>
  <c r="E10" i="2"/>
  <c r="F24" i="3"/>
  <c r="F26" i="3" s="1"/>
  <c r="E43" i="3"/>
  <c r="E45" i="3" s="1"/>
  <c r="D45" i="3"/>
  <c r="G23" i="3"/>
  <c r="G20" i="3"/>
  <c r="R42" i="3"/>
  <c r="R40" i="3"/>
  <c r="W17" i="3"/>
  <c r="W19" i="3" s="1"/>
  <c r="X16" i="3"/>
  <c r="F42" i="3"/>
  <c r="F40" i="3"/>
  <c r="U37" i="3"/>
  <c r="U39" i="3" s="1"/>
  <c r="V36" i="3"/>
  <c r="G24" i="3" l="1"/>
  <c r="S20" i="3"/>
  <c r="T23" i="3" s="1"/>
  <c r="E14" i="2"/>
  <c r="E16" i="2" s="1"/>
  <c r="F43" i="3"/>
  <c r="F45" i="3" s="1"/>
  <c r="G40" i="3"/>
  <c r="G42" i="3"/>
  <c r="S40" i="3"/>
  <c r="S42" i="3"/>
  <c r="V37" i="3"/>
  <c r="V39" i="3" s="1"/>
  <c r="W36" i="3"/>
  <c r="X17" i="3"/>
  <c r="X19" i="3" s="1"/>
  <c r="Y16" i="3"/>
  <c r="G26" i="3"/>
  <c r="H23" i="3"/>
  <c r="H20" i="3"/>
  <c r="T20" i="3" l="1"/>
  <c r="U23" i="3" s="1"/>
  <c r="H24" i="3"/>
  <c r="G43" i="3"/>
  <c r="T42" i="3"/>
  <c r="T40" i="3"/>
  <c r="H26" i="3"/>
  <c r="I20" i="3"/>
  <c r="I23" i="3"/>
  <c r="G45" i="3"/>
  <c r="H40" i="3"/>
  <c r="H42" i="3"/>
  <c r="H43" i="3" s="1"/>
  <c r="Y17" i="3"/>
  <c r="Y19" i="3" s="1"/>
  <c r="Z16" i="3"/>
  <c r="W37" i="3"/>
  <c r="W39" i="3" s="1"/>
  <c r="X36" i="3"/>
  <c r="U20" i="3" l="1"/>
  <c r="V23" i="3" s="1"/>
  <c r="I24" i="3"/>
  <c r="Z17" i="3"/>
  <c r="Z19" i="3" s="1"/>
  <c r="AA16" i="3"/>
  <c r="AA17" i="3" s="1"/>
  <c r="AA19" i="3" s="1"/>
  <c r="I40" i="3"/>
  <c r="H45" i="3"/>
  <c r="I42" i="3"/>
  <c r="I43" i="3" s="1"/>
  <c r="U42" i="3"/>
  <c r="U40" i="3"/>
  <c r="X37" i="3"/>
  <c r="X39" i="3" s="1"/>
  <c r="Y36" i="3"/>
  <c r="I26" i="3"/>
  <c r="J23" i="3"/>
  <c r="J20" i="3"/>
  <c r="V20" i="3" l="1"/>
  <c r="W23" i="3" s="1"/>
  <c r="J24" i="3"/>
  <c r="J26" i="3" s="1"/>
  <c r="Y37" i="3"/>
  <c r="Y39" i="3" s="1"/>
  <c r="Z36" i="3"/>
  <c r="K23" i="3"/>
  <c r="K24" i="3" s="1"/>
  <c r="K20" i="3"/>
  <c r="V42" i="3"/>
  <c r="V40" i="3"/>
  <c r="J42" i="3"/>
  <c r="J43" i="3" s="1"/>
  <c r="I45" i="3"/>
  <c r="J40" i="3"/>
  <c r="W20" i="3" l="1"/>
  <c r="X20" i="3" s="1"/>
  <c r="K26" i="3"/>
  <c r="L23" i="3"/>
  <c r="L24" i="3" s="1"/>
  <c r="L20" i="3"/>
  <c r="Z37" i="3"/>
  <c r="Z39" i="3" s="1"/>
  <c r="AA36" i="3"/>
  <c r="AA37" i="3" s="1"/>
  <c r="AA39" i="3" s="1"/>
  <c r="K42" i="3"/>
  <c r="K43" i="3" s="1"/>
  <c r="K40" i="3"/>
  <c r="J45" i="3"/>
  <c r="X23" i="3"/>
  <c r="W40" i="3"/>
  <c r="W42" i="3"/>
  <c r="X40" i="3" l="1"/>
  <c r="X42" i="3"/>
  <c r="L26" i="3"/>
  <c r="M20" i="3"/>
  <c r="M23" i="3"/>
  <c r="M24" i="3" s="1"/>
  <c r="Y20" i="3"/>
  <c r="Y23" i="3"/>
  <c r="K45" i="3"/>
  <c r="L40" i="3"/>
  <c r="L42" i="3"/>
  <c r="L43" i="3" s="1"/>
  <c r="Y42" i="3" l="1"/>
  <c r="Y40" i="3"/>
  <c r="Z23" i="3"/>
  <c r="Z20" i="3"/>
  <c r="M40" i="3"/>
  <c r="L45" i="3"/>
  <c r="M42" i="3"/>
  <c r="M43" i="3" s="1"/>
  <c r="M26" i="3"/>
  <c r="N23" i="3"/>
  <c r="N20" i="3"/>
  <c r="N24" i="3" l="1"/>
  <c r="N26" i="3" s="1"/>
  <c r="O23" i="3"/>
  <c r="O24" i="3" s="1"/>
  <c r="N42" i="3"/>
  <c r="O42" i="3" s="1"/>
  <c r="O43" i="3" s="1"/>
  <c r="N40" i="3"/>
  <c r="M45" i="3"/>
  <c r="AA23" i="3"/>
  <c r="AA20" i="3"/>
  <c r="C19" i="2" s="1"/>
  <c r="Z42" i="3"/>
  <c r="Z40" i="3"/>
  <c r="P24" i="3" l="1"/>
  <c r="O26" i="3"/>
  <c r="P43" i="3"/>
  <c r="O45" i="3"/>
  <c r="N43" i="3"/>
  <c r="N45" i="3" s="1"/>
  <c r="AA42" i="3"/>
  <c r="AA40" i="3"/>
  <c r="C23" i="2" s="1"/>
  <c r="Q24" i="3" l="1"/>
  <c r="P26" i="3"/>
  <c r="Q43" i="3"/>
  <c r="P45" i="3"/>
  <c r="R24" i="3" l="1"/>
  <c r="Q26" i="3"/>
  <c r="R43" i="3"/>
  <c r="Q45" i="3"/>
  <c r="S24" i="3" l="1"/>
  <c r="R26" i="3"/>
  <c r="S43" i="3"/>
  <c r="R45" i="3"/>
  <c r="S26" i="3" l="1"/>
  <c r="T24" i="3"/>
  <c r="T43" i="3"/>
  <c r="S45" i="3"/>
  <c r="T26" i="3" l="1"/>
  <c r="U24" i="3"/>
  <c r="U43" i="3"/>
  <c r="T45" i="3"/>
  <c r="U26" i="3" l="1"/>
  <c r="V24" i="3"/>
  <c r="V43" i="3"/>
  <c r="U45" i="3"/>
  <c r="W24" i="3" l="1"/>
  <c r="V26" i="3"/>
  <c r="W43" i="3"/>
  <c r="V45" i="3"/>
  <c r="X24" i="3" l="1"/>
  <c r="W26" i="3"/>
  <c r="X43" i="3"/>
  <c r="W45" i="3"/>
  <c r="X26" i="3" l="1"/>
  <c r="Y24" i="3"/>
  <c r="Y43" i="3"/>
  <c r="X45" i="3"/>
  <c r="Y26" i="3" l="1"/>
  <c r="Z24" i="3"/>
  <c r="Z43" i="3"/>
  <c r="Y45" i="3"/>
  <c r="AA24" i="3" l="1"/>
  <c r="Z26" i="3"/>
  <c r="AA43" i="3"/>
  <c r="Z45" i="3"/>
  <c r="AA45" i="3" l="1"/>
  <c r="C24" i="2"/>
  <c r="C25" i="2" s="1"/>
  <c r="AA26" i="3"/>
  <c r="C20" i="2"/>
  <c r="C21" i="2" s="1"/>
</calcChain>
</file>

<file path=xl/sharedStrings.xml><?xml version="1.0" encoding="utf-8"?>
<sst xmlns="http://schemas.openxmlformats.org/spreadsheetml/2006/main" count="224" uniqueCount="160">
  <si>
    <t>EB-2008-0346 - Cost Awards for Guidelines for DSM</t>
  </si>
  <si>
    <t>Ontario Energy Board Inv #CA1011Q2003</t>
  </si>
  <si>
    <t>Ontario Energy Board Inv #2011067</t>
  </si>
  <si>
    <t>Ontario Energy Board Inv #CA1112Q4003</t>
  </si>
  <si>
    <t>sub-total</t>
  </si>
  <si>
    <t>IFRS Matters</t>
  </si>
  <si>
    <t>Ogilvy Renault Inv #931085</t>
  </si>
  <si>
    <t>Ogilvy Renault Inv #937256</t>
  </si>
  <si>
    <t>Ontario Energy Board</t>
  </si>
  <si>
    <t>Ogilvy Renault Inv #904962</t>
  </si>
  <si>
    <t>Ogilvy Renault Inv #910519</t>
  </si>
  <si>
    <t>Eng. Study Terms of Reference</t>
  </si>
  <si>
    <t>MIG Engineering</t>
  </si>
  <si>
    <t>MIG Engineering - Inv #26931</t>
  </si>
  <si>
    <t>MIG Engineering - Inv #26942</t>
  </si>
  <si>
    <t>MIG Engineering - Inv #27025</t>
  </si>
  <si>
    <t>MIG Engineering - Inv #27126</t>
  </si>
  <si>
    <t>Aecon Utility - Inv #1620</t>
  </si>
  <si>
    <t>MIG Engineering - Inv #27164</t>
  </si>
  <si>
    <t>Aecon Utility - Inv #1671</t>
  </si>
  <si>
    <t>Aecon Utility - Inv #1707</t>
  </si>
  <si>
    <t>Aecon Utility - Inv #1751</t>
  </si>
  <si>
    <t>MIG Engineering - Inv #27253</t>
  </si>
  <si>
    <t>MIG Enginieering - Inv #27302</t>
  </si>
  <si>
    <t>Aecon Utility - Inv #1917</t>
  </si>
  <si>
    <t>Reallocate 50%</t>
  </si>
  <si>
    <t>Low Income - EB 2010-0280</t>
  </si>
  <si>
    <t>Norton Rose - Inv #1228144</t>
  </si>
  <si>
    <t>Progressive Impact - 1060</t>
  </si>
  <si>
    <t>Norton Rose - Inv #1237457</t>
  </si>
  <si>
    <t>Ontario Energy Board - CA1314Q1080</t>
  </si>
  <si>
    <t>Ontario Energy Board - CA1314Q2003</t>
  </si>
  <si>
    <t>Steering Committee (System Integrety Study)</t>
  </si>
  <si>
    <t>Osler Hoskin &amp; Harcourt - Inv #11582938</t>
  </si>
  <si>
    <t>Osler Hoskin &amp; Harcourt - Inv #11576514</t>
  </si>
  <si>
    <t>Osler Hoskin &amp; Harcourt - Inv #11657342</t>
  </si>
  <si>
    <t>SNC-Lavalin - Inv #1162427</t>
  </si>
  <si>
    <t>SNC-Lavalin - Inv #1154174</t>
  </si>
  <si>
    <t>Walsh, Phil Inv #001-14</t>
  </si>
  <si>
    <t>SNC-Lavalin - Inv #1175490</t>
  </si>
  <si>
    <t>SNC-Lavalin - Inv #1164160</t>
  </si>
  <si>
    <t>SNC-Lavalin - Inv #1179246</t>
  </si>
  <si>
    <t>SNC-Lavalin - Inv #1184110</t>
  </si>
  <si>
    <t>SNC-Lavalin - Inv #1192504</t>
  </si>
  <si>
    <t>SNC-Lavalin - Inv #1200425</t>
  </si>
  <si>
    <t>SNC-Lavalin - Inv #1202608</t>
  </si>
  <si>
    <t>SNC-Lavalin - Inv #1171542</t>
  </si>
  <si>
    <t>SNC-Lavalin - Inv #1207283</t>
  </si>
  <si>
    <t>SNC-Lavalin - Inv #1228955</t>
  </si>
  <si>
    <t>SNC-Lavalin - Inv #1232433</t>
  </si>
  <si>
    <t>SNC-Lavalin - Inv #1248789</t>
  </si>
  <si>
    <t>SNC-Lavalin - Inv #1240539</t>
  </si>
  <si>
    <t>2014-0199 - Review of QRAM Process</t>
  </si>
  <si>
    <t>Fasken Martineau DuMoulin - Inv #834063</t>
  </si>
  <si>
    <t>Fasken Martineau DuMoulin - Inv #839124</t>
  </si>
  <si>
    <t>Fasken Martineau DuMoulin - Inv #849444</t>
  </si>
  <si>
    <t>Fasken Martineau DuMoulin - Inv #853098</t>
  </si>
  <si>
    <t>Fasken Martineau DuMoulin - Inv #816984</t>
  </si>
  <si>
    <t>2014-0289 Natural Gas Market Review</t>
  </si>
  <si>
    <t>Fasken Martineau DuMoulin - Inv #864049</t>
  </si>
  <si>
    <t>Fasken Martineau DuMoulin - Inv #883674</t>
  </si>
  <si>
    <t>Fasken Martineau Dumoulin - Inv #887975</t>
  </si>
  <si>
    <t>Fasken Martineau DuMoulin LLP - Inv #913514</t>
  </si>
  <si>
    <t>Fasken Martineau DuMoulin LLP - Inv #922460</t>
  </si>
  <si>
    <t>Ontario Energy Board - #CA1516Q2003</t>
  </si>
  <si>
    <t>DSM Account</t>
  </si>
  <si>
    <t>Redman/Williams - #IN138280</t>
  </si>
  <si>
    <t>Total REDA</t>
  </si>
  <si>
    <t>Other REDA Items</t>
  </si>
  <si>
    <t>EB-2015-0238 Distribution Gas Supply Planning - OEB - Inv #CA1617Q4003</t>
  </si>
  <si>
    <t>EB=2014-0255 Corporate Governance - OEB - Inv #CA1718Q1003</t>
  </si>
  <si>
    <t xml:space="preserve">EB-2016-0004 OEB - Inv #CA1718Q1003 </t>
  </si>
  <si>
    <t>EB-2015-0245 - OEB - Inv #CA1718Q3003</t>
  </si>
  <si>
    <t>EB-2016-0359 - OEB - Inv #CA1718Q3003</t>
  </si>
  <si>
    <t>DSM Evaluation Technical Committee - OEB - Inv #CA1718Q2003</t>
  </si>
  <si>
    <t xml:space="preserve">Cyber Security Framework - OEB - Inv #CA1718Q2003 </t>
  </si>
  <si>
    <t>SNC-Lavalin - Inv #1268298</t>
  </si>
  <si>
    <t>REDA Interest Expense</t>
  </si>
  <si>
    <t>REDA Interest Balance</t>
  </si>
  <si>
    <t>Cap &amp; Trade Deferral (moved to C&amp;T in 2017)</t>
  </si>
  <si>
    <t>REDA Account continuity</t>
  </si>
  <si>
    <t>REDA</t>
  </si>
  <si>
    <t>IFRS</t>
  </si>
  <si>
    <t>EB-2008-0346 - Cost Awards for DSM</t>
  </si>
  <si>
    <t>EB 2010-0280 - Low Income</t>
  </si>
  <si>
    <t>EB 2014-0199 - QRAM Process</t>
  </si>
  <si>
    <t>EB-2014-0289 - Natural Gas Market Review</t>
  </si>
  <si>
    <t>EB-2010-0018 - Engineering Study (@ 50%)</t>
  </si>
  <si>
    <t>EB-2010-0108 - System Integrity Study</t>
  </si>
  <si>
    <t>Other REDA</t>
  </si>
  <si>
    <t>Balance</t>
  </si>
  <si>
    <t>Interest</t>
  </si>
  <si>
    <t>Purchased Gas Transportation Variance Account Calculation</t>
  </si>
  <si>
    <t>TO MATCH</t>
  </si>
  <si>
    <t>2015</t>
  </si>
  <si>
    <t>2016</t>
  </si>
  <si>
    <t>2017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</si>
  <si>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</si>
  <si>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</si>
  <si>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</si>
  <si>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</si>
  <si>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</si>
  <si>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</si>
  <si>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</si>
  <si>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</si>
  <si>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</si>
  <si>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</si>
  <si>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</si>
  <si>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</si>
  <si>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</si>
  <si>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PGTVA</t>
  </si>
  <si>
    <t>Transportation Cost</t>
  </si>
  <si>
    <t>Union Gas - Delivery</t>
  </si>
  <si>
    <t xml:space="preserve">Union Gas - Adjmts </t>
  </si>
  <si>
    <t>Union Gas - Demand</t>
  </si>
  <si>
    <t>Total Transportation Cost</t>
  </si>
  <si>
    <t>Volumes Transported (m3)</t>
  </si>
  <si>
    <t>Average Cost ($/m3)</t>
  </si>
  <si>
    <t>Reference Price - corrected per EB-2017-0215</t>
  </si>
  <si>
    <t>Rate Difference</t>
  </si>
  <si>
    <t>PGTVA Interest</t>
  </si>
  <si>
    <t>Interest rate</t>
  </si>
  <si>
    <t>Total PGTVA and Interest</t>
  </si>
  <si>
    <t>PGTVA (IGPC)</t>
  </si>
  <si>
    <t>Union Gas - Delivery IGPC</t>
  </si>
  <si>
    <t>Union Gas - Adjmts IGPC</t>
  </si>
  <si>
    <t>Union Gas - Demand IGPC</t>
  </si>
  <si>
    <t>IGPC Volumes Transported (m3)</t>
  </si>
  <si>
    <t>Actual Price</t>
  </si>
  <si>
    <t>PGTVA (IGPC) Interest</t>
  </si>
  <si>
    <t>Interest IGPC</t>
  </si>
  <si>
    <t>Total PGTVA (IGPC) and Interest</t>
  </si>
  <si>
    <t>OEB AUDIT REPORT, March 2017</t>
  </si>
  <si>
    <t>REDA &amp; PGTVA Account balances for input to rate rider calculation</t>
  </si>
  <si>
    <t>PGTVA 1-5</t>
  </si>
  <si>
    <t>PGTVA 6</t>
  </si>
  <si>
    <t>Total</t>
  </si>
  <si>
    <t>Sub-total</t>
  </si>
  <si>
    <t>Re-allocation</t>
  </si>
  <si>
    <t>Rate Riders REDA/PGTVA (Ride 2)</t>
  </si>
  <si>
    <r>
      <t xml:space="preserve">PGTVA IGPC </t>
    </r>
    <r>
      <rPr>
        <sz val="8"/>
        <rFont val="Arial"/>
        <family val="2"/>
      </rPr>
      <t>(167,115 + 950 = 168,065)</t>
    </r>
  </si>
  <si>
    <t xml:space="preserve">PGTVA/REDA </t>
  </si>
  <si>
    <t>Payment</t>
  </si>
  <si>
    <t>PGTVA (31,696)+REDA 172 ,801+int (2,427) = 138,678</t>
  </si>
  <si>
    <t>Write off rate rider over rebated $1,535.30</t>
  </si>
  <si>
    <t>Application for Service - put to capital cost of Pipeline</t>
  </si>
  <si>
    <t>Osler, Hoskin &amp; Harcourt LLP - #11842664</t>
  </si>
  <si>
    <t>Osler, Hoskin &amp; Harcourt LLP - #11850956</t>
  </si>
  <si>
    <t>John A. Gandry - #November 2015</t>
  </si>
  <si>
    <t>Osler, Hoskin &amp; Harcourt LLP - #11860762</t>
  </si>
  <si>
    <t>Osler, Hoskin &amp; Harcourt LLP - #11869746</t>
  </si>
  <si>
    <t>Osler, Hoskin &amp; Harcourt LLP - #1168788</t>
  </si>
  <si>
    <t>Osler, Hoskin &amp; Harcourt LLP - #11886676</t>
  </si>
  <si>
    <t>Osler, Hoskin &amp; Harcourt LLP - #11899047</t>
  </si>
  <si>
    <t>Lenczner Slaught Royce Smith Griffin LLP - Inv #40668</t>
  </si>
  <si>
    <t>Osler, Hoskin &amp; Harcourt LLP - #11908625</t>
  </si>
  <si>
    <t>Interest Rate</t>
  </si>
  <si>
    <t>NRG Calculated</t>
  </si>
  <si>
    <t>Regulatory Expense Deferral Account (REDA)</t>
  </si>
  <si>
    <t>EPCOR Natural Gas Limited Partnership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</si>
</sst>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d\-mmm\-yy;@"/>
    <numFmt numFmtId="168" formatCode="_(* #,##0_);_(* \(#,##0\);_(* &quot;-&quot;??_);_(@_)"/>
    <numFmt numFmtId="169" formatCode="_-* #,##0.0_-;\-* #,##0.0_-;_-* &quot;-&quot;??_-;_-@_-"/>
    <numFmt numFmtId="170" formatCode="[$-F800]dddd\,\ mmmm\ dd\,\ yyyy"/>
    <numFmt numFmtId="171" formatCode="#,##0.000000_);\(#,##0.000000\)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u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0" borderId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48">
    <xf numFmtId="0" fontId="0" fillId="0" borderId="0" xfId="0"/>
    <xf numFmtId="167" fontId="3" fillId="0" borderId="0" xfId="1" applyNumberFormat="1" applyFont="1" applyAlignment="1">
      <alignment horizontal="center"/>
    </xf>
    <xf numFmtId="168" fontId="2" fillId="19" borderId="0" xfId="29" applyNumberFormat="1" applyFont="1" applyFill="1"/>
    <xf numFmtId="168" fontId="2" fillId="0" borderId="0" xfId="30" applyNumberFormat="1" applyFont="1" applyFill="1"/>
    <xf numFmtId="168" fontId="3" fillId="0" borderId="10" xfId="29" applyNumberFormat="1" applyFont="1" applyFill="1" applyBorder="1"/>
    <xf numFmtId="168" fontId="2" fillId="0" borderId="0" xfId="29" applyNumberFormat="1" applyFont="1" applyFill="1"/>
    <xf numFmtId="168" fontId="2" fillId="18" borderId="0" xfId="29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168" fontId="3" fillId="0" borderId="0" xfId="3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8" fontId="3" fillId="0" borderId="10" xfId="30" applyNumberFormat="1" applyFont="1" applyFill="1" applyBorder="1"/>
    <xf numFmtId="168" fontId="3" fillId="0" borderId="13" xfId="30" applyNumberFormat="1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3" fillId="0" borderId="12" xfId="0" applyFont="1" applyFill="1" applyBorder="1"/>
    <xf numFmtId="168" fontId="1" fillId="0" borderId="12" xfId="0" applyNumberFormat="1" applyFont="1" applyBorder="1"/>
    <xf numFmtId="0" fontId="0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170" fontId="3" fillId="0" borderId="0" xfId="0" applyNumberFormat="1" applyFont="1" applyAlignment="1" applyProtection="1"/>
    <xf numFmtId="0" fontId="22" fillId="0" borderId="0" xfId="0" applyFont="1"/>
    <xf numFmtId="0" fontId="2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14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/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 indent="2"/>
    </xf>
    <xf numFmtId="164" fontId="2" fillId="0" borderId="19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18" xfId="0" applyNumberFormat="1" applyFont="1" applyBorder="1" applyProtection="1"/>
    <xf numFmtId="164" fontId="0" fillId="0" borderId="0" xfId="0" applyNumberFormat="1" applyFont="1"/>
    <xf numFmtId="164" fontId="2" fillId="0" borderId="0" xfId="47" applyNumberFormat="1" applyFont="1" applyAlignment="1">
      <alignment horizontal="left" indent="2"/>
    </xf>
    <xf numFmtId="164" fontId="2" fillId="0" borderId="13" xfId="47" applyNumberFormat="1" applyFont="1" applyBorder="1"/>
    <xf numFmtId="164" fontId="2" fillId="0" borderId="14" xfId="47" applyNumberFormat="1" applyFont="1" applyBorder="1"/>
    <xf numFmtId="164" fontId="0" fillId="0" borderId="0" xfId="47" applyNumberFormat="1" applyFont="1"/>
    <xf numFmtId="164" fontId="2" fillId="0" borderId="0" xfId="47" applyNumberFormat="1" applyFont="1" applyBorder="1" applyAlignment="1">
      <alignment horizontal="left" indent="1"/>
    </xf>
    <xf numFmtId="164" fontId="2" fillId="0" borderId="0" xfId="47" applyNumberFormat="1" applyFont="1" applyBorder="1" applyProtection="1"/>
    <xf numFmtId="164" fontId="2" fillId="0" borderId="0" xfId="47" applyNumberFormat="1" applyFont="1" applyBorder="1" applyProtection="1">
      <protection locked="0"/>
    </xf>
    <xf numFmtId="164" fontId="2" fillId="0" borderId="18" xfId="47" applyNumberFormat="1" applyFont="1" applyBorder="1" applyProtection="1"/>
    <xf numFmtId="164" fontId="0" fillId="0" borderId="0" xfId="47" applyNumberFormat="1" applyFont="1" applyBorder="1"/>
    <xf numFmtId="169" fontId="2" fillId="0" borderId="0" xfId="47" applyNumberFormat="1" applyFont="1" applyBorder="1" applyAlignment="1">
      <alignment horizontal="left" indent="1"/>
    </xf>
    <xf numFmtId="171" fontId="2" fillId="0" borderId="15" xfId="0" applyNumberFormat="1" applyFont="1" applyBorder="1" applyProtection="1"/>
    <xf numFmtId="171" fontId="2" fillId="0" borderId="13" xfId="0" applyNumberFormat="1" applyFont="1" applyBorder="1" applyProtection="1"/>
    <xf numFmtId="164" fontId="3" fillId="0" borderId="14" xfId="0" applyNumberFormat="1" applyFont="1" applyBorder="1" applyProtection="1"/>
    <xf numFmtId="169" fontId="24" fillId="0" borderId="0" xfId="47" applyNumberFormat="1" applyFont="1" applyBorder="1" applyAlignment="1">
      <alignment horizontal="left" indent="1"/>
    </xf>
    <xf numFmtId="171" fontId="24" fillId="0" borderId="19" xfId="0" applyNumberFormat="1" applyFont="1" applyBorder="1" applyProtection="1">
      <protection locked="0"/>
    </xf>
    <xf numFmtId="171" fontId="24" fillId="0" borderId="0" xfId="0" applyNumberFormat="1" applyFont="1" applyProtection="1">
      <protection locked="0"/>
    </xf>
    <xf numFmtId="164" fontId="3" fillId="0" borderId="18" xfId="0" applyNumberFormat="1" applyFont="1" applyBorder="1" applyProtection="1">
      <protection locked="0"/>
    </xf>
    <xf numFmtId="0" fontId="24" fillId="0" borderId="0" xfId="0" applyFont="1"/>
    <xf numFmtId="0" fontId="2" fillId="0" borderId="0" xfId="0" applyFont="1" applyBorder="1" applyAlignment="1">
      <alignment horizontal="left" indent="1"/>
    </xf>
    <xf numFmtId="0" fontId="0" fillId="0" borderId="0" xfId="0" applyFont="1" applyBorder="1"/>
    <xf numFmtId="164" fontId="2" fillId="0" borderId="17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0" fontId="2" fillId="0" borderId="0" xfId="0" applyFont="1" applyAlignment="1">
      <alignment horizontal="left" indent="1"/>
    </xf>
    <xf numFmtId="0" fontId="2" fillId="0" borderId="0" xfId="47" applyNumberFormat="1" applyFont="1" applyAlignment="1">
      <alignment horizontal="left" indent="1"/>
    </xf>
    <xf numFmtId="10" fontId="2" fillId="0" borderId="0" xfId="48" applyNumberFormat="1" applyFont="1" applyBorder="1" applyProtection="1">
      <protection locked="0"/>
    </xf>
    <xf numFmtId="10" fontId="2" fillId="0" borderId="18" xfId="48" applyNumberFormat="1" applyFont="1" applyBorder="1" applyProtection="1">
      <protection locked="0"/>
    </xf>
    <xf numFmtId="10" fontId="2" fillId="0" borderId="0" xfId="48" applyNumberFormat="1" applyFont="1"/>
    <xf numFmtId="0" fontId="2" fillId="0" borderId="0" xfId="0" applyFont="1" applyAlignment="1" applyProtection="1">
      <alignment horizontal="left" indent="2"/>
      <protection locked="0"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Fill="1" applyProtection="1">
      <protection locked="0"/>
    </xf>
    <xf numFmtId="164" fontId="3" fillId="0" borderId="18" xfId="0" applyNumberFormat="1" applyFont="1" applyFill="1" applyBorder="1" applyProtection="1">
      <protection locked="0"/>
    </xf>
    <xf numFmtId="0" fontId="0" fillId="0" borderId="0" xfId="0" applyFont="1" applyFill="1"/>
    <xf numFmtId="0" fontId="3" fillId="0" borderId="0" xfId="0" applyFont="1" applyAlignment="1">
      <alignment horizontal="left" indent="2"/>
    </xf>
    <xf numFmtId="164" fontId="3" fillId="0" borderId="12" xfId="0" applyNumberFormat="1" applyFont="1" applyBorder="1" applyProtection="1">
      <protection locked="0"/>
    </xf>
    <xf numFmtId="164" fontId="3" fillId="0" borderId="20" xfId="0" applyNumberFormat="1" applyFont="1" applyBorder="1" applyProtection="1">
      <protection locked="0"/>
    </xf>
    <xf numFmtId="164" fontId="3" fillId="0" borderId="18" xfId="0" applyNumberFormat="1" applyFont="1" applyBorder="1"/>
    <xf numFmtId="164" fontId="2" fillId="0" borderId="0" xfId="0" applyNumberFormat="1" applyFont="1"/>
    <xf numFmtId="0" fontId="24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/>
    <xf numFmtId="43" fontId="3" fillId="0" borderId="0" xfId="47" applyFont="1" applyBorder="1"/>
    <xf numFmtId="43" fontId="2" fillId="0" borderId="0" xfId="47" applyFont="1" applyBorder="1" applyAlignment="1">
      <alignment horizontal="left" indent="1"/>
    </xf>
    <xf numFmtId="43" fontId="2" fillId="0" borderId="0" xfId="47" applyFont="1" applyBorder="1" applyAlignment="1" applyProtection="1">
      <alignment horizontal="left" indent="1"/>
      <protection locked="0"/>
    </xf>
    <xf numFmtId="43" fontId="2" fillId="0" borderId="0" xfId="47" applyFont="1" applyAlignment="1">
      <alignment horizontal="left" indent="1"/>
    </xf>
    <xf numFmtId="0" fontId="3" fillId="0" borderId="22" xfId="0" quotePrefix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/>
    <xf numFmtId="164" fontId="2" fillId="0" borderId="24" xfId="0" applyNumberFormat="1" applyFont="1" applyBorder="1" applyProtection="1">
      <protection locked="0"/>
    </xf>
    <xf numFmtId="164" fontId="2" fillId="0" borderId="22" xfId="47" applyNumberFormat="1" applyFont="1" applyBorder="1"/>
    <xf numFmtId="164" fontId="2" fillId="0" borderId="24" xfId="47" applyNumberFormat="1" applyFont="1" applyBorder="1" applyProtection="1">
      <protection locked="0"/>
    </xf>
    <xf numFmtId="171" fontId="2" fillId="0" borderId="22" xfId="0" applyNumberFormat="1" applyFont="1" applyBorder="1" applyProtection="1"/>
    <xf numFmtId="171" fontId="24" fillId="0" borderId="24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0" fontId="2" fillId="0" borderId="24" xfId="48" applyNumberFormat="1" applyFont="1" applyBorder="1" applyProtection="1">
      <protection locked="0"/>
    </xf>
    <xf numFmtId="164" fontId="2" fillId="0" borderId="24" xfId="0" applyNumberFormat="1" applyFont="1" applyFill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64" fontId="2" fillId="0" borderId="24" xfId="0" applyNumberFormat="1" applyFont="1" applyBorder="1"/>
    <xf numFmtId="0" fontId="25" fillId="0" borderId="0" xfId="0" applyFont="1" applyFill="1" applyBorder="1"/>
    <xf numFmtId="0" fontId="26" fillId="0" borderId="0" xfId="0" applyFont="1" applyFill="1" applyBorder="1" applyAlignme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15" fontId="25" fillId="0" borderId="0" xfId="0" applyNumberFormat="1" applyFont="1" applyAlignment="1">
      <alignment horizontal="center"/>
    </xf>
    <xf numFmtId="3" fontId="26" fillId="0" borderId="0" xfId="0" applyNumberFormat="1" applyFont="1"/>
    <xf numFmtId="3" fontId="26" fillId="0" borderId="13" xfId="0" applyNumberFormat="1" applyFont="1" applyBorder="1"/>
    <xf numFmtId="0" fontId="26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25" fillId="0" borderId="13" xfId="0" applyNumberFormat="1" applyFont="1" applyBorder="1"/>
    <xf numFmtId="3" fontId="1" fillId="0" borderId="0" xfId="0" applyNumberFormat="1" applyFont="1"/>
    <xf numFmtId="166" fontId="2" fillId="18" borderId="0" xfId="30" applyNumberFormat="1" applyFont="1" applyFill="1"/>
    <xf numFmtId="166" fontId="2" fillId="19" borderId="0" xfId="30" applyNumberFormat="1" applyFont="1" applyFill="1"/>
    <xf numFmtId="0" fontId="27" fillId="0" borderId="0" xfId="0" applyFont="1" applyFill="1"/>
    <xf numFmtId="166" fontId="2" fillId="0" borderId="10" xfId="30" applyNumberFormat="1" applyFont="1" applyFill="1" applyBorder="1"/>
    <xf numFmtId="0" fontId="28" fillId="0" borderId="0" xfId="0" applyFont="1" applyFill="1"/>
    <xf numFmtId="166" fontId="27" fillId="0" borderId="0" xfId="30" applyNumberFormat="1" applyFont="1" applyFill="1"/>
    <xf numFmtId="0" fontId="27" fillId="0" borderId="0" xfId="0" applyFont="1"/>
    <xf numFmtId="168" fontId="2" fillId="0" borderId="0" xfId="30" applyNumberFormat="1" applyFont="1" applyFill="1" applyBorder="1"/>
    <xf numFmtId="10" fontId="3" fillId="0" borderId="0" xfId="48" applyNumberFormat="1" applyFont="1" applyFill="1" applyBorder="1"/>
    <xf numFmtId="170" fontId="3" fillId="0" borderId="0" xfId="0" applyNumberFormat="1" applyFont="1" applyFill="1" applyAlignment="1" applyProtection="1"/>
    <xf numFmtId="0" fontId="23" fillId="0" borderId="0" xfId="0" applyFont="1" applyFill="1"/>
    <xf numFmtId="0" fontId="3" fillId="0" borderId="14" xfId="0" quotePrefix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/>
    <xf numFmtId="164" fontId="2" fillId="0" borderId="18" xfId="0" applyNumberFormat="1" applyFont="1" applyFill="1" applyBorder="1" applyProtection="1"/>
    <xf numFmtId="164" fontId="2" fillId="0" borderId="14" xfId="47" applyNumberFormat="1" applyFont="1" applyFill="1" applyBorder="1"/>
    <xf numFmtId="164" fontId="2" fillId="0" borderId="18" xfId="47" applyNumberFormat="1" applyFont="1" applyFill="1" applyBorder="1" applyProtection="1"/>
    <xf numFmtId="164" fontId="3" fillId="0" borderId="14" xfId="0" applyNumberFormat="1" applyFont="1" applyFill="1" applyBorder="1" applyProtection="1"/>
    <xf numFmtId="164" fontId="2" fillId="0" borderId="16" xfId="0" applyNumberFormat="1" applyFont="1" applyFill="1" applyBorder="1" applyProtection="1">
      <protection locked="0"/>
    </xf>
    <xf numFmtId="10" fontId="2" fillId="0" borderId="18" xfId="48" applyNumberFormat="1" applyFont="1" applyFill="1" applyBorder="1" applyProtection="1">
      <protection locked="0"/>
    </xf>
    <xf numFmtId="164" fontId="3" fillId="0" borderId="20" xfId="0" applyNumberFormat="1" applyFont="1" applyFill="1" applyBorder="1" applyProtection="1">
      <protection locked="0"/>
    </xf>
    <xf numFmtId="164" fontId="3" fillId="0" borderId="18" xfId="0" applyNumberFormat="1" applyFont="1" applyFill="1" applyBorder="1"/>
    <xf numFmtId="164" fontId="3" fillId="0" borderId="0" xfId="0" applyNumberFormat="1" applyFont="1" applyFill="1" applyProtection="1">
      <protection locked="0"/>
    </xf>
    <xf numFmtId="164" fontId="3" fillId="0" borderId="0" xfId="0" applyNumberFormat="1" applyFont="1" applyFill="1"/>
    <xf numFmtId="0" fontId="3" fillId="0" borderId="15" xfId="0" quotePrefix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/>
    <xf numFmtId="164" fontId="2" fillId="0" borderId="15" xfId="47" applyNumberFormat="1" applyFont="1" applyBorder="1"/>
    <xf numFmtId="164" fontId="2" fillId="0" borderId="19" xfId="47" applyNumberFormat="1" applyFont="1" applyBorder="1" applyProtection="1">
      <protection locked="0"/>
    </xf>
    <xf numFmtId="10" fontId="2" fillId="0" borderId="19" xfId="48" applyNumberFormat="1" applyFont="1" applyBorder="1" applyProtection="1">
      <protection locked="0"/>
    </xf>
    <xf numFmtId="164" fontId="2" fillId="0" borderId="19" xfId="0" applyNumberFormat="1" applyFont="1" applyFill="1" applyBorder="1" applyProtection="1">
      <protection locked="0"/>
    </xf>
    <xf numFmtId="164" fontId="3" fillId="0" borderId="25" xfId="0" applyNumberFormat="1" applyFont="1" applyBorder="1" applyProtection="1">
      <protection locked="0"/>
    </xf>
    <xf numFmtId="164" fontId="2" fillId="0" borderId="19" xfId="0" applyNumberFormat="1" applyFont="1" applyBorder="1"/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7" builtinId="3"/>
    <cellStyle name="Comma 2" xfId="29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1"/>
    <cellStyle name="Note 2" xfId="41"/>
    <cellStyle name="Output 2" xfId="42"/>
    <cellStyle name="Percent" xfId="48" builtinId="5"/>
    <cellStyle name="Percen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F9" sqref="F9"/>
    </sheetView>
  </sheetViews>
  <sheetFormatPr defaultRowHeight="15" x14ac:dyDescent="0.25"/>
  <cols>
    <col min="2" max="2" width="45.28515625" customWidth="1"/>
    <col min="3" max="3" width="10.140625" bestFit="1" customWidth="1"/>
  </cols>
  <sheetData>
    <row r="1" spans="1:5" x14ac:dyDescent="0.25">
      <c r="A1" s="26" t="s">
        <v>159</v>
      </c>
    </row>
    <row r="2" spans="1:5" x14ac:dyDescent="0.25">
      <c r="A2" s="105" t="s">
        <v>133</v>
      </c>
      <c r="B2" s="106"/>
      <c r="C2" s="106"/>
    </row>
    <row r="3" spans="1:5" x14ac:dyDescent="0.25">
      <c r="A3" s="106"/>
      <c r="B3" s="106"/>
      <c r="C3" s="107" t="s">
        <v>90</v>
      </c>
      <c r="E3" s="112" t="s">
        <v>91</v>
      </c>
    </row>
    <row r="4" spans="1:5" x14ac:dyDescent="0.25">
      <c r="A4" s="106"/>
      <c r="B4" s="103" t="s">
        <v>81</v>
      </c>
      <c r="C4" s="108">
        <v>43008</v>
      </c>
      <c r="E4" s="112" t="s">
        <v>138</v>
      </c>
    </row>
    <row r="5" spans="1:5" x14ac:dyDescent="0.25">
      <c r="A5" s="106"/>
      <c r="B5" s="104" t="s">
        <v>82</v>
      </c>
      <c r="C5" s="109">
        <f>'A1.2 REDA'!AA29</f>
        <v>3685.58</v>
      </c>
      <c r="D5" s="25"/>
      <c r="E5" s="114">
        <f>C5+C5/$C$14*$C$15</f>
        <v>3824.5250700727611</v>
      </c>
    </row>
    <row r="6" spans="1:5" x14ac:dyDescent="0.25">
      <c r="A6" s="106"/>
      <c r="B6" s="104" t="s">
        <v>83</v>
      </c>
      <c r="C6" s="109">
        <f>'A1.2 REDA'!AA19</f>
        <v>1537.7099999999998</v>
      </c>
      <c r="D6" s="25"/>
      <c r="E6" s="114">
        <f t="shared" ref="E6:E13" si="0">C6+C6/$C$14*$C$15</f>
        <v>1595.681126308908</v>
      </c>
    </row>
    <row r="7" spans="1:5" x14ac:dyDescent="0.25">
      <c r="A7" s="106"/>
      <c r="B7" s="104" t="s">
        <v>84</v>
      </c>
      <c r="C7" s="109">
        <f>'A1.2 REDA'!AA56</f>
        <v>20838.05</v>
      </c>
      <c r="D7" s="25"/>
      <c r="E7" s="114">
        <f t="shared" si="0"/>
        <v>21623.637157904508</v>
      </c>
    </row>
    <row r="8" spans="1:5" x14ac:dyDescent="0.25">
      <c r="A8" s="106"/>
      <c r="B8" s="104" t="s">
        <v>85</v>
      </c>
      <c r="C8" s="109">
        <f>'A1.2 REDA'!AA89</f>
        <v>23085</v>
      </c>
      <c r="D8" s="25"/>
      <c r="E8" s="114">
        <f t="shared" si="0"/>
        <v>23955.296382829754</v>
      </c>
    </row>
    <row r="9" spans="1:5" x14ac:dyDescent="0.25">
      <c r="A9" s="106"/>
      <c r="B9" s="104" t="s">
        <v>86</v>
      </c>
      <c r="C9" s="109">
        <f>'A1.2 REDA'!AA99</f>
        <v>13802.46</v>
      </c>
      <c r="D9" s="25"/>
      <c r="E9" s="114">
        <f t="shared" si="0"/>
        <v>14322.807888765536</v>
      </c>
    </row>
    <row r="10" spans="1:5" x14ac:dyDescent="0.25">
      <c r="A10" s="106"/>
      <c r="B10" s="104" t="s">
        <v>87</v>
      </c>
      <c r="C10" s="109">
        <f>'A1.2 REDA'!AA47</f>
        <v>9415.69</v>
      </c>
      <c r="D10" s="25"/>
      <c r="E10" s="114">
        <f t="shared" si="0"/>
        <v>9770.6582022458879</v>
      </c>
    </row>
    <row r="11" spans="1:5" x14ac:dyDescent="0.25">
      <c r="A11" s="106"/>
      <c r="B11" s="104" t="s">
        <v>88</v>
      </c>
      <c r="C11" s="109">
        <f>'A1.2 REDA'!AA80</f>
        <v>72515.509999999995</v>
      </c>
      <c r="D11" s="25"/>
      <c r="E11" s="114">
        <f t="shared" si="0"/>
        <v>75249.319229025554</v>
      </c>
    </row>
    <row r="12" spans="1:5" x14ac:dyDescent="0.25">
      <c r="A12" s="106"/>
      <c r="B12" s="104" t="s">
        <v>89</v>
      </c>
      <c r="C12" s="109">
        <f>'A1.2 REDA'!AA130</f>
        <v>4113</v>
      </c>
      <c r="D12" s="25"/>
      <c r="E12" s="114">
        <f t="shared" si="0"/>
        <v>4268.0586537829231</v>
      </c>
    </row>
    <row r="13" spans="1:5" x14ac:dyDescent="0.25">
      <c r="A13" s="106"/>
      <c r="B13" s="104" t="s">
        <v>65</v>
      </c>
      <c r="C13" s="109">
        <f>'A1.2 REDA'!AA104</f>
        <v>3532.03</v>
      </c>
      <c r="D13" s="25"/>
      <c r="E13" s="114">
        <f t="shared" si="0"/>
        <v>3665.1862890641623</v>
      </c>
    </row>
    <row r="14" spans="1:5" x14ac:dyDescent="0.25">
      <c r="A14" s="106"/>
      <c r="B14" s="111" t="s">
        <v>137</v>
      </c>
      <c r="C14" s="110">
        <f>SUM(C5:C13)</f>
        <v>152525.03</v>
      </c>
      <c r="E14" s="110">
        <f>SUM(E5:E13)</f>
        <v>158275.16999999998</v>
      </c>
    </row>
    <row r="15" spans="1:5" x14ac:dyDescent="0.25">
      <c r="A15" s="106"/>
      <c r="B15" s="104" t="s">
        <v>91</v>
      </c>
      <c r="C15" s="109">
        <f>'A1.2 REDA'!AA136</f>
        <v>5750.14</v>
      </c>
      <c r="E15" s="109">
        <v>0</v>
      </c>
    </row>
    <row r="16" spans="1:5" x14ac:dyDescent="0.25">
      <c r="A16" s="106"/>
      <c r="B16" s="111" t="s">
        <v>136</v>
      </c>
      <c r="C16" s="113">
        <f>C14+C15</f>
        <v>158275.17000000001</v>
      </c>
      <c r="E16" s="113">
        <f>E14+E15</f>
        <v>158275.16999999998</v>
      </c>
    </row>
    <row r="17" spans="1:3" x14ac:dyDescent="0.25">
      <c r="A17" s="106"/>
      <c r="B17" s="106"/>
      <c r="C17" s="109"/>
    </row>
    <row r="18" spans="1:3" x14ac:dyDescent="0.25">
      <c r="A18" s="106"/>
      <c r="B18" s="106"/>
      <c r="C18" s="109"/>
    </row>
    <row r="19" spans="1:3" x14ac:dyDescent="0.25">
      <c r="A19" s="106"/>
      <c r="B19" s="103" t="s">
        <v>134</v>
      </c>
      <c r="C19" s="109">
        <f>'A1.3 PGTVA'!AA20</f>
        <v>399098.44808320951</v>
      </c>
    </row>
    <row r="20" spans="1:3" x14ac:dyDescent="0.25">
      <c r="A20" s="106"/>
      <c r="B20" s="104" t="s">
        <v>91</v>
      </c>
      <c r="C20" s="109">
        <f>'A1.3 PGTVA'!AA24</f>
        <v>29822.360000000008</v>
      </c>
    </row>
    <row r="21" spans="1:3" x14ac:dyDescent="0.25">
      <c r="A21" s="106"/>
      <c r="B21" s="111" t="s">
        <v>136</v>
      </c>
      <c r="C21" s="113">
        <f>SUM(C19:C20)</f>
        <v>428920.8080832095</v>
      </c>
    </row>
    <row r="22" spans="1:3" x14ac:dyDescent="0.25">
      <c r="A22" s="106"/>
      <c r="B22" s="106"/>
      <c r="C22" s="106"/>
    </row>
    <row r="23" spans="1:3" x14ac:dyDescent="0.25">
      <c r="A23" s="106"/>
      <c r="B23" s="103" t="s">
        <v>135</v>
      </c>
      <c r="C23" s="109">
        <f>'A1.3 PGTVA'!AA40</f>
        <v>500576.85912199999</v>
      </c>
    </row>
    <row r="24" spans="1:3" x14ac:dyDescent="0.25">
      <c r="A24" s="106"/>
      <c r="B24" s="104" t="s">
        <v>91</v>
      </c>
      <c r="C24" s="109">
        <f>'A1.3 PGTVA'!AA43</f>
        <v>43734.539999999986</v>
      </c>
    </row>
    <row r="25" spans="1:3" x14ac:dyDescent="0.25">
      <c r="A25" s="106"/>
      <c r="B25" s="111" t="s">
        <v>136</v>
      </c>
      <c r="C25" s="113">
        <f>SUM(C23:C24)</f>
        <v>544311.39912199997</v>
      </c>
    </row>
    <row r="30" spans="1:3" x14ac:dyDescent="0.25">
      <c r="B30" t="str">
        <f ca="1">MID(CELL("filename",A2),FIND("]",CELL("filename",A2))+1,255)</f>
        <v>A1.1 Summary</v>
      </c>
    </row>
  </sheetData>
  <sheetProtection password="9334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&amp;REPCOR Natural Gas Limited Partnership
EB-2018-0235
Exhibit E - PGTVA REDA Disposition Application
Filed: July 27,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40"/>
  <sheetViews>
    <sheetView showGridLines="0" zoomScale="90" zoomScaleNormal="90" workbookViewId="0">
      <pane xSplit="2" ySplit="5" topLeftCell="C21" activePane="bottomRight" state="frozen"/>
      <selection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RowHeight="15" x14ac:dyDescent="0.25"/>
  <cols>
    <col min="1" max="1" width="12" customWidth="1"/>
    <col min="2" max="2" width="54" customWidth="1"/>
    <col min="3" max="14" width="12.7109375" customWidth="1"/>
    <col min="15" max="15" width="15" customWidth="1"/>
    <col min="16" max="27" width="11.7109375" customWidth="1"/>
  </cols>
  <sheetData>
    <row r="1" spans="1:27" x14ac:dyDescent="0.25">
      <c r="A1" s="26" t="s">
        <v>159</v>
      </c>
    </row>
    <row r="2" spans="1:27" x14ac:dyDescent="0.25">
      <c r="A2" s="26" t="s">
        <v>80</v>
      </c>
    </row>
    <row r="5" spans="1:27" x14ac:dyDescent="0.25">
      <c r="A5" s="7"/>
      <c r="B5" s="8" t="s">
        <v>158</v>
      </c>
      <c r="C5" s="1">
        <v>42277</v>
      </c>
      <c r="D5" s="1">
        <v>42308</v>
      </c>
      <c r="E5" s="1">
        <v>42338</v>
      </c>
      <c r="F5" s="1">
        <v>42369</v>
      </c>
      <c r="G5" s="1">
        <v>42400</v>
      </c>
      <c r="H5" s="1">
        <v>42428</v>
      </c>
      <c r="I5" s="1">
        <v>42460</v>
      </c>
      <c r="J5" s="1">
        <v>42490</v>
      </c>
      <c r="K5" s="1">
        <v>42521</v>
      </c>
      <c r="L5" s="1">
        <v>42551</v>
      </c>
      <c r="M5" s="1">
        <v>42582</v>
      </c>
      <c r="N5" s="1">
        <v>42613</v>
      </c>
      <c r="O5" s="1">
        <v>42643</v>
      </c>
      <c r="P5" s="1">
        <v>42674</v>
      </c>
      <c r="Q5" s="1">
        <v>42704</v>
      </c>
      <c r="R5" s="1">
        <v>42735</v>
      </c>
      <c r="S5" s="1">
        <v>42766</v>
      </c>
      <c r="T5" s="1">
        <v>42794</v>
      </c>
      <c r="U5" s="1">
        <v>42825</v>
      </c>
      <c r="V5" s="1">
        <v>42855</v>
      </c>
      <c r="W5" s="1">
        <v>42886</v>
      </c>
      <c r="X5" s="1">
        <v>42916</v>
      </c>
      <c r="Y5" s="1">
        <v>42947</v>
      </c>
      <c r="Z5" s="1">
        <v>42978</v>
      </c>
      <c r="AA5" s="1">
        <v>43008</v>
      </c>
    </row>
    <row r="6" spans="1:27" x14ac:dyDescent="0.25">
      <c r="A6" s="9"/>
      <c r="B6" s="10" t="s">
        <v>139</v>
      </c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7" x14ac:dyDescent="0.25">
      <c r="A7" s="9"/>
      <c r="B7" s="9" t="s">
        <v>140</v>
      </c>
      <c r="C7" s="115">
        <f>24009.29+24009.29+24009.29+24009.29+24009.29+24009.29+24009.29-167115-30.59-230-230-230-230</f>
        <v>-0.55999999997209216</v>
      </c>
      <c r="D7" s="116">
        <f t="shared" ref="D7:N7" si="0">24009.29+24009.29+24009.29+24009.29+24009.29+24009.29+24009.29-167115-30.59-230-230-230-230</f>
        <v>-0.55999999997209216</v>
      </c>
      <c r="E7" s="116">
        <f t="shared" si="0"/>
        <v>-0.55999999997209216</v>
      </c>
      <c r="F7" s="116">
        <f t="shared" si="0"/>
        <v>-0.55999999997209216</v>
      </c>
      <c r="G7" s="116">
        <f t="shared" si="0"/>
        <v>-0.55999999997209216</v>
      </c>
      <c r="H7" s="116">
        <f t="shared" si="0"/>
        <v>-0.55999999997209216</v>
      </c>
      <c r="I7" s="116">
        <f t="shared" si="0"/>
        <v>-0.55999999997209216</v>
      </c>
      <c r="J7" s="116">
        <f t="shared" si="0"/>
        <v>-0.55999999997209216</v>
      </c>
      <c r="K7" s="116">
        <f t="shared" si="0"/>
        <v>-0.55999999997209216</v>
      </c>
      <c r="L7" s="116">
        <f t="shared" si="0"/>
        <v>-0.55999999997209216</v>
      </c>
      <c r="M7" s="116">
        <f t="shared" si="0"/>
        <v>-0.55999999997209216</v>
      </c>
      <c r="N7" s="116">
        <f t="shared" si="0"/>
        <v>-0.55999999997209216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7" x14ac:dyDescent="0.25">
      <c r="A8" s="9"/>
      <c r="B8" s="9" t="s">
        <v>141</v>
      </c>
      <c r="C8" s="115">
        <f>-19549.58-19612.08-19607.08-19528.08-19576.57-19564.07-19705.07+1822.5+59856+111123+156.26+952-31696.45-3358.92-176+29740.47</f>
        <v>31276.329999999973</v>
      </c>
      <c r="D8" s="116">
        <f t="shared" ref="D8:N8" si="1">-19549.58-19612.08-19607.08-19528.08-19576.57-19564.07-19705.07+1822.5+59856+111123+156.26+952-31696.45-3358.92-176+29740.47</f>
        <v>31276.329999999973</v>
      </c>
      <c r="E8" s="116">
        <f t="shared" si="1"/>
        <v>31276.329999999973</v>
      </c>
      <c r="F8" s="116">
        <f t="shared" si="1"/>
        <v>31276.329999999973</v>
      </c>
      <c r="G8" s="116">
        <f t="shared" si="1"/>
        <v>31276.329999999973</v>
      </c>
      <c r="H8" s="116">
        <f t="shared" si="1"/>
        <v>31276.329999999973</v>
      </c>
      <c r="I8" s="116">
        <f t="shared" si="1"/>
        <v>31276.329999999973</v>
      </c>
      <c r="J8" s="116">
        <f t="shared" si="1"/>
        <v>31276.329999999973</v>
      </c>
      <c r="K8" s="116">
        <f t="shared" si="1"/>
        <v>31276.329999999973</v>
      </c>
      <c r="L8" s="116">
        <f t="shared" si="1"/>
        <v>31276.329999999973</v>
      </c>
      <c r="M8" s="116">
        <f t="shared" si="1"/>
        <v>31276.329999999973</v>
      </c>
      <c r="N8" s="116">
        <f t="shared" si="1"/>
        <v>31276.329999999973</v>
      </c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</row>
    <row r="9" spans="1:27" x14ac:dyDescent="0.25">
      <c r="A9" s="9"/>
      <c r="B9" s="9" t="s">
        <v>142</v>
      </c>
      <c r="C9" s="115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-29740.47</v>
      </c>
      <c r="L9" s="116">
        <v>-29740.47</v>
      </c>
      <c r="M9" s="116">
        <v>-29740.47</v>
      </c>
      <c r="N9" s="116">
        <v>-29740.47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</row>
    <row r="10" spans="1:27" x14ac:dyDescent="0.25">
      <c r="A10" s="9"/>
      <c r="B10" s="117" t="s">
        <v>143</v>
      </c>
      <c r="C10" s="118">
        <f>SUM(C7:C9)</f>
        <v>31275.77</v>
      </c>
      <c r="D10" s="118">
        <f t="shared" ref="D10:AA10" si="2">SUM(D7:D9)</f>
        <v>31275.77</v>
      </c>
      <c r="E10" s="118">
        <f t="shared" si="2"/>
        <v>31275.77</v>
      </c>
      <c r="F10" s="118">
        <f t="shared" si="2"/>
        <v>31275.77</v>
      </c>
      <c r="G10" s="118">
        <f t="shared" si="2"/>
        <v>31275.77</v>
      </c>
      <c r="H10" s="118">
        <f t="shared" si="2"/>
        <v>31275.77</v>
      </c>
      <c r="I10" s="118">
        <f t="shared" si="2"/>
        <v>31275.77</v>
      </c>
      <c r="J10" s="118">
        <f t="shared" si="2"/>
        <v>31275.77</v>
      </c>
      <c r="K10" s="118">
        <f t="shared" si="2"/>
        <v>1535.2999999999993</v>
      </c>
      <c r="L10" s="118">
        <f t="shared" si="2"/>
        <v>1535.2999999999993</v>
      </c>
      <c r="M10" s="118">
        <f t="shared" si="2"/>
        <v>1535.2999999999993</v>
      </c>
      <c r="N10" s="118">
        <f t="shared" si="2"/>
        <v>1535.2999999999993</v>
      </c>
      <c r="O10" s="118">
        <f t="shared" si="2"/>
        <v>0</v>
      </c>
      <c r="P10" s="118">
        <f t="shared" si="2"/>
        <v>0</v>
      </c>
      <c r="Q10" s="118">
        <f t="shared" si="2"/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18">
        <f t="shared" si="2"/>
        <v>0</v>
      </c>
      <c r="V10" s="118">
        <f t="shared" si="2"/>
        <v>0</v>
      </c>
      <c r="W10" s="118">
        <f t="shared" si="2"/>
        <v>0</v>
      </c>
      <c r="X10" s="118">
        <f t="shared" si="2"/>
        <v>0</v>
      </c>
      <c r="Y10" s="118">
        <f t="shared" si="2"/>
        <v>0</v>
      </c>
      <c r="Z10" s="118">
        <f t="shared" si="2"/>
        <v>0</v>
      </c>
      <c r="AA10" s="118">
        <f t="shared" si="2"/>
        <v>0</v>
      </c>
    </row>
    <row r="11" spans="1:27" x14ac:dyDescent="0.25">
      <c r="A11" s="117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20" t="s">
        <v>144</v>
      </c>
      <c r="O11" s="120"/>
    </row>
    <row r="12" spans="1:27" x14ac:dyDescent="0.25">
      <c r="A12" s="9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7" x14ac:dyDescent="0.25">
      <c r="A13" s="9"/>
      <c r="B13" s="11" t="s"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7" x14ac:dyDescent="0.25">
      <c r="A14" s="9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7" x14ac:dyDescent="0.25">
      <c r="A15" s="9"/>
      <c r="B15" s="9" t="s">
        <v>1</v>
      </c>
      <c r="C15" s="6">
        <v>1042.3399999999999</v>
      </c>
      <c r="D15" s="2">
        <v>1042.3399999999999</v>
      </c>
      <c r="E15" s="2">
        <v>1042.3399999999999</v>
      </c>
      <c r="F15" s="2">
        <v>1042.3399999999999</v>
      </c>
      <c r="G15" s="2">
        <v>1042.3399999999999</v>
      </c>
      <c r="H15" s="2">
        <v>1042.3399999999999</v>
      </c>
      <c r="I15" s="2">
        <v>1042.3399999999999</v>
      </c>
      <c r="J15" s="2">
        <v>1042.3399999999999</v>
      </c>
      <c r="K15" s="2">
        <v>1042.3399999999999</v>
      </c>
      <c r="L15" s="2">
        <v>1042.3399999999999</v>
      </c>
      <c r="M15" s="2">
        <v>1042.3399999999999</v>
      </c>
      <c r="N15" s="2">
        <v>1042.3399999999999</v>
      </c>
      <c r="O15" s="2">
        <v>1042.3399999999999</v>
      </c>
      <c r="P15" s="2">
        <v>1042.3399999999999</v>
      </c>
      <c r="Q15" s="2">
        <v>1042.3399999999999</v>
      </c>
      <c r="R15" s="2">
        <v>1042.3399999999999</v>
      </c>
      <c r="S15" s="2">
        <v>1042.3399999999999</v>
      </c>
      <c r="T15" s="2">
        <v>1042.3399999999999</v>
      </c>
      <c r="U15" s="2">
        <v>1042.3399999999999</v>
      </c>
      <c r="V15" s="2">
        <v>1042.3399999999999</v>
      </c>
      <c r="W15" s="2">
        <v>1042.3399999999999</v>
      </c>
      <c r="X15" s="2">
        <v>1042.3399999999999</v>
      </c>
      <c r="Y15" s="2">
        <v>1042.3399999999999</v>
      </c>
      <c r="Z15" s="2">
        <v>1042.3399999999999</v>
      </c>
      <c r="AA15" s="2">
        <v>1042.3399999999999</v>
      </c>
    </row>
    <row r="16" spans="1:27" x14ac:dyDescent="0.25">
      <c r="A16" s="9"/>
      <c r="B16" s="9" t="s">
        <v>2</v>
      </c>
      <c r="C16" s="6">
        <v>83.35</v>
      </c>
      <c r="D16" s="2">
        <v>83.35</v>
      </c>
      <c r="E16" s="2">
        <v>83.35</v>
      </c>
      <c r="F16" s="2">
        <v>83.35</v>
      </c>
      <c r="G16" s="2">
        <v>83.35</v>
      </c>
      <c r="H16" s="2">
        <v>83.35</v>
      </c>
      <c r="I16" s="2">
        <v>83.35</v>
      </c>
      <c r="J16" s="2">
        <v>83.35</v>
      </c>
      <c r="K16" s="2">
        <v>83.35</v>
      </c>
      <c r="L16" s="2">
        <v>83.35</v>
      </c>
      <c r="M16" s="2">
        <v>83.35</v>
      </c>
      <c r="N16" s="2">
        <v>83.35</v>
      </c>
      <c r="O16" s="2">
        <v>83.35</v>
      </c>
      <c r="P16" s="2">
        <v>83.35</v>
      </c>
      <c r="Q16" s="2">
        <v>83.35</v>
      </c>
      <c r="R16" s="2">
        <v>83.35</v>
      </c>
      <c r="S16" s="2">
        <v>83.35</v>
      </c>
      <c r="T16" s="2">
        <v>83.35</v>
      </c>
      <c r="U16" s="2">
        <v>83.35</v>
      </c>
      <c r="V16" s="2">
        <v>83.35</v>
      </c>
      <c r="W16" s="2">
        <v>83.35</v>
      </c>
      <c r="X16" s="2">
        <v>83.35</v>
      </c>
      <c r="Y16" s="2">
        <v>83.35</v>
      </c>
      <c r="Z16" s="2">
        <v>83.35</v>
      </c>
      <c r="AA16" s="2">
        <v>83.35</v>
      </c>
    </row>
    <row r="17" spans="1:27" x14ac:dyDescent="0.25">
      <c r="A17" s="9"/>
      <c r="B17" s="9" t="s">
        <v>3</v>
      </c>
      <c r="C17" s="6">
        <v>412.02</v>
      </c>
      <c r="D17" s="2">
        <v>412.02</v>
      </c>
      <c r="E17" s="2">
        <v>412.02</v>
      </c>
      <c r="F17" s="2">
        <v>412.02</v>
      </c>
      <c r="G17" s="2">
        <v>412.02</v>
      </c>
      <c r="H17" s="2">
        <v>412.02</v>
      </c>
      <c r="I17" s="2">
        <v>412.02</v>
      </c>
      <c r="J17" s="2">
        <v>412.02</v>
      </c>
      <c r="K17" s="2">
        <v>412.02</v>
      </c>
      <c r="L17" s="2">
        <v>412.02</v>
      </c>
      <c r="M17" s="2">
        <v>412.02</v>
      </c>
      <c r="N17" s="2">
        <v>412.02</v>
      </c>
      <c r="O17" s="2">
        <v>412.02</v>
      </c>
      <c r="P17" s="2">
        <v>412.02</v>
      </c>
      <c r="Q17" s="2">
        <v>412.02</v>
      </c>
      <c r="R17" s="2">
        <v>412.02</v>
      </c>
      <c r="S17" s="2">
        <v>412.02</v>
      </c>
      <c r="T17" s="2">
        <v>412.02</v>
      </c>
      <c r="U17" s="2">
        <v>412.02</v>
      </c>
      <c r="V17" s="2">
        <v>412.02</v>
      </c>
      <c r="W17" s="2">
        <v>412.02</v>
      </c>
      <c r="X17" s="2">
        <v>412.02</v>
      </c>
      <c r="Y17" s="2">
        <v>412.02</v>
      </c>
      <c r="Z17" s="2">
        <v>412.02</v>
      </c>
      <c r="AA17" s="2">
        <v>412.02</v>
      </c>
    </row>
    <row r="18" spans="1:27" x14ac:dyDescent="0.25">
      <c r="A18" s="9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9"/>
      <c r="B19" s="8" t="s">
        <v>4</v>
      </c>
      <c r="C19" s="4">
        <f>SUM(C15:C18)</f>
        <v>1537.7099999999998</v>
      </c>
      <c r="D19" s="4">
        <f t="shared" ref="D19:AA19" si="3">SUM(D15:D18)</f>
        <v>1537.7099999999998</v>
      </c>
      <c r="E19" s="4">
        <f t="shared" si="3"/>
        <v>1537.7099999999998</v>
      </c>
      <c r="F19" s="4">
        <f t="shared" si="3"/>
        <v>1537.7099999999998</v>
      </c>
      <c r="G19" s="4">
        <f t="shared" si="3"/>
        <v>1537.7099999999998</v>
      </c>
      <c r="H19" s="4">
        <f t="shared" si="3"/>
        <v>1537.7099999999998</v>
      </c>
      <c r="I19" s="4">
        <f t="shared" si="3"/>
        <v>1537.7099999999998</v>
      </c>
      <c r="J19" s="4">
        <f t="shared" si="3"/>
        <v>1537.7099999999998</v>
      </c>
      <c r="K19" s="4">
        <f t="shared" si="3"/>
        <v>1537.7099999999998</v>
      </c>
      <c r="L19" s="4">
        <f t="shared" si="3"/>
        <v>1537.7099999999998</v>
      </c>
      <c r="M19" s="4">
        <f t="shared" si="3"/>
        <v>1537.7099999999998</v>
      </c>
      <c r="N19" s="4">
        <f t="shared" si="3"/>
        <v>1537.7099999999998</v>
      </c>
      <c r="O19" s="4">
        <f t="shared" si="3"/>
        <v>1537.7099999999998</v>
      </c>
      <c r="P19" s="4">
        <f t="shared" si="3"/>
        <v>1537.7099999999998</v>
      </c>
      <c r="Q19" s="4">
        <f t="shared" si="3"/>
        <v>1537.7099999999998</v>
      </c>
      <c r="R19" s="4">
        <f t="shared" si="3"/>
        <v>1537.7099999999998</v>
      </c>
      <c r="S19" s="4">
        <f t="shared" si="3"/>
        <v>1537.7099999999998</v>
      </c>
      <c r="T19" s="4">
        <f t="shared" si="3"/>
        <v>1537.7099999999998</v>
      </c>
      <c r="U19" s="4">
        <f t="shared" si="3"/>
        <v>1537.7099999999998</v>
      </c>
      <c r="V19" s="4">
        <f t="shared" si="3"/>
        <v>1537.7099999999998</v>
      </c>
      <c r="W19" s="4">
        <f t="shared" si="3"/>
        <v>1537.7099999999998</v>
      </c>
      <c r="X19" s="4">
        <f t="shared" si="3"/>
        <v>1537.7099999999998</v>
      </c>
      <c r="Y19" s="4">
        <f t="shared" si="3"/>
        <v>1537.7099999999998</v>
      </c>
      <c r="Z19" s="4">
        <f t="shared" si="3"/>
        <v>1537.7099999999998</v>
      </c>
      <c r="AA19" s="4">
        <f t="shared" si="3"/>
        <v>1537.7099999999998</v>
      </c>
    </row>
    <row r="20" spans="1:27" x14ac:dyDescent="0.25">
      <c r="A20" s="9"/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27" x14ac:dyDescent="0.25">
      <c r="A21" s="13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27" x14ac:dyDescent="0.25">
      <c r="A22" s="13"/>
      <c r="B22" s="15" t="s">
        <v>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27" x14ac:dyDescent="0.25">
      <c r="A23" s="13"/>
      <c r="B23" s="13" t="s">
        <v>6</v>
      </c>
      <c r="C23" s="6">
        <v>280</v>
      </c>
      <c r="D23" s="2">
        <v>280</v>
      </c>
      <c r="E23" s="2">
        <v>280</v>
      </c>
      <c r="F23" s="2">
        <v>280</v>
      </c>
      <c r="G23" s="2">
        <v>280</v>
      </c>
      <c r="H23" s="2">
        <v>280</v>
      </c>
      <c r="I23" s="2">
        <v>280</v>
      </c>
      <c r="J23" s="2">
        <v>280</v>
      </c>
      <c r="K23" s="2">
        <v>280</v>
      </c>
      <c r="L23" s="2">
        <v>280</v>
      </c>
      <c r="M23" s="2">
        <v>280</v>
      </c>
      <c r="N23" s="2">
        <v>280</v>
      </c>
      <c r="O23" s="2">
        <v>280</v>
      </c>
      <c r="P23" s="2">
        <v>280</v>
      </c>
      <c r="Q23" s="2">
        <v>280</v>
      </c>
      <c r="R23" s="2">
        <v>280</v>
      </c>
      <c r="S23" s="2">
        <v>280</v>
      </c>
      <c r="T23" s="2">
        <v>280</v>
      </c>
      <c r="U23" s="2">
        <v>280</v>
      </c>
      <c r="V23" s="2">
        <v>280</v>
      </c>
      <c r="W23" s="2">
        <v>280</v>
      </c>
      <c r="X23" s="2">
        <v>280</v>
      </c>
      <c r="Y23" s="2">
        <v>280</v>
      </c>
      <c r="Z23" s="2">
        <v>280</v>
      </c>
      <c r="AA23" s="2">
        <v>280</v>
      </c>
    </row>
    <row r="24" spans="1:27" x14ac:dyDescent="0.25">
      <c r="A24" s="13"/>
      <c r="B24" s="13" t="s">
        <v>7</v>
      </c>
      <c r="C24" s="6">
        <v>300</v>
      </c>
      <c r="D24" s="2">
        <v>300</v>
      </c>
      <c r="E24" s="2">
        <v>300</v>
      </c>
      <c r="F24" s="2">
        <v>300</v>
      </c>
      <c r="G24" s="2">
        <v>300</v>
      </c>
      <c r="H24" s="2">
        <v>300</v>
      </c>
      <c r="I24" s="2">
        <v>300</v>
      </c>
      <c r="J24" s="2">
        <v>300</v>
      </c>
      <c r="K24" s="2">
        <v>300</v>
      </c>
      <c r="L24" s="2">
        <v>300</v>
      </c>
      <c r="M24" s="2">
        <v>300</v>
      </c>
      <c r="N24" s="2">
        <v>300</v>
      </c>
      <c r="O24" s="2">
        <v>300</v>
      </c>
      <c r="P24" s="2">
        <v>300</v>
      </c>
      <c r="Q24" s="2">
        <v>300</v>
      </c>
      <c r="R24" s="2">
        <v>300</v>
      </c>
      <c r="S24" s="2">
        <v>300</v>
      </c>
      <c r="T24" s="2">
        <v>300</v>
      </c>
      <c r="U24" s="2">
        <v>300</v>
      </c>
      <c r="V24" s="2">
        <v>300</v>
      </c>
      <c r="W24" s="2">
        <v>300</v>
      </c>
      <c r="X24" s="2">
        <v>300</v>
      </c>
      <c r="Y24" s="2">
        <v>300</v>
      </c>
      <c r="Z24" s="2">
        <v>300</v>
      </c>
      <c r="AA24" s="2">
        <v>300</v>
      </c>
    </row>
    <row r="25" spans="1:27" x14ac:dyDescent="0.25">
      <c r="A25" s="13"/>
      <c r="B25" s="13" t="s">
        <v>8</v>
      </c>
      <c r="C25" s="6">
        <v>423.83</v>
      </c>
      <c r="D25" s="2">
        <v>423.83</v>
      </c>
      <c r="E25" s="2">
        <v>423.83</v>
      </c>
      <c r="F25" s="2">
        <v>423.83</v>
      </c>
      <c r="G25" s="2">
        <v>423.83</v>
      </c>
      <c r="H25" s="2">
        <v>423.83</v>
      </c>
      <c r="I25" s="2">
        <v>423.83</v>
      </c>
      <c r="J25" s="2">
        <v>423.83</v>
      </c>
      <c r="K25" s="2">
        <v>423.83</v>
      </c>
      <c r="L25" s="2">
        <v>423.83</v>
      </c>
      <c r="M25" s="2">
        <v>423.83</v>
      </c>
      <c r="N25" s="2">
        <v>423.83</v>
      </c>
      <c r="O25" s="2">
        <v>423.83</v>
      </c>
      <c r="P25" s="2">
        <v>423.83</v>
      </c>
      <c r="Q25" s="2">
        <v>423.83</v>
      </c>
      <c r="R25" s="2">
        <v>423.83</v>
      </c>
      <c r="S25" s="2">
        <v>423.83</v>
      </c>
      <c r="T25" s="2">
        <v>423.83</v>
      </c>
      <c r="U25" s="2">
        <v>423.83</v>
      </c>
      <c r="V25" s="2">
        <v>423.83</v>
      </c>
      <c r="W25" s="2">
        <v>423.83</v>
      </c>
      <c r="X25" s="2">
        <v>423.83</v>
      </c>
      <c r="Y25" s="2">
        <v>423.83</v>
      </c>
      <c r="Z25" s="2">
        <v>423.83</v>
      </c>
      <c r="AA25" s="2">
        <v>423.83</v>
      </c>
    </row>
    <row r="26" spans="1:27" x14ac:dyDescent="0.25">
      <c r="A26" s="13"/>
      <c r="B26" s="13" t="s">
        <v>9</v>
      </c>
      <c r="C26" s="6">
        <v>1891.75</v>
      </c>
      <c r="D26" s="2">
        <v>1891.75</v>
      </c>
      <c r="E26" s="2">
        <v>1891.75</v>
      </c>
      <c r="F26" s="2">
        <v>1891.75</v>
      </c>
      <c r="G26" s="2">
        <v>1891.75</v>
      </c>
      <c r="H26" s="2">
        <v>1891.75</v>
      </c>
      <c r="I26" s="2">
        <v>1891.75</v>
      </c>
      <c r="J26" s="2">
        <v>1891.75</v>
      </c>
      <c r="K26" s="2">
        <v>1891.75</v>
      </c>
      <c r="L26" s="2">
        <v>1891.75</v>
      </c>
      <c r="M26" s="2">
        <v>1891.75</v>
      </c>
      <c r="N26" s="2">
        <v>1891.75</v>
      </c>
      <c r="O26" s="2">
        <v>1891.75</v>
      </c>
      <c r="P26" s="2">
        <v>1891.75</v>
      </c>
      <c r="Q26" s="2">
        <v>1891.75</v>
      </c>
      <c r="R26" s="2">
        <v>1891.75</v>
      </c>
      <c r="S26" s="2">
        <v>1891.75</v>
      </c>
      <c r="T26" s="2">
        <v>1891.75</v>
      </c>
      <c r="U26" s="2">
        <v>1891.75</v>
      </c>
      <c r="V26" s="2">
        <v>1891.75</v>
      </c>
      <c r="W26" s="2">
        <v>1891.75</v>
      </c>
      <c r="X26" s="2">
        <v>1891.75</v>
      </c>
      <c r="Y26" s="2">
        <v>1891.75</v>
      </c>
      <c r="Z26" s="2">
        <v>1891.75</v>
      </c>
      <c r="AA26" s="2">
        <v>1891.75</v>
      </c>
    </row>
    <row r="27" spans="1:27" x14ac:dyDescent="0.25">
      <c r="A27" s="13"/>
      <c r="B27" s="13" t="s">
        <v>10</v>
      </c>
      <c r="C27" s="6">
        <v>790</v>
      </c>
      <c r="D27" s="2">
        <v>790</v>
      </c>
      <c r="E27" s="2">
        <v>790</v>
      </c>
      <c r="F27" s="2">
        <v>790</v>
      </c>
      <c r="G27" s="2">
        <v>790</v>
      </c>
      <c r="H27" s="2">
        <v>790</v>
      </c>
      <c r="I27" s="2">
        <v>790</v>
      </c>
      <c r="J27" s="2">
        <v>790</v>
      </c>
      <c r="K27" s="2">
        <v>790</v>
      </c>
      <c r="L27" s="2">
        <v>790</v>
      </c>
      <c r="M27" s="2">
        <v>790</v>
      </c>
      <c r="N27" s="2">
        <v>790</v>
      </c>
      <c r="O27" s="2">
        <v>790</v>
      </c>
      <c r="P27" s="2">
        <v>790</v>
      </c>
      <c r="Q27" s="2">
        <v>790</v>
      </c>
      <c r="R27" s="2">
        <v>790</v>
      </c>
      <c r="S27" s="2">
        <v>790</v>
      </c>
      <c r="T27" s="2">
        <v>790</v>
      </c>
      <c r="U27" s="2">
        <v>790</v>
      </c>
      <c r="V27" s="2">
        <v>790</v>
      </c>
      <c r="W27" s="2">
        <v>790</v>
      </c>
      <c r="X27" s="2">
        <v>790</v>
      </c>
      <c r="Y27" s="2">
        <v>790</v>
      </c>
      <c r="Z27" s="2">
        <v>790</v>
      </c>
      <c r="AA27" s="2">
        <v>790</v>
      </c>
    </row>
    <row r="28" spans="1:27" x14ac:dyDescent="0.25">
      <c r="A28" s="13"/>
      <c r="B28" s="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13"/>
      <c r="B29" s="8" t="s">
        <v>4</v>
      </c>
      <c r="C29" s="16">
        <f>SUM(C23:C28)</f>
        <v>3685.58</v>
      </c>
      <c r="D29" s="16">
        <f t="shared" ref="D29:AA29" si="4">SUM(D23:D28)</f>
        <v>3685.58</v>
      </c>
      <c r="E29" s="16">
        <f t="shared" si="4"/>
        <v>3685.58</v>
      </c>
      <c r="F29" s="16">
        <f t="shared" si="4"/>
        <v>3685.58</v>
      </c>
      <c r="G29" s="16">
        <f t="shared" si="4"/>
        <v>3685.58</v>
      </c>
      <c r="H29" s="16">
        <f t="shared" si="4"/>
        <v>3685.58</v>
      </c>
      <c r="I29" s="16">
        <f t="shared" si="4"/>
        <v>3685.58</v>
      </c>
      <c r="J29" s="16">
        <f t="shared" si="4"/>
        <v>3685.58</v>
      </c>
      <c r="K29" s="16">
        <f t="shared" si="4"/>
        <v>3685.58</v>
      </c>
      <c r="L29" s="16">
        <f t="shared" si="4"/>
        <v>3685.58</v>
      </c>
      <c r="M29" s="16">
        <f t="shared" si="4"/>
        <v>3685.58</v>
      </c>
      <c r="N29" s="16">
        <f t="shared" si="4"/>
        <v>3685.58</v>
      </c>
      <c r="O29" s="16">
        <f t="shared" si="4"/>
        <v>3685.58</v>
      </c>
      <c r="P29" s="16">
        <f t="shared" si="4"/>
        <v>3685.58</v>
      </c>
      <c r="Q29" s="16">
        <f t="shared" si="4"/>
        <v>3685.58</v>
      </c>
      <c r="R29" s="16">
        <f t="shared" si="4"/>
        <v>3685.58</v>
      </c>
      <c r="S29" s="16">
        <f t="shared" si="4"/>
        <v>3685.58</v>
      </c>
      <c r="T29" s="16">
        <f t="shared" si="4"/>
        <v>3685.58</v>
      </c>
      <c r="U29" s="16">
        <f t="shared" si="4"/>
        <v>3685.58</v>
      </c>
      <c r="V29" s="16">
        <f t="shared" si="4"/>
        <v>3685.58</v>
      </c>
      <c r="W29" s="16">
        <f t="shared" si="4"/>
        <v>3685.58</v>
      </c>
      <c r="X29" s="16">
        <f t="shared" si="4"/>
        <v>3685.58</v>
      </c>
      <c r="Y29" s="16">
        <f t="shared" si="4"/>
        <v>3685.58</v>
      </c>
      <c r="Z29" s="16">
        <f t="shared" si="4"/>
        <v>3685.58</v>
      </c>
      <c r="AA29" s="16">
        <f t="shared" si="4"/>
        <v>3685.58</v>
      </c>
    </row>
    <row r="30" spans="1:27" x14ac:dyDescent="0.25">
      <c r="A30" s="13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x14ac:dyDescent="0.25">
      <c r="A31" s="13"/>
      <c r="B31" s="15" t="s">
        <v>11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13"/>
      <c r="B32" s="13" t="s">
        <v>12</v>
      </c>
      <c r="C32" s="6">
        <v>191.36</v>
      </c>
      <c r="D32" s="2">
        <v>191.36</v>
      </c>
      <c r="E32" s="2">
        <v>191.36</v>
      </c>
      <c r="F32" s="2">
        <v>191.36</v>
      </c>
      <c r="G32" s="2">
        <v>191.36</v>
      </c>
      <c r="H32" s="2">
        <v>191.36</v>
      </c>
      <c r="I32" s="2">
        <v>191.36</v>
      </c>
      <c r="J32" s="2">
        <v>191.36</v>
      </c>
      <c r="K32" s="2">
        <v>191.36</v>
      </c>
      <c r="L32" s="2">
        <v>191.36</v>
      </c>
      <c r="M32" s="2">
        <v>191.36</v>
      </c>
      <c r="N32" s="2">
        <v>191.36</v>
      </c>
      <c r="O32" s="2">
        <v>191.36</v>
      </c>
      <c r="P32" s="2">
        <v>191.36</v>
      </c>
      <c r="Q32" s="2">
        <v>191.36</v>
      </c>
      <c r="R32" s="2">
        <v>191.36</v>
      </c>
      <c r="S32" s="2">
        <v>191.36</v>
      </c>
      <c r="T32" s="2">
        <v>191.36</v>
      </c>
      <c r="U32" s="2">
        <v>191.36</v>
      </c>
      <c r="V32" s="2">
        <v>191.36</v>
      </c>
      <c r="W32" s="2">
        <v>191.36</v>
      </c>
      <c r="X32" s="2">
        <v>191.36</v>
      </c>
      <c r="Y32" s="2">
        <v>191.36</v>
      </c>
      <c r="Z32" s="2">
        <v>191.36</v>
      </c>
      <c r="AA32" s="2">
        <v>191.36</v>
      </c>
    </row>
    <row r="33" spans="1:27" x14ac:dyDescent="0.25">
      <c r="A33" s="13"/>
      <c r="B33" s="13" t="s">
        <v>13</v>
      </c>
      <c r="C33" s="6">
        <v>1108.46</v>
      </c>
      <c r="D33" s="2">
        <v>1108.46</v>
      </c>
      <c r="E33" s="2">
        <v>1108.46</v>
      </c>
      <c r="F33" s="2">
        <v>1108.46</v>
      </c>
      <c r="G33" s="2">
        <v>1108.46</v>
      </c>
      <c r="H33" s="2">
        <v>1108.46</v>
      </c>
      <c r="I33" s="2">
        <v>1108.46</v>
      </c>
      <c r="J33" s="2">
        <v>1108.46</v>
      </c>
      <c r="K33" s="2">
        <v>1108.46</v>
      </c>
      <c r="L33" s="2">
        <v>1108.46</v>
      </c>
      <c r="M33" s="2">
        <v>1108.46</v>
      </c>
      <c r="N33" s="2">
        <v>1108.46</v>
      </c>
      <c r="O33" s="2">
        <v>1108.46</v>
      </c>
      <c r="P33" s="2">
        <v>1108.46</v>
      </c>
      <c r="Q33" s="2">
        <v>1108.46</v>
      </c>
      <c r="R33" s="2">
        <v>1108.46</v>
      </c>
      <c r="S33" s="2">
        <v>1108.46</v>
      </c>
      <c r="T33" s="2">
        <v>1108.46</v>
      </c>
      <c r="U33" s="2">
        <v>1108.46</v>
      </c>
      <c r="V33" s="2">
        <v>1108.46</v>
      </c>
      <c r="W33" s="2">
        <v>1108.46</v>
      </c>
      <c r="X33" s="2">
        <v>1108.46</v>
      </c>
      <c r="Y33" s="2">
        <v>1108.46</v>
      </c>
      <c r="Z33" s="2">
        <v>1108.46</v>
      </c>
      <c r="AA33" s="2">
        <v>1108.46</v>
      </c>
    </row>
    <row r="34" spans="1:27" x14ac:dyDescent="0.25">
      <c r="A34" s="13"/>
      <c r="B34" s="13" t="s">
        <v>14</v>
      </c>
      <c r="C34" s="6">
        <v>514.01</v>
      </c>
      <c r="D34" s="2">
        <v>514.01</v>
      </c>
      <c r="E34" s="2">
        <v>514.01</v>
      </c>
      <c r="F34" s="2">
        <v>514.01</v>
      </c>
      <c r="G34" s="2">
        <v>514.01</v>
      </c>
      <c r="H34" s="2">
        <v>514.01</v>
      </c>
      <c r="I34" s="2">
        <v>514.01</v>
      </c>
      <c r="J34" s="2">
        <v>514.01</v>
      </c>
      <c r="K34" s="2">
        <v>514.01</v>
      </c>
      <c r="L34" s="2">
        <v>514.01</v>
      </c>
      <c r="M34" s="2">
        <v>514.01</v>
      </c>
      <c r="N34" s="2">
        <v>514.01</v>
      </c>
      <c r="O34" s="2">
        <v>514.01</v>
      </c>
      <c r="P34" s="2">
        <v>514.01</v>
      </c>
      <c r="Q34" s="2">
        <v>514.01</v>
      </c>
      <c r="R34" s="2">
        <v>514.01</v>
      </c>
      <c r="S34" s="2">
        <v>514.01</v>
      </c>
      <c r="T34" s="2">
        <v>514.01</v>
      </c>
      <c r="U34" s="2">
        <v>514.01</v>
      </c>
      <c r="V34" s="2">
        <v>514.01</v>
      </c>
      <c r="W34" s="2">
        <v>514.01</v>
      </c>
      <c r="X34" s="2">
        <v>514.01</v>
      </c>
      <c r="Y34" s="2">
        <v>514.01</v>
      </c>
      <c r="Z34" s="2">
        <v>514.01</v>
      </c>
      <c r="AA34" s="2">
        <v>514.01</v>
      </c>
    </row>
    <row r="35" spans="1:27" x14ac:dyDescent="0.25">
      <c r="A35" s="13"/>
      <c r="B35" s="13" t="s">
        <v>15</v>
      </c>
      <c r="C35" s="6">
        <v>577.96</v>
      </c>
      <c r="D35" s="2">
        <v>577.96</v>
      </c>
      <c r="E35" s="2">
        <v>577.96</v>
      </c>
      <c r="F35" s="2">
        <v>577.96</v>
      </c>
      <c r="G35" s="2">
        <v>577.96</v>
      </c>
      <c r="H35" s="2">
        <v>577.96</v>
      </c>
      <c r="I35" s="2">
        <v>577.96</v>
      </c>
      <c r="J35" s="2">
        <v>577.96</v>
      </c>
      <c r="K35" s="2">
        <v>577.96</v>
      </c>
      <c r="L35" s="2">
        <v>577.96</v>
      </c>
      <c r="M35" s="2">
        <v>577.96</v>
      </c>
      <c r="N35" s="2">
        <v>577.96</v>
      </c>
      <c r="O35" s="2">
        <v>577.96</v>
      </c>
      <c r="P35" s="2">
        <v>577.96</v>
      </c>
      <c r="Q35" s="2">
        <v>577.96</v>
      </c>
      <c r="R35" s="2">
        <v>577.96</v>
      </c>
      <c r="S35" s="2">
        <v>577.96</v>
      </c>
      <c r="T35" s="2">
        <v>577.96</v>
      </c>
      <c r="U35" s="2">
        <v>577.96</v>
      </c>
      <c r="V35" s="2">
        <v>577.96</v>
      </c>
      <c r="W35" s="2">
        <v>577.96</v>
      </c>
      <c r="X35" s="2">
        <v>577.96</v>
      </c>
      <c r="Y35" s="2">
        <v>577.96</v>
      </c>
      <c r="Z35" s="2">
        <v>577.96</v>
      </c>
      <c r="AA35" s="2">
        <v>577.96</v>
      </c>
    </row>
    <row r="36" spans="1:27" x14ac:dyDescent="0.25">
      <c r="A36" s="13"/>
      <c r="B36" s="13" t="s">
        <v>16</v>
      </c>
      <c r="C36" s="6">
        <v>828.4</v>
      </c>
      <c r="D36" s="2">
        <v>828.4</v>
      </c>
      <c r="E36" s="2">
        <v>828.4</v>
      </c>
      <c r="F36" s="2">
        <v>828.4</v>
      </c>
      <c r="G36" s="2">
        <v>828.4</v>
      </c>
      <c r="H36" s="2">
        <v>828.4</v>
      </c>
      <c r="I36" s="2">
        <v>828.4</v>
      </c>
      <c r="J36" s="2">
        <v>828.4</v>
      </c>
      <c r="K36" s="2">
        <v>828.4</v>
      </c>
      <c r="L36" s="2">
        <v>828.4</v>
      </c>
      <c r="M36" s="2">
        <v>828.4</v>
      </c>
      <c r="N36" s="2">
        <v>828.4</v>
      </c>
      <c r="O36" s="2">
        <v>828.4</v>
      </c>
      <c r="P36" s="2">
        <v>828.4</v>
      </c>
      <c r="Q36" s="2">
        <v>828.4</v>
      </c>
      <c r="R36" s="2">
        <v>828.4</v>
      </c>
      <c r="S36" s="2">
        <v>828.4</v>
      </c>
      <c r="T36" s="2">
        <v>828.4</v>
      </c>
      <c r="U36" s="2">
        <v>828.4</v>
      </c>
      <c r="V36" s="2">
        <v>828.4</v>
      </c>
      <c r="W36" s="2">
        <v>828.4</v>
      </c>
      <c r="X36" s="2">
        <v>828.4</v>
      </c>
      <c r="Y36" s="2">
        <v>828.4</v>
      </c>
      <c r="Z36" s="2">
        <v>828.4</v>
      </c>
      <c r="AA36" s="2">
        <v>828.4</v>
      </c>
    </row>
    <row r="37" spans="1:27" x14ac:dyDescent="0.25">
      <c r="A37" s="13"/>
      <c r="B37" s="13" t="s">
        <v>17</v>
      </c>
      <c r="C37" s="6">
        <v>4000</v>
      </c>
      <c r="D37" s="2">
        <v>4000</v>
      </c>
      <c r="E37" s="2">
        <v>4000</v>
      </c>
      <c r="F37" s="2">
        <v>4000</v>
      </c>
      <c r="G37" s="2">
        <v>4000</v>
      </c>
      <c r="H37" s="2">
        <v>4000</v>
      </c>
      <c r="I37" s="2">
        <v>4000</v>
      </c>
      <c r="J37" s="2">
        <v>4000</v>
      </c>
      <c r="K37" s="2">
        <v>4000</v>
      </c>
      <c r="L37" s="2">
        <v>4000</v>
      </c>
      <c r="M37" s="2">
        <v>4000</v>
      </c>
      <c r="N37" s="2">
        <v>4000</v>
      </c>
      <c r="O37" s="2">
        <v>4000</v>
      </c>
      <c r="P37" s="2">
        <v>4000</v>
      </c>
      <c r="Q37" s="2">
        <v>4000</v>
      </c>
      <c r="R37" s="2">
        <v>4000</v>
      </c>
      <c r="S37" s="2">
        <v>4000</v>
      </c>
      <c r="T37" s="2">
        <v>4000</v>
      </c>
      <c r="U37" s="2">
        <v>4000</v>
      </c>
      <c r="V37" s="2">
        <v>4000</v>
      </c>
      <c r="W37" s="2">
        <v>4000</v>
      </c>
      <c r="X37" s="2">
        <v>4000</v>
      </c>
      <c r="Y37" s="2">
        <v>4000</v>
      </c>
      <c r="Z37" s="2">
        <v>4000</v>
      </c>
      <c r="AA37" s="2">
        <v>4000</v>
      </c>
    </row>
    <row r="38" spans="1:27" x14ac:dyDescent="0.25">
      <c r="A38" s="13"/>
      <c r="B38" s="13" t="s">
        <v>18</v>
      </c>
      <c r="C38" s="6">
        <v>1772.57</v>
      </c>
      <c r="D38" s="2">
        <v>1772.57</v>
      </c>
      <c r="E38" s="2">
        <v>1772.57</v>
      </c>
      <c r="F38" s="2">
        <v>1772.57</v>
      </c>
      <c r="G38" s="2">
        <v>1772.57</v>
      </c>
      <c r="H38" s="2">
        <v>1772.57</v>
      </c>
      <c r="I38" s="2">
        <v>1772.57</v>
      </c>
      <c r="J38" s="2">
        <v>1772.57</v>
      </c>
      <c r="K38" s="2">
        <v>1772.57</v>
      </c>
      <c r="L38" s="2">
        <v>1772.57</v>
      </c>
      <c r="M38" s="2">
        <v>1772.57</v>
      </c>
      <c r="N38" s="2">
        <v>1772.57</v>
      </c>
      <c r="O38" s="2">
        <v>1772.57</v>
      </c>
      <c r="P38" s="2">
        <v>1772.57</v>
      </c>
      <c r="Q38" s="2">
        <v>1772.57</v>
      </c>
      <c r="R38" s="2">
        <v>1772.57</v>
      </c>
      <c r="S38" s="2">
        <v>1772.57</v>
      </c>
      <c r="T38" s="2">
        <v>1772.57</v>
      </c>
      <c r="U38" s="2">
        <v>1772.57</v>
      </c>
      <c r="V38" s="2">
        <v>1772.57</v>
      </c>
      <c r="W38" s="2">
        <v>1772.57</v>
      </c>
      <c r="X38" s="2">
        <v>1772.57</v>
      </c>
      <c r="Y38" s="2">
        <v>1772.57</v>
      </c>
      <c r="Z38" s="2">
        <v>1772.57</v>
      </c>
      <c r="AA38" s="2">
        <v>1772.57</v>
      </c>
    </row>
    <row r="39" spans="1:27" x14ac:dyDescent="0.25">
      <c r="A39" s="13"/>
      <c r="B39" s="13" t="s">
        <v>19</v>
      </c>
      <c r="C39" s="6">
        <v>3880</v>
      </c>
      <c r="D39" s="2">
        <v>3880</v>
      </c>
      <c r="E39" s="2">
        <v>3880</v>
      </c>
      <c r="F39" s="2">
        <v>3880</v>
      </c>
      <c r="G39" s="2">
        <v>3880</v>
      </c>
      <c r="H39" s="2">
        <v>3880</v>
      </c>
      <c r="I39" s="2">
        <v>3880</v>
      </c>
      <c r="J39" s="2">
        <v>3880</v>
      </c>
      <c r="K39" s="2">
        <v>3880</v>
      </c>
      <c r="L39" s="2">
        <v>3880</v>
      </c>
      <c r="M39" s="2">
        <v>3880</v>
      </c>
      <c r="N39" s="2">
        <v>3880</v>
      </c>
      <c r="O39" s="2">
        <v>3880</v>
      </c>
      <c r="P39" s="2">
        <v>3880</v>
      </c>
      <c r="Q39" s="2">
        <v>3880</v>
      </c>
      <c r="R39" s="2">
        <v>3880</v>
      </c>
      <c r="S39" s="2">
        <v>3880</v>
      </c>
      <c r="T39" s="2">
        <v>3880</v>
      </c>
      <c r="U39" s="2">
        <v>3880</v>
      </c>
      <c r="V39" s="2">
        <v>3880</v>
      </c>
      <c r="W39" s="2">
        <v>3880</v>
      </c>
      <c r="X39" s="2">
        <v>3880</v>
      </c>
      <c r="Y39" s="2">
        <v>3880</v>
      </c>
      <c r="Z39" s="2">
        <v>3880</v>
      </c>
      <c r="AA39" s="2">
        <v>3880</v>
      </c>
    </row>
    <row r="40" spans="1:27" x14ac:dyDescent="0.25">
      <c r="A40" s="13"/>
      <c r="B40" s="13" t="s">
        <v>20</v>
      </c>
      <c r="C40" s="6">
        <v>150</v>
      </c>
      <c r="D40" s="2">
        <v>150</v>
      </c>
      <c r="E40" s="2">
        <v>150</v>
      </c>
      <c r="F40" s="2">
        <v>150</v>
      </c>
      <c r="G40" s="2">
        <v>150</v>
      </c>
      <c r="H40" s="2">
        <v>150</v>
      </c>
      <c r="I40" s="2">
        <v>150</v>
      </c>
      <c r="J40" s="2">
        <v>150</v>
      </c>
      <c r="K40" s="2">
        <v>150</v>
      </c>
      <c r="L40" s="2">
        <v>150</v>
      </c>
      <c r="M40" s="2">
        <v>150</v>
      </c>
      <c r="N40" s="2">
        <v>150</v>
      </c>
      <c r="O40" s="2">
        <v>150</v>
      </c>
      <c r="P40" s="2">
        <v>150</v>
      </c>
      <c r="Q40" s="2">
        <v>150</v>
      </c>
      <c r="R40" s="2">
        <v>150</v>
      </c>
      <c r="S40" s="2">
        <v>150</v>
      </c>
      <c r="T40" s="2">
        <v>150</v>
      </c>
      <c r="U40" s="2">
        <v>150</v>
      </c>
      <c r="V40" s="2">
        <v>150</v>
      </c>
      <c r="W40" s="2">
        <v>150</v>
      </c>
      <c r="X40" s="2">
        <v>150</v>
      </c>
      <c r="Y40" s="2">
        <v>150</v>
      </c>
      <c r="Z40" s="2">
        <v>150</v>
      </c>
      <c r="AA40" s="2">
        <v>150</v>
      </c>
    </row>
    <row r="41" spans="1:27" x14ac:dyDescent="0.25">
      <c r="A41" s="13"/>
      <c r="B41" s="13" t="s">
        <v>21</v>
      </c>
      <c r="C41" s="6">
        <v>550</v>
      </c>
      <c r="D41" s="2">
        <v>550</v>
      </c>
      <c r="E41" s="2">
        <v>550</v>
      </c>
      <c r="F41" s="2">
        <v>550</v>
      </c>
      <c r="G41" s="2">
        <v>550</v>
      </c>
      <c r="H41" s="2">
        <v>550</v>
      </c>
      <c r="I41" s="2">
        <v>550</v>
      </c>
      <c r="J41" s="2">
        <v>550</v>
      </c>
      <c r="K41" s="2">
        <v>550</v>
      </c>
      <c r="L41" s="2">
        <v>550</v>
      </c>
      <c r="M41" s="2">
        <v>550</v>
      </c>
      <c r="N41" s="2">
        <v>550</v>
      </c>
      <c r="O41" s="2">
        <v>550</v>
      </c>
      <c r="P41" s="2">
        <v>550</v>
      </c>
      <c r="Q41" s="2">
        <v>550</v>
      </c>
      <c r="R41" s="2">
        <v>550</v>
      </c>
      <c r="S41" s="2">
        <v>550</v>
      </c>
      <c r="T41" s="2">
        <v>550</v>
      </c>
      <c r="U41" s="2">
        <v>550</v>
      </c>
      <c r="V41" s="2">
        <v>550</v>
      </c>
      <c r="W41" s="2">
        <v>550</v>
      </c>
      <c r="X41" s="2">
        <v>550</v>
      </c>
      <c r="Y41" s="2">
        <v>550</v>
      </c>
      <c r="Z41" s="2">
        <v>550</v>
      </c>
      <c r="AA41" s="2">
        <v>550</v>
      </c>
    </row>
    <row r="42" spans="1:27" x14ac:dyDescent="0.25">
      <c r="A42" s="13"/>
      <c r="B42" s="13" t="s">
        <v>22</v>
      </c>
      <c r="C42" s="6">
        <v>427.94</v>
      </c>
      <c r="D42" s="2">
        <v>427.94</v>
      </c>
      <c r="E42" s="2">
        <v>427.94</v>
      </c>
      <c r="F42" s="2">
        <v>427.94</v>
      </c>
      <c r="G42" s="2">
        <v>427.94</v>
      </c>
      <c r="H42" s="2">
        <v>427.94</v>
      </c>
      <c r="I42" s="2">
        <v>427.94</v>
      </c>
      <c r="J42" s="2">
        <v>427.94</v>
      </c>
      <c r="K42" s="2">
        <v>427.94</v>
      </c>
      <c r="L42" s="2">
        <v>427.94</v>
      </c>
      <c r="M42" s="2">
        <v>427.94</v>
      </c>
      <c r="N42" s="2">
        <v>427.94</v>
      </c>
      <c r="O42" s="2">
        <v>427.94</v>
      </c>
      <c r="P42" s="2">
        <v>427.94</v>
      </c>
      <c r="Q42" s="2">
        <v>427.94</v>
      </c>
      <c r="R42" s="2">
        <v>427.94</v>
      </c>
      <c r="S42" s="2">
        <v>427.94</v>
      </c>
      <c r="T42" s="2">
        <v>427.94</v>
      </c>
      <c r="U42" s="2">
        <v>427.94</v>
      </c>
      <c r="V42" s="2">
        <v>427.94</v>
      </c>
      <c r="W42" s="2">
        <v>427.94</v>
      </c>
      <c r="X42" s="2">
        <v>427.94</v>
      </c>
      <c r="Y42" s="2">
        <v>427.94</v>
      </c>
      <c r="Z42" s="2">
        <v>427.94</v>
      </c>
      <c r="AA42" s="2">
        <v>427.94</v>
      </c>
    </row>
    <row r="43" spans="1:27" x14ac:dyDescent="0.25">
      <c r="A43" s="13"/>
      <c r="B43" s="13" t="s">
        <v>23</v>
      </c>
      <c r="C43" s="6">
        <v>380.68</v>
      </c>
      <c r="D43" s="2">
        <v>380.68</v>
      </c>
      <c r="E43" s="2">
        <v>380.68</v>
      </c>
      <c r="F43" s="2">
        <v>380.68</v>
      </c>
      <c r="G43" s="2">
        <v>380.68</v>
      </c>
      <c r="H43" s="2">
        <v>380.68</v>
      </c>
      <c r="I43" s="2">
        <v>380.68</v>
      </c>
      <c r="J43" s="2">
        <v>380.68</v>
      </c>
      <c r="K43" s="2">
        <v>380.68</v>
      </c>
      <c r="L43" s="2">
        <v>380.68</v>
      </c>
      <c r="M43" s="2">
        <v>380.68</v>
      </c>
      <c r="N43" s="2">
        <v>380.68</v>
      </c>
      <c r="O43" s="2">
        <v>380.68</v>
      </c>
      <c r="P43" s="2">
        <v>380.68</v>
      </c>
      <c r="Q43" s="2">
        <v>380.68</v>
      </c>
      <c r="R43" s="2">
        <v>380.68</v>
      </c>
      <c r="S43" s="2">
        <v>380.68</v>
      </c>
      <c r="T43" s="2">
        <v>380.68</v>
      </c>
      <c r="U43" s="2">
        <v>380.68</v>
      </c>
      <c r="V43" s="2">
        <v>380.68</v>
      </c>
      <c r="W43" s="2">
        <v>380.68</v>
      </c>
      <c r="X43" s="2">
        <v>380.68</v>
      </c>
      <c r="Y43" s="2">
        <v>380.68</v>
      </c>
      <c r="Z43" s="2">
        <v>380.68</v>
      </c>
      <c r="AA43" s="2">
        <v>380.68</v>
      </c>
    </row>
    <row r="44" spans="1:27" x14ac:dyDescent="0.25">
      <c r="A44" s="13"/>
      <c r="B44" s="13" t="s">
        <v>24</v>
      </c>
      <c r="C44" s="6">
        <v>4450</v>
      </c>
      <c r="D44" s="2">
        <v>4450</v>
      </c>
      <c r="E44" s="2">
        <v>4450</v>
      </c>
      <c r="F44" s="2">
        <v>4450</v>
      </c>
      <c r="G44" s="2">
        <v>4450</v>
      </c>
      <c r="H44" s="2">
        <v>4450</v>
      </c>
      <c r="I44" s="2">
        <v>4450</v>
      </c>
      <c r="J44" s="2">
        <v>4450</v>
      </c>
      <c r="K44" s="2">
        <v>4450</v>
      </c>
      <c r="L44" s="2">
        <v>4450</v>
      </c>
      <c r="M44" s="2">
        <v>4450</v>
      </c>
      <c r="N44" s="2">
        <v>4450</v>
      </c>
      <c r="O44" s="2">
        <v>4450</v>
      </c>
      <c r="P44" s="2">
        <v>4450</v>
      </c>
      <c r="Q44" s="2">
        <v>4450</v>
      </c>
      <c r="R44" s="2">
        <v>4450</v>
      </c>
      <c r="S44" s="2">
        <v>4450</v>
      </c>
      <c r="T44" s="2">
        <v>4450</v>
      </c>
      <c r="U44" s="2">
        <v>4450</v>
      </c>
      <c r="V44" s="2">
        <v>4450</v>
      </c>
      <c r="W44" s="2">
        <v>4450</v>
      </c>
      <c r="X44" s="2">
        <v>4450</v>
      </c>
      <c r="Y44" s="2">
        <v>4450</v>
      </c>
      <c r="Z44" s="2">
        <v>4450</v>
      </c>
      <c r="AA44" s="2">
        <v>4450</v>
      </c>
    </row>
    <row r="45" spans="1:27" x14ac:dyDescent="0.25">
      <c r="A45" s="13"/>
      <c r="B45" s="13" t="s">
        <v>25</v>
      </c>
      <c r="C45" s="6">
        <v>-9415.69</v>
      </c>
      <c r="D45" s="2">
        <v>-9415.69</v>
      </c>
      <c r="E45" s="2">
        <v>-9415.69</v>
      </c>
      <c r="F45" s="2">
        <v>-9415.69</v>
      </c>
      <c r="G45" s="2">
        <v>-9415.69</v>
      </c>
      <c r="H45" s="2">
        <v>-9415.69</v>
      </c>
      <c r="I45" s="2">
        <v>-9415.69</v>
      </c>
      <c r="J45" s="2">
        <v>-9415.69</v>
      </c>
      <c r="K45" s="2">
        <v>-9415.69</v>
      </c>
      <c r="L45" s="2">
        <v>-9415.69</v>
      </c>
      <c r="M45" s="2">
        <v>-9415.69</v>
      </c>
      <c r="N45" s="2">
        <v>-9415.69</v>
      </c>
      <c r="O45" s="2">
        <v>-9415.69</v>
      </c>
      <c r="P45" s="2">
        <v>-9415.69</v>
      </c>
      <c r="Q45" s="2">
        <v>-9415.69</v>
      </c>
      <c r="R45" s="2">
        <v>-9415.69</v>
      </c>
      <c r="S45" s="2">
        <v>-9415.69</v>
      </c>
      <c r="T45" s="2">
        <v>-9415.69</v>
      </c>
      <c r="U45" s="2">
        <v>-9415.69</v>
      </c>
      <c r="V45" s="2">
        <v>-9415.69</v>
      </c>
      <c r="W45" s="2">
        <v>-9415.69</v>
      </c>
      <c r="X45" s="2">
        <v>-9415.69</v>
      </c>
      <c r="Y45" s="2">
        <v>-9415.69</v>
      </c>
      <c r="Z45" s="2">
        <v>-9415.69</v>
      </c>
      <c r="AA45" s="2">
        <v>-9415.69</v>
      </c>
    </row>
    <row r="46" spans="1:27" x14ac:dyDescent="0.25">
      <c r="A46" s="13"/>
      <c r="B46" s="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25">
      <c r="A47" s="13"/>
      <c r="B47" s="8" t="s">
        <v>4</v>
      </c>
      <c r="C47" s="16">
        <f>SUM(C32:C46)</f>
        <v>9415.69</v>
      </c>
      <c r="D47" s="16">
        <f t="shared" ref="D47:AA47" si="5">SUM(D32:D46)</f>
        <v>9415.69</v>
      </c>
      <c r="E47" s="16">
        <f t="shared" si="5"/>
        <v>9415.69</v>
      </c>
      <c r="F47" s="16">
        <f t="shared" si="5"/>
        <v>9415.69</v>
      </c>
      <c r="G47" s="16">
        <f t="shared" si="5"/>
        <v>9415.69</v>
      </c>
      <c r="H47" s="16">
        <f t="shared" si="5"/>
        <v>9415.69</v>
      </c>
      <c r="I47" s="16">
        <f t="shared" si="5"/>
        <v>9415.69</v>
      </c>
      <c r="J47" s="16">
        <f t="shared" si="5"/>
        <v>9415.69</v>
      </c>
      <c r="K47" s="16">
        <f t="shared" si="5"/>
        <v>9415.69</v>
      </c>
      <c r="L47" s="16">
        <f t="shared" si="5"/>
        <v>9415.69</v>
      </c>
      <c r="M47" s="16">
        <f t="shared" si="5"/>
        <v>9415.69</v>
      </c>
      <c r="N47" s="16">
        <f t="shared" si="5"/>
        <v>9415.69</v>
      </c>
      <c r="O47" s="16">
        <f t="shared" si="5"/>
        <v>9415.69</v>
      </c>
      <c r="P47" s="16">
        <f t="shared" si="5"/>
        <v>9415.69</v>
      </c>
      <c r="Q47" s="16">
        <f t="shared" si="5"/>
        <v>9415.69</v>
      </c>
      <c r="R47" s="16">
        <f t="shared" si="5"/>
        <v>9415.69</v>
      </c>
      <c r="S47" s="16">
        <f t="shared" si="5"/>
        <v>9415.69</v>
      </c>
      <c r="T47" s="16">
        <f t="shared" si="5"/>
        <v>9415.69</v>
      </c>
      <c r="U47" s="16">
        <f t="shared" si="5"/>
        <v>9415.69</v>
      </c>
      <c r="V47" s="16">
        <f t="shared" si="5"/>
        <v>9415.69</v>
      </c>
      <c r="W47" s="16">
        <f t="shared" si="5"/>
        <v>9415.69</v>
      </c>
      <c r="X47" s="16">
        <f t="shared" si="5"/>
        <v>9415.69</v>
      </c>
      <c r="Y47" s="16">
        <f t="shared" si="5"/>
        <v>9415.69</v>
      </c>
      <c r="Z47" s="16">
        <f t="shared" si="5"/>
        <v>9415.69</v>
      </c>
      <c r="AA47" s="16">
        <f t="shared" si="5"/>
        <v>9415.69</v>
      </c>
    </row>
    <row r="48" spans="1:27" x14ac:dyDescent="0.25">
      <c r="A48" s="13"/>
      <c r="B48" s="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25">
      <c r="A49" s="13"/>
      <c r="B49" s="15" t="s">
        <v>26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25">
      <c r="A50" s="13"/>
      <c r="B50" s="18" t="s">
        <v>27</v>
      </c>
      <c r="C50" s="6">
        <v>390</v>
      </c>
      <c r="D50" s="2">
        <v>390</v>
      </c>
      <c r="E50" s="2">
        <v>390</v>
      </c>
      <c r="F50" s="2">
        <v>390</v>
      </c>
      <c r="G50" s="2">
        <v>390</v>
      </c>
      <c r="H50" s="2">
        <v>390</v>
      </c>
      <c r="I50" s="2">
        <v>390</v>
      </c>
      <c r="J50" s="2">
        <v>390</v>
      </c>
      <c r="K50" s="2">
        <v>390</v>
      </c>
      <c r="L50" s="2">
        <v>390</v>
      </c>
      <c r="M50" s="2">
        <v>390</v>
      </c>
      <c r="N50" s="2">
        <v>390</v>
      </c>
      <c r="O50" s="2">
        <v>390</v>
      </c>
      <c r="P50" s="2">
        <v>390</v>
      </c>
      <c r="Q50" s="2">
        <v>390</v>
      </c>
      <c r="R50" s="2">
        <v>390</v>
      </c>
      <c r="S50" s="2">
        <v>390</v>
      </c>
      <c r="T50" s="2">
        <v>390</v>
      </c>
      <c r="U50" s="2">
        <v>390</v>
      </c>
      <c r="V50" s="2">
        <v>390</v>
      </c>
      <c r="W50" s="2">
        <v>390</v>
      </c>
      <c r="X50" s="2">
        <v>390</v>
      </c>
      <c r="Y50" s="2">
        <v>390</v>
      </c>
      <c r="Z50" s="2">
        <v>390</v>
      </c>
      <c r="AA50" s="2">
        <v>390</v>
      </c>
    </row>
    <row r="51" spans="1:27" x14ac:dyDescent="0.25">
      <c r="A51" s="13"/>
      <c r="B51" s="13" t="s">
        <v>28</v>
      </c>
      <c r="C51" s="6">
        <v>1126.25</v>
      </c>
      <c r="D51" s="2">
        <v>1126.25</v>
      </c>
      <c r="E51" s="2">
        <v>1126.25</v>
      </c>
      <c r="F51" s="2">
        <v>1126.25</v>
      </c>
      <c r="G51" s="2">
        <v>1126.25</v>
      </c>
      <c r="H51" s="2">
        <v>1126.25</v>
      </c>
      <c r="I51" s="2">
        <v>1126.25</v>
      </c>
      <c r="J51" s="2">
        <v>1126.25</v>
      </c>
      <c r="K51" s="2">
        <v>1126.25</v>
      </c>
      <c r="L51" s="2">
        <v>1126.25</v>
      </c>
      <c r="M51" s="2">
        <v>1126.25</v>
      </c>
      <c r="N51" s="2">
        <v>1126.25</v>
      </c>
      <c r="O51" s="2">
        <v>1126.25</v>
      </c>
      <c r="P51" s="2">
        <v>1126.25</v>
      </c>
      <c r="Q51" s="2">
        <v>1126.25</v>
      </c>
      <c r="R51" s="2">
        <v>1126.25</v>
      </c>
      <c r="S51" s="2">
        <v>1126.25</v>
      </c>
      <c r="T51" s="2">
        <v>1126.25</v>
      </c>
      <c r="U51" s="2">
        <v>1126.25</v>
      </c>
      <c r="V51" s="2">
        <v>1126.25</v>
      </c>
      <c r="W51" s="2">
        <v>1126.25</v>
      </c>
      <c r="X51" s="2">
        <v>1126.25</v>
      </c>
      <c r="Y51" s="2">
        <v>1126.25</v>
      </c>
      <c r="Z51" s="2">
        <v>1126.25</v>
      </c>
      <c r="AA51" s="2">
        <v>1126.25</v>
      </c>
    </row>
    <row r="52" spans="1:27" x14ac:dyDescent="0.25">
      <c r="A52" s="13"/>
      <c r="B52" s="13" t="s">
        <v>29</v>
      </c>
      <c r="C52" s="6">
        <v>19256.64</v>
      </c>
      <c r="D52" s="2">
        <v>19256.64</v>
      </c>
      <c r="E52" s="2">
        <v>19256.64</v>
      </c>
      <c r="F52" s="2">
        <v>19256.64</v>
      </c>
      <c r="G52" s="2">
        <v>19256.64</v>
      </c>
      <c r="H52" s="2">
        <v>19256.64</v>
      </c>
      <c r="I52" s="2">
        <v>19256.64</v>
      </c>
      <c r="J52" s="2">
        <v>19256.64</v>
      </c>
      <c r="K52" s="2">
        <v>19256.64</v>
      </c>
      <c r="L52" s="2">
        <v>19256.64</v>
      </c>
      <c r="M52" s="2">
        <v>19256.64</v>
      </c>
      <c r="N52" s="2">
        <v>19256.64</v>
      </c>
      <c r="O52" s="2">
        <v>19256.64</v>
      </c>
      <c r="P52" s="2">
        <v>19256.64</v>
      </c>
      <c r="Q52" s="2">
        <v>19256.64</v>
      </c>
      <c r="R52" s="2">
        <v>19256.64</v>
      </c>
      <c r="S52" s="2">
        <v>19256.64</v>
      </c>
      <c r="T52" s="2">
        <v>19256.64</v>
      </c>
      <c r="U52" s="2">
        <v>19256.64</v>
      </c>
      <c r="V52" s="2">
        <v>19256.64</v>
      </c>
      <c r="W52" s="2">
        <v>19256.64</v>
      </c>
      <c r="X52" s="2">
        <v>19256.64</v>
      </c>
      <c r="Y52" s="2">
        <v>19256.64</v>
      </c>
      <c r="Z52" s="2">
        <v>19256.64</v>
      </c>
      <c r="AA52" s="2">
        <v>19256.64</v>
      </c>
    </row>
    <row r="53" spans="1:27" x14ac:dyDescent="0.25">
      <c r="A53" s="13"/>
      <c r="B53" s="13" t="s">
        <v>30</v>
      </c>
      <c r="C53" s="6">
        <v>54.5</v>
      </c>
      <c r="D53" s="2">
        <v>54.5</v>
      </c>
      <c r="E53" s="2">
        <v>54.5</v>
      </c>
      <c r="F53" s="2">
        <v>54.5</v>
      </c>
      <c r="G53" s="2">
        <v>54.5</v>
      </c>
      <c r="H53" s="2">
        <v>54.5</v>
      </c>
      <c r="I53" s="2">
        <v>54.5</v>
      </c>
      <c r="J53" s="2">
        <v>54.5</v>
      </c>
      <c r="K53" s="2">
        <v>54.5</v>
      </c>
      <c r="L53" s="2">
        <v>54.5</v>
      </c>
      <c r="M53" s="2">
        <v>54.5</v>
      </c>
      <c r="N53" s="2">
        <v>54.5</v>
      </c>
      <c r="O53" s="2">
        <v>54.5</v>
      </c>
      <c r="P53" s="2">
        <v>54.5</v>
      </c>
      <c r="Q53" s="2">
        <v>54.5</v>
      </c>
      <c r="R53" s="2">
        <v>54.5</v>
      </c>
      <c r="S53" s="2">
        <v>54.5</v>
      </c>
      <c r="T53" s="2">
        <v>54.5</v>
      </c>
      <c r="U53" s="2">
        <v>54.5</v>
      </c>
      <c r="V53" s="2">
        <v>54.5</v>
      </c>
      <c r="W53" s="2">
        <v>54.5</v>
      </c>
      <c r="X53" s="2">
        <v>54.5</v>
      </c>
      <c r="Y53" s="2">
        <v>54.5</v>
      </c>
      <c r="Z53" s="2">
        <v>54.5</v>
      </c>
      <c r="AA53" s="2">
        <v>54.5</v>
      </c>
    </row>
    <row r="54" spans="1:27" x14ac:dyDescent="0.25">
      <c r="A54" s="13"/>
      <c r="B54" s="13" t="s">
        <v>31</v>
      </c>
      <c r="C54" s="6">
        <v>10.66</v>
      </c>
      <c r="D54" s="2">
        <v>10.66</v>
      </c>
      <c r="E54" s="2">
        <v>10.66</v>
      </c>
      <c r="F54" s="2">
        <v>10.66</v>
      </c>
      <c r="G54" s="2">
        <v>10.66</v>
      </c>
      <c r="H54" s="2">
        <v>10.66</v>
      </c>
      <c r="I54" s="2">
        <v>10.66</v>
      </c>
      <c r="J54" s="2">
        <v>10.66</v>
      </c>
      <c r="K54" s="2">
        <v>10.66</v>
      </c>
      <c r="L54" s="2">
        <v>10.66</v>
      </c>
      <c r="M54" s="2">
        <v>10.66</v>
      </c>
      <c r="N54" s="2">
        <v>10.66</v>
      </c>
      <c r="O54" s="2">
        <v>10.66</v>
      </c>
      <c r="P54" s="2">
        <v>10.66</v>
      </c>
      <c r="Q54" s="2">
        <v>10.66</v>
      </c>
      <c r="R54" s="2">
        <v>10.66</v>
      </c>
      <c r="S54" s="2">
        <v>10.66</v>
      </c>
      <c r="T54" s="2">
        <v>10.66</v>
      </c>
      <c r="U54" s="2">
        <v>10.66</v>
      </c>
      <c r="V54" s="2">
        <v>10.66</v>
      </c>
      <c r="W54" s="2">
        <v>10.66</v>
      </c>
      <c r="X54" s="2">
        <v>10.66</v>
      </c>
      <c r="Y54" s="2">
        <v>10.66</v>
      </c>
      <c r="Z54" s="2">
        <v>10.66</v>
      </c>
      <c r="AA54" s="2">
        <v>10.66</v>
      </c>
    </row>
    <row r="55" spans="1:27" x14ac:dyDescent="0.25">
      <c r="A55" s="13"/>
      <c r="B55" s="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13"/>
      <c r="B56" s="8" t="s">
        <v>4</v>
      </c>
      <c r="C56" s="16">
        <f>SUM(C50:C55)</f>
        <v>20838.05</v>
      </c>
      <c r="D56" s="16">
        <f t="shared" ref="D56:AA56" si="6">SUM(D50:D55)</f>
        <v>20838.05</v>
      </c>
      <c r="E56" s="16">
        <f t="shared" si="6"/>
        <v>20838.05</v>
      </c>
      <c r="F56" s="16">
        <f t="shared" si="6"/>
        <v>20838.05</v>
      </c>
      <c r="G56" s="16">
        <f t="shared" si="6"/>
        <v>20838.05</v>
      </c>
      <c r="H56" s="16">
        <f t="shared" si="6"/>
        <v>20838.05</v>
      </c>
      <c r="I56" s="16">
        <f t="shared" si="6"/>
        <v>20838.05</v>
      </c>
      <c r="J56" s="16">
        <f t="shared" si="6"/>
        <v>20838.05</v>
      </c>
      <c r="K56" s="16">
        <f t="shared" si="6"/>
        <v>20838.05</v>
      </c>
      <c r="L56" s="16">
        <f t="shared" si="6"/>
        <v>20838.05</v>
      </c>
      <c r="M56" s="16">
        <f t="shared" si="6"/>
        <v>20838.05</v>
      </c>
      <c r="N56" s="16">
        <f t="shared" si="6"/>
        <v>20838.05</v>
      </c>
      <c r="O56" s="16">
        <f t="shared" si="6"/>
        <v>20838.05</v>
      </c>
      <c r="P56" s="16">
        <f t="shared" si="6"/>
        <v>20838.05</v>
      </c>
      <c r="Q56" s="16">
        <f t="shared" si="6"/>
        <v>20838.05</v>
      </c>
      <c r="R56" s="16">
        <f t="shared" si="6"/>
        <v>20838.05</v>
      </c>
      <c r="S56" s="16">
        <f t="shared" si="6"/>
        <v>20838.05</v>
      </c>
      <c r="T56" s="16">
        <f t="shared" si="6"/>
        <v>20838.05</v>
      </c>
      <c r="U56" s="16">
        <f t="shared" si="6"/>
        <v>20838.05</v>
      </c>
      <c r="V56" s="16">
        <f t="shared" si="6"/>
        <v>20838.05</v>
      </c>
      <c r="W56" s="16">
        <f t="shared" si="6"/>
        <v>20838.05</v>
      </c>
      <c r="X56" s="16">
        <f t="shared" si="6"/>
        <v>20838.05</v>
      </c>
      <c r="Y56" s="16">
        <f t="shared" si="6"/>
        <v>20838.05</v>
      </c>
      <c r="Z56" s="16">
        <f t="shared" si="6"/>
        <v>20838.05</v>
      </c>
      <c r="AA56" s="16">
        <f t="shared" si="6"/>
        <v>20838.05</v>
      </c>
    </row>
    <row r="57" spans="1:27" x14ac:dyDescent="0.25">
      <c r="A57" s="13"/>
      <c r="B57" s="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27" x14ac:dyDescent="0.25">
      <c r="A58" s="13"/>
      <c r="B58" s="15" t="s">
        <v>32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27" x14ac:dyDescent="0.25">
      <c r="A59" s="13"/>
      <c r="B59" s="18" t="s">
        <v>33</v>
      </c>
      <c r="C59" s="6">
        <v>532</v>
      </c>
      <c r="D59" s="2">
        <v>532</v>
      </c>
      <c r="E59" s="2">
        <v>532</v>
      </c>
      <c r="F59" s="2">
        <v>532</v>
      </c>
      <c r="G59" s="2">
        <v>532</v>
      </c>
      <c r="H59" s="2">
        <v>532</v>
      </c>
      <c r="I59" s="2">
        <v>532</v>
      </c>
      <c r="J59" s="2">
        <v>532</v>
      </c>
      <c r="K59" s="2">
        <v>532</v>
      </c>
      <c r="L59" s="2">
        <v>532</v>
      </c>
      <c r="M59" s="2">
        <v>532</v>
      </c>
      <c r="N59" s="2">
        <v>532</v>
      </c>
      <c r="O59" s="2">
        <v>532</v>
      </c>
      <c r="P59" s="2">
        <v>532</v>
      </c>
      <c r="Q59" s="2">
        <v>532</v>
      </c>
      <c r="R59" s="2">
        <v>532</v>
      </c>
      <c r="S59" s="2">
        <v>532</v>
      </c>
      <c r="T59" s="2">
        <v>532</v>
      </c>
      <c r="U59" s="2">
        <v>532</v>
      </c>
      <c r="V59" s="2">
        <v>532</v>
      </c>
      <c r="W59" s="2">
        <v>532</v>
      </c>
      <c r="X59" s="2">
        <v>532</v>
      </c>
      <c r="Y59" s="2">
        <v>532</v>
      </c>
      <c r="Z59" s="2">
        <v>532</v>
      </c>
      <c r="AA59" s="2">
        <v>532</v>
      </c>
    </row>
    <row r="60" spans="1:27" x14ac:dyDescent="0.25">
      <c r="A60" s="13"/>
      <c r="B60" s="18" t="s">
        <v>34</v>
      </c>
      <c r="C60" s="6">
        <v>3876</v>
      </c>
      <c r="D60" s="2">
        <v>3876</v>
      </c>
      <c r="E60" s="2">
        <v>3876</v>
      </c>
      <c r="F60" s="2">
        <v>3876</v>
      </c>
      <c r="G60" s="2">
        <v>3876</v>
      </c>
      <c r="H60" s="2">
        <v>3876</v>
      </c>
      <c r="I60" s="2">
        <v>3876</v>
      </c>
      <c r="J60" s="2">
        <v>3876</v>
      </c>
      <c r="K60" s="2">
        <v>3876</v>
      </c>
      <c r="L60" s="2">
        <v>3876</v>
      </c>
      <c r="M60" s="2">
        <v>3876</v>
      </c>
      <c r="N60" s="2">
        <v>3876</v>
      </c>
      <c r="O60" s="2">
        <v>3876</v>
      </c>
      <c r="P60" s="2">
        <v>3876</v>
      </c>
      <c r="Q60" s="2">
        <v>3876</v>
      </c>
      <c r="R60" s="2">
        <v>3876</v>
      </c>
      <c r="S60" s="2">
        <v>3876</v>
      </c>
      <c r="T60" s="2">
        <v>3876</v>
      </c>
      <c r="U60" s="2">
        <v>3876</v>
      </c>
      <c r="V60" s="2">
        <v>3876</v>
      </c>
      <c r="W60" s="2">
        <v>3876</v>
      </c>
      <c r="X60" s="2">
        <v>3876</v>
      </c>
      <c r="Y60" s="2">
        <v>3876</v>
      </c>
      <c r="Z60" s="2">
        <v>3876</v>
      </c>
      <c r="AA60" s="2">
        <v>3876</v>
      </c>
    </row>
    <row r="61" spans="1:27" x14ac:dyDescent="0.25">
      <c r="A61" s="13"/>
      <c r="B61" s="18" t="s">
        <v>35</v>
      </c>
      <c r="C61" s="6">
        <v>390</v>
      </c>
      <c r="D61" s="2">
        <v>390</v>
      </c>
      <c r="E61" s="2">
        <v>390</v>
      </c>
      <c r="F61" s="2">
        <v>390</v>
      </c>
      <c r="G61" s="2">
        <v>390</v>
      </c>
      <c r="H61" s="2">
        <v>390</v>
      </c>
      <c r="I61" s="2">
        <v>390</v>
      </c>
      <c r="J61" s="2">
        <v>390</v>
      </c>
      <c r="K61" s="2">
        <v>390</v>
      </c>
      <c r="L61" s="2">
        <v>390</v>
      </c>
      <c r="M61" s="2">
        <v>390</v>
      </c>
      <c r="N61" s="2">
        <v>390</v>
      </c>
      <c r="O61" s="2">
        <v>390</v>
      </c>
      <c r="P61" s="2">
        <v>390</v>
      </c>
      <c r="Q61" s="2">
        <v>390</v>
      </c>
      <c r="R61" s="2">
        <v>390</v>
      </c>
      <c r="S61" s="2">
        <v>390</v>
      </c>
      <c r="T61" s="2">
        <v>390</v>
      </c>
      <c r="U61" s="2">
        <v>390</v>
      </c>
      <c r="V61" s="2">
        <v>390</v>
      </c>
      <c r="W61" s="2">
        <v>390</v>
      </c>
      <c r="X61" s="2">
        <v>390</v>
      </c>
      <c r="Y61" s="2">
        <v>390</v>
      </c>
      <c r="Z61" s="2">
        <v>390</v>
      </c>
      <c r="AA61" s="2">
        <v>390</v>
      </c>
    </row>
    <row r="62" spans="1:27" x14ac:dyDescent="0.25">
      <c r="A62" s="13"/>
      <c r="B62" s="18" t="s">
        <v>36</v>
      </c>
      <c r="C62" s="6">
        <v>1465.74</v>
      </c>
      <c r="D62" s="2">
        <v>1465.74</v>
      </c>
      <c r="E62" s="2">
        <v>1465.74</v>
      </c>
      <c r="F62" s="2">
        <v>1465.74</v>
      </c>
      <c r="G62" s="2">
        <v>1465.74</v>
      </c>
      <c r="H62" s="2">
        <v>1465.74</v>
      </c>
      <c r="I62" s="2">
        <v>1465.74</v>
      </c>
      <c r="J62" s="2">
        <v>1465.74</v>
      </c>
      <c r="K62" s="2">
        <v>1465.74</v>
      </c>
      <c r="L62" s="2">
        <v>1465.74</v>
      </c>
      <c r="M62" s="2">
        <v>1465.74</v>
      </c>
      <c r="N62" s="2">
        <v>1465.74</v>
      </c>
      <c r="O62" s="2">
        <v>1465.74</v>
      </c>
      <c r="P62" s="2">
        <v>1465.74</v>
      </c>
      <c r="Q62" s="2">
        <v>1465.74</v>
      </c>
      <c r="R62" s="2">
        <v>1465.74</v>
      </c>
      <c r="S62" s="2">
        <v>1465.74</v>
      </c>
      <c r="T62" s="2">
        <v>1465.74</v>
      </c>
      <c r="U62" s="2">
        <v>1465.74</v>
      </c>
      <c r="V62" s="2">
        <v>1465.74</v>
      </c>
      <c r="W62" s="2">
        <v>1465.74</v>
      </c>
      <c r="X62" s="2">
        <v>1465.74</v>
      </c>
      <c r="Y62" s="2">
        <v>1465.74</v>
      </c>
      <c r="Z62" s="2">
        <v>1465.74</v>
      </c>
      <c r="AA62" s="2">
        <v>1465.74</v>
      </c>
    </row>
    <row r="63" spans="1:27" x14ac:dyDescent="0.25">
      <c r="A63" s="13"/>
      <c r="B63" s="18" t="s">
        <v>37</v>
      </c>
      <c r="C63" s="6">
        <v>8625.2800000000007</v>
      </c>
      <c r="D63" s="2">
        <v>8625.2800000000007</v>
      </c>
      <c r="E63" s="2">
        <v>8625.2800000000007</v>
      </c>
      <c r="F63" s="2">
        <v>8625.2800000000007</v>
      </c>
      <c r="G63" s="2">
        <v>8625.2800000000007</v>
      </c>
      <c r="H63" s="2">
        <v>8625.2800000000007</v>
      </c>
      <c r="I63" s="2">
        <v>8625.2800000000007</v>
      </c>
      <c r="J63" s="2">
        <v>8625.2800000000007</v>
      </c>
      <c r="K63" s="2">
        <v>8625.2800000000007</v>
      </c>
      <c r="L63" s="2">
        <v>8625.2800000000007</v>
      </c>
      <c r="M63" s="2">
        <v>8625.2800000000007</v>
      </c>
      <c r="N63" s="2">
        <v>8625.2800000000007</v>
      </c>
      <c r="O63" s="2">
        <v>8625.2800000000007</v>
      </c>
      <c r="P63" s="2">
        <v>8625.2800000000007</v>
      </c>
      <c r="Q63" s="2">
        <v>8625.2800000000007</v>
      </c>
      <c r="R63" s="2">
        <v>8625.2800000000007</v>
      </c>
      <c r="S63" s="2">
        <v>8625.2800000000007</v>
      </c>
      <c r="T63" s="2">
        <v>8625.2800000000007</v>
      </c>
      <c r="U63" s="2">
        <v>8625.2800000000007</v>
      </c>
      <c r="V63" s="2">
        <v>8625.2800000000007</v>
      </c>
      <c r="W63" s="2">
        <v>8625.2800000000007</v>
      </c>
      <c r="X63" s="2">
        <v>8625.2800000000007</v>
      </c>
      <c r="Y63" s="2">
        <v>8625.2800000000007</v>
      </c>
      <c r="Z63" s="2">
        <v>8625.2800000000007</v>
      </c>
      <c r="AA63" s="2">
        <v>8625.2800000000007</v>
      </c>
    </row>
    <row r="64" spans="1:27" x14ac:dyDescent="0.25">
      <c r="A64" s="13"/>
      <c r="B64" s="18" t="s">
        <v>38</v>
      </c>
      <c r="C64" s="6">
        <v>17600</v>
      </c>
      <c r="D64" s="2">
        <v>17600</v>
      </c>
      <c r="E64" s="2">
        <v>17600</v>
      </c>
      <c r="F64" s="2">
        <v>17600</v>
      </c>
      <c r="G64" s="2">
        <v>17600</v>
      </c>
      <c r="H64" s="2">
        <v>17600</v>
      </c>
      <c r="I64" s="2">
        <v>17600</v>
      </c>
      <c r="J64" s="2">
        <v>17600</v>
      </c>
      <c r="K64" s="2">
        <v>17600</v>
      </c>
      <c r="L64" s="2">
        <v>17600</v>
      </c>
      <c r="M64" s="2">
        <v>17600</v>
      </c>
      <c r="N64" s="2">
        <v>17600</v>
      </c>
      <c r="O64" s="2">
        <v>17600</v>
      </c>
      <c r="P64" s="2">
        <v>17600</v>
      </c>
      <c r="Q64" s="2">
        <v>17600</v>
      </c>
      <c r="R64" s="2">
        <v>17600</v>
      </c>
      <c r="S64" s="2">
        <v>17600</v>
      </c>
      <c r="T64" s="2">
        <v>17600</v>
      </c>
      <c r="U64" s="2">
        <v>17600</v>
      </c>
      <c r="V64" s="2">
        <v>17600</v>
      </c>
      <c r="W64" s="2">
        <v>17600</v>
      </c>
      <c r="X64" s="2">
        <v>17600</v>
      </c>
      <c r="Y64" s="2">
        <v>17600</v>
      </c>
      <c r="Z64" s="2">
        <v>17600</v>
      </c>
      <c r="AA64" s="2">
        <v>17600</v>
      </c>
    </row>
    <row r="65" spans="1:27" x14ac:dyDescent="0.25">
      <c r="A65" s="13"/>
      <c r="B65" s="18" t="s">
        <v>39</v>
      </c>
      <c r="C65" s="6">
        <v>2868.45</v>
      </c>
      <c r="D65" s="2">
        <v>2868.45</v>
      </c>
      <c r="E65" s="2">
        <v>2868.45</v>
      </c>
      <c r="F65" s="2">
        <v>2868.45</v>
      </c>
      <c r="G65" s="2">
        <v>2868.45</v>
      </c>
      <c r="H65" s="2">
        <v>2868.45</v>
      </c>
      <c r="I65" s="2">
        <v>2868.45</v>
      </c>
      <c r="J65" s="2">
        <v>2868.45</v>
      </c>
      <c r="K65" s="2">
        <v>2868.45</v>
      </c>
      <c r="L65" s="2">
        <v>2868.45</v>
      </c>
      <c r="M65" s="2">
        <v>2868.45</v>
      </c>
      <c r="N65" s="2">
        <v>2868.45</v>
      </c>
      <c r="O65" s="2">
        <v>2868.45</v>
      </c>
      <c r="P65" s="2">
        <v>2868.45</v>
      </c>
      <c r="Q65" s="2">
        <v>2868.45</v>
      </c>
      <c r="R65" s="2">
        <v>2868.45</v>
      </c>
      <c r="S65" s="2">
        <v>2868.45</v>
      </c>
      <c r="T65" s="2">
        <v>2868.45</v>
      </c>
      <c r="U65" s="2">
        <v>2868.45</v>
      </c>
      <c r="V65" s="2">
        <v>2868.45</v>
      </c>
      <c r="W65" s="2">
        <v>2868.45</v>
      </c>
      <c r="X65" s="2">
        <v>2868.45</v>
      </c>
      <c r="Y65" s="2">
        <v>2868.45</v>
      </c>
      <c r="Z65" s="2">
        <v>2868.45</v>
      </c>
      <c r="AA65" s="2">
        <v>2868.45</v>
      </c>
    </row>
    <row r="66" spans="1:27" x14ac:dyDescent="0.25">
      <c r="A66" s="13"/>
      <c r="B66" s="18" t="s">
        <v>40</v>
      </c>
      <c r="C66" s="6">
        <v>2025.72</v>
      </c>
      <c r="D66" s="2">
        <v>2025.72</v>
      </c>
      <c r="E66" s="2">
        <v>2025.72</v>
      </c>
      <c r="F66" s="2">
        <v>2025.72</v>
      </c>
      <c r="G66" s="2">
        <v>2025.72</v>
      </c>
      <c r="H66" s="2">
        <v>2025.72</v>
      </c>
      <c r="I66" s="2">
        <v>2025.72</v>
      </c>
      <c r="J66" s="2">
        <v>2025.72</v>
      </c>
      <c r="K66" s="2">
        <v>2025.72</v>
      </c>
      <c r="L66" s="2">
        <v>2025.72</v>
      </c>
      <c r="M66" s="2">
        <v>2025.72</v>
      </c>
      <c r="N66" s="2">
        <v>2025.72</v>
      </c>
      <c r="O66" s="2">
        <v>2025.72</v>
      </c>
      <c r="P66" s="2">
        <v>2025.72</v>
      </c>
      <c r="Q66" s="2">
        <v>2025.72</v>
      </c>
      <c r="R66" s="2">
        <v>2025.72</v>
      </c>
      <c r="S66" s="2">
        <v>2025.72</v>
      </c>
      <c r="T66" s="2">
        <v>2025.72</v>
      </c>
      <c r="U66" s="2">
        <v>2025.72</v>
      </c>
      <c r="V66" s="2">
        <v>2025.72</v>
      </c>
      <c r="W66" s="2">
        <v>2025.72</v>
      </c>
      <c r="X66" s="2">
        <v>2025.72</v>
      </c>
      <c r="Y66" s="2">
        <v>2025.72</v>
      </c>
      <c r="Z66" s="2">
        <v>2025.72</v>
      </c>
      <c r="AA66" s="2">
        <v>2025.72</v>
      </c>
    </row>
    <row r="67" spans="1:27" x14ac:dyDescent="0.25">
      <c r="A67" s="13"/>
      <c r="B67" s="18" t="s">
        <v>41</v>
      </c>
      <c r="C67" s="6">
        <v>6664.31</v>
      </c>
      <c r="D67" s="2">
        <v>6664.31</v>
      </c>
      <c r="E67" s="2">
        <v>6664.31</v>
      </c>
      <c r="F67" s="2">
        <v>6664.31</v>
      </c>
      <c r="G67" s="2">
        <v>6664.31</v>
      </c>
      <c r="H67" s="2">
        <v>6664.31</v>
      </c>
      <c r="I67" s="2">
        <v>6664.31</v>
      </c>
      <c r="J67" s="2">
        <v>6664.31</v>
      </c>
      <c r="K67" s="2">
        <v>6664.31</v>
      </c>
      <c r="L67" s="2">
        <v>6664.31</v>
      </c>
      <c r="M67" s="2">
        <v>6664.31</v>
      </c>
      <c r="N67" s="2">
        <v>6664.31</v>
      </c>
      <c r="O67" s="2">
        <v>6664.31</v>
      </c>
      <c r="P67" s="2">
        <v>6664.31</v>
      </c>
      <c r="Q67" s="2">
        <v>6664.31</v>
      </c>
      <c r="R67" s="2">
        <v>6664.31</v>
      </c>
      <c r="S67" s="2">
        <v>6664.31</v>
      </c>
      <c r="T67" s="2">
        <v>6664.31</v>
      </c>
      <c r="U67" s="2">
        <v>6664.31</v>
      </c>
      <c r="V67" s="2">
        <v>6664.31</v>
      </c>
      <c r="W67" s="2">
        <v>6664.31</v>
      </c>
      <c r="X67" s="2">
        <v>6664.31</v>
      </c>
      <c r="Y67" s="2">
        <v>6664.31</v>
      </c>
      <c r="Z67" s="2">
        <v>6664.31</v>
      </c>
      <c r="AA67" s="2">
        <v>6664.31</v>
      </c>
    </row>
    <row r="68" spans="1:27" x14ac:dyDescent="0.25">
      <c r="A68" s="13"/>
      <c r="B68" s="18" t="s">
        <v>42</v>
      </c>
      <c r="C68" s="6">
        <v>2891.9</v>
      </c>
      <c r="D68" s="2">
        <v>2891.9</v>
      </c>
      <c r="E68" s="2">
        <v>2891.9</v>
      </c>
      <c r="F68" s="2">
        <v>2891.9</v>
      </c>
      <c r="G68" s="2">
        <v>2891.9</v>
      </c>
      <c r="H68" s="2">
        <v>2891.9</v>
      </c>
      <c r="I68" s="2">
        <v>2891.9</v>
      </c>
      <c r="J68" s="2">
        <v>2891.9</v>
      </c>
      <c r="K68" s="2">
        <v>2891.9</v>
      </c>
      <c r="L68" s="2">
        <v>2891.9</v>
      </c>
      <c r="M68" s="2">
        <v>2891.9</v>
      </c>
      <c r="N68" s="2">
        <v>2891.9</v>
      </c>
      <c r="O68" s="2">
        <v>2891.9</v>
      </c>
      <c r="P68" s="2">
        <v>2891.9</v>
      </c>
      <c r="Q68" s="2">
        <v>2891.9</v>
      </c>
      <c r="R68" s="2">
        <v>2891.9</v>
      </c>
      <c r="S68" s="2">
        <v>2891.9</v>
      </c>
      <c r="T68" s="2">
        <v>2891.9</v>
      </c>
      <c r="U68" s="2">
        <v>2891.9</v>
      </c>
      <c r="V68" s="2">
        <v>2891.9</v>
      </c>
      <c r="W68" s="2">
        <v>2891.9</v>
      </c>
      <c r="X68" s="2">
        <v>2891.9</v>
      </c>
      <c r="Y68" s="2">
        <v>2891.9</v>
      </c>
      <c r="Z68" s="2">
        <v>2891.9</v>
      </c>
      <c r="AA68" s="2">
        <v>2891.9</v>
      </c>
    </row>
    <row r="69" spans="1:27" x14ac:dyDescent="0.25">
      <c r="A69" s="13"/>
      <c r="B69" s="18" t="s">
        <v>43</v>
      </c>
      <c r="C69" s="6">
        <v>2619.35</v>
      </c>
      <c r="D69" s="2">
        <v>2619.35</v>
      </c>
      <c r="E69" s="2">
        <v>2619.35</v>
      </c>
      <c r="F69" s="2">
        <v>2619.35</v>
      </c>
      <c r="G69" s="2">
        <v>2619.35</v>
      </c>
      <c r="H69" s="2">
        <v>2619.35</v>
      </c>
      <c r="I69" s="2">
        <v>2619.35</v>
      </c>
      <c r="J69" s="2">
        <v>2619.35</v>
      </c>
      <c r="K69" s="2">
        <v>2619.35</v>
      </c>
      <c r="L69" s="2">
        <v>2619.35</v>
      </c>
      <c r="M69" s="2">
        <v>2619.35</v>
      </c>
      <c r="N69" s="2">
        <v>2619.35</v>
      </c>
      <c r="O69" s="2">
        <v>2619.35</v>
      </c>
      <c r="P69" s="2">
        <v>2619.35</v>
      </c>
      <c r="Q69" s="2">
        <v>2619.35</v>
      </c>
      <c r="R69" s="2">
        <v>2619.35</v>
      </c>
      <c r="S69" s="2">
        <v>2619.35</v>
      </c>
      <c r="T69" s="2">
        <v>2619.35</v>
      </c>
      <c r="U69" s="2">
        <v>2619.35</v>
      </c>
      <c r="V69" s="2">
        <v>2619.35</v>
      </c>
      <c r="W69" s="2">
        <v>2619.35</v>
      </c>
      <c r="X69" s="2">
        <v>2619.35</v>
      </c>
      <c r="Y69" s="2">
        <v>2619.35</v>
      </c>
      <c r="Z69" s="2">
        <v>2619.35</v>
      </c>
      <c r="AA69" s="2">
        <v>2619.35</v>
      </c>
    </row>
    <row r="70" spans="1:27" x14ac:dyDescent="0.25">
      <c r="A70" s="13"/>
      <c r="B70" s="18" t="s">
        <v>44</v>
      </c>
      <c r="C70" s="6">
        <v>4922.6099999999997</v>
      </c>
      <c r="D70" s="2">
        <v>4922.6099999999997</v>
      </c>
      <c r="E70" s="2">
        <v>4922.6099999999997</v>
      </c>
      <c r="F70" s="2">
        <v>4922.6099999999997</v>
      </c>
      <c r="G70" s="2">
        <v>4922.6099999999997</v>
      </c>
      <c r="H70" s="2">
        <v>4922.6099999999997</v>
      </c>
      <c r="I70" s="2">
        <v>4922.6099999999997</v>
      </c>
      <c r="J70" s="2">
        <v>4922.6099999999997</v>
      </c>
      <c r="K70" s="2">
        <v>4922.6099999999997</v>
      </c>
      <c r="L70" s="2">
        <v>4922.6099999999997</v>
      </c>
      <c r="M70" s="2">
        <v>4922.6099999999997</v>
      </c>
      <c r="N70" s="2">
        <v>4922.6099999999997</v>
      </c>
      <c r="O70" s="2">
        <v>4922.6099999999997</v>
      </c>
      <c r="P70" s="2">
        <v>4922.6099999999997</v>
      </c>
      <c r="Q70" s="2">
        <v>4922.6099999999997</v>
      </c>
      <c r="R70" s="2">
        <v>4922.6099999999997</v>
      </c>
      <c r="S70" s="2">
        <v>4922.6099999999997</v>
      </c>
      <c r="T70" s="2">
        <v>4922.6099999999997</v>
      </c>
      <c r="U70" s="2">
        <v>4922.6099999999997</v>
      </c>
      <c r="V70" s="2">
        <v>4922.6099999999997</v>
      </c>
      <c r="W70" s="2">
        <v>4922.6099999999997</v>
      </c>
      <c r="X70" s="2">
        <v>4922.6099999999997</v>
      </c>
      <c r="Y70" s="2">
        <v>4922.6099999999997</v>
      </c>
      <c r="Z70" s="2">
        <v>4922.6099999999997</v>
      </c>
      <c r="AA70" s="2">
        <v>4922.6099999999997</v>
      </c>
    </row>
    <row r="71" spans="1:27" x14ac:dyDescent="0.25">
      <c r="A71" s="13"/>
      <c r="B71" s="18" t="s">
        <v>45</v>
      </c>
      <c r="C71" s="6">
        <v>2921.78</v>
      </c>
      <c r="D71" s="2">
        <v>2921.78</v>
      </c>
      <c r="E71" s="2">
        <v>2921.78</v>
      </c>
      <c r="F71" s="2">
        <v>2921.78</v>
      </c>
      <c r="G71" s="2">
        <v>2921.78</v>
      </c>
      <c r="H71" s="2">
        <v>2921.78</v>
      </c>
      <c r="I71" s="2">
        <v>2921.78</v>
      </c>
      <c r="J71" s="2">
        <v>2921.78</v>
      </c>
      <c r="K71" s="2">
        <v>2921.78</v>
      </c>
      <c r="L71" s="2">
        <v>2921.78</v>
      </c>
      <c r="M71" s="2">
        <v>2921.78</v>
      </c>
      <c r="N71" s="2">
        <v>2921.78</v>
      </c>
      <c r="O71" s="2">
        <v>2921.78</v>
      </c>
      <c r="P71" s="2">
        <v>2921.78</v>
      </c>
      <c r="Q71" s="2">
        <v>2921.78</v>
      </c>
      <c r="R71" s="2">
        <v>2921.78</v>
      </c>
      <c r="S71" s="2">
        <v>2921.78</v>
      </c>
      <c r="T71" s="2">
        <v>2921.78</v>
      </c>
      <c r="U71" s="2">
        <v>2921.78</v>
      </c>
      <c r="V71" s="2">
        <v>2921.78</v>
      </c>
      <c r="W71" s="2">
        <v>2921.78</v>
      </c>
      <c r="X71" s="2">
        <v>2921.78</v>
      </c>
      <c r="Y71" s="2">
        <v>2921.78</v>
      </c>
      <c r="Z71" s="2">
        <v>2921.78</v>
      </c>
      <c r="AA71" s="2">
        <v>2921.78</v>
      </c>
    </row>
    <row r="72" spans="1:27" x14ac:dyDescent="0.25">
      <c r="A72" s="13"/>
      <c r="B72" s="18" t="s">
        <v>46</v>
      </c>
      <c r="C72" s="6">
        <v>1186.26</v>
      </c>
      <c r="D72" s="2">
        <v>1186.26</v>
      </c>
      <c r="E72" s="2">
        <v>1186.26</v>
      </c>
      <c r="F72" s="2">
        <v>1186.26</v>
      </c>
      <c r="G72" s="2">
        <v>1186.26</v>
      </c>
      <c r="H72" s="2">
        <v>1186.26</v>
      </c>
      <c r="I72" s="2">
        <v>1186.26</v>
      </c>
      <c r="J72" s="2">
        <v>1186.26</v>
      </c>
      <c r="K72" s="2">
        <v>1186.26</v>
      </c>
      <c r="L72" s="2">
        <v>1186.26</v>
      </c>
      <c r="M72" s="2">
        <v>1186.26</v>
      </c>
      <c r="N72" s="2">
        <v>1186.26</v>
      </c>
      <c r="O72" s="2">
        <v>1186.26</v>
      </c>
      <c r="P72" s="2">
        <v>1186.26</v>
      </c>
      <c r="Q72" s="2">
        <v>1186.26</v>
      </c>
      <c r="R72" s="2">
        <v>1186.26</v>
      </c>
      <c r="S72" s="2">
        <v>1186.26</v>
      </c>
      <c r="T72" s="2">
        <v>1186.26</v>
      </c>
      <c r="U72" s="2">
        <v>1186.26</v>
      </c>
      <c r="V72" s="2">
        <v>1186.26</v>
      </c>
      <c r="W72" s="2">
        <v>1186.26</v>
      </c>
      <c r="X72" s="2">
        <v>1186.26</v>
      </c>
      <c r="Y72" s="2">
        <v>1186.26</v>
      </c>
      <c r="Z72" s="2">
        <v>1186.26</v>
      </c>
      <c r="AA72" s="2">
        <v>1186.26</v>
      </c>
    </row>
    <row r="73" spans="1:27" x14ac:dyDescent="0.25">
      <c r="A73" s="13"/>
      <c r="B73" s="18" t="s">
        <v>47</v>
      </c>
      <c r="C73" s="6">
        <v>1162</v>
      </c>
      <c r="D73" s="2">
        <v>1162</v>
      </c>
      <c r="E73" s="2">
        <v>1162</v>
      </c>
      <c r="F73" s="2">
        <v>1162</v>
      </c>
      <c r="G73" s="2">
        <v>1162</v>
      </c>
      <c r="H73" s="2">
        <v>1162</v>
      </c>
      <c r="I73" s="2">
        <v>1162</v>
      </c>
      <c r="J73" s="2">
        <v>1162</v>
      </c>
      <c r="K73" s="2">
        <v>1162</v>
      </c>
      <c r="L73" s="2">
        <v>1162</v>
      </c>
      <c r="M73" s="2">
        <v>1162</v>
      </c>
      <c r="N73" s="2">
        <v>1162</v>
      </c>
      <c r="O73" s="2">
        <v>1162</v>
      </c>
      <c r="P73" s="2">
        <v>1162</v>
      </c>
      <c r="Q73" s="2">
        <v>1162</v>
      </c>
      <c r="R73" s="2">
        <v>1162</v>
      </c>
      <c r="S73" s="2">
        <v>1162</v>
      </c>
      <c r="T73" s="2">
        <v>1162</v>
      </c>
      <c r="U73" s="2">
        <v>1162</v>
      </c>
      <c r="V73" s="2">
        <v>1162</v>
      </c>
      <c r="W73" s="2">
        <v>1162</v>
      </c>
      <c r="X73" s="2">
        <v>1162</v>
      </c>
      <c r="Y73" s="2">
        <v>1162</v>
      </c>
      <c r="Z73" s="2">
        <v>1162</v>
      </c>
      <c r="AA73" s="2">
        <v>1162</v>
      </c>
    </row>
    <row r="74" spans="1:27" x14ac:dyDescent="0.25">
      <c r="A74" s="13"/>
      <c r="B74" s="18" t="s">
        <v>48</v>
      </c>
      <c r="C74" s="6">
        <v>0</v>
      </c>
      <c r="D74" s="2">
        <v>0</v>
      </c>
      <c r="E74" s="2">
        <v>0</v>
      </c>
      <c r="F74" s="2">
        <v>0</v>
      </c>
      <c r="G74" s="2">
        <v>1613.7</v>
      </c>
      <c r="H74" s="2">
        <v>1613.7</v>
      </c>
      <c r="I74" s="2">
        <v>1613.7</v>
      </c>
      <c r="J74" s="2">
        <v>1613.7</v>
      </c>
      <c r="K74" s="2">
        <v>1613.7</v>
      </c>
      <c r="L74" s="2">
        <v>1613.7</v>
      </c>
      <c r="M74" s="2">
        <v>1613.7</v>
      </c>
      <c r="N74" s="2">
        <v>1613.7</v>
      </c>
      <c r="O74" s="2">
        <v>1613.7</v>
      </c>
      <c r="P74" s="2">
        <v>1613.7</v>
      </c>
      <c r="Q74" s="2">
        <v>1613.7</v>
      </c>
      <c r="R74" s="2">
        <v>1613.7</v>
      </c>
      <c r="S74" s="2">
        <v>1613.7</v>
      </c>
      <c r="T74" s="2">
        <v>1613.7</v>
      </c>
      <c r="U74" s="2">
        <v>1613.7</v>
      </c>
      <c r="V74" s="2">
        <v>1613.7</v>
      </c>
      <c r="W74" s="2">
        <v>1613.7</v>
      </c>
      <c r="X74" s="2">
        <v>1613.7</v>
      </c>
      <c r="Y74" s="2">
        <v>1613.7</v>
      </c>
      <c r="Z74" s="2">
        <v>1613.7</v>
      </c>
      <c r="AA74" s="2">
        <v>1613.7</v>
      </c>
    </row>
    <row r="75" spans="1:27" x14ac:dyDescent="0.25">
      <c r="A75" s="13"/>
      <c r="B75" s="18" t="s">
        <v>49</v>
      </c>
      <c r="C75" s="6">
        <v>0</v>
      </c>
      <c r="D75" s="2">
        <v>0</v>
      </c>
      <c r="E75" s="2">
        <v>0</v>
      </c>
      <c r="F75" s="2">
        <v>0</v>
      </c>
      <c r="G75" s="2">
        <v>0</v>
      </c>
      <c r="H75" s="2">
        <v>1945.05</v>
      </c>
      <c r="I75" s="2">
        <v>1945.05</v>
      </c>
      <c r="J75" s="2">
        <v>1945.05</v>
      </c>
      <c r="K75" s="2">
        <v>1945.05</v>
      </c>
      <c r="L75" s="2">
        <v>1945.05</v>
      </c>
      <c r="M75" s="2">
        <v>1945.05</v>
      </c>
      <c r="N75" s="2">
        <v>1945.05</v>
      </c>
      <c r="O75" s="2">
        <v>1945.05</v>
      </c>
      <c r="P75" s="2">
        <v>1945.05</v>
      </c>
      <c r="Q75" s="2">
        <v>1945.05</v>
      </c>
      <c r="R75" s="2">
        <v>1945.05</v>
      </c>
      <c r="S75" s="2">
        <v>1945.05</v>
      </c>
      <c r="T75" s="2">
        <v>1945.05</v>
      </c>
      <c r="U75" s="2">
        <v>1945.05</v>
      </c>
      <c r="V75" s="2">
        <v>1945.05</v>
      </c>
      <c r="W75" s="2">
        <v>1945.05</v>
      </c>
      <c r="X75" s="2">
        <v>1945.05</v>
      </c>
      <c r="Y75" s="2">
        <v>1945.05</v>
      </c>
      <c r="Z75" s="2">
        <v>1945.05</v>
      </c>
      <c r="AA75" s="2">
        <v>1945.05</v>
      </c>
    </row>
    <row r="76" spans="1:27" x14ac:dyDescent="0.25">
      <c r="A76" s="13"/>
      <c r="B76" s="18" t="s">
        <v>76</v>
      </c>
      <c r="C76" s="6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219</v>
      </c>
      <c r="Q76" s="2">
        <v>219</v>
      </c>
      <c r="R76" s="2">
        <v>219</v>
      </c>
      <c r="S76" s="2">
        <v>219</v>
      </c>
      <c r="T76" s="2">
        <v>219</v>
      </c>
      <c r="U76" s="2">
        <v>219</v>
      </c>
      <c r="V76" s="2">
        <v>219</v>
      </c>
      <c r="W76" s="2">
        <v>219</v>
      </c>
      <c r="X76" s="2">
        <v>219</v>
      </c>
      <c r="Y76" s="2">
        <v>219</v>
      </c>
      <c r="Z76" s="2">
        <v>219</v>
      </c>
      <c r="AA76" s="2">
        <v>219</v>
      </c>
    </row>
    <row r="77" spans="1:27" x14ac:dyDescent="0.25">
      <c r="A77" s="13"/>
      <c r="B77" s="18" t="s">
        <v>50</v>
      </c>
      <c r="C77" s="6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3780.46</v>
      </c>
      <c r="P77" s="2">
        <v>3780.46</v>
      </c>
      <c r="Q77" s="2">
        <v>3780.46</v>
      </c>
      <c r="R77" s="2">
        <v>3780.46</v>
      </c>
      <c r="S77" s="2">
        <v>3780.46</v>
      </c>
      <c r="T77" s="2">
        <v>3780.46</v>
      </c>
      <c r="U77" s="2">
        <v>3780.46</v>
      </c>
      <c r="V77" s="2">
        <v>3780.46</v>
      </c>
      <c r="W77" s="2">
        <v>3780.46</v>
      </c>
      <c r="X77" s="2">
        <v>3780.46</v>
      </c>
      <c r="Y77" s="2">
        <v>3780.46</v>
      </c>
      <c r="Z77" s="2">
        <v>3780.46</v>
      </c>
      <c r="AA77" s="2">
        <v>3780.46</v>
      </c>
    </row>
    <row r="78" spans="1:27" x14ac:dyDescent="0.25">
      <c r="A78" s="13"/>
      <c r="B78" s="18" t="s">
        <v>51</v>
      </c>
      <c r="C78" s="6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5205.8999999999996</v>
      </c>
      <c r="P78" s="2">
        <v>5205.8999999999996</v>
      </c>
      <c r="Q78" s="2">
        <v>5205.8999999999996</v>
      </c>
      <c r="R78" s="2">
        <v>5205.8999999999996</v>
      </c>
      <c r="S78" s="2">
        <v>5205.8999999999996</v>
      </c>
      <c r="T78" s="2">
        <v>5205.8999999999996</v>
      </c>
      <c r="U78" s="2">
        <v>5205.8999999999996</v>
      </c>
      <c r="V78" s="2">
        <v>5205.8999999999996</v>
      </c>
      <c r="W78" s="2">
        <v>5205.8999999999996</v>
      </c>
      <c r="X78" s="2">
        <v>5205.8999999999996</v>
      </c>
      <c r="Y78" s="2">
        <v>5205.8999999999996</v>
      </c>
      <c r="Z78" s="2">
        <v>5205.8999999999996</v>
      </c>
      <c r="AA78" s="2">
        <v>5205.8999999999996</v>
      </c>
    </row>
    <row r="79" spans="1:27" ht="12.75" customHeight="1" x14ac:dyDescent="0.25">
      <c r="A79" s="13"/>
      <c r="B79" s="8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25">
      <c r="A80" s="13"/>
      <c r="B80" s="8" t="s">
        <v>4</v>
      </c>
      <c r="C80" s="16">
        <f>SUM(C59:C79)</f>
        <v>59751.4</v>
      </c>
      <c r="D80" s="16">
        <f t="shared" ref="D80:AA80" si="7">SUM(D59:D79)</f>
        <v>59751.4</v>
      </c>
      <c r="E80" s="16">
        <f t="shared" si="7"/>
        <v>59751.4</v>
      </c>
      <c r="F80" s="16">
        <f t="shared" si="7"/>
        <v>59751.4</v>
      </c>
      <c r="G80" s="16">
        <f t="shared" si="7"/>
        <v>61365.1</v>
      </c>
      <c r="H80" s="16">
        <f t="shared" si="7"/>
        <v>63310.15</v>
      </c>
      <c r="I80" s="16">
        <f t="shared" si="7"/>
        <v>63310.15</v>
      </c>
      <c r="J80" s="16">
        <f t="shared" si="7"/>
        <v>63310.15</v>
      </c>
      <c r="K80" s="16">
        <f t="shared" si="7"/>
        <v>63310.15</v>
      </c>
      <c r="L80" s="16">
        <f t="shared" si="7"/>
        <v>63310.15</v>
      </c>
      <c r="M80" s="16">
        <f t="shared" si="7"/>
        <v>63310.15</v>
      </c>
      <c r="N80" s="16">
        <f>SUM(N59:N79)</f>
        <v>63310.15</v>
      </c>
      <c r="O80" s="16">
        <f t="shared" si="7"/>
        <v>72296.509999999995</v>
      </c>
      <c r="P80" s="16">
        <f t="shared" si="7"/>
        <v>72515.509999999995</v>
      </c>
      <c r="Q80" s="16">
        <f t="shared" si="7"/>
        <v>72515.509999999995</v>
      </c>
      <c r="R80" s="16">
        <f t="shared" si="7"/>
        <v>72515.509999999995</v>
      </c>
      <c r="S80" s="16">
        <f t="shared" si="7"/>
        <v>72515.509999999995</v>
      </c>
      <c r="T80" s="16">
        <f t="shared" si="7"/>
        <v>72515.509999999995</v>
      </c>
      <c r="U80" s="16">
        <f t="shared" si="7"/>
        <v>72515.509999999995</v>
      </c>
      <c r="V80" s="16">
        <f t="shared" si="7"/>
        <v>72515.509999999995</v>
      </c>
      <c r="W80" s="16">
        <f t="shared" si="7"/>
        <v>72515.509999999995</v>
      </c>
      <c r="X80" s="16">
        <f t="shared" si="7"/>
        <v>72515.509999999995</v>
      </c>
      <c r="Y80" s="16">
        <f t="shared" si="7"/>
        <v>72515.509999999995</v>
      </c>
      <c r="Z80" s="16">
        <f t="shared" si="7"/>
        <v>72515.509999999995</v>
      </c>
      <c r="AA80" s="16">
        <f t="shared" si="7"/>
        <v>72515.509999999995</v>
      </c>
    </row>
    <row r="81" spans="1:27" x14ac:dyDescent="0.25">
      <c r="A81" s="13"/>
      <c r="B81" s="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5">
      <c r="A82" s="13"/>
      <c r="B82" s="15" t="s">
        <v>52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x14ac:dyDescent="0.25">
      <c r="A83" s="13"/>
      <c r="B83" s="18" t="s">
        <v>53</v>
      </c>
      <c r="C83" s="6">
        <v>14820</v>
      </c>
      <c r="D83" s="2">
        <v>14820</v>
      </c>
      <c r="E83" s="2">
        <v>14820</v>
      </c>
      <c r="F83" s="2">
        <v>14820</v>
      </c>
      <c r="G83" s="2">
        <v>14820</v>
      </c>
      <c r="H83" s="2">
        <v>14820</v>
      </c>
      <c r="I83" s="2">
        <v>14820</v>
      </c>
      <c r="J83" s="2">
        <v>14820</v>
      </c>
      <c r="K83" s="2">
        <v>14820</v>
      </c>
      <c r="L83" s="2">
        <v>14820</v>
      </c>
      <c r="M83" s="2">
        <v>14820</v>
      </c>
      <c r="N83" s="2">
        <v>14820</v>
      </c>
      <c r="O83" s="2">
        <v>14820</v>
      </c>
      <c r="P83" s="2">
        <v>14820</v>
      </c>
      <c r="Q83" s="2">
        <v>14820</v>
      </c>
      <c r="R83" s="2">
        <v>14820</v>
      </c>
      <c r="S83" s="2">
        <v>14820</v>
      </c>
      <c r="T83" s="2">
        <v>14820</v>
      </c>
      <c r="U83" s="2">
        <v>14820</v>
      </c>
      <c r="V83" s="2">
        <v>14820</v>
      </c>
      <c r="W83" s="2">
        <v>14820</v>
      </c>
      <c r="X83" s="2">
        <v>14820</v>
      </c>
      <c r="Y83" s="2">
        <v>14820</v>
      </c>
      <c r="Z83" s="2">
        <v>14820</v>
      </c>
      <c r="AA83" s="2">
        <v>14820</v>
      </c>
    </row>
    <row r="84" spans="1:27" x14ac:dyDescent="0.25">
      <c r="A84" s="13"/>
      <c r="B84" s="13" t="s">
        <v>54</v>
      </c>
      <c r="C84" s="6">
        <v>1330</v>
      </c>
      <c r="D84" s="2">
        <v>1330</v>
      </c>
      <c r="E84" s="2">
        <v>1330</v>
      </c>
      <c r="F84" s="2">
        <v>1330</v>
      </c>
      <c r="G84" s="2">
        <v>1330</v>
      </c>
      <c r="H84" s="2">
        <v>1330</v>
      </c>
      <c r="I84" s="2">
        <v>1330</v>
      </c>
      <c r="J84" s="2">
        <v>1330</v>
      </c>
      <c r="K84" s="2">
        <v>1330</v>
      </c>
      <c r="L84" s="2">
        <v>1330</v>
      </c>
      <c r="M84" s="2">
        <v>1330</v>
      </c>
      <c r="N84" s="2">
        <v>1330</v>
      </c>
      <c r="O84" s="2">
        <v>1330</v>
      </c>
      <c r="P84" s="2">
        <v>1330</v>
      </c>
      <c r="Q84" s="2">
        <v>1330</v>
      </c>
      <c r="R84" s="2">
        <v>1330</v>
      </c>
      <c r="S84" s="2">
        <v>1330</v>
      </c>
      <c r="T84" s="2">
        <v>1330</v>
      </c>
      <c r="U84" s="2">
        <v>1330</v>
      </c>
      <c r="V84" s="2">
        <v>1330</v>
      </c>
      <c r="W84" s="2">
        <v>1330</v>
      </c>
      <c r="X84" s="2">
        <v>1330</v>
      </c>
      <c r="Y84" s="2">
        <v>1330</v>
      </c>
      <c r="Z84" s="2">
        <v>1330</v>
      </c>
      <c r="AA84" s="2">
        <v>1330</v>
      </c>
    </row>
    <row r="85" spans="1:27" x14ac:dyDescent="0.25">
      <c r="A85" s="13"/>
      <c r="B85" s="13" t="s">
        <v>55</v>
      </c>
      <c r="C85" s="6">
        <v>5700</v>
      </c>
      <c r="D85" s="2">
        <v>5700</v>
      </c>
      <c r="E85" s="2">
        <v>5700</v>
      </c>
      <c r="F85" s="2">
        <v>5700</v>
      </c>
      <c r="G85" s="2">
        <v>5700</v>
      </c>
      <c r="H85" s="2">
        <v>5700</v>
      </c>
      <c r="I85" s="2">
        <v>5700</v>
      </c>
      <c r="J85" s="2">
        <v>5700</v>
      </c>
      <c r="K85" s="2">
        <v>5700</v>
      </c>
      <c r="L85" s="2">
        <v>5700</v>
      </c>
      <c r="M85" s="2">
        <v>5700</v>
      </c>
      <c r="N85" s="2">
        <v>5700</v>
      </c>
      <c r="O85" s="2">
        <v>5700</v>
      </c>
      <c r="P85" s="2">
        <v>5700</v>
      </c>
      <c r="Q85" s="2">
        <v>5700</v>
      </c>
      <c r="R85" s="2">
        <v>5700</v>
      </c>
      <c r="S85" s="2">
        <v>5700</v>
      </c>
      <c r="T85" s="2">
        <v>5700</v>
      </c>
      <c r="U85" s="2">
        <v>5700</v>
      </c>
      <c r="V85" s="2">
        <v>5700</v>
      </c>
      <c r="W85" s="2">
        <v>5700</v>
      </c>
      <c r="X85" s="2">
        <v>5700</v>
      </c>
      <c r="Y85" s="2">
        <v>5700</v>
      </c>
      <c r="Z85" s="2">
        <v>5700</v>
      </c>
      <c r="AA85" s="2">
        <v>5700</v>
      </c>
    </row>
    <row r="86" spans="1:27" x14ac:dyDescent="0.25">
      <c r="A86" s="13"/>
      <c r="B86" s="13" t="s">
        <v>56</v>
      </c>
      <c r="C86" s="6">
        <v>1140</v>
      </c>
      <c r="D86" s="2">
        <v>1140</v>
      </c>
      <c r="E86" s="2">
        <v>1140</v>
      </c>
      <c r="F86" s="2">
        <v>1140</v>
      </c>
      <c r="G86" s="2">
        <v>1140</v>
      </c>
      <c r="H86" s="2">
        <v>1140</v>
      </c>
      <c r="I86" s="2">
        <v>1140</v>
      </c>
      <c r="J86" s="2">
        <v>1140</v>
      </c>
      <c r="K86" s="2">
        <v>1140</v>
      </c>
      <c r="L86" s="2">
        <v>1140</v>
      </c>
      <c r="M86" s="2">
        <v>1140</v>
      </c>
      <c r="N86" s="2">
        <v>1140</v>
      </c>
      <c r="O86" s="2">
        <v>1140</v>
      </c>
      <c r="P86" s="2">
        <v>1140</v>
      </c>
      <c r="Q86" s="2">
        <v>1140</v>
      </c>
      <c r="R86" s="2">
        <v>1140</v>
      </c>
      <c r="S86" s="2">
        <v>1140</v>
      </c>
      <c r="T86" s="2">
        <v>1140</v>
      </c>
      <c r="U86" s="2">
        <v>1140</v>
      </c>
      <c r="V86" s="2">
        <v>1140</v>
      </c>
      <c r="W86" s="2">
        <v>1140</v>
      </c>
      <c r="X86" s="2">
        <v>1140</v>
      </c>
      <c r="Y86" s="2">
        <v>1140</v>
      </c>
      <c r="Z86" s="2">
        <v>1140</v>
      </c>
      <c r="AA86" s="2">
        <v>1140</v>
      </c>
    </row>
    <row r="87" spans="1:27" x14ac:dyDescent="0.25">
      <c r="A87" s="13"/>
      <c r="B87" s="13" t="s">
        <v>57</v>
      </c>
      <c r="C87" s="6">
        <v>95</v>
      </c>
      <c r="D87" s="2">
        <v>95</v>
      </c>
      <c r="E87" s="2">
        <v>95</v>
      </c>
      <c r="F87" s="2">
        <v>95</v>
      </c>
      <c r="G87" s="2">
        <v>95</v>
      </c>
      <c r="H87" s="2">
        <v>95</v>
      </c>
      <c r="I87" s="2">
        <v>95</v>
      </c>
      <c r="J87" s="2">
        <v>95</v>
      </c>
      <c r="K87" s="2">
        <v>95</v>
      </c>
      <c r="L87" s="2">
        <v>95</v>
      </c>
      <c r="M87" s="2">
        <v>95</v>
      </c>
      <c r="N87" s="2">
        <v>95</v>
      </c>
      <c r="O87" s="2">
        <v>95</v>
      </c>
      <c r="P87" s="2">
        <v>95</v>
      </c>
      <c r="Q87" s="2">
        <v>95</v>
      </c>
      <c r="R87" s="2">
        <v>95</v>
      </c>
      <c r="S87" s="2">
        <v>95</v>
      </c>
      <c r="T87" s="2">
        <v>95</v>
      </c>
      <c r="U87" s="2">
        <v>95</v>
      </c>
      <c r="V87" s="2">
        <v>95</v>
      </c>
      <c r="W87" s="2">
        <v>95</v>
      </c>
      <c r="X87" s="2">
        <v>95</v>
      </c>
      <c r="Y87" s="2">
        <v>95</v>
      </c>
      <c r="Z87" s="2">
        <v>95</v>
      </c>
      <c r="AA87" s="2">
        <v>95</v>
      </c>
    </row>
    <row r="88" spans="1:27" x14ac:dyDescent="0.25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x14ac:dyDescent="0.25">
      <c r="A89" s="13"/>
      <c r="B89" s="8" t="s">
        <v>4</v>
      </c>
      <c r="C89" s="16">
        <f>SUM(C83:C88)</f>
        <v>23085</v>
      </c>
      <c r="D89" s="16">
        <f t="shared" ref="D89:AA89" si="8">SUM(D83:D88)</f>
        <v>23085</v>
      </c>
      <c r="E89" s="16">
        <f t="shared" si="8"/>
        <v>23085</v>
      </c>
      <c r="F89" s="16">
        <f t="shared" si="8"/>
        <v>23085</v>
      </c>
      <c r="G89" s="16">
        <f t="shared" si="8"/>
        <v>23085</v>
      </c>
      <c r="H89" s="16">
        <f t="shared" si="8"/>
        <v>23085</v>
      </c>
      <c r="I89" s="16">
        <f t="shared" si="8"/>
        <v>23085</v>
      </c>
      <c r="J89" s="16">
        <f t="shared" si="8"/>
        <v>23085</v>
      </c>
      <c r="K89" s="16">
        <f t="shared" si="8"/>
        <v>23085</v>
      </c>
      <c r="L89" s="16">
        <f t="shared" si="8"/>
        <v>23085</v>
      </c>
      <c r="M89" s="16">
        <f t="shared" si="8"/>
        <v>23085</v>
      </c>
      <c r="N89" s="16">
        <f t="shared" si="8"/>
        <v>23085</v>
      </c>
      <c r="O89" s="16">
        <f t="shared" si="8"/>
        <v>23085</v>
      </c>
      <c r="P89" s="16">
        <f t="shared" si="8"/>
        <v>23085</v>
      </c>
      <c r="Q89" s="16">
        <f t="shared" si="8"/>
        <v>23085</v>
      </c>
      <c r="R89" s="16">
        <f t="shared" si="8"/>
        <v>23085</v>
      </c>
      <c r="S89" s="16">
        <f t="shared" si="8"/>
        <v>23085</v>
      </c>
      <c r="T89" s="16">
        <f t="shared" si="8"/>
        <v>23085</v>
      </c>
      <c r="U89" s="16">
        <f t="shared" si="8"/>
        <v>23085</v>
      </c>
      <c r="V89" s="16">
        <f t="shared" si="8"/>
        <v>23085</v>
      </c>
      <c r="W89" s="16">
        <f t="shared" si="8"/>
        <v>23085</v>
      </c>
      <c r="X89" s="16">
        <f t="shared" si="8"/>
        <v>23085</v>
      </c>
      <c r="Y89" s="16">
        <f t="shared" si="8"/>
        <v>23085</v>
      </c>
      <c r="Z89" s="16">
        <f t="shared" si="8"/>
        <v>23085</v>
      </c>
      <c r="AA89" s="16">
        <f t="shared" si="8"/>
        <v>23085</v>
      </c>
    </row>
    <row r="90" spans="1:27" x14ac:dyDescent="0.25">
      <c r="A90" s="13"/>
      <c r="B90" s="8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x14ac:dyDescent="0.25">
      <c r="A91" s="13"/>
      <c r="B91" s="15" t="s">
        <v>58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25">
      <c r="A92" s="13"/>
      <c r="B92" s="18" t="s">
        <v>59</v>
      </c>
      <c r="C92" s="6">
        <v>1995</v>
      </c>
      <c r="D92" s="2">
        <v>1995</v>
      </c>
      <c r="E92" s="2">
        <v>1995</v>
      </c>
      <c r="F92" s="2">
        <v>1995</v>
      </c>
      <c r="G92" s="2">
        <v>1995</v>
      </c>
      <c r="H92" s="2">
        <v>1995</v>
      </c>
      <c r="I92" s="2">
        <v>1995</v>
      </c>
      <c r="J92" s="2">
        <v>1995</v>
      </c>
      <c r="K92" s="2">
        <v>1995</v>
      </c>
      <c r="L92" s="2">
        <v>1995</v>
      </c>
      <c r="M92" s="2">
        <v>1995</v>
      </c>
      <c r="N92" s="2">
        <v>1995</v>
      </c>
      <c r="O92" s="2">
        <v>1995</v>
      </c>
      <c r="P92" s="2">
        <v>1995</v>
      </c>
      <c r="Q92" s="2">
        <v>1995</v>
      </c>
      <c r="R92" s="2">
        <v>1995</v>
      </c>
      <c r="S92" s="2">
        <v>1995</v>
      </c>
      <c r="T92" s="2">
        <v>1995</v>
      </c>
      <c r="U92" s="2">
        <v>1995</v>
      </c>
      <c r="V92" s="2">
        <v>1995</v>
      </c>
      <c r="W92" s="2">
        <v>1995</v>
      </c>
      <c r="X92" s="2">
        <v>1995</v>
      </c>
      <c r="Y92" s="2">
        <v>1995</v>
      </c>
      <c r="Z92" s="2">
        <v>1995</v>
      </c>
      <c r="AA92" s="2">
        <v>1995</v>
      </c>
    </row>
    <row r="93" spans="1:27" x14ac:dyDescent="0.25">
      <c r="A93" s="13"/>
      <c r="B93" s="18" t="s">
        <v>60</v>
      </c>
      <c r="C93" s="6">
        <v>7885</v>
      </c>
      <c r="D93" s="2">
        <v>7885</v>
      </c>
      <c r="E93" s="2">
        <v>7885</v>
      </c>
      <c r="F93" s="2">
        <v>7885</v>
      </c>
      <c r="G93" s="2">
        <v>7885</v>
      </c>
      <c r="H93" s="2">
        <v>7885</v>
      </c>
      <c r="I93" s="2">
        <v>7885</v>
      </c>
      <c r="J93" s="2">
        <v>7885</v>
      </c>
      <c r="K93" s="2">
        <v>7885</v>
      </c>
      <c r="L93" s="2">
        <v>7885</v>
      </c>
      <c r="M93" s="2">
        <v>7885</v>
      </c>
      <c r="N93" s="2">
        <v>7885</v>
      </c>
      <c r="O93" s="2">
        <v>7885</v>
      </c>
      <c r="P93" s="2">
        <v>7885</v>
      </c>
      <c r="Q93" s="2">
        <v>7885</v>
      </c>
      <c r="R93" s="2">
        <v>7885</v>
      </c>
      <c r="S93" s="2">
        <v>7885</v>
      </c>
      <c r="T93" s="2">
        <v>7885</v>
      </c>
      <c r="U93" s="2">
        <v>7885</v>
      </c>
      <c r="V93" s="2">
        <v>7885</v>
      </c>
      <c r="W93" s="2">
        <v>7885</v>
      </c>
      <c r="X93" s="2">
        <v>7885</v>
      </c>
      <c r="Y93" s="2">
        <v>7885</v>
      </c>
      <c r="Z93" s="2">
        <v>7885</v>
      </c>
      <c r="AA93" s="2">
        <v>7885</v>
      </c>
    </row>
    <row r="94" spans="1:27" x14ac:dyDescent="0.25">
      <c r="A94" s="13"/>
      <c r="B94" s="13" t="s">
        <v>61</v>
      </c>
      <c r="C94" s="6">
        <v>2700</v>
      </c>
      <c r="D94" s="2">
        <v>2700</v>
      </c>
      <c r="E94" s="2">
        <v>2700</v>
      </c>
      <c r="F94" s="2">
        <v>2700</v>
      </c>
      <c r="G94" s="2">
        <v>2700</v>
      </c>
      <c r="H94" s="2">
        <v>2700</v>
      </c>
      <c r="I94" s="2">
        <v>2700</v>
      </c>
      <c r="J94" s="2">
        <v>2700</v>
      </c>
      <c r="K94" s="2">
        <v>2700</v>
      </c>
      <c r="L94" s="2">
        <v>2700</v>
      </c>
      <c r="M94" s="2">
        <v>2700</v>
      </c>
      <c r="N94" s="2">
        <v>2700</v>
      </c>
      <c r="O94" s="2">
        <v>2700</v>
      </c>
      <c r="P94" s="2">
        <v>2700</v>
      </c>
      <c r="Q94" s="2">
        <v>2700</v>
      </c>
      <c r="R94" s="2">
        <v>2700</v>
      </c>
      <c r="S94" s="2">
        <v>2700</v>
      </c>
      <c r="T94" s="2">
        <v>2700</v>
      </c>
      <c r="U94" s="2">
        <v>2700</v>
      </c>
      <c r="V94" s="2">
        <v>2700</v>
      </c>
      <c r="W94" s="2">
        <v>2700</v>
      </c>
      <c r="X94" s="2">
        <v>2700</v>
      </c>
      <c r="Y94" s="2">
        <v>2700</v>
      </c>
      <c r="Z94" s="2">
        <v>2700</v>
      </c>
      <c r="AA94" s="2">
        <v>2700</v>
      </c>
    </row>
    <row r="95" spans="1:27" x14ac:dyDescent="0.25">
      <c r="A95" s="13"/>
      <c r="B95" s="13" t="s">
        <v>62</v>
      </c>
      <c r="C95" s="6">
        <v>180</v>
      </c>
      <c r="D95" s="2">
        <v>180</v>
      </c>
      <c r="E95" s="2">
        <v>180</v>
      </c>
      <c r="F95" s="2">
        <v>180</v>
      </c>
      <c r="G95" s="2">
        <v>180</v>
      </c>
      <c r="H95" s="2">
        <v>180</v>
      </c>
      <c r="I95" s="2">
        <v>180</v>
      </c>
      <c r="J95" s="2">
        <v>180</v>
      </c>
      <c r="K95" s="2">
        <v>180</v>
      </c>
      <c r="L95" s="2">
        <v>180</v>
      </c>
      <c r="M95" s="2">
        <v>180</v>
      </c>
      <c r="N95" s="2">
        <v>180</v>
      </c>
      <c r="O95" s="2">
        <v>180</v>
      </c>
      <c r="P95" s="2">
        <v>180</v>
      </c>
      <c r="Q95" s="2">
        <v>180</v>
      </c>
      <c r="R95" s="2">
        <v>180</v>
      </c>
      <c r="S95" s="2">
        <v>180</v>
      </c>
      <c r="T95" s="2">
        <v>180</v>
      </c>
      <c r="U95" s="2">
        <v>180</v>
      </c>
      <c r="V95" s="2">
        <v>180</v>
      </c>
      <c r="W95" s="2">
        <v>180</v>
      </c>
      <c r="X95" s="2">
        <v>180</v>
      </c>
      <c r="Y95" s="2">
        <v>180</v>
      </c>
      <c r="Z95" s="2">
        <v>180</v>
      </c>
      <c r="AA95" s="2">
        <v>180</v>
      </c>
    </row>
    <row r="96" spans="1:27" x14ac:dyDescent="0.25">
      <c r="A96" s="13"/>
      <c r="B96" s="13" t="s">
        <v>63</v>
      </c>
      <c r="C96" s="6">
        <v>90</v>
      </c>
      <c r="D96" s="2">
        <v>90</v>
      </c>
      <c r="E96" s="2">
        <v>90</v>
      </c>
      <c r="F96" s="2">
        <v>90</v>
      </c>
      <c r="G96" s="2">
        <v>90</v>
      </c>
      <c r="H96" s="2">
        <v>90</v>
      </c>
      <c r="I96" s="2">
        <v>90</v>
      </c>
      <c r="J96" s="2">
        <v>90</v>
      </c>
      <c r="K96" s="2">
        <v>90</v>
      </c>
      <c r="L96" s="2">
        <v>90</v>
      </c>
      <c r="M96" s="2">
        <v>90</v>
      </c>
      <c r="N96" s="2">
        <v>90</v>
      </c>
      <c r="O96" s="2">
        <v>90</v>
      </c>
      <c r="P96" s="2">
        <v>90</v>
      </c>
      <c r="Q96" s="2">
        <v>90</v>
      </c>
      <c r="R96" s="2">
        <v>90</v>
      </c>
      <c r="S96" s="2">
        <v>90</v>
      </c>
      <c r="T96" s="2">
        <v>90</v>
      </c>
      <c r="U96" s="2">
        <v>90</v>
      </c>
      <c r="V96" s="2">
        <v>90</v>
      </c>
      <c r="W96" s="2">
        <v>90</v>
      </c>
      <c r="X96" s="2">
        <v>90</v>
      </c>
      <c r="Y96" s="2">
        <v>90</v>
      </c>
      <c r="Z96" s="2">
        <v>90</v>
      </c>
      <c r="AA96" s="2">
        <v>90</v>
      </c>
    </row>
    <row r="97" spans="1:27" x14ac:dyDescent="0.25">
      <c r="A97" s="13"/>
      <c r="B97" s="13" t="s">
        <v>64</v>
      </c>
      <c r="C97" s="6">
        <v>952.46</v>
      </c>
      <c r="D97" s="2">
        <v>952.46</v>
      </c>
      <c r="E97" s="2">
        <v>952.46</v>
      </c>
      <c r="F97" s="2">
        <v>952.46</v>
      </c>
      <c r="G97" s="2">
        <v>952.46</v>
      </c>
      <c r="H97" s="2">
        <v>952.46</v>
      </c>
      <c r="I97" s="2">
        <v>952.46</v>
      </c>
      <c r="J97" s="2">
        <v>952.46</v>
      </c>
      <c r="K97" s="2">
        <v>952.46</v>
      </c>
      <c r="L97" s="2">
        <v>952.46</v>
      </c>
      <c r="M97" s="2">
        <v>952.46</v>
      </c>
      <c r="N97" s="2">
        <v>952.46</v>
      </c>
      <c r="O97" s="2">
        <v>952.46</v>
      </c>
      <c r="P97" s="2">
        <v>952.46</v>
      </c>
      <c r="Q97" s="2">
        <v>952.46</v>
      </c>
      <c r="R97" s="2">
        <v>952.46</v>
      </c>
      <c r="S97" s="2">
        <v>952.46</v>
      </c>
      <c r="T97" s="2">
        <v>952.46</v>
      </c>
      <c r="U97" s="2">
        <v>952.46</v>
      </c>
      <c r="V97" s="2">
        <v>952.46</v>
      </c>
      <c r="W97" s="2">
        <v>952.46</v>
      </c>
      <c r="X97" s="2">
        <v>952.46</v>
      </c>
      <c r="Y97" s="2">
        <v>952.46</v>
      </c>
      <c r="Z97" s="2">
        <v>952.46</v>
      </c>
      <c r="AA97" s="2">
        <v>952.46</v>
      </c>
    </row>
    <row r="98" spans="1:27" x14ac:dyDescent="0.25">
      <c r="A98" s="13"/>
      <c r="B98" s="8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x14ac:dyDescent="0.25">
      <c r="A99" s="13"/>
      <c r="B99" s="8" t="s">
        <v>4</v>
      </c>
      <c r="C99" s="16">
        <f>SUM(C92:C98)</f>
        <v>13802.46</v>
      </c>
      <c r="D99" s="16">
        <f t="shared" ref="D99:AA99" si="9">SUM(D92:D98)</f>
        <v>13802.46</v>
      </c>
      <c r="E99" s="16">
        <f t="shared" si="9"/>
        <v>13802.46</v>
      </c>
      <c r="F99" s="16">
        <f t="shared" si="9"/>
        <v>13802.46</v>
      </c>
      <c r="G99" s="16">
        <f t="shared" si="9"/>
        <v>13802.46</v>
      </c>
      <c r="H99" s="16">
        <f t="shared" si="9"/>
        <v>13802.46</v>
      </c>
      <c r="I99" s="16">
        <f t="shared" si="9"/>
        <v>13802.46</v>
      </c>
      <c r="J99" s="16">
        <f t="shared" si="9"/>
        <v>13802.46</v>
      </c>
      <c r="K99" s="16">
        <f t="shared" si="9"/>
        <v>13802.46</v>
      </c>
      <c r="L99" s="16">
        <f t="shared" si="9"/>
        <v>13802.46</v>
      </c>
      <c r="M99" s="16">
        <f t="shared" si="9"/>
        <v>13802.46</v>
      </c>
      <c r="N99" s="16">
        <f t="shared" si="9"/>
        <v>13802.46</v>
      </c>
      <c r="O99" s="16">
        <f t="shared" si="9"/>
        <v>13802.46</v>
      </c>
      <c r="P99" s="16">
        <f t="shared" si="9"/>
        <v>13802.46</v>
      </c>
      <c r="Q99" s="16">
        <f t="shared" si="9"/>
        <v>13802.46</v>
      </c>
      <c r="R99" s="16">
        <f t="shared" si="9"/>
        <v>13802.46</v>
      </c>
      <c r="S99" s="16">
        <f t="shared" si="9"/>
        <v>13802.46</v>
      </c>
      <c r="T99" s="16">
        <f t="shared" si="9"/>
        <v>13802.46</v>
      </c>
      <c r="U99" s="16">
        <f t="shared" si="9"/>
        <v>13802.46</v>
      </c>
      <c r="V99" s="16">
        <f t="shared" si="9"/>
        <v>13802.46</v>
      </c>
      <c r="W99" s="16">
        <f t="shared" si="9"/>
        <v>13802.46</v>
      </c>
      <c r="X99" s="16">
        <f t="shared" si="9"/>
        <v>13802.46</v>
      </c>
      <c r="Y99" s="16">
        <f t="shared" si="9"/>
        <v>13802.46</v>
      </c>
      <c r="Z99" s="16">
        <f t="shared" si="9"/>
        <v>13802.46</v>
      </c>
      <c r="AA99" s="16">
        <f t="shared" si="9"/>
        <v>13802.46</v>
      </c>
    </row>
    <row r="100" spans="1:27" x14ac:dyDescent="0.25">
      <c r="A100" s="13"/>
      <c r="B100" s="8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27" x14ac:dyDescent="0.25">
      <c r="A101" s="13"/>
      <c r="B101" s="15" t="s">
        <v>65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27" x14ac:dyDescent="0.25">
      <c r="A102" s="13"/>
      <c r="B102" s="9" t="s">
        <v>66</v>
      </c>
      <c r="C102" s="6">
        <v>3532.03</v>
      </c>
      <c r="D102" s="2">
        <v>3532.03</v>
      </c>
      <c r="E102" s="2">
        <v>3532.03</v>
      </c>
      <c r="F102" s="2">
        <v>3532.03</v>
      </c>
      <c r="G102" s="2">
        <v>3532.03</v>
      </c>
      <c r="H102" s="2">
        <v>3532.03</v>
      </c>
      <c r="I102" s="2">
        <v>3532.03</v>
      </c>
      <c r="J102" s="2">
        <v>3532.03</v>
      </c>
      <c r="K102" s="2">
        <v>3532.03</v>
      </c>
      <c r="L102" s="2">
        <v>3532.03</v>
      </c>
      <c r="M102" s="2">
        <v>3532.03</v>
      </c>
      <c r="N102" s="2">
        <v>3532.03</v>
      </c>
      <c r="O102" s="2">
        <v>3532.03</v>
      </c>
      <c r="P102" s="2">
        <v>3532.03</v>
      </c>
      <c r="Q102" s="2">
        <v>3532.03</v>
      </c>
      <c r="R102" s="2">
        <v>3532.03</v>
      </c>
      <c r="S102" s="2">
        <v>3532.03</v>
      </c>
      <c r="T102" s="2">
        <v>3532.03</v>
      </c>
      <c r="U102" s="2">
        <v>3532.03</v>
      </c>
      <c r="V102" s="2">
        <v>3532.03</v>
      </c>
      <c r="W102" s="2">
        <v>3532.03</v>
      </c>
      <c r="X102" s="2">
        <v>3532.03</v>
      </c>
      <c r="Y102" s="2">
        <v>3532.03</v>
      </c>
      <c r="Z102" s="2">
        <v>3532.03</v>
      </c>
      <c r="AA102" s="2">
        <v>3532.03</v>
      </c>
    </row>
    <row r="103" spans="1:27" x14ac:dyDescent="0.25">
      <c r="A103" s="13"/>
      <c r="B103" s="8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25">
      <c r="A104" s="13"/>
      <c r="B104" s="8" t="s">
        <v>4</v>
      </c>
      <c r="C104" s="16">
        <f>SUM(C102:C103)</f>
        <v>3532.03</v>
      </c>
      <c r="D104" s="16">
        <f t="shared" ref="D104:AA104" si="10">SUM(D102:D103)</f>
        <v>3532.03</v>
      </c>
      <c r="E104" s="16">
        <f t="shared" si="10"/>
        <v>3532.03</v>
      </c>
      <c r="F104" s="16">
        <f t="shared" si="10"/>
        <v>3532.03</v>
      </c>
      <c r="G104" s="16">
        <f t="shared" si="10"/>
        <v>3532.03</v>
      </c>
      <c r="H104" s="16">
        <f t="shared" si="10"/>
        <v>3532.03</v>
      </c>
      <c r="I104" s="16">
        <f t="shared" si="10"/>
        <v>3532.03</v>
      </c>
      <c r="J104" s="16">
        <f t="shared" si="10"/>
        <v>3532.03</v>
      </c>
      <c r="K104" s="16">
        <f t="shared" si="10"/>
        <v>3532.03</v>
      </c>
      <c r="L104" s="16">
        <f t="shared" si="10"/>
        <v>3532.03</v>
      </c>
      <c r="M104" s="16">
        <f t="shared" si="10"/>
        <v>3532.03</v>
      </c>
      <c r="N104" s="16">
        <f t="shared" si="10"/>
        <v>3532.03</v>
      </c>
      <c r="O104" s="16">
        <f t="shared" si="10"/>
        <v>3532.03</v>
      </c>
      <c r="P104" s="16">
        <f t="shared" si="10"/>
        <v>3532.03</v>
      </c>
      <c r="Q104" s="16">
        <f t="shared" si="10"/>
        <v>3532.03</v>
      </c>
      <c r="R104" s="16">
        <f t="shared" si="10"/>
        <v>3532.03</v>
      </c>
      <c r="S104" s="16">
        <f t="shared" si="10"/>
        <v>3532.03</v>
      </c>
      <c r="T104" s="16">
        <f t="shared" si="10"/>
        <v>3532.03</v>
      </c>
      <c r="U104" s="16">
        <f t="shared" si="10"/>
        <v>3532.03</v>
      </c>
      <c r="V104" s="16">
        <f t="shared" si="10"/>
        <v>3532.03</v>
      </c>
      <c r="W104" s="16">
        <f t="shared" si="10"/>
        <v>3532.03</v>
      </c>
      <c r="X104" s="16">
        <f t="shared" si="10"/>
        <v>3532.03</v>
      </c>
      <c r="Y104" s="16">
        <f t="shared" si="10"/>
        <v>3532.03</v>
      </c>
      <c r="Z104" s="16">
        <f t="shared" si="10"/>
        <v>3532.03</v>
      </c>
      <c r="AA104" s="16">
        <f t="shared" si="10"/>
        <v>3532.03</v>
      </c>
    </row>
    <row r="105" spans="1:27" x14ac:dyDescent="0.25">
      <c r="A105" s="13"/>
      <c r="B105" s="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27" x14ac:dyDescent="0.25">
      <c r="A106" s="13"/>
      <c r="B106" s="15" t="s">
        <v>145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27" x14ac:dyDescent="0.25">
      <c r="A107" s="13"/>
      <c r="B107" s="9" t="s">
        <v>146</v>
      </c>
      <c r="C107" s="6">
        <v>0</v>
      </c>
      <c r="D107" s="2">
        <v>0</v>
      </c>
      <c r="E107" s="2">
        <v>50080.58</v>
      </c>
      <c r="F107" s="2">
        <v>50080.58</v>
      </c>
      <c r="G107" s="2">
        <v>50080.58</v>
      </c>
      <c r="H107" s="2">
        <v>50080.58</v>
      </c>
      <c r="I107" s="2">
        <v>50080.58</v>
      </c>
      <c r="J107" s="2">
        <v>50080.58</v>
      </c>
      <c r="K107" s="2">
        <v>50080.58</v>
      </c>
      <c r="L107" s="2">
        <v>50080.58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</row>
    <row r="108" spans="1:27" x14ac:dyDescent="0.25">
      <c r="A108" s="13"/>
      <c r="B108" s="9" t="s">
        <v>147</v>
      </c>
      <c r="C108" s="6">
        <v>0</v>
      </c>
      <c r="D108" s="2">
        <v>0</v>
      </c>
      <c r="E108" s="2">
        <v>0</v>
      </c>
      <c r="F108" s="2">
        <v>15217.94</v>
      </c>
      <c r="G108" s="2">
        <v>15217.94</v>
      </c>
      <c r="H108" s="2">
        <v>15217.94</v>
      </c>
      <c r="I108" s="2">
        <v>15217.94</v>
      </c>
      <c r="J108" s="2">
        <v>15217.94</v>
      </c>
      <c r="K108" s="2">
        <v>15217.94</v>
      </c>
      <c r="L108" s="2">
        <v>15217.94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</row>
    <row r="109" spans="1:27" x14ac:dyDescent="0.25">
      <c r="A109" s="13"/>
      <c r="B109" s="13" t="s">
        <v>148</v>
      </c>
      <c r="C109" s="6">
        <v>0</v>
      </c>
      <c r="D109" s="2">
        <v>0</v>
      </c>
      <c r="E109" s="2">
        <v>0</v>
      </c>
      <c r="F109" s="2">
        <v>275</v>
      </c>
      <c r="G109" s="2">
        <v>275</v>
      </c>
      <c r="H109" s="2">
        <v>275</v>
      </c>
      <c r="I109" s="2">
        <v>275</v>
      </c>
      <c r="J109" s="2">
        <v>275</v>
      </c>
      <c r="K109" s="2">
        <v>275</v>
      </c>
      <c r="L109" s="2">
        <v>275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</row>
    <row r="110" spans="1:27" x14ac:dyDescent="0.25">
      <c r="A110" s="13"/>
      <c r="B110" s="9" t="s">
        <v>149</v>
      </c>
      <c r="C110" s="6">
        <v>0</v>
      </c>
      <c r="D110" s="2">
        <v>0</v>
      </c>
      <c r="E110" s="2">
        <v>0</v>
      </c>
      <c r="F110" s="2">
        <v>0</v>
      </c>
      <c r="G110" s="2">
        <v>774.5</v>
      </c>
      <c r="H110" s="2">
        <v>774.5</v>
      </c>
      <c r="I110" s="2">
        <v>774.5</v>
      </c>
      <c r="J110" s="2">
        <v>774.5</v>
      </c>
      <c r="K110" s="2">
        <v>774.5</v>
      </c>
      <c r="L110" s="2">
        <v>774.5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</row>
    <row r="111" spans="1:27" x14ac:dyDescent="0.25">
      <c r="A111" s="13"/>
      <c r="B111" s="9" t="s">
        <v>150</v>
      </c>
      <c r="C111" s="6">
        <v>0</v>
      </c>
      <c r="D111" s="2">
        <v>0</v>
      </c>
      <c r="E111" s="2">
        <v>0</v>
      </c>
      <c r="F111" s="2">
        <v>0</v>
      </c>
      <c r="G111" s="2">
        <v>0</v>
      </c>
      <c r="H111" s="2">
        <v>2248.65</v>
      </c>
      <c r="I111" s="2">
        <v>2248.65</v>
      </c>
      <c r="J111" s="2">
        <v>2248.65</v>
      </c>
      <c r="K111" s="2">
        <v>2248.65</v>
      </c>
      <c r="L111" s="2">
        <v>2248.65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</row>
    <row r="112" spans="1:27" x14ac:dyDescent="0.25">
      <c r="A112" s="13"/>
      <c r="B112" s="9" t="s">
        <v>151</v>
      </c>
      <c r="C112" s="6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13393.96</v>
      </c>
      <c r="J112" s="2">
        <v>13393.96</v>
      </c>
      <c r="K112" s="2">
        <v>13393.96</v>
      </c>
      <c r="L112" s="2">
        <v>13393.96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</row>
    <row r="113" spans="1:27" x14ac:dyDescent="0.25">
      <c r="A113" s="13"/>
      <c r="B113" s="9" t="s">
        <v>152</v>
      </c>
      <c r="C113" s="6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2723.41</v>
      </c>
      <c r="K113" s="2">
        <v>2723.41</v>
      </c>
      <c r="L113" s="2">
        <v>2723.41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</row>
    <row r="114" spans="1:27" x14ac:dyDescent="0.25">
      <c r="A114" s="13"/>
      <c r="B114" s="9" t="s">
        <v>153</v>
      </c>
      <c r="C114" s="6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2970.9</v>
      </c>
      <c r="L114" s="2">
        <v>2970.9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</row>
    <row r="115" spans="1:27" x14ac:dyDescent="0.25">
      <c r="A115" s="13"/>
      <c r="B115" s="9" t="s">
        <v>154</v>
      </c>
      <c r="C115" s="6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5435.11</v>
      </c>
      <c r="L115" s="2">
        <v>5435.11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</row>
    <row r="116" spans="1:27" x14ac:dyDescent="0.25">
      <c r="A116" s="13"/>
      <c r="B116" s="9" t="s">
        <v>155</v>
      </c>
      <c r="C116" s="6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2807.7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</row>
    <row r="117" spans="1:27" x14ac:dyDescent="0.25">
      <c r="A117" s="13"/>
      <c r="B117" s="8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5">
      <c r="A118" s="13"/>
      <c r="B118" s="8" t="s">
        <v>4</v>
      </c>
      <c r="C118" s="16">
        <f t="shared" ref="C118:AA118" si="11">SUM(C107:C117)</f>
        <v>0</v>
      </c>
      <c r="D118" s="16">
        <f t="shared" si="11"/>
        <v>0</v>
      </c>
      <c r="E118" s="16">
        <f t="shared" si="11"/>
        <v>50080.58</v>
      </c>
      <c r="F118" s="16">
        <f t="shared" si="11"/>
        <v>65573.52</v>
      </c>
      <c r="G118" s="16">
        <f t="shared" si="11"/>
        <v>66348.02</v>
      </c>
      <c r="H118" s="16">
        <f t="shared" si="11"/>
        <v>68596.67</v>
      </c>
      <c r="I118" s="16">
        <f t="shared" si="11"/>
        <v>81990.63</v>
      </c>
      <c r="J118" s="16">
        <f t="shared" si="11"/>
        <v>84714.040000000008</v>
      </c>
      <c r="K118" s="16">
        <f t="shared" si="11"/>
        <v>93120.05</v>
      </c>
      <c r="L118" s="16">
        <f t="shared" si="11"/>
        <v>95927.75</v>
      </c>
      <c r="M118" s="16">
        <f t="shared" si="11"/>
        <v>0</v>
      </c>
      <c r="N118" s="16">
        <f t="shared" si="11"/>
        <v>0</v>
      </c>
      <c r="O118" s="16">
        <f t="shared" si="11"/>
        <v>0</v>
      </c>
      <c r="P118" s="16">
        <f t="shared" si="11"/>
        <v>0</v>
      </c>
      <c r="Q118" s="16">
        <f t="shared" si="11"/>
        <v>0</v>
      </c>
      <c r="R118" s="16">
        <f t="shared" si="11"/>
        <v>0</v>
      </c>
      <c r="S118" s="16">
        <f t="shared" si="11"/>
        <v>0</v>
      </c>
      <c r="T118" s="16">
        <f t="shared" si="11"/>
        <v>0</v>
      </c>
      <c r="U118" s="16">
        <f t="shared" si="11"/>
        <v>0</v>
      </c>
      <c r="V118" s="16">
        <f t="shared" si="11"/>
        <v>0</v>
      </c>
      <c r="W118" s="16">
        <f t="shared" si="11"/>
        <v>0</v>
      </c>
      <c r="X118" s="16">
        <f t="shared" si="11"/>
        <v>0</v>
      </c>
      <c r="Y118" s="16">
        <f t="shared" si="11"/>
        <v>0</v>
      </c>
      <c r="Z118" s="16">
        <f t="shared" si="11"/>
        <v>0</v>
      </c>
      <c r="AA118" s="16">
        <f t="shared" si="11"/>
        <v>0</v>
      </c>
    </row>
    <row r="119" spans="1:27" x14ac:dyDescent="0.25">
      <c r="A119" s="13"/>
      <c r="B119" s="10" t="s">
        <v>68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27" x14ac:dyDescent="0.25">
      <c r="A120" s="13"/>
      <c r="B120" s="10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27" x14ac:dyDescent="0.25">
      <c r="A121" s="13"/>
      <c r="B121" s="20" t="s">
        <v>79</v>
      </c>
      <c r="C121" s="12"/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22">
        <v>4290</v>
      </c>
      <c r="O121" s="122">
        <v>6517.5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</row>
    <row r="122" spans="1:27" x14ac:dyDescent="0.25">
      <c r="A122" s="13"/>
      <c r="B122" s="20" t="s">
        <v>69</v>
      </c>
      <c r="C122" s="1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/>
      <c r="T122" s="2"/>
      <c r="U122" s="2"/>
      <c r="V122" s="2"/>
      <c r="W122" s="2"/>
      <c r="X122" s="2"/>
      <c r="Y122" s="2"/>
      <c r="Z122" s="2"/>
      <c r="AA122" s="2">
        <v>119</v>
      </c>
    </row>
    <row r="123" spans="1:27" x14ac:dyDescent="0.25">
      <c r="A123" s="13"/>
      <c r="B123" s="21" t="s">
        <v>70</v>
      </c>
      <c r="C123" s="1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/>
      <c r="T123" s="2"/>
      <c r="U123" s="2"/>
      <c r="V123" s="2">
        <v>106</v>
      </c>
      <c r="W123" s="2">
        <v>106</v>
      </c>
      <c r="X123" s="2">
        <v>106</v>
      </c>
      <c r="Y123" s="2">
        <v>106</v>
      </c>
      <c r="Z123" s="2">
        <v>106</v>
      </c>
      <c r="AA123" s="2">
        <v>106</v>
      </c>
    </row>
    <row r="124" spans="1:27" x14ac:dyDescent="0.25">
      <c r="A124" s="13"/>
      <c r="B124" s="21" t="s">
        <v>71</v>
      </c>
      <c r="C124" s="1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/>
      <c r="T124" s="2"/>
      <c r="U124" s="2"/>
      <c r="V124" s="2">
        <v>2817</v>
      </c>
      <c r="W124" s="2">
        <v>2817</v>
      </c>
      <c r="X124" s="2">
        <v>2817</v>
      </c>
      <c r="Y124" s="2">
        <v>2817</v>
      </c>
      <c r="Z124" s="2">
        <v>2817</v>
      </c>
      <c r="AA124" s="2">
        <v>2817</v>
      </c>
    </row>
    <row r="125" spans="1:27" x14ac:dyDescent="0.25">
      <c r="A125" s="13"/>
      <c r="B125" s="21" t="s">
        <v>72</v>
      </c>
      <c r="C125" s="1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</row>
    <row r="126" spans="1:27" x14ac:dyDescent="0.25">
      <c r="A126" s="13"/>
      <c r="B126" s="21" t="s">
        <v>73</v>
      </c>
      <c r="C126" s="1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</row>
    <row r="127" spans="1:27" x14ac:dyDescent="0.25">
      <c r="A127" s="13"/>
      <c r="B127" s="21" t="s">
        <v>74</v>
      </c>
      <c r="C127" s="1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/>
      <c r="T127" s="2"/>
      <c r="U127" s="2"/>
      <c r="V127" s="2"/>
      <c r="W127" s="2"/>
      <c r="X127" s="2"/>
      <c r="Y127" s="2">
        <v>192</v>
      </c>
      <c r="Z127" s="2">
        <v>192</v>
      </c>
      <c r="AA127" s="2">
        <v>192</v>
      </c>
    </row>
    <row r="128" spans="1:27" x14ac:dyDescent="0.25">
      <c r="A128" s="13"/>
      <c r="B128" s="21" t="s">
        <v>75</v>
      </c>
      <c r="C128" s="1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/>
      <c r="T128" s="2"/>
      <c r="U128" s="2"/>
      <c r="V128" s="2"/>
      <c r="W128" s="2"/>
      <c r="X128" s="2"/>
      <c r="Y128" s="2">
        <v>879</v>
      </c>
      <c r="Z128" s="2">
        <v>879</v>
      </c>
      <c r="AA128" s="2">
        <v>879</v>
      </c>
    </row>
    <row r="129" spans="1:27" x14ac:dyDescent="0.25">
      <c r="A129" s="13"/>
      <c r="B129" s="8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x14ac:dyDescent="0.25">
      <c r="A130" s="13"/>
      <c r="B130" s="8" t="s">
        <v>4</v>
      </c>
      <c r="C130" s="16">
        <f>SUM(C122:C129)</f>
        <v>0</v>
      </c>
      <c r="D130" s="16">
        <f>SUM(D121:D129)</f>
        <v>0</v>
      </c>
      <c r="E130" s="16">
        <f t="shared" ref="E130:AA130" si="12">SUM(E121:E129)</f>
        <v>0</v>
      </c>
      <c r="F130" s="16">
        <f t="shared" si="12"/>
        <v>0</v>
      </c>
      <c r="G130" s="16">
        <f t="shared" si="12"/>
        <v>0</v>
      </c>
      <c r="H130" s="16">
        <f t="shared" si="12"/>
        <v>0</v>
      </c>
      <c r="I130" s="16">
        <f t="shared" si="12"/>
        <v>0</v>
      </c>
      <c r="J130" s="16">
        <f t="shared" si="12"/>
        <v>0</v>
      </c>
      <c r="K130" s="16">
        <f t="shared" si="12"/>
        <v>0</v>
      </c>
      <c r="L130" s="16">
        <f t="shared" si="12"/>
        <v>0</v>
      </c>
      <c r="M130" s="16">
        <f t="shared" si="12"/>
        <v>0</v>
      </c>
      <c r="N130" s="16">
        <f t="shared" si="12"/>
        <v>4290</v>
      </c>
      <c r="O130" s="16">
        <f t="shared" si="12"/>
        <v>6517.5</v>
      </c>
      <c r="P130" s="16">
        <f t="shared" si="12"/>
        <v>0</v>
      </c>
      <c r="Q130" s="16">
        <f t="shared" si="12"/>
        <v>0</v>
      </c>
      <c r="R130" s="16">
        <f t="shared" si="12"/>
        <v>0</v>
      </c>
      <c r="S130" s="16">
        <f t="shared" si="12"/>
        <v>0</v>
      </c>
      <c r="T130" s="16">
        <f t="shared" si="12"/>
        <v>0</v>
      </c>
      <c r="U130" s="16">
        <f t="shared" si="12"/>
        <v>0</v>
      </c>
      <c r="V130" s="16">
        <f t="shared" si="12"/>
        <v>2923</v>
      </c>
      <c r="W130" s="16">
        <f t="shared" si="12"/>
        <v>2923</v>
      </c>
      <c r="X130" s="16">
        <f t="shared" si="12"/>
        <v>2923</v>
      </c>
      <c r="Y130" s="16">
        <f t="shared" si="12"/>
        <v>3994</v>
      </c>
      <c r="Z130" s="16">
        <f t="shared" si="12"/>
        <v>3994</v>
      </c>
      <c r="AA130" s="16">
        <f t="shared" si="12"/>
        <v>4113</v>
      </c>
    </row>
    <row r="131" spans="1:27" x14ac:dyDescent="0.25">
      <c r="A131" s="13"/>
      <c r="B131" s="8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27" ht="15.75" thickBot="1" x14ac:dyDescent="0.3">
      <c r="A132" s="13"/>
      <c r="B132" s="22" t="s">
        <v>67</v>
      </c>
      <c r="C132" s="23">
        <f t="shared" ref="C132:O132" si="13">C130+C104+C99+C89+C80+C56+C47+C29+C19+C10+C118</f>
        <v>166923.68999999997</v>
      </c>
      <c r="D132" s="23">
        <f t="shared" si="13"/>
        <v>166923.68999999997</v>
      </c>
      <c r="E132" s="23">
        <f t="shared" si="13"/>
        <v>217004.26999999996</v>
      </c>
      <c r="F132" s="23">
        <f t="shared" si="13"/>
        <v>232497.20999999996</v>
      </c>
      <c r="G132" s="23">
        <f t="shared" si="13"/>
        <v>234885.40999999997</v>
      </c>
      <c r="H132" s="23">
        <f t="shared" si="13"/>
        <v>239079.11</v>
      </c>
      <c r="I132" s="23">
        <f t="shared" si="13"/>
        <v>252473.06999999998</v>
      </c>
      <c r="J132" s="23">
        <f t="shared" si="13"/>
        <v>255196.47999999998</v>
      </c>
      <c r="K132" s="23">
        <f t="shared" si="13"/>
        <v>233862.01999999996</v>
      </c>
      <c r="L132" s="23">
        <f t="shared" si="13"/>
        <v>236669.71999999997</v>
      </c>
      <c r="M132" s="23">
        <f t="shared" si="13"/>
        <v>140741.96999999997</v>
      </c>
      <c r="N132" s="23">
        <f t="shared" si="13"/>
        <v>145031.96999999997</v>
      </c>
      <c r="O132" s="23">
        <f t="shared" si="13"/>
        <v>154710.52999999997</v>
      </c>
      <c r="P132" s="23">
        <f t="shared" ref="P132:AA132" si="14">P130+P104+P99+P89+P80+P56+P47+P29+P19</f>
        <v>148412.02999999997</v>
      </c>
      <c r="Q132" s="23">
        <f t="shared" si="14"/>
        <v>148412.02999999997</v>
      </c>
      <c r="R132" s="23">
        <f t="shared" si="14"/>
        <v>148412.02999999997</v>
      </c>
      <c r="S132" s="23">
        <f t="shared" si="14"/>
        <v>148412.02999999997</v>
      </c>
      <c r="T132" s="23">
        <f t="shared" si="14"/>
        <v>148412.02999999997</v>
      </c>
      <c r="U132" s="23">
        <f t="shared" si="14"/>
        <v>148412.02999999997</v>
      </c>
      <c r="V132" s="23">
        <f t="shared" si="14"/>
        <v>151335.02999999997</v>
      </c>
      <c r="W132" s="23">
        <f t="shared" si="14"/>
        <v>151335.02999999997</v>
      </c>
      <c r="X132" s="23">
        <f t="shared" si="14"/>
        <v>151335.02999999997</v>
      </c>
      <c r="Y132" s="23">
        <f t="shared" si="14"/>
        <v>152406.02999999997</v>
      </c>
      <c r="Z132" s="23">
        <f t="shared" si="14"/>
        <v>152406.02999999997</v>
      </c>
      <c r="AA132" s="23">
        <f t="shared" si="14"/>
        <v>152525.02999999997</v>
      </c>
    </row>
    <row r="133" spans="1:27" x14ac:dyDescent="0.25">
      <c r="A133" s="13"/>
      <c r="B133" s="8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27" x14ac:dyDescent="0.25">
      <c r="A134" s="13"/>
      <c r="B134" s="10" t="s">
        <v>77</v>
      </c>
      <c r="C134" s="12" t="s">
        <v>156</v>
      </c>
      <c r="D134" s="123">
        <v>1.0999999999999999E-2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x14ac:dyDescent="0.25">
      <c r="A135" s="13"/>
      <c r="B135" s="9" t="s">
        <v>157</v>
      </c>
      <c r="C135" s="12"/>
      <c r="D135" s="12">
        <v>0</v>
      </c>
      <c r="E135" s="12">
        <f>E136-D136</f>
        <v>0</v>
      </c>
      <c r="F135" s="12">
        <f t="shared" ref="F135:AA135" si="15">F136-E136</f>
        <v>0</v>
      </c>
      <c r="G135" s="12">
        <f t="shared" si="15"/>
        <v>0</v>
      </c>
      <c r="H135" s="12">
        <f t="shared" si="15"/>
        <v>0</v>
      </c>
      <c r="I135" s="12">
        <f t="shared" si="15"/>
        <v>0</v>
      </c>
      <c r="J135" s="12">
        <f t="shared" si="15"/>
        <v>0</v>
      </c>
      <c r="K135" s="12">
        <f t="shared" si="15"/>
        <v>0</v>
      </c>
      <c r="L135" s="12">
        <f t="shared" si="15"/>
        <v>0</v>
      </c>
      <c r="M135" s="12">
        <f t="shared" si="15"/>
        <v>-32839.61</v>
      </c>
      <c r="N135" s="12">
        <f t="shared" si="15"/>
        <v>123.42999999999984</v>
      </c>
      <c r="O135" s="12">
        <f t="shared" si="15"/>
        <v>119.44999999999982</v>
      </c>
      <c r="P135" s="12">
        <f t="shared" si="15"/>
        <v>123.43000000000029</v>
      </c>
      <c r="Q135" s="12">
        <f t="shared" si="15"/>
        <v>178.57999999999993</v>
      </c>
      <c r="R135" s="12">
        <f t="shared" si="15"/>
        <v>135.34000000000015</v>
      </c>
      <c r="S135" s="12">
        <f t="shared" si="15"/>
        <v>135.34000000000015</v>
      </c>
      <c r="T135" s="12">
        <f t="shared" si="15"/>
        <v>122.23999999999978</v>
      </c>
      <c r="U135" s="12">
        <f t="shared" si="15"/>
        <v>135.34000000000015</v>
      </c>
      <c r="V135" s="12">
        <f t="shared" si="15"/>
        <v>130.97000000000025</v>
      </c>
      <c r="W135" s="12">
        <f t="shared" si="15"/>
        <v>135.34000000000015</v>
      </c>
      <c r="X135" s="12">
        <f t="shared" si="15"/>
        <v>130.96999999999935</v>
      </c>
      <c r="Y135" s="12">
        <f t="shared" si="15"/>
        <v>135.34000000000015</v>
      </c>
      <c r="Z135" s="12">
        <f t="shared" si="15"/>
        <v>135.34000000000015</v>
      </c>
      <c r="AA135" s="12">
        <f t="shared" si="15"/>
        <v>130.97000000000025</v>
      </c>
    </row>
    <row r="136" spans="1:27" x14ac:dyDescent="0.25">
      <c r="A136" s="13"/>
      <c r="B136" s="8" t="s">
        <v>78</v>
      </c>
      <c r="C136" s="12">
        <v>36717.67</v>
      </c>
      <c r="D136" s="12">
        <v>36717.67</v>
      </c>
      <c r="E136" s="12">
        <v>36717.67</v>
      </c>
      <c r="F136" s="12">
        <v>36717.67</v>
      </c>
      <c r="G136" s="12">
        <v>36717.67</v>
      </c>
      <c r="H136" s="12">
        <v>36717.67</v>
      </c>
      <c r="I136" s="12">
        <v>36717.67</v>
      </c>
      <c r="J136" s="12">
        <v>36717.67</v>
      </c>
      <c r="K136" s="12">
        <v>36717.67</v>
      </c>
      <c r="L136" s="12">
        <v>36717.67</v>
      </c>
      <c r="M136" s="12">
        <v>3878.06</v>
      </c>
      <c r="N136" s="12">
        <v>4001.49</v>
      </c>
      <c r="O136" s="12">
        <v>4120.9399999999996</v>
      </c>
      <c r="P136" s="12">
        <v>4244.37</v>
      </c>
      <c r="Q136" s="12">
        <v>4422.95</v>
      </c>
      <c r="R136" s="12">
        <v>4558.29</v>
      </c>
      <c r="S136" s="12">
        <v>4693.63</v>
      </c>
      <c r="T136" s="12">
        <v>4815.87</v>
      </c>
      <c r="U136" s="12">
        <v>4951.21</v>
      </c>
      <c r="V136" s="12">
        <v>5082.18</v>
      </c>
      <c r="W136" s="12">
        <v>5217.5200000000004</v>
      </c>
      <c r="X136" s="12">
        <v>5348.49</v>
      </c>
      <c r="Y136" s="12">
        <v>5483.83</v>
      </c>
      <c r="Z136" s="12">
        <v>5619.17</v>
      </c>
      <c r="AA136" s="12">
        <v>5750.14</v>
      </c>
    </row>
    <row r="137" spans="1:27" x14ac:dyDescent="0.25">
      <c r="A137" s="13"/>
      <c r="B137" s="8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40" spans="1:27" x14ac:dyDescent="0.25">
      <c r="B140" t="str">
        <f ca="1">MID(CELL("filename",A2),FIND("]",CELL("filename",A2))+1,255)</f>
        <v>A1.2 REDA</v>
      </c>
    </row>
  </sheetData>
  <sheetProtection password="9334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&amp;REPCOR Natural Gas Limited Partnership
EB-2018-0235
Exhibit E - PGTVA REDA Disposition Application
Filed: July 27,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6"/>
  <sheetViews>
    <sheetView showGridLines="0" workbookViewId="0">
      <pane xSplit="1" ySplit="7" topLeftCell="B8" activePane="bottomRight" state="frozen"/>
      <selection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ColWidth="12.5703125" defaultRowHeight="15" x14ac:dyDescent="0.25"/>
  <cols>
    <col min="1" max="1" width="57.28515625" style="24" bestFit="1" customWidth="1"/>
    <col min="2" max="2" width="10.28515625" style="125" customWidth="1"/>
    <col min="3" max="14" width="10.28515625" style="24" customWidth="1"/>
    <col min="15" max="15" width="10.28515625" style="29" customWidth="1"/>
    <col min="16" max="27" width="10.28515625" style="24" bestFit="1" customWidth="1"/>
    <col min="28" max="16384" width="12.5703125" style="24"/>
  </cols>
  <sheetData>
    <row r="1" spans="1:27" x14ac:dyDescent="0.25">
      <c r="A1" s="26" t="s">
        <v>159</v>
      </c>
      <c r="B1" s="12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x14ac:dyDescent="0.25">
      <c r="A2" s="26" t="s">
        <v>92</v>
      </c>
      <c r="B2" s="12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x14ac:dyDescent="0.25">
      <c r="A3" s="28"/>
    </row>
    <row r="4" spans="1:27" x14ac:dyDescent="0.25">
      <c r="A4" s="28"/>
      <c r="B4" s="125" t="s">
        <v>93</v>
      </c>
    </row>
    <row r="5" spans="1:27" x14ac:dyDescent="0.25">
      <c r="A5" s="30"/>
      <c r="B5" s="124" t="s">
        <v>132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s="33" customFormat="1" ht="12.75" x14ac:dyDescent="0.2">
      <c r="A6" s="19"/>
      <c r="B6" s="126" t="s">
        <v>94</v>
      </c>
      <c r="C6" s="32" t="s">
        <v>94</v>
      </c>
      <c r="D6" s="32" t="s">
        <v>94</v>
      </c>
      <c r="E6" s="32" t="s">
        <v>94</v>
      </c>
      <c r="F6" s="32" t="s">
        <v>95</v>
      </c>
      <c r="G6" s="32" t="s">
        <v>95</v>
      </c>
      <c r="H6" s="32" t="s">
        <v>95</v>
      </c>
      <c r="I6" s="32" t="s">
        <v>95</v>
      </c>
      <c r="J6" s="32" t="s">
        <v>95</v>
      </c>
      <c r="K6" s="32" t="s">
        <v>95</v>
      </c>
      <c r="L6" s="32" t="s">
        <v>95</v>
      </c>
      <c r="M6" s="32" t="s">
        <v>95</v>
      </c>
      <c r="N6" s="32" t="s">
        <v>95</v>
      </c>
      <c r="O6" s="31" t="s">
        <v>95</v>
      </c>
      <c r="P6" s="139" t="s">
        <v>95</v>
      </c>
      <c r="Q6" s="32" t="s">
        <v>95</v>
      </c>
      <c r="R6" s="32" t="s">
        <v>95</v>
      </c>
      <c r="S6" s="32" t="s">
        <v>96</v>
      </c>
      <c r="T6" s="32" t="s">
        <v>96</v>
      </c>
      <c r="U6" s="32" t="s">
        <v>96</v>
      </c>
      <c r="V6" s="32" t="s">
        <v>96</v>
      </c>
      <c r="W6" s="32" t="s">
        <v>96</v>
      </c>
      <c r="X6" s="32" t="s">
        <v>96</v>
      </c>
      <c r="Y6" s="32" t="s">
        <v>96</v>
      </c>
      <c r="Z6" s="32" t="s">
        <v>96</v>
      </c>
      <c r="AA6" s="90" t="s">
        <v>96</v>
      </c>
    </row>
    <row r="7" spans="1:27" s="29" customFormat="1" ht="12.75" x14ac:dyDescent="0.2">
      <c r="A7" s="34"/>
      <c r="B7" s="127" t="s">
        <v>109</v>
      </c>
      <c r="C7" s="36" t="s">
        <v>97</v>
      </c>
      <c r="D7" s="36" t="s">
        <v>98</v>
      </c>
      <c r="E7" s="36" t="s">
        <v>99</v>
      </c>
      <c r="F7" s="36" t="s">
        <v>100</v>
      </c>
      <c r="G7" s="36" t="s">
        <v>101</v>
      </c>
      <c r="H7" s="36" t="s">
        <v>102</v>
      </c>
      <c r="I7" s="36" t="s">
        <v>103</v>
      </c>
      <c r="J7" s="36" t="s">
        <v>104</v>
      </c>
      <c r="K7" s="36" t="s">
        <v>105</v>
      </c>
      <c r="L7" s="36" t="s">
        <v>106</v>
      </c>
      <c r="M7" s="36" t="s">
        <v>107</v>
      </c>
      <c r="N7" s="36" t="s">
        <v>108</v>
      </c>
      <c r="O7" s="35" t="s">
        <v>109</v>
      </c>
      <c r="P7" s="140" t="s">
        <v>97</v>
      </c>
      <c r="Q7" s="36" t="s">
        <v>98</v>
      </c>
      <c r="R7" s="36" t="s">
        <v>99</v>
      </c>
      <c r="S7" s="36" t="s">
        <v>100</v>
      </c>
      <c r="T7" s="36" t="s">
        <v>101</v>
      </c>
      <c r="U7" s="36" t="s">
        <v>102</v>
      </c>
      <c r="V7" s="36" t="s">
        <v>103</v>
      </c>
      <c r="W7" s="36" t="s">
        <v>104</v>
      </c>
      <c r="X7" s="36" t="s">
        <v>105</v>
      </c>
      <c r="Y7" s="36" t="s">
        <v>106</v>
      </c>
      <c r="Z7" s="36" t="s">
        <v>107</v>
      </c>
      <c r="AA7" s="91" t="s">
        <v>108</v>
      </c>
    </row>
    <row r="8" spans="1:27" x14ac:dyDescent="0.25">
      <c r="A8" s="29" t="s">
        <v>110</v>
      </c>
      <c r="B8" s="12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7"/>
      <c r="P8" s="141"/>
      <c r="Q8" s="18"/>
      <c r="R8" s="18"/>
      <c r="S8" s="18"/>
      <c r="T8" s="18"/>
      <c r="U8" s="18"/>
      <c r="V8" s="18"/>
      <c r="W8" s="18"/>
      <c r="X8" s="18"/>
      <c r="Y8" s="18"/>
      <c r="Z8" s="18"/>
      <c r="AA8" s="92"/>
    </row>
    <row r="9" spans="1:27" x14ac:dyDescent="0.25">
      <c r="A9" s="38" t="s">
        <v>111</v>
      </c>
      <c r="B9" s="12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7"/>
      <c r="P9" s="141"/>
      <c r="Q9" s="18"/>
      <c r="R9" s="18"/>
      <c r="S9" s="18"/>
      <c r="T9" s="18"/>
      <c r="U9" s="18"/>
      <c r="V9" s="18"/>
      <c r="W9" s="18"/>
      <c r="X9" s="18"/>
      <c r="Y9" s="18"/>
      <c r="Z9" s="18"/>
      <c r="AA9" s="92"/>
    </row>
    <row r="10" spans="1:27" s="43" customFormat="1" x14ac:dyDescent="0.25">
      <c r="A10" s="39" t="s">
        <v>112</v>
      </c>
      <c r="B10" s="129"/>
      <c r="C10" s="41">
        <v>4756.03</v>
      </c>
      <c r="D10" s="41">
        <v>4951.28</v>
      </c>
      <c r="E10" s="41">
        <v>4812.6099999999997</v>
      </c>
      <c r="F10" s="41">
        <v>6996.97</v>
      </c>
      <c r="G10" s="41">
        <v>5950.61</v>
      </c>
      <c r="H10" s="41">
        <v>4564.12</v>
      </c>
      <c r="I10" s="41">
        <v>3463.58</v>
      </c>
      <c r="J10" s="41">
        <v>1521.24</v>
      </c>
      <c r="K10" s="41">
        <v>857.86</v>
      </c>
      <c r="L10" s="41">
        <v>825.88</v>
      </c>
      <c r="M10" s="41">
        <v>990.78</v>
      </c>
      <c r="N10" s="41">
        <v>1560.44</v>
      </c>
      <c r="O10" s="42">
        <f>SUM(C10:N10)</f>
        <v>41251.399999999994</v>
      </c>
      <c r="P10" s="40">
        <v>4119.87</v>
      </c>
      <c r="Q10" s="41">
        <v>5246.96</v>
      </c>
      <c r="R10" s="41">
        <v>7028.36</v>
      </c>
      <c r="S10" s="41">
        <v>136822.88</v>
      </c>
      <c r="T10" s="41">
        <v>107245.26000000001</v>
      </c>
      <c r="U10" s="41">
        <v>122305.27</v>
      </c>
      <c r="V10" s="41">
        <v>62695.3</v>
      </c>
      <c r="W10" s="41">
        <v>53568.420000000006</v>
      </c>
      <c r="X10" s="41">
        <v>31945.95</v>
      </c>
      <c r="Y10" s="41">
        <v>-5428.87</v>
      </c>
      <c r="Z10" s="41">
        <v>1074.71</v>
      </c>
      <c r="AA10" s="93">
        <v>40858.730000000003</v>
      </c>
    </row>
    <row r="11" spans="1:27" s="43" customFormat="1" x14ac:dyDescent="0.25">
      <c r="A11" s="39" t="s">
        <v>113</v>
      </c>
      <c r="B11" s="129"/>
      <c r="C11" s="41">
        <v>16292.03</v>
      </c>
      <c r="D11" s="41">
        <v>0</v>
      </c>
      <c r="E11" s="41">
        <v>0</v>
      </c>
      <c r="F11" s="41">
        <v>1634.18</v>
      </c>
      <c r="G11" s="41">
        <v>100.98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2">
        <v>18027.189999999999</v>
      </c>
      <c r="P11" s="40">
        <v>-1147.44</v>
      </c>
      <c r="Q11" s="41">
        <v>0</v>
      </c>
      <c r="R11" s="41">
        <v>0</v>
      </c>
      <c r="S11" s="41">
        <v>-126361.59999999999</v>
      </c>
      <c r="T11" s="41">
        <v>-98725.06</v>
      </c>
      <c r="U11" s="41">
        <v>-113274.38</v>
      </c>
      <c r="V11" s="41">
        <v>-57937.19</v>
      </c>
      <c r="W11" s="41">
        <v>-49502.97</v>
      </c>
      <c r="X11" s="41">
        <v>-29521.49</v>
      </c>
      <c r="Y11" s="41">
        <v>5034.9100000000017</v>
      </c>
      <c r="Z11" s="41">
        <v>-951.25000000000011</v>
      </c>
      <c r="AA11" s="93">
        <v>-37694.870000000003</v>
      </c>
    </row>
    <row r="12" spans="1:27" s="43" customFormat="1" x14ac:dyDescent="0.25">
      <c r="A12" s="39" t="s">
        <v>114</v>
      </c>
      <c r="B12" s="129"/>
      <c r="C12" s="41">
        <v>27300.28</v>
      </c>
      <c r="D12" s="41">
        <v>27300.28</v>
      </c>
      <c r="E12" s="41">
        <v>27300.28</v>
      </c>
      <c r="F12" s="41">
        <v>29306.39</v>
      </c>
      <c r="G12" s="41">
        <v>29306.39</v>
      </c>
      <c r="H12" s="41">
        <v>29306.39</v>
      </c>
      <c r="I12" s="41">
        <v>29306.39</v>
      </c>
      <c r="J12" s="41">
        <v>29306.39</v>
      </c>
      <c r="K12" s="41">
        <v>29306.39</v>
      </c>
      <c r="L12" s="41">
        <v>29306.39</v>
      </c>
      <c r="M12" s="41">
        <v>29306.39</v>
      </c>
      <c r="N12" s="41">
        <v>29306.39</v>
      </c>
      <c r="O12" s="42">
        <f>SUM(C12:N12)</f>
        <v>345658.35000000009</v>
      </c>
      <c r="P12" s="40">
        <v>29306.39</v>
      </c>
      <c r="Q12" s="41">
        <v>33229.019999999997</v>
      </c>
      <c r="R12" s="41">
        <v>33229.019999999997</v>
      </c>
      <c r="S12" s="41">
        <v>42533.16</v>
      </c>
      <c r="T12" s="41">
        <v>42533.16</v>
      </c>
      <c r="U12" s="41">
        <v>42533.16</v>
      </c>
      <c r="V12" s="41">
        <v>42533.16</v>
      </c>
      <c r="W12" s="41">
        <v>42533.16</v>
      </c>
      <c r="X12" s="41">
        <v>42533.16</v>
      </c>
      <c r="Y12" s="41">
        <v>42533.16</v>
      </c>
      <c r="Z12" s="41">
        <v>42533.16</v>
      </c>
      <c r="AA12" s="93">
        <v>42533.16</v>
      </c>
    </row>
    <row r="13" spans="1:27" s="47" customFormat="1" x14ac:dyDescent="0.25">
      <c r="A13" s="44" t="s">
        <v>115</v>
      </c>
      <c r="B13" s="130"/>
      <c r="C13" s="45">
        <f t="shared" ref="C13:AA13" si="0">SUM(C10:C12)</f>
        <v>48348.34</v>
      </c>
      <c r="D13" s="45">
        <f t="shared" si="0"/>
        <v>32251.559999999998</v>
      </c>
      <c r="E13" s="45">
        <f t="shared" si="0"/>
        <v>32112.89</v>
      </c>
      <c r="F13" s="45">
        <f t="shared" si="0"/>
        <v>37937.54</v>
      </c>
      <c r="G13" s="45">
        <f t="shared" si="0"/>
        <v>35357.979999999996</v>
      </c>
      <c r="H13" s="45">
        <f t="shared" si="0"/>
        <v>33870.51</v>
      </c>
      <c r="I13" s="45">
        <f t="shared" si="0"/>
        <v>32769.97</v>
      </c>
      <c r="J13" s="45">
        <f t="shared" si="0"/>
        <v>30827.63</v>
      </c>
      <c r="K13" s="45">
        <f t="shared" si="0"/>
        <v>30164.25</v>
      </c>
      <c r="L13" s="45">
        <f t="shared" si="0"/>
        <v>30132.27</v>
      </c>
      <c r="M13" s="45">
        <f t="shared" si="0"/>
        <v>30297.17</v>
      </c>
      <c r="N13" s="45">
        <f t="shared" si="0"/>
        <v>30866.829999999998</v>
      </c>
      <c r="O13" s="46">
        <f t="shared" si="0"/>
        <v>404936.94000000006</v>
      </c>
      <c r="P13" s="142">
        <f t="shared" si="0"/>
        <v>32278.82</v>
      </c>
      <c r="Q13" s="45">
        <f t="shared" si="0"/>
        <v>38475.979999999996</v>
      </c>
      <c r="R13" s="45">
        <f t="shared" si="0"/>
        <v>40257.379999999997</v>
      </c>
      <c r="S13" s="45">
        <f t="shared" si="0"/>
        <v>52994.440000000017</v>
      </c>
      <c r="T13" s="45">
        <f t="shared" si="0"/>
        <v>51053.360000000015</v>
      </c>
      <c r="U13" s="45">
        <f t="shared" si="0"/>
        <v>51564.05</v>
      </c>
      <c r="V13" s="45">
        <f t="shared" si="0"/>
        <v>47291.270000000004</v>
      </c>
      <c r="W13" s="45">
        <f t="shared" si="0"/>
        <v>46598.610000000008</v>
      </c>
      <c r="X13" s="45">
        <f t="shared" si="0"/>
        <v>44957.62</v>
      </c>
      <c r="Y13" s="45">
        <f t="shared" si="0"/>
        <v>42139.200000000004</v>
      </c>
      <c r="Z13" s="45">
        <f t="shared" si="0"/>
        <v>42656.62</v>
      </c>
      <c r="AA13" s="94">
        <f t="shared" si="0"/>
        <v>45697.020000000004</v>
      </c>
    </row>
    <row r="14" spans="1:27" s="52" customFormat="1" x14ac:dyDescent="0.25">
      <c r="A14" s="48" t="s">
        <v>116</v>
      </c>
      <c r="B14" s="131"/>
      <c r="C14" s="50">
        <v>2508653.2000000002</v>
      </c>
      <c r="D14" s="49">
        <v>2606055.2000000002</v>
      </c>
      <c r="E14" s="50">
        <v>2541817.2999999998</v>
      </c>
      <c r="F14" s="50">
        <v>4089316.8</v>
      </c>
      <c r="G14" s="50">
        <v>3499077.3</v>
      </c>
      <c r="H14" s="50">
        <v>2712688.2</v>
      </c>
      <c r="I14" s="50">
        <v>2269700.9</v>
      </c>
      <c r="J14" s="50">
        <v>1005487.2999999999</v>
      </c>
      <c r="K14" s="50">
        <v>526943.1</v>
      </c>
      <c r="L14" s="50">
        <v>484672.6</v>
      </c>
      <c r="M14" s="50">
        <v>705101.8</v>
      </c>
      <c r="N14" s="50">
        <v>1100143</v>
      </c>
      <c r="O14" s="51"/>
      <c r="P14" s="143">
        <v>2325858.506849315</v>
      </c>
      <c r="Q14" s="49">
        <v>2901490.5</v>
      </c>
      <c r="R14" s="50">
        <v>3844007.2</v>
      </c>
      <c r="S14" s="50">
        <v>3958131.3</v>
      </c>
      <c r="T14" s="50">
        <v>3100332.4</v>
      </c>
      <c r="U14" s="50">
        <v>3561919.5</v>
      </c>
      <c r="V14" s="50">
        <v>1880789.9</v>
      </c>
      <c r="W14" s="50">
        <v>1637092.5999999999</v>
      </c>
      <c r="X14" s="50">
        <v>1022493.3</v>
      </c>
      <c r="Y14" s="50">
        <v>-14133.29999999993</v>
      </c>
      <c r="Z14" s="50">
        <v>159937.5</v>
      </c>
      <c r="AA14" s="95">
        <v>1263122.3</v>
      </c>
    </row>
    <row r="15" spans="1:27" x14ac:dyDescent="0.25">
      <c r="A15" s="53" t="s">
        <v>117</v>
      </c>
      <c r="B15" s="132"/>
      <c r="C15" s="54">
        <f t="shared" ref="C15:N15" si="1">C13/C14</f>
        <v>1.9272628038024545E-2</v>
      </c>
      <c r="D15" s="55">
        <f t="shared" si="1"/>
        <v>1.2375624276876405E-2</v>
      </c>
      <c r="E15" s="55">
        <f t="shared" si="1"/>
        <v>1.2633830920892703E-2</v>
      </c>
      <c r="F15" s="55">
        <f t="shared" si="1"/>
        <v>9.2772318349118865E-3</v>
      </c>
      <c r="G15" s="55">
        <f t="shared" si="1"/>
        <v>1.0104943951938415E-2</v>
      </c>
      <c r="H15" s="55">
        <f t="shared" si="1"/>
        <v>1.2485957656320398E-2</v>
      </c>
      <c r="I15" s="55">
        <f t="shared" si="1"/>
        <v>1.4438012515217315E-2</v>
      </c>
      <c r="J15" s="55">
        <f t="shared" si="1"/>
        <v>3.0659392714358503E-2</v>
      </c>
      <c r="K15" s="55">
        <f t="shared" si="1"/>
        <v>5.7243846631638222E-2</v>
      </c>
      <c r="L15" s="55">
        <f t="shared" si="1"/>
        <v>6.217035995020144E-2</v>
      </c>
      <c r="M15" s="55">
        <f t="shared" si="1"/>
        <v>4.2968504689677431E-2</v>
      </c>
      <c r="N15" s="55">
        <f t="shared" si="1"/>
        <v>2.8057107121528747E-2</v>
      </c>
      <c r="O15" s="56"/>
      <c r="P15" s="54">
        <f t="shared" ref="P15:AA15" si="2">P13/P14</f>
        <v>1.3878238897569894E-2</v>
      </c>
      <c r="Q15" s="55">
        <f t="shared" si="2"/>
        <v>1.3260763735052724E-2</v>
      </c>
      <c r="R15" s="55">
        <f t="shared" si="2"/>
        <v>1.0472763942793863E-2</v>
      </c>
      <c r="S15" s="55">
        <f t="shared" si="2"/>
        <v>1.3388752414554823E-2</v>
      </c>
      <c r="T15" s="55">
        <f t="shared" si="2"/>
        <v>1.6467060112651151E-2</v>
      </c>
      <c r="U15" s="55">
        <f t="shared" si="2"/>
        <v>1.447647820227268E-2</v>
      </c>
      <c r="V15" s="55">
        <f t="shared" si="2"/>
        <v>2.514436620485893E-2</v>
      </c>
      <c r="W15" s="55">
        <f t="shared" si="2"/>
        <v>2.8464248143324336E-2</v>
      </c>
      <c r="X15" s="55">
        <f t="shared" si="2"/>
        <v>4.3968620625680382E-2</v>
      </c>
      <c r="Y15" s="55">
        <f t="shared" si="2"/>
        <v>-2.9815542017787928</v>
      </c>
      <c r="Z15" s="55">
        <f t="shared" si="2"/>
        <v>0.26670805783509183</v>
      </c>
      <c r="AA15" s="96">
        <f t="shared" si="2"/>
        <v>3.6177826961015576E-2</v>
      </c>
    </row>
    <row r="16" spans="1:27" s="61" customFormat="1" ht="12.75" x14ac:dyDescent="0.2">
      <c r="A16" s="57" t="s">
        <v>118</v>
      </c>
      <c r="B16" s="75"/>
      <c r="C16" s="58">
        <v>1.8339000000000001E-2</v>
      </c>
      <c r="D16" s="59">
        <v>1.8339000000000001E-2</v>
      </c>
      <c r="E16" s="59">
        <v>1.8339000000000001E-2</v>
      </c>
      <c r="F16" s="59">
        <v>1.8339000000000001E-2</v>
      </c>
      <c r="G16" s="59">
        <v>1.8339000000000001E-2</v>
      </c>
      <c r="H16" s="59">
        <v>1.8339000000000001E-2</v>
      </c>
      <c r="I16" s="59">
        <v>1.8339000000000001E-2</v>
      </c>
      <c r="J16" s="59">
        <v>1.8339000000000001E-2</v>
      </c>
      <c r="K16" s="59">
        <v>1.8339000000000001E-2</v>
      </c>
      <c r="L16" s="59">
        <v>1.8339000000000001E-2</v>
      </c>
      <c r="M16" s="59">
        <v>1.8339000000000001E-2</v>
      </c>
      <c r="N16" s="59">
        <v>1.8339000000000001E-2</v>
      </c>
      <c r="O16" s="60"/>
      <c r="P16" s="58">
        <f>N16</f>
        <v>1.8339000000000001E-2</v>
      </c>
      <c r="Q16" s="59">
        <f>P16</f>
        <v>1.8339000000000001E-2</v>
      </c>
      <c r="R16" s="59">
        <f t="shared" ref="R16:AA16" si="3">Q16</f>
        <v>1.8339000000000001E-2</v>
      </c>
      <c r="S16" s="59">
        <f t="shared" si="3"/>
        <v>1.8339000000000001E-2</v>
      </c>
      <c r="T16" s="59">
        <f t="shared" si="3"/>
        <v>1.8339000000000001E-2</v>
      </c>
      <c r="U16" s="59">
        <f t="shared" si="3"/>
        <v>1.8339000000000001E-2</v>
      </c>
      <c r="V16" s="59">
        <f t="shared" si="3"/>
        <v>1.8339000000000001E-2</v>
      </c>
      <c r="W16" s="59">
        <f t="shared" si="3"/>
        <v>1.8339000000000001E-2</v>
      </c>
      <c r="X16" s="59">
        <f t="shared" si="3"/>
        <v>1.8339000000000001E-2</v>
      </c>
      <c r="Y16" s="59">
        <f t="shared" si="3"/>
        <v>1.8339000000000001E-2</v>
      </c>
      <c r="Z16" s="59">
        <f t="shared" si="3"/>
        <v>1.8339000000000001E-2</v>
      </c>
      <c r="AA16" s="97">
        <f t="shared" si="3"/>
        <v>1.8339000000000001E-2</v>
      </c>
    </row>
    <row r="17" spans="1:27" x14ac:dyDescent="0.25">
      <c r="A17" s="53" t="s">
        <v>119</v>
      </c>
      <c r="B17" s="75"/>
      <c r="C17" s="54">
        <f t="shared" ref="C17:N17" si="4">C16-C15</f>
        <v>-9.3362803802454417E-4</v>
      </c>
      <c r="D17" s="55">
        <f t="shared" si="4"/>
        <v>5.9633757231235957E-3</v>
      </c>
      <c r="E17" s="55">
        <f t="shared" si="4"/>
        <v>5.7051690791072984E-3</v>
      </c>
      <c r="F17" s="55">
        <f t="shared" si="4"/>
        <v>9.0617681650881146E-3</v>
      </c>
      <c r="G17" s="55">
        <f t="shared" si="4"/>
        <v>8.234056048061586E-3</v>
      </c>
      <c r="H17" s="55">
        <f t="shared" si="4"/>
        <v>5.8530423436796031E-3</v>
      </c>
      <c r="I17" s="55">
        <f t="shared" si="4"/>
        <v>3.9009874847826861E-3</v>
      </c>
      <c r="J17" s="55">
        <f t="shared" si="4"/>
        <v>-1.2320392714358502E-2</v>
      </c>
      <c r="K17" s="55">
        <f t="shared" si="4"/>
        <v>-3.8904846631638221E-2</v>
      </c>
      <c r="L17" s="55">
        <f t="shared" si="4"/>
        <v>-4.3831359950201439E-2</v>
      </c>
      <c r="M17" s="55">
        <f t="shared" si="4"/>
        <v>-2.462950468967743E-2</v>
      </c>
      <c r="N17" s="55">
        <f t="shared" si="4"/>
        <v>-9.7181071215287455E-3</v>
      </c>
      <c r="O17" s="60"/>
      <c r="P17" s="54">
        <f t="shared" ref="P17:AA17" si="5">P16-P15</f>
        <v>4.4607611024301067E-3</v>
      </c>
      <c r="Q17" s="55">
        <f t="shared" si="5"/>
        <v>5.0782362649472775E-3</v>
      </c>
      <c r="R17" s="55">
        <f t="shared" si="5"/>
        <v>7.8662360572061378E-3</v>
      </c>
      <c r="S17" s="55">
        <f t="shared" si="5"/>
        <v>4.9502475854451781E-3</v>
      </c>
      <c r="T17" s="55">
        <f t="shared" si="5"/>
        <v>1.8719398873488502E-3</v>
      </c>
      <c r="U17" s="55">
        <f t="shared" si="5"/>
        <v>3.8625217977273207E-3</v>
      </c>
      <c r="V17" s="55">
        <f t="shared" si="5"/>
        <v>-6.8053662048589286E-3</v>
      </c>
      <c r="W17" s="55">
        <f t="shared" si="5"/>
        <v>-1.0125248143324335E-2</v>
      </c>
      <c r="X17" s="55">
        <f t="shared" si="5"/>
        <v>-2.5629620625680381E-2</v>
      </c>
      <c r="Y17" s="55">
        <f t="shared" si="5"/>
        <v>2.9998932017787929</v>
      </c>
      <c r="Z17" s="55">
        <f t="shared" si="5"/>
        <v>-0.24836905783509183</v>
      </c>
      <c r="AA17" s="96">
        <f t="shared" si="5"/>
        <v>-1.7838826961015575E-2</v>
      </c>
    </row>
    <row r="18" spans="1:27" s="63" customFormat="1" x14ac:dyDescent="0.25">
      <c r="A18" s="62"/>
      <c r="B18" s="75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0"/>
      <c r="P18" s="5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96"/>
    </row>
    <row r="19" spans="1:27" s="63" customFormat="1" x14ac:dyDescent="0.25">
      <c r="A19" s="62" t="s">
        <v>110</v>
      </c>
      <c r="B19" s="133"/>
      <c r="C19" s="64">
        <f t="shared" ref="C19:N19" si="6">C17*C14</f>
        <v>-2342.1489651999946</v>
      </c>
      <c r="D19" s="65">
        <f t="shared" si="6"/>
        <v>15540.886312800008</v>
      </c>
      <c r="E19" s="65">
        <f t="shared" si="6"/>
        <v>14501.497464699998</v>
      </c>
      <c r="F19" s="65">
        <f t="shared" si="6"/>
        <v>37056.440795199997</v>
      </c>
      <c r="G19" s="65">
        <f t="shared" si="6"/>
        <v>28811.598604700004</v>
      </c>
      <c r="H19" s="65">
        <f t="shared" si="6"/>
        <v>15877.478899800006</v>
      </c>
      <c r="I19" s="65">
        <f t="shared" si="6"/>
        <v>8854.0748050999991</v>
      </c>
      <c r="J19" s="65">
        <f t="shared" si="6"/>
        <v>-12387.998405300001</v>
      </c>
      <c r="K19" s="65">
        <f t="shared" si="6"/>
        <v>-20500.640489100002</v>
      </c>
      <c r="L19" s="65">
        <f t="shared" si="6"/>
        <v>-21243.859188599999</v>
      </c>
      <c r="M19" s="65">
        <f t="shared" si="6"/>
        <v>-17366.308089799997</v>
      </c>
      <c r="N19" s="65">
        <f t="shared" si="6"/>
        <v>-10691.307522999999</v>
      </c>
      <c r="O19" s="66">
        <f>SUM(C19:N19)</f>
        <v>36109.714221300033</v>
      </c>
      <c r="P19" s="64">
        <f t="shared" ref="P19:AA19" si="7">P17*P14</f>
        <v>10375.099157109593</v>
      </c>
      <c r="Q19" s="65">
        <f t="shared" si="7"/>
        <v>14734.454279500009</v>
      </c>
      <c r="R19" s="65">
        <f t="shared" si="7"/>
        <v>30237.868040800007</v>
      </c>
      <c r="S19" s="65">
        <f t="shared" si="7"/>
        <v>19593.729910699982</v>
      </c>
      <c r="T19" s="65">
        <f t="shared" si="7"/>
        <v>5803.6358835999899</v>
      </c>
      <c r="U19" s="65">
        <f t="shared" si="7"/>
        <v>13757.991710499999</v>
      </c>
      <c r="V19" s="65">
        <f t="shared" si="7"/>
        <v>-12799.464023900004</v>
      </c>
      <c r="W19" s="65">
        <f t="shared" si="7"/>
        <v>-16575.968808600006</v>
      </c>
      <c r="X19" s="65">
        <f t="shared" si="7"/>
        <v>-26206.115371299999</v>
      </c>
      <c r="Y19" s="65">
        <f t="shared" si="7"/>
        <v>-42398.390588700007</v>
      </c>
      <c r="Z19" s="65">
        <f t="shared" si="7"/>
        <v>-39723.5261875</v>
      </c>
      <c r="AA19" s="98">
        <f t="shared" si="7"/>
        <v>-22532.620140300005</v>
      </c>
    </row>
    <row r="20" spans="1:27" x14ac:dyDescent="0.25">
      <c r="A20" s="20" t="s">
        <v>90</v>
      </c>
      <c r="B20" s="75">
        <v>428722.04</v>
      </c>
      <c r="C20" s="40">
        <f>B20+C19</f>
        <v>426379.89103479998</v>
      </c>
      <c r="D20" s="41">
        <f t="shared" ref="D20:N20" si="8">C20+D19</f>
        <v>441920.77734759997</v>
      </c>
      <c r="E20" s="41">
        <f t="shared" si="8"/>
        <v>456422.27481229999</v>
      </c>
      <c r="F20" s="41">
        <f t="shared" si="8"/>
        <v>493478.71560749999</v>
      </c>
      <c r="G20" s="41">
        <f t="shared" si="8"/>
        <v>522290.3142122</v>
      </c>
      <c r="H20" s="41">
        <f t="shared" si="8"/>
        <v>538167.79311199998</v>
      </c>
      <c r="I20" s="41">
        <f t="shared" si="8"/>
        <v>547021.86791709997</v>
      </c>
      <c r="J20" s="41">
        <f t="shared" si="8"/>
        <v>534633.8695118</v>
      </c>
      <c r="K20" s="41">
        <f t="shared" si="8"/>
        <v>514133.22902269999</v>
      </c>
      <c r="L20" s="41">
        <f t="shared" si="8"/>
        <v>492889.36983410001</v>
      </c>
      <c r="M20" s="41">
        <f t="shared" si="8"/>
        <v>475523.06174430001</v>
      </c>
      <c r="N20" s="41">
        <f t="shared" si="8"/>
        <v>464831.75422130001</v>
      </c>
      <c r="O20" s="60">
        <f>B20+O19</f>
        <v>464831.75422130001</v>
      </c>
      <c r="P20" s="40">
        <f t="shared" ref="P20:AA20" si="9">O20+P19</f>
        <v>475206.85337840958</v>
      </c>
      <c r="Q20" s="41">
        <f t="shared" si="9"/>
        <v>489941.30765790958</v>
      </c>
      <c r="R20" s="41">
        <f t="shared" si="9"/>
        <v>520179.17569870956</v>
      </c>
      <c r="S20" s="41">
        <f t="shared" si="9"/>
        <v>539772.90560940956</v>
      </c>
      <c r="T20" s="41">
        <f t="shared" si="9"/>
        <v>545576.54149300954</v>
      </c>
      <c r="U20" s="41">
        <f t="shared" si="9"/>
        <v>559334.53320350952</v>
      </c>
      <c r="V20" s="41">
        <f t="shared" si="9"/>
        <v>546535.06917960953</v>
      </c>
      <c r="W20" s="41">
        <f t="shared" si="9"/>
        <v>529959.10037100955</v>
      </c>
      <c r="X20" s="41">
        <f t="shared" si="9"/>
        <v>503752.98499970953</v>
      </c>
      <c r="Y20" s="41">
        <f t="shared" si="9"/>
        <v>461354.59441100952</v>
      </c>
      <c r="Z20" s="41">
        <f t="shared" si="9"/>
        <v>421631.06822350953</v>
      </c>
      <c r="AA20" s="93">
        <f t="shared" si="9"/>
        <v>399098.44808320951</v>
      </c>
    </row>
    <row r="21" spans="1:27" x14ac:dyDescent="0.25">
      <c r="A21" s="67" t="s">
        <v>120</v>
      </c>
      <c r="B21" s="75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60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93"/>
    </row>
    <row r="22" spans="1:27" s="71" customFormat="1" ht="12.75" x14ac:dyDescent="0.2">
      <c r="A22" s="68" t="s">
        <v>121</v>
      </c>
      <c r="B22" s="134"/>
      <c r="C22" s="69">
        <v>1.0999999999999999E-2</v>
      </c>
      <c r="D22" s="69">
        <f>C22</f>
        <v>1.0999999999999999E-2</v>
      </c>
      <c r="E22" s="69">
        <f t="shared" ref="E22:N22" si="10">D22</f>
        <v>1.0999999999999999E-2</v>
      </c>
      <c r="F22" s="69">
        <f t="shared" si="10"/>
        <v>1.0999999999999999E-2</v>
      </c>
      <c r="G22" s="69">
        <f t="shared" si="10"/>
        <v>1.0999999999999999E-2</v>
      </c>
      <c r="H22" s="69">
        <f t="shared" si="10"/>
        <v>1.0999999999999999E-2</v>
      </c>
      <c r="I22" s="69">
        <f t="shared" si="10"/>
        <v>1.0999999999999999E-2</v>
      </c>
      <c r="J22" s="69">
        <f t="shared" si="10"/>
        <v>1.0999999999999999E-2</v>
      </c>
      <c r="K22" s="69">
        <f t="shared" si="10"/>
        <v>1.0999999999999999E-2</v>
      </c>
      <c r="L22" s="69">
        <f t="shared" si="10"/>
        <v>1.0999999999999999E-2</v>
      </c>
      <c r="M22" s="69">
        <f t="shared" si="10"/>
        <v>1.0999999999999999E-2</v>
      </c>
      <c r="N22" s="69">
        <f t="shared" si="10"/>
        <v>1.0999999999999999E-2</v>
      </c>
      <c r="O22" s="70"/>
      <c r="P22" s="144">
        <f>N22</f>
        <v>1.0999999999999999E-2</v>
      </c>
      <c r="Q22" s="69">
        <f>P22</f>
        <v>1.0999999999999999E-2</v>
      </c>
      <c r="R22" s="69">
        <f t="shared" ref="R22:AA22" si="11">Q22</f>
        <v>1.0999999999999999E-2</v>
      </c>
      <c r="S22" s="69">
        <f t="shared" si="11"/>
        <v>1.0999999999999999E-2</v>
      </c>
      <c r="T22" s="69">
        <f t="shared" si="11"/>
        <v>1.0999999999999999E-2</v>
      </c>
      <c r="U22" s="69">
        <f t="shared" si="11"/>
        <v>1.0999999999999999E-2</v>
      </c>
      <c r="V22" s="69">
        <f t="shared" si="11"/>
        <v>1.0999999999999999E-2</v>
      </c>
      <c r="W22" s="69">
        <f t="shared" si="11"/>
        <v>1.0999999999999999E-2</v>
      </c>
      <c r="X22" s="69">
        <f t="shared" si="11"/>
        <v>1.0999999999999999E-2</v>
      </c>
      <c r="Y22" s="69">
        <f t="shared" si="11"/>
        <v>1.0999999999999999E-2</v>
      </c>
      <c r="Z22" s="69">
        <f t="shared" si="11"/>
        <v>1.0999999999999999E-2</v>
      </c>
      <c r="AA22" s="99">
        <f t="shared" si="11"/>
        <v>1.0999999999999999E-2</v>
      </c>
    </row>
    <row r="23" spans="1:27" x14ac:dyDescent="0.25">
      <c r="A23" s="72" t="s">
        <v>91</v>
      </c>
      <c r="B23" s="133"/>
      <c r="C23" s="65">
        <f t="shared" ref="C23:N23" si="12">ROUND(B20*C22/12,2)</f>
        <v>393</v>
      </c>
      <c r="D23" s="65">
        <f t="shared" si="12"/>
        <v>390.85</v>
      </c>
      <c r="E23" s="65">
        <f t="shared" si="12"/>
        <v>405.09</v>
      </c>
      <c r="F23" s="65">
        <f t="shared" si="12"/>
        <v>418.39</v>
      </c>
      <c r="G23" s="65">
        <f t="shared" si="12"/>
        <v>452.36</v>
      </c>
      <c r="H23" s="65">
        <f t="shared" si="12"/>
        <v>478.77</v>
      </c>
      <c r="I23" s="65">
        <f t="shared" si="12"/>
        <v>493.32</v>
      </c>
      <c r="J23" s="65">
        <f t="shared" si="12"/>
        <v>501.44</v>
      </c>
      <c r="K23" s="65">
        <f t="shared" si="12"/>
        <v>490.08</v>
      </c>
      <c r="L23" s="65">
        <f t="shared" si="12"/>
        <v>471.29</v>
      </c>
      <c r="M23" s="65">
        <f t="shared" si="12"/>
        <v>451.82</v>
      </c>
      <c r="N23" s="65">
        <f t="shared" si="12"/>
        <v>435.9</v>
      </c>
      <c r="O23" s="66">
        <f>SUM(C23:N23)</f>
        <v>5382.3099999999995</v>
      </c>
      <c r="P23" s="64">
        <f t="shared" ref="P23:AA23" si="13">ROUND(O20*P22/12,2)</f>
        <v>426.1</v>
      </c>
      <c r="Q23" s="65">
        <f t="shared" si="13"/>
        <v>435.61</v>
      </c>
      <c r="R23" s="65">
        <f t="shared" si="13"/>
        <v>449.11</v>
      </c>
      <c r="S23" s="65">
        <f t="shared" si="13"/>
        <v>476.83</v>
      </c>
      <c r="T23" s="65">
        <f t="shared" si="13"/>
        <v>494.79</v>
      </c>
      <c r="U23" s="65">
        <f t="shared" si="13"/>
        <v>500.11</v>
      </c>
      <c r="V23" s="65">
        <f t="shared" si="13"/>
        <v>512.72</v>
      </c>
      <c r="W23" s="65">
        <f t="shared" si="13"/>
        <v>500.99</v>
      </c>
      <c r="X23" s="65">
        <f t="shared" si="13"/>
        <v>485.8</v>
      </c>
      <c r="Y23" s="65">
        <f t="shared" si="13"/>
        <v>461.77</v>
      </c>
      <c r="Z23" s="65">
        <f t="shared" si="13"/>
        <v>422.91</v>
      </c>
      <c r="AA23" s="98">
        <f t="shared" si="13"/>
        <v>386.5</v>
      </c>
    </row>
    <row r="24" spans="1:27" x14ac:dyDescent="0.25">
      <c r="A24" s="20" t="s">
        <v>90</v>
      </c>
      <c r="B24" s="75">
        <v>18886.810000000001</v>
      </c>
      <c r="C24" s="41">
        <f t="shared" ref="C24:N24" si="14">B24+C23</f>
        <v>19279.810000000001</v>
      </c>
      <c r="D24" s="41">
        <f t="shared" si="14"/>
        <v>19670.66</v>
      </c>
      <c r="E24" s="41">
        <f t="shared" si="14"/>
        <v>20075.75</v>
      </c>
      <c r="F24" s="41">
        <f t="shared" si="14"/>
        <v>20494.14</v>
      </c>
      <c r="G24" s="41">
        <f t="shared" si="14"/>
        <v>20946.5</v>
      </c>
      <c r="H24" s="41">
        <f t="shared" si="14"/>
        <v>21425.27</v>
      </c>
      <c r="I24" s="41">
        <f t="shared" si="14"/>
        <v>21918.59</v>
      </c>
      <c r="J24" s="41">
        <f t="shared" si="14"/>
        <v>22420.03</v>
      </c>
      <c r="K24" s="41">
        <f t="shared" si="14"/>
        <v>22910.11</v>
      </c>
      <c r="L24" s="41">
        <f t="shared" si="14"/>
        <v>23381.4</v>
      </c>
      <c r="M24" s="41">
        <f t="shared" si="14"/>
        <v>23833.22</v>
      </c>
      <c r="N24" s="41">
        <f t="shared" si="14"/>
        <v>24269.120000000003</v>
      </c>
      <c r="O24" s="60">
        <f>B24+O23</f>
        <v>24269.120000000003</v>
      </c>
      <c r="P24" s="40">
        <f t="shared" ref="P24:AA24" si="15">O24+P23</f>
        <v>24695.22</v>
      </c>
      <c r="Q24" s="41">
        <f t="shared" si="15"/>
        <v>25130.83</v>
      </c>
      <c r="R24" s="41">
        <f t="shared" si="15"/>
        <v>25579.940000000002</v>
      </c>
      <c r="S24" s="41">
        <f t="shared" si="15"/>
        <v>26056.770000000004</v>
      </c>
      <c r="T24" s="41">
        <f t="shared" si="15"/>
        <v>26551.560000000005</v>
      </c>
      <c r="U24" s="41">
        <f t="shared" si="15"/>
        <v>27051.670000000006</v>
      </c>
      <c r="V24" s="41">
        <f t="shared" si="15"/>
        <v>27564.390000000007</v>
      </c>
      <c r="W24" s="41">
        <f t="shared" si="15"/>
        <v>28065.380000000008</v>
      </c>
      <c r="X24" s="41">
        <f t="shared" si="15"/>
        <v>28551.180000000008</v>
      </c>
      <c r="Y24" s="41">
        <f t="shared" si="15"/>
        <v>29012.950000000008</v>
      </c>
      <c r="Z24" s="41">
        <f t="shared" si="15"/>
        <v>29435.860000000008</v>
      </c>
      <c r="AA24" s="93">
        <f t="shared" si="15"/>
        <v>29822.360000000008</v>
      </c>
    </row>
    <row r="25" spans="1:27" s="76" customFormat="1" x14ac:dyDescent="0.25">
      <c r="A25" s="73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145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100"/>
    </row>
    <row r="26" spans="1:27" ht="15.75" thickBot="1" x14ac:dyDescent="0.3">
      <c r="A26" s="77" t="s">
        <v>122</v>
      </c>
      <c r="B26" s="135">
        <f t="shared" ref="B26:AA26" si="16">B20+B24</f>
        <v>447608.85</v>
      </c>
      <c r="C26" s="78">
        <f t="shared" si="16"/>
        <v>445659.70103479997</v>
      </c>
      <c r="D26" s="78">
        <f t="shared" si="16"/>
        <v>461591.43734759995</v>
      </c>
      <c r="E26" s="78">
        <f t="shared" si="16"/>
        <v>476498.02481229999</v>
      </c>
      <c r="F26" s="78">
        <f t="shared" si="16"/>
        <v>513972.85560750001</v>
      </c>
      <c r="G26" s="78">
        <f t="shared" si="16"/>
        <v>543236.8142122</v>
      </c>
      <c r="H26" s="78">
        <f t="shared" si="16"/>
        <v>559593.063112</v>
      </c>
      <c r="I26" s="78">
        <f t="shared" si="16"/>
        <v>568940.45791709994</v>
      </c>
      <c r="J26" s="78">
        <f t="shared" si="16"/>
        <v>557053.89951180003</v>
      </c>
      <c r="K26" s="78">
        <f t="shared" si="16"/>
        <v>537043.33902269998</v>
      </c>
      <c r="L26" s="78">
        <f t="shared" si="16"/>
        <v>516270.76983410004</v>
      </c>
      <c r="M26" s="78">
        <f t="shared" si="16"/>
        <v>499356.28174430004</v>
      </c>
      <c r="N26" s="78">
        <f t="shared" si="16"/>
        <v>489100.87422130001</v>
      </c>
      <c r="O26" s="79">
        <f t="shared" si="16"/>
        <v>489100.87422130001</v>
      </c>
      <c r="P26" s="146">
        <f t="shared" si="16"/>
        <v>499902.07337840961</v>
      </c>
      <c r="Q26" s="78">
        <f t="shared" si="16"/>
        <v>515072.1376579096</v>
      </c>
      <c r="R26" s="78">
        <f t="shared" si="16"/>
        <v>545759.11569870962</v>
      </c>
      <c r="S26" s="78">
        <f t="shared" si="16"/>
        <v>565829.67560940958</v>
      </c>
      <c r="T26" s="78">
        <f t="shared" si="16"/>
        <v>572128.1014930096</v>
      </c>
      <c r="U26" s="78">
        <f t="shared" si="16"/>
        <v>586386.20320350956</v>
      </c>
      <c r="V26" s="78">
        <f t="shared" si="16"/>
        <v>574099.45917960955</v>
      </c>
      <c r="W26" s="78">
        <f t="shared" si="16"/>
        <v>558024.48037100956</v>
      </c>
      <c r="X26" s="78">
        <f t="shared" si="16"/>
        <v>532304.16499970958</v>
      </c>
      <c r="Y26" s="78">
        <f t="shared" si="16"/>
        <v>490367.54441100953</v>
      </c>
      <c r="Z26" s="78">
        <f t="shared" si="16"/>
        <v>451066.92822350952</v>
      </c>
      <c r="AA26" s="101">
        <f t="shared" si="16"/>
        <v>428920.8080832095</v>
      </c>
    </row>
    <row r="27" spans="1:27" x14ac:dyDescent="0.25">
      <c r="A27" s="67"/>
      <c r="B27" s="7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60"/>
      <c r="P27" s="4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93"/>
    </row>
    <row r="28" spans="1:27" x14ac:dyDescent="0.25">
      <c r="A28" s="29" t="s">
        <v>123</v>
      </c>
      <c r="B28" s="13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80"/>
      <c r="P28" s="14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92"/>
    </row>
    <row r="29" spans="1:27" x14ac:dyDescent="0.25">
      <c r="A29" s="38" t="s">
        <v>111</v>
      </c>
      <c r="B29" s="136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0"/>
      <c r="P29" s="147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102"/>
    </row>
    <row r="30" spans="1:27" x14ac:dyDescent="0.25">
      <c r="A30" s="20" t="s">
        <v>124</v>
      </c>
      <c r="B30" s="129"/>
      <c r="C30" s="41">
        <v>12897.99</v>
      </c>
      <c r="D30" s="41">
        <v>6154.32</v>
      </c>
      <c r="E30" s="41">
        <v>6979.81</v>
      </c>
      <c r="F30" s="41">
        <v>6114.8</v>
      </c>
      <c r="G30" s="41">
        <v>5341.3</v>
      </c>
      <c r="H30" s="41">
        <v>16138.919999999998</v>
      </c>
      <c r="I30" s="41">
        <v>10418.93</v>
      </c>
      <c r="J30" s="41">
        <v>5561.18</v>
      </c>
      <c r="K30" s="41">
        <v>5396.33</v>
      </c>
      <c r="L30" s="41">
        <v>5862.08</v>
      </c>
      <c r="M30" s="41">
        <v>5766.54</v>
      </c>
      <c r="N30" s="41">
        <v>4717.17</v>
      </c>
      <c r="O30" s="42">
        <f t="shared" ref="O30" si="17">SUM(C30:N30)</f>
        <v>91349.37</v>
      </c>
      <c r="P30" s="40">
        <v>6792.3</v>
      </c>
      <c r="Q30" s="41">
        <v>6833.94</v>
      </c>
      <c r="R30" s="41">
        <v>6828.85</v>
      </c>
      <c r="S30" s="41">
        <v>125815.77</v>
      </c>
      <c r="T30" s="41">
        <v>97241.38</v>
      </c>
      <c r="U30" s="41">
        <v>104438.38</v>
      </c>
      <c r="V30" s="41">
        <v>113400.04</v>
      </c>
      <c r="W30" s="41">
        <v>121104.51</v>
      </c>
      <c r="X30" s="41">
        <v>108862.96</v>
      </c>
      <c r="Y30" s="41">
        <v>107035.49</v>
      </c>
      <c r="Z30" s="41">
        <v>109492.75</v>
      </c>
      <c r="AA30" s="93">
        <v>106248.15</v>
      </c>
    </row>
    <row r="31" spans="1:27" x14ac:dyDescent="0.25">
      <c r="A31" s="20" t="s">
        <v>125</v>
      </c>
      <c r="B31" s="129"/>
      <c r="C31" s="41">
        <v>17718.3</v>
      </c>
      <c r="D31" s="41">
        <v>-7153.8</v>
      </c>
      <c r="E31" s="41">
        <v>2738.16</v>
      </c>
      <c r="F31" s="41">
        <v>597.87</v>
      </c>
      <c r="G31" s="41">
        <v>769.75</v>
      </c>
      <c r="H31" s="41">
        <v>0</v>
      </c>
      <c r="I31" s="41">
        <v>-2115.14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2">
        <v>12555.140000000001</v>
      </c>
      <c r="P31" s="40">
        <v>-1663.18</v>
      </c>
      <c r="Q31" s="41">
        <v>0</v>
      </c>
      <c r="R31" s="41">
        <v>0</v>
      </c>
      <c r="S31" s="41">
        <v>-116196.09</v>
      </c>
      <c r="T31" s="41">
        <v>-89806.45</v>
      </c>
      <c r="U31" s="41">
        <v>-96453.18</v>
      </c>
      <c r="V31" s="41">
        <v>-104793.81</v>
      </c>
      <c r="W31" s="41">
        <v>-111913.58</v>
      </c>
      <c r="X31" s="41">
        <v>-100601.06</v>
      </c>
      <c r="Y31" s="41">
        <v>-98747.28</v>
      </c>
      <c r="Z31" s="41">
        <v>-101014.26</v>
      </c>
      <c r="AA31" s="93">
        <v>-98020.91</v>
      </c>
    </row>
    <row r="32" spans="1:27" x14ac:dyDescent="0.25">
      <c r="A32" s="20" t="s">
        <v>126</v>
      </c>
      <c r="B32" s="129"/>
      <c r="C32" s="41">
        <v>17570.27</v>
      </c>
      <c r="D32" s="41">
        <v>18489</v>
      </c>
      <c r="E32" s="41">
        <v>18489</v>
      </c>
      <c r="F32" s="41">
        <v>19847.62</v>
      </c>
      <c r="G32" s="41">
        <v>19847.62</v>
      </c>
      <c r="H32" s="41">
        <v>19847.62</v>
      </c>
      <c r="I32" s="41">
        <v>19847.62</v>
      </c>
      <c r="J32" s="41">
        <v>23334.400000000001</v>
      </c>
      <c r="K32" s="41">
        <v>23334.400000000001</v>
      </c>
      <c r="L32" s="41">
        <v>23334.400000000001</v>
      </c>
      <c r="M32" s="41">
        <v>23334.400000000001</v>
      </c>
      <c r="N32" s="41">
        <v>23334.400000000001</v>
      </c>
      <c r="O32" s="42">
        <f>SUM(C32:N32)</f>
        <v>250610.74999999997</v>
      </c>
      <c r="P32" s="40">
        <v>23334.400000000001</v>
      </c>
      <c r="Q32" s="41">
        <v>23334.400000000001</v>
      </c>
      <c r="R32" s="41">
        <v>23334.400000000001</v>
      </c>
      <c r="S32" s="41">
        <v>29868.05</v>
      </c>
      <c r="T32" s="41">
        <v>29868.05</v>
      </c>
      <c r="U32" s="41">
        <v>29868.05</v>
      </c>
      <c r="V32" s="41">
        <v>29868.05</v>
      </c>
      <c r="W32" s="41">
        <v>29868.05</v>
      </c>
      <c r="X32" s="41">
        <v>29868.05</v>
      </c>
      <c r="Y32" s="41">
        <v>29868.05</v>
      </c>
      <c r="Z32" s="41">
        <v>29868.05</v>
      </c>
      <c r="AA32" s="93">
        <v>29868.05</v>
      </c>
    </row>
    <row r="33" spans="1:27" s="47" customFormat="1" x14ac:dyDescent="0.25">
      <c r="A33" s="44" t="s">
        <v>115</v>
      </c>
      <c r="B33" s="130"/>
      <c r="C33" s="45">
        <f t="shared" ref="C33:AA33" si="18">SUM(C30:C32)</f>
        <v>48186.559999999998</v>
      </c>
      <c r="D33" s="45">
        <f t="shared" si="18"/>
        <v>17489.52</v>
      </c>
      <c r="E33" s="45">
        <f t="shared" si="18"/>
        <v>28206.97</v>
      </c>
      <c r="F33" s="45">
        <f t="shared" si="18"/>
        <v>26560.29</v>
      </c>
      <c r="G33" s="45">
        <f t="shared" si="18"/>
        <v>25958.67</v>
      </c>
      <c r="H33" s="45">
        <f t="shared" si="18"/>
        <v>35986.539999999994</v>
      </c>
      <c r="I33" s="45">
        <f t="shared" si="18"/>
        <v>28151.41</v>
      </c>
      <c r="J33" s="45">
        <f t="shared" si="18"/>
        <v>28895.58</v>
      </c>
      <c r="K33" s="45">
        <f t="shared" si="18"/>
        <v>28730.730000000003</v>
      </c>
      <c r="L33" s="45">
        <f t="shared" si="18"/>
        <v>29196.480000000003</v>
      </c>
      <c r="M33" s="45">
        <f t="shared" si="18"/>
        <v>29100.940000000002</v>
      </c>
      <c r="N33" s="45">
        <f t="shared" si="18"/>
        <v>28051.57</v>
      </c>
      <c r="O33" s="46">
        <f t="shared" si="18"/>
        <v>354515.25999999995</v>
      </c>
      <c r="P33" s="142">
        <f t="shared" si="18"/>
        <v>28463.52</v>
      </c>
      <c r="Q33" s="45">
        <f t="shared" si="18"/>
        <v>30168.34</v>
      </c>
      <c r="R33" s="45">
        <f t="shared" si="18"/>
        <v>30163.25</v>
      </c>
      <c r="S33" s="45">
        <f t="shared" si="18"/>
        <v>39487.73000000001</v>
      </c>
      <c r="T33" s="45">
        <f t="shared" si="18"/>
        <v>37302.98000000001</v>
      </c>
      <c r="U33" s="45">
        <f t="shared" si="18"/>
        <v>37853.250000000015</v>
      </c>
      <c r="V33" s="45">
        <f t="shared" si="18"/>
        <v>38474.28</v>
      </c>
      <c r="W33" s="45">
        <f t="shared" si="18"/>
        <v>39058.979999999996</v>
      </c>
      <c r="X33" s="45">
        <f t="shared" si="18"/>
        <v>38129.950000000012</v>
      </c>
      <c r="Y33" s="45">
        <f t="shared" si="18"/>
        <v>38156.260000000009</v>
      </c>
      <c r="Z33" s="45">
        <f t="shared" si="18"/>
        <v>38346.540000000008</v>
      </c>
      <c r="AA33" s="94">
        <f t="shared" si="18"/>
        <v>38095.289999999994</v>
      </c>
    </row>
    <row r="34" spans="1:27" s="52" customFormat="1" x14ac:dyDescent="0.25">
      <c r="A34" s="48" t="s">
        <v>127</v>
      </c>
      <c r="B34" s="131"/>
      <c r="C34" s="50">
        <v>2791422.9</v>
      </c>
      <c r="D34" s="49">
        <v>3048200.7</v>
      </c>
      <c r="E34" s="50">
        <v>3464668.5</v>
      </c>
      <c r="F34" s="50">
        <v>3479093.5999999996</v>
      </c>
      <c r="G34" s="50">
        <v>3010080.9</v>
      </c>
      <c r="H34" s="50">
        <v>3396853.5999999996</v>
      </c>
      <c r="I34" s="50">
        <v>3238318.5000000005</v>
      </c>
      <c r="J34" s="50">
        <v>3415955.5</v>
      </c>
      <c r="K34" s="50">
        <v>3314698.4</v>
      </c>
      <c r="L34" s="50">
        <v>3440185.2</v>
      </c>
      <c r="M34" s="50">
        <v>3384119.1</v>
      </c>
      <c r="N34" s="50">
        <v>2768291.7</v>
      </c>
      <c r="O34" s="51"/>
      <c r="P34" s="143">
        <v>3571137.8</v>
      </c>
      <c r="Q34" s="49">
        <v>3593029.1</v>
      </c>
      <c r="R34" s="50">
        <v>3590352.4</v>
      </c>
      <c r="S34" s="50">
        <v>3501886.2</v>
      </c>
      <c r="T34" s="50">
        <v>2706562.6</v>
      </c>
      <c r="U34" s="50">
        <v>2906879.8</v>
      </c>
      <c r="V34" s="50">
        <v>3158247.6</v>
      </c>
      <c r="W34" s="50">
        <v>3372821.1</v>
      </c>
      <c r="X34" s="50">
        <v>3031887.6</v>
      </c>
      <c r="Y34" s="50">
        <v>2976018.7</v>
      </c>
      <c r="Z34" s="50">
        <v>3044340.4</v>
      </c>
      <c r="AA34" s="95">
        <v>2954127.6</v>
      </c>
    </row>
    <row r="35" spans="1:27" x14ac:dyDescent="0.25">
      <c r="A35" s="67" t="s">
        <v>128</v>
      </c>
      <c r="B35" s="132"/>
      <c r="C35" s="54">
        <f t="shared" ref="C35:N35" si="19">ROUND(+(C32+C30+C31)/C34,6)</f>
        <v>1.7262E-2</v>
      </c>
      <c r="D35" s="55">
        <f t="shared" si="19"/>
        <v>5.738E-3</v>
      </c>
      <c r="E35" s="55">
        <f t="shared" si="19"/>
        <v>8.1410000000000007E-3</v>
      </c>
      <c r="F35" s="55">
        <f t="shared" si="19"/>
        <v>7.6340000000000002E-3</v>
      </c>
      <c r="G35" s="55">
        <f t="shared" si="19"/>
        <v>8.6239999999999997E-3</v>
      </c>
      <c r="H35" s="55">
        <f t="shared" si="19"/>
        <v>1.0593999999999999E-2</v>
      </c>
      <c r="I35" s="55">
        <f t="shared" si="19"/>
        <v>8.6929999999999993E-3</v>
      </c>
      <c r="J35" s="55">
        <f t="shared" si="19"/>
        <v>8.4589999999999995E-3</v>
      </c>
      <c r="K35" s="55">
        <f t="shared" si="19"/>
        <v>8.6680000000000004E-3</v>
      </c>
      <c r="L35" s="55">
        <f t="shared" si="19"/>
        <v>8.4869999999999998E-3</v>
      </c>
      <c r="M35" s="55">
        <f t="shared" si="19"/>
        <v>8.5990000000000007E-3</v>
      </c>
      <c r="N35" s="55">
        <f t="shared" si="19"/>
        <v>1.0133E-2</v>
      </c>
      <c r="O35" s="56"/>
      <c r="P35" s="54">
        <f t="shared" ref="P35:AA35" si="20">ROUND(+(P32+P30+P31)/P34,6)</f>
        <v>7.9699999999999997E-3</v>
      </c>
      <c r="Q35" s="55">
        <f t="shared" si="20"/>
        <v>8.3960000000000007E-3</v>
      </c>
      <c r="R35" s="55">
        <f t="shared" si="20"/>
        <v>8.4010000000000005E-3</v>
      </c>
      <c r="S35" s="55">
        <f t="shared" si="20"/>
        <v>1.1276E-2</v>
      </c>
      <c r="T35" s="55">
        <f t="shared" si="20"/>
        <v>1.3782000000000001E-2</v>
      </c>
      <c r="U35" s="55">
        <f t="shared" si="20"/>
        <v>1.3022000000000001E-2</v>
      </c>
      <c r="V35" s="55">
        <f t="shared" si="20"/>
        <v>1.2182E-2</v>
      </c>
      <c r="W35" s="55">
        <f t="shared" si="20"/>
        <v>1.1580999999999999E-2</v>
      </c>
      <c r="X35" s="55">
        <f t="shared" si="20"/>
        <v>1.2576E-2</v>
      </c>
      <c r="Y35" s="55">
        <f t="shared" si="20"/>
        <v>1.2821000000000001E-2</v>
      </c>
      <c r="Z35" s="55">
        <f t="shared" si="20"/>
        <v>1.2596E-2</v>
      </c>
      <c r="AA35" s="96">
        <f t="shared" si="20"/>
        <v>1.2895999999999999E-2</v>
      </c>
    </row>
    <row r="36" spans="1:27" s="61" customFormat="1" ht="12.75" x14ac:dyDescent="0.2">
      <c r="A36" s="82" t="s">
        <v>118</v>
      </c>
      <c r="B36" s="75"/>
      <c r="C36" s="58">
        <v>9.8849999999999997E-3</v>
      </c>
      <c r="D36" s="59">
        <v>9.8849999999999997E-3</v>
      </c>
      <c r="E36" s="59">
        <v>9.8849999999999997E-3</v>
      </c>
      <c r="F36" s="59">
        <v>9.8849999999999997E-3</v>
      </c>
      <c r="G36" s="59">
        <v>9.8849999999999997E-3</v>
      </c>
      <c r="H36" s="59">
        <v>9.8849999999999997E-3</v>
      </c>
      <c r="I36" s="59">
        <v>9.8849999999999997E-3</v>
      </c>
      <c r="J36" s="59">
        <v>9.8849999999999997E-3</v>
      </c>
      <c r="K36" s="59">
        <v>9.8849999999999997E-3</v>
      </c>
      <c r="L36" s="59">
        <v>9.8849999999999997E-3</v>
      </c>
      <c r="M36" s="59">
        <v>9.8849999999999997E-3</v>
      </c>
      <c r="N36" s="59">
        <v>9.8849999999999997E-3</v>
      </c>
      <c r="O36" s="60"/>
      <c r="P36" s="58">
        <f>N36</f>
        <v>9.8849999999999997E-3</v>
      </c>
      <c r="Q36" s="59">
        <f>M36</f>
        <v>9.8849999999999997E-3</v>
      </c>
      <c r="R36" s="59">
        <f t="shared" ref="R36" si="21">P36</f>
        <v>9.8849999999999997E-3</v>
      </c>
      <c r="S36" s="59">
        <f>R36</f>
        <v>9.8849999999999997E-3</v>
      </c>
      <c r="T36" s="59">
        <f t="shared" ref="T36:AA36" si="22">S36</f>
        <v>9.8849999999999997E-3</v>
      </c>
      <c r="U36" s="59">
        <f t="shared" si="22"/>
        <v>9.8849999999999997E-3</v>
      </c>
      <c r="V36" s="59">
        <f t="shared" si="22"/>
        <v>9.8849999999999997E-3</v>
      </c>
      <c r="W36" s="59">
        <f t="shared" si="22"/>
        <v>9.8849999999999997E-3</v>
      </c>
      <c r="X36" s="59">
        <f t="shared" si="22"/>
        <v>9.8849999999999997E-3</v>
      </c>
      <c r="Y36" s="59">
        <f t="shared" si="22"/>
        <v>9.8849999999999997E-3</v>
      </c>
      <c r="Z36" s="59">
        <f t="shared" si="22"/>
        <v>9.8849999999999997E-3</v>
      </c>
      <c r="AA36" s="97">
        <f t="shared" si="22"/>
        <v>9.8849999999999997E-3</v>
      </c>
    </row>
    <row r="37" spans="1:27" x14ac:dyDescent="0.25">
      <c r="A37" s="67" t="s">
        <v>119</v>
      </c>
      <c r="B37" s="75"/>
      <c r="C37" s="54">
        <f t="shared" ref="C37:N37" si="23">C36-C35</f>
        <v>-7.3769999999999999E-3</v>
      </c>
      <c r="D37" s="55">
        <f t="shared" si="23"/>
        <v>4.1469999999999996E-3</v>
      </c>
      <c r="E37" s="55">
        <f t="shared" si="23"/>
        <v>1.743999999999999E-3</v>
      </c>
      <c r="F37" s="55">
        <f t="shared" si="23"/>
        <v>2.2509999999999995E-3</v>
      </c>
      <c r="G37" s="55">
        <f t="shared" si="23"/>
        <v>1.261E-3</v>
      </c>
      <c r="H37" s="55">
        <f t="shared" si="23"/>
        <v>-7.0899999999999956E-4</v>
      </c>
      <c r="I37" s="55">
        <f t="shared" si="23"/>
        <v>1.1920000000000004E-3</v>
      </c>
      <c r="J37" s="55">
        <f t="shared" si="23"/>
        <v>1.4260000000000002E-3</v>
      </c>
      <c r="K37" s="55">
        <f t="shared" si="23"/>
        <v>1.2169999999999993E-3</v>
      </c>
      <c r="L37" s="55">
        <f t="shared" si="23"/>
        <v>1.3979999999999999E-3</v>
      </c>
      <c r="M37" s="55">
        <f t="shared" si="23"/>
        <v>1.2859999999999989E-3</v>
      </c>
      <c r="N37" s="55">
        <f t="shared" si="23"/>
        <v>-2.4799999999999996E-4</v>
      </c>
      <c r="O37" s="60"/>
      <c r="P37" s="54">
        <f t="shared" ref="P37:AA37" si="24">P36-P35</f>
        <v>1.915E-3</v>
      </c>
      <c r="Q37" s="55">
        <f t="shared" si="24"/>
        <v>1.488999999999999E-3</v>
      </c>
      <c r="R37" s="55">
        <f t="shared" si="24"/>
        <v>1.4839999999999992E-3</v>
      </c>
      <c r="S37" s="55">
        <f t="shared" si="24"/>
        <v>-1.3909999999999999E-3</v>
      </c>
      <c r="T37" s="55">
        <f t="shared" si="24"/>
        <v>-3.8970000000000012E-3</v>
      </c>
      <c r="U37" s="55">
        <f t="shared" si="24"/>
        <v>-3.1370000000000009E-3</v>
      </c>
      <c r="V37" s="55">
        <f t="shared" si="24"/>
        <v>-2.2970000000000004E-3</v>
      </c>
      <c r="W37" s="55">
        <f t="shared" si="24"/>
        <v>-1.6959999999999996E-3</v>
      </c>
      <c r="X37" s="55">
        <f t="shared" si="24"/>
        <v>-2.6910000000000007E-3</v>
      </c>
      <c r="Y37" s="55">
        <f t="shared" si="24"/>
        <v>-2.9360000000000011E-3</v>
      </c>
      <c r="Z37" s="55">
        <f t="shared" si="24"/>
        <v>-2.7109999999999999E-3</v>
      </c>
      <c r="AA37" s="96">
        <f t="shared" si="24"/>
        <v>-3.0109999999999998E-3</v>
      </c>
    </row>
    <row r="38" spans="1:27" x14ac:dyDescent="0.25">
      <c r="A38" s="18"/>
      <c r="B38" s="75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0"/>
      <c r="P38" s="5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96"/>
    </row>
    <row r="39" spans="1:27" x14ac:dyDescent="0.25">
      <c r="A39" s="67" t="s">
        <v>123</v>
      </c>
      <c r="B39" s="133"/>
      <c r="C39" s="64">
        <f t="shared" ref="C39:N39" si="25">+C37*C34</f>
        <v>-20592.3267333</v>
      </c>
      <c r="D39" s="65">
        <f t="shared" si="25"/>
        <v>12640.888302899999</v>
      </c>
      <c r="E39" s="65">
        <f t="shared" si="25"/>
        <v>6042.3818639999963</v>
      </c>
      <c r="F39" s="65">
        <f t="shared" si="25"/>
        <v>7831.4396935999976</v>
      </c>
      <c r="G39" s="65">
        <f t="shared" si="25"/>
        <v>3795.7120148999998</v>
      </c>
      <c r="H39" s="65">
        <f t="shared" si="25"/>
        <v>-2408.3692023999984</v>
      </c>
      <c r="I39" s="65">
        <f t="shared" si="25"/>
        <v>3860.0756520000018</v>
      </c>
      <c r="J39" s="65">
        <f t="shared" si="25"/>
        <v>4871.1525430000011</v>
      </c>
      <c r="K39" s="65">
        <f t="shared" si="25"/>
        <v>4033.9879527999979</v>
      </c>
      <c r="L39" s="65">
        <f t="shared" si="25"/>
        <v>4809.3789096</v>
      </c>
      <c r="M39" s="65">
        <f t="shared" si="25"/>
        <v>4351.9771625999965</v>
      </c>
      <c r="N39" s="65">
        <f t="shared" si="25"/>
        <v>-686.5363415999999</v>
      </c>
      <c r="O39" s="66">
        <f>SUM(C39:N39)</f>
        <v>28549.761818099993</v>
      </c>
      <c r="P39" s="64">
        <f t="shared" ref="P39:AA39" si="26">+P37*P34</f>
        <v>6838.7288870000002</v>
      </c>
      <c r="Q39" s="65">
        <f t="shared" si="26"/>
        <v>5350.0203298999968</v>
      </c>
      <c r="R39" s="65">
        <f t="shared" si="26"/>
        <v>5328.0829615999974</v>
      </c>
      <c r="S39" s="65">
        <f t="shared" si="26"/>
        <v>-4871.1237042000002</v>
      </c>
      <c r="T39" s="65">
        <f t="shared" si="26"/>
        <v>-10547.474452200004</v>
      </c>
      <c r="U39" s="65">
        <f t="shared" si="26"/>
        <v>-9118.8819326000012</v>
      </c>
      <c r="V39" s="65">
        <f t="shared" si="26"/>
        <v>-7254.4947372000015</v>
      </c>
      <c r="W39" s="65">
        <f t="shared" si="26"/>
        <v>-5720.304585599999</v>
      </c>
      <c r="X39" s="65">
        <f t="shared" si="26"/>
        <v>-8158.8095316000026</v>
      </c>
      <c r="Y39" s="65">
        <f t="shared" si="26"/>
        <v>-8737.5909032000036</v>
      </c>
      <c r="Z39" s="65">
        <f t="shared" si="26"/>
        <v>-8253.2068244000002</v>
      </c>
      <c r="AA39" s="98">
        <f t="shared" si="26"/>
        <v>-8894.8782035999993</v>
      </c>
    </row>
    <row r="40" spans="1:27" x14ac:dyDescent="0.25">
      <c r="A40" s="20" t="s">
        <v>90</v>
      </c>
      <c r="B40" s="75">
        <v>526067.03</v>
      </c>
      <c r="C40" s="40">
        <f t="shared" ref="C40:N40" si="27">B40+C39</f>
        <v>505474.70326670003</v>
      </c>
      <c r="D40" s="41">
        <f t="shared" si="27"/>
        <v>518115.59156960004</v>
      </c>
      <c r="E40" s="41">
        <f t="shared" si="27"/>
        <v>524157.97343360004</v>
      </c>
      <c r="F40" s="41">
        <f t="shared" si="27"/>
        <v>531989.41312719998</v>
      </c>
      <c r="G40" s="41">
        <f t="shared" si="27"/>
        <v>535785.12514210003</v>
      </c>
      <c r="H40" s="41">
        <f t="shared" si="27"/>
        <v>533376.75593970006</v>
      </c>
      <c r="I40" s="41">
        <f t="shared" si="27"/>
        <v>537236.83159170009</v>
      </c>
      <c r="J40" s="41">
        <f t="shared" si="27"/>
        <v>542107.98413470003</v>
      </c>
      <c r="K40" s="41">
        <f t="shared" si="27"/>
        <v>546141.97208750003</v>
      </c>
      <c r="L40" s="41">
        <f t="shared" si="27"/>
        <v>550951.3509971</v>
      </c>
      <c r="M40" s="41">
        <f t="shared" si="27"/>
        <v>555303.32815970003</v>
      </c>
      <c r="N40" s="41">
        <f t="shared" si="27"/>
        <v>554616.79181810003</v>
      </c>
      <c r="O40" s="60">
        <f>B40+O39</f>
        <v>554616.79181810003</v>
      </c>
      <c r="P40" s="40">
        <f t="shared" ref="P40:AA40" si="28">O40+P39</f>
        <v>561455.52070510003</v>
      </c>
      <c r="Q40" s="41">
        <f t="shared" si="28"/>
        <v>566805.541035</v>
      </c>
      <c r="R40" s="41">
        <f t="shared" si="28"/>
        <v>572133.62399660004</v>
      </c>
      <c r="S40" s="41">
        <f t="shared" si="28"/>
        <v>567262.50029240001</v>
      </c>
      <c r="T40" s="41">
        <f t="shared" si="28"/>
        <v>556715.02584020002</v>
      </c>
      <c r="U40" s="41">
        <f t="shared" si="28"/>
        <v>547596.14390759997</v>
      </c>
      <c r="V40" s="41">
        <f t="shared" si="28"/>
        <v>540341.64917039999</v>
      </c>
      <c r="W40" s="41">
        <f t="shared" si="28"/>
        <v>534621.34458479995</v>
      </c>
      <c r="X40" s="41">
        <f t="shared" si="28"/>
        <v>526462.53505319997</v>
      </c>
      <c r="Y40" s="41">
        <f t="shared" si="28"/>
        <v>517724.94415</v>
      </c>
      <c r="Z40" s="41">
        <f t="shared" si="28"/>
        <v>509471.7373256</v>
      </c>
      <c r="AA40" s="93">
        <f t="shared" si="28"/>
        <v>500576.85912199999</v>
      </c>
    </row>
    <row r="41" spans="1:27" x14ac:dyDescent="0.25">
      <c r="A41" s="67" t="s">
        <v>129</v>
      </c>
      <c r="B41" s="75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0"/>
      <c r="P41" s="40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93"/>
    </row>
    <row r="42" spans="1:27" x14ac:dyDescent="0.25">
      <c r="A42" s="72" t="s">
        <v>130</v>
      </c>
      <c r="B42" s="133"/>
      <c r="C42" s="65">
        <f t="shared" ref="C42:N42" si="29">ROUND(B40*C22/12,2)</f>
        <v>482.23</v>
      </c>
      <c r="D42" s="65">
        <f t="shared" si="29"/>
        <v>463.35</v>
      </c>
      <c r="E42" s="65">
        <f t="shared" si="29"/>
        <v>474.94</v>
      </c>
      <c r="F42" s="65">
        <f t="shared" si="29"/>
        <v>480.48</v>
      </c>
      <c r="G42" s="65">
        <f t="shared" si="29"/>
        <v>487.66</v>
      </c>
      <c r="H42" s="65">
        <f t="shared" si="29"/>
        <v>491.14</v>
      </c>
      <c r="I42" s="65">
        <f t="shared" si="29"/>
        <v>488.93</v>
      </c>
      <c r="J42" s="65">
        <f t="shared" si="29"/>
        <v>492.47</v>
      </c>
      <c r="K42" s="65">
        <f t="shared" si="29"/>
        <v>496.93</v>
      </c>
      <c r="L42" s="65">
        <f t="shared" si="29"/>
        <v>500.63</v>
      </c>
      <c r="M42" s="65">
        <f t="shared" si="29"/>
        <v>505.04</v>
      </c>
      <c r="N42" s="65">
        <f t="shared" si="29"/>
        <v>509.03</v>
      </c>
      <c r="O42" s="66">
        <f>SUM(C42:N42)</f>
        <v>5872.83</v>
      </c>
      <c r="P42" s="64">
        <f t="shared" ref="P42:AA42" si="30">ROUND(O40*P22/12,2)</f>
        <v>508.4</v>
      </c>
      <c r="Q42" s="65">
        <f t="shared" si="30"/>
        <v>514.66999999999996</v>
      </c>
      <c r="R42" s="65">
        <f t="shared" si="30"/>
        <v>519.57000000000005</v>
      </c>
      <c r="S42" s="65">
        <f t="shared" si="30"/>
        <v>524.46</v>
      </c>
      <c r="T42" s="65">
        <f t="shared" si="30"/>
        <v>519.99</v>
      </c>
      <c r="U42" s="65">
        <f t="shared" si="30"/>
        <v>510.32</v>
      </c>
      <c r="V42" s="65">
        <f t="shared" si="30"/>
        <v>501.96</v>
      </c>
      <c r="W42" s="65">
        <f t="shared" si="30"/>
        <v>495.31</v>
      </c>
      <c r="X42" s="65">
        <f t="shared" si="30"/>
        <v>490.07</v>
      </c>
      <c r="Y42" s="65">
        <f t="shared" si="30"/>
        <v>482.59</v>
      </c>
      <c r="Z42" s="65">
        <f t="shared" si="30"/>
        <v>474.58</v>
      </c>
      <c r="AA42" s="98">
        <f t="shared" si="30"/>
        <v>467.02</v>
      </c>
    </row>
    <row r="43" spans="1:27" x14ac:dyDescent="0.25">
      <c r="A43" s="20" t="s">
        <v>90</v>
      </c>
      <c r="B43" s="75">
        <v>31852.77</v>
      </c>
      <c r="C43" s="41">
        <f t="shared" ref="C43:N43" si="31">B43+C42</f>
        <v>32335</v>
      </c>
      <c r="D43" s="41">
        <f t="shared" si="31"/>
        <v>32798.35</v>
      </c>
      <c r="E43" s="41">
        <f t="shared" si="31"/>
        <v>33273.29</v>
      </c>
      <c r="F43" s="41">
        <f t="shared" si="31"/>
        <v>33753.770000000004</v>
      </c>
      <c r="G43" s="41">
        <f t="shared" si="31"/>
        <v>34241.430000000008</v>
      </c>
      <c r="H43" s="41">
        <f t="shared" si="31"/>
        <v>34732.570000000007</v>
      </c>
      <c r="I43" s="41">
        <f t="shared" si="31"/>
        <v>35221.500000000007</v>
      </c>
      <c r="J43" s="41">
        <f t="shared" si="31"/>
        <v>35713.970000000008</v>
      </c>
      <c r="K43" s="41">
        <f t="shared" si="31"/>
        <v>36210.900000000009</v>
      </c>
      <c r="L43" s="41">
        <f t="shared" si="31"/>
        <v>36711.530000000006</v>
      </c>
      <c r="M43" s="41">
        <f t="shared" si="31"/>
        <v>37216.570000000007</v>
      </c>
      <c r="N43" s="41">
        <f t="shared" si="31"/>
        <v>37725.600000000006</v>
      </c>
      <c r="O43" s="60">
        <f>B43+O42</f>
        <v>37725.599999999999</v>
      </c>
      <c r="P43" s="40">
        <f t="shared" ref="P43:AA43" si="32">O43+P42</f>
        <v>38234</v>
      </c>
      <c r="Q43" s="41">
        <f t="shared" si="32"/>
        <v>38748.67</v>
      </c>
      <c r="R43" s="41">
        <f t="shared" si="32"/>
        <v>39268.239999999998</v>
      </c>
      <c r="S43" s="41">
        <f t="shared" si="32"/>
        <v>39792.699999999997</v>
      </c>
      <c r="T43" s="41">
        <f t="shared" si="32"/>
        <v>40312.689999999995</v>
      </c>
      <c r="U43" s="41">
        <f t="shared" si="32"/>
        <v>40823.009999999995</v>
      </c>
      <c r="V43" s="41">
        <f t="shared" si="32"/>
        <v>41324.969999999994</v>
      </c>
      <c r="W43" s="41">
        <f t="shared" si="32"/>
        <v>41820.279999999992</v>
      </c>
      <c r="X43" s="41">
        <f t="shared" si="32"/>
        <v>42310.349999999991</v>
      </c>
      <c r="Y43" s="41">
        <f t="shared" si="32"/>
        <v>42792.939999999988</v>
      </c>
      <c r="Z43" s="41">
        <f t="shared" si="32"/>
        <v>43267.51999999999</v>
      </c>
      <c r="AA43" s="93">
        <f t="shared" si="32"/>
        <v>43734.539999999986</v>
      </c>
    </row>
    <row r="44" spans="1:27" x14ac:dyDescent="0.25">
      <c r="A44" s="67"/>
      <c r="B44" s="7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145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100"/>
    </row>
    <row r="45" spans="1:27" ht="15.75" thickBot="1" x14ac:dyDescent="0.3">
      <c r="A45" s="83" t="s">
        <v>131</v>
      </c>
      <c r="B45" s="135">
        <f t="shared" ref="B45:AA45" si="33">B40+B43</f>
        <v>557919.80000000005</v>
      </c>
      <c r="C45" s="79">
        <f t="shared" si="33"/>
        <v>537809.70326670003</v>
      </c>
      <c r="D45" s="79">
        <f t="shared" si="33"/>
        <v>550913.94156960002</v>
      </c>
      <c r="E45" s="79">
        <f t="shared" si="33"/>
        <v>557431.26343360008</v>
      </c>
      <c r="F45" s="79">
        <f t="shared" si="33"/>
        <v>565743.1831272</v>
      </c>
      <c r="G45" s="79">
        <f t="shared" si="33"/>
        <v>570026.55514210009</v>
      </c>
      <c r="H45" s="79">
        <f t="shared" si="33"/>
        <v>568109.32593970001</v>
      </c>
      <c r="I45" s="79">
        <f t="shared" si="33"/>
        <v>572458.33159170009</v>
      </c>
      <c r="J45" s="79">
        <f t="shared" si="33"/>
        <v>577821.9541347</v>
      </c>
      <c r="K45" s="79">
        <f t="shared" si="33"/>
        <v>582352.87208750006</v>
      </c>
      <c r="L45" s="79">
        <f t="shared" si="33"/>
        <v>587662.88099710003</v>
      </c>
      <c r="M45" s="79">
        <f t="shared" si="33"/>
        <v>592519.89815969998</v>
      </c>
      <c r="N45" s="79">
        <f t="shared" si="33"/>
        <v>592342.3918181</v>
      </c>
      <c r="O45" s="79">
        <f t="shared" si="33"/>
        <v>592342.3918181</v>
      </c>
      <c r="P45" s="79">
        <f t="shared" si="33"/>
        <v>599689.52070510003</v>
      </c>
      <c r="Q45" s="79">
        <f t="shared" si="33"/>
        <v>605554.21103500004</v>
      </c>
      <c r="R45" s="79">
        <f t="shared" si="33"/>
        <v>611401.86399660003</v>
      </c>
      <c r="S45" s="79">
        <f t="shared" si="33"/>
        <v>607055.20029239997</v>
      </c>
      <c r="T45" s="79">
        <f t="shared" si="33"/>
        <v>597027.71584019996</v>
      </c>
      <c r="U45" s="79">
        <f t="shared" si="33"/>
        <v>588419.15390759998</v>
      </c>
      <c r="V45" s="79">
        <f t="shared" si="33"/>
        <v>581666.61917039996</v>
      </c>
      <c r="W45" s="79">
        <f t="shared" si="33"/>
        <v>576441.62458479998</v>
      </c>
      <c r="X45" s="79">
        <f t="shared" si="33"/>
        <v>568772.88505319995</v>
      </c>
      <c r="Y45" s="79">
        <f t="shared" si="33"/>
        <v>560517.88414999994</v>
      </c>
      <c r="Z45" s="79">
        <f t="shared" si="33"/>
        <v>552739.25732560002</v>
      </c>
      <c r="AA45" s="79">
        <f t="shared" si="33"/>
        <v>544311.39912199997</v>
      </c>
    </row>
    <row r="46" spans="1:27" x14ac:dyDescent="0.25">
      <c r="A46" s="67"/>
      <c r="B46" s="1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84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x14ac:dyDescent="0.25">
      <c r="A47" s="67"/>
      <c r="B47" s="13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85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x14ac:dyDescent="0.25">
      <c r="A48" s="67" t="str">
        <f ca="1">MID(CELL("filename",A2),FIND("]",CELL("filename",A2))+1,255)</f>
        <v>A1.3 PGTVA</v>
      </c>
      <c r="B48" s="13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85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x14ac:dyDescent="0.25">
      <c r="A49" s="86"/>
      <c r="B49" s="13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85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x14ac:dyDescent="0.25">
      <c r="A50" s="87"/>
      <c r="B50" s="13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4"/>
    </row>
    <row r="51" spans="1:27" x14ac:dyDescent="0.25">
      <c r="A51" s="88"/>
      <c r="B51" s="13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4"/>
    </row>
    <row r="52" spans="1:27" x14ac:dyDescent="0.25">
      <c r="A52" s="89"/>
      <c r="B52" s="13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4"/>
    </row>
    <row r="53" spans="1:27" x14ac:dyDescent="0.25">
      <c r="A53" s="89"/>
      <c r="B53" s="13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4"/>
    </row>
    <row r="54" spans="1:27" x14ac:dyDescent="0.25">
      <c r="A54" s="67"/>
      <c r="B54" s="13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4"/>
    </row>
    <row r="55" spans="1:27" x14ac:dyDescent="0.25">
      <c r="A55" s="67"/>
      <c r="B55" s="13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4"/>
    </row>
    <row r="56" spans="1:27" x14ac:dyDescent="0.25">
      <c r="A56" s="86"/>
      <c r="B56" s="13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4"/>
    </row>
    <row r="57" spans="1:27" x14ac:dyDescent="0.25">
      <c r="A57" s="87"/>
      <c r="B57" s="13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4"/>
    </row>
    <row r="58" spans="1:27" x14ac:dyDescent="0.25">
      <c r="A58" s="88"/>
      <c r="B58" s="13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4"/>
    </row>
    <row r="59" spans="1:27" x14ac:dyDescent="0.25">
      <c r="A59" s="89"/>
      <c r="B59" s="13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4"/>
    </row>
    <row r="60" spans="1:27" x14ac:dyDescent="0.25">
      <c r="A60" s="89"/>
      <c r="B60" s="13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4"/>
    </row>
    <row r="61" spans="1:27" x14ac:dyDescent="0.25">
      <c r="A61" s="67"/>
      <c r="B61" s="13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4"/>
    </row>
    <row r="62" spans="1:27" x14ac:dyDescent="0.25">
      <c r="A62" s="67"/>
      <c r="B62" s="13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4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x14ac:dyDescent="0.25">
      <c r="A63" s="67"/>
      <c r="B63" s="13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34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x14ac:dyDescent="0.25">
      <c r="A64" s="67"/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34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x14ac:dyDescent="0.25">
      <c r="A65" s="67"/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34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x14ac:dyDescent="0.25">
      <c r="A66" s="67"/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34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</sheetData>
  <sheetProtection password="9334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&amp;REPCOR Natural Gas Limited Partnership
EB-2018-0235
Exhibit E - PGTVA REDA Disposition Application
Filed: July 27,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A1.1 Summary</vt:lpstr>
      <vt:lpstr>A1.2 REDA</vt:lpstr>
      <vt:lpstr>A1.3 PGTVA</vt:lpstr>
    </vt:vector>
  </TitlesOfParts>
  <Company>EPCOR Utilities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Bayda, Nadia</dc:creator>
  <cp:lastModifiedBy>Sicotte, Shawna</cp:lastModifiedBy>
  <cp:lastPrinted>2018-06-29T18:19:24Z</cp:lastPrinted>
  <dcterms:created xsi:type="dcterms:W3CDTF">2018-06-28T14:25:29Z</dcterms:created>
  <dcterms:modified xsi:type="dcterms:W3CDTF">2018-07-26T20:36:45Z</dcterms:modified>
</cp:coreProperties>
</file>