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Files\Client Files\School Energy Coalition\Erie Thames\Erie Thames 2018 COS\Interrogatories\"/>
    </mc:Choice>
  </mc:AlternateContent>
  <xr:revisionPtr revIDLastSave="0" documentId="10_ncr:8100000_{3DDCCFB8-9C79-4027-AF9F-45BD089914D9}" xr6:coauthVersionLast="34" xr6:coauthVersionMax="34" xr10:uidLastSave="{00000000-0000-0000-0000-000000000000}"/>
  <bookViews>
    <workbookView xWindow="0" yWindow="257" windowWidth="20374" windowHeight="9343" activeTab="2" xr2:uid="{00000000-000D-0000-FFFF-FFFF00000000}"/>
  </bookViews>
  <sheets>
    <sheet name="2017 Comparisons" sheetId="4" r:id="rId1"/>
    <sheet name="Erie Thames Cohort" sheetId="6" r:id="rId2"/>
    <sheet name="Rate and Bill Data" sheetId="1" r:id="rId3"/>
  </sheets>
  <calcPr calcId="162913"/>
</workbook>
</file>

<file path=xl/calcChain.xml><?xml version="1.0" encoding="utf-8"?>
<calcChain xmlns="http://schemas.openxmlformats.org/spreadsheetml/2006/main">
  <c r="A13" i="6" l="1"/>
  <c r="K40" i="1" l="1"/>
  <c r="H40" i="1"/>
  <c r="E40" i="1"/>
  <c r="K39" i="1"/>
  <c r="H39" i="1"/>
  <c r="E39" i="1"/>
  <c r="N13" i="1" l="1"/>
  <c r="K13" i="1"/>
  <c r="H13" i="1"/>
  <c r="E13" i="1"/>
  <c r="K16" i="1"/>
  <c r="H16" i="1"/>
  <c r="E16" i="1"/>
  <c r="K23" i="1"/>
  <c r="H23" i="1"/>
  <c r="E23" i="1"/>
  <c r="K26" i="1"/>
  <c r="H26" i="1"/>
  <c r="E26" i="1"/>
  <c r="K28" i="1"/>
  <c r="H28" i="1"/>
  <c r="E28" i="1"/>
  <c r="K31" i="1"/>
  <c r="H31" i="1"/>
  <c r="E31" i="1"/>
  <c r="N50" i="1"/>
  <c r="K50" i="1"/>
  <c r="H50" i="1"/>
  <c r="E50" i="1"/>
  <c r="K49" i="1"/>
  <c r="H49" i="1"/>
  <c r="E49" i="1"/>
  <c r="K51" i="1"/>
  <c r="H51" i="1"/>
  <c r="E51" i="1"/>
  <c r="K54" i="1"/>
  <c r="H54" i="1"/>
  <c r="E54" i="1"/>
  <c r="K63" i="1"/>
  <c r="H63" i="1"/>
  <c r="E63" i="1"/>
  <c r="K74" i="1"/>
  <c r="H74" i="1"/>
  <c r="E74" i="1"/>
  <c r="A8" i="6" l="1"/>
  <c r="J24" i="6" l="1"/>
  <c r="B24" i="6"/>
  <c r="J23" i="6"/>
  <c r="B23" i="6"/>
  <c r="J22" i="6"/>
  <c r="B22" i="6"/>
  <c r="J21" i="6"/>
  <c r="B21" i="6"/>
  <c r="J20" i="6"/>
  <c r="B20" i="6"/>
  <c r="J19" i="6"/>
  <c r="B19" i="6"/>
  <c r="J16" i="6"/>
  <c r="B16" i="6"/>
  <c r="J18" i="6"/>
  <c r="B18" i="6"/>
  <c r="J17" i="6"/>
  <c r="B17" i="6"/>
  <c r="J15" i="6"/>
  <c r="B15" i="6"/>
  <c r="J14" i="6"/>
  <c r="B14" i="6"/>
  <c r="J13" i="6"/>
  <c r="B13" i="6"/>
  <c r="J12" i="6"/>
  <c r="B12" i="6"/>
  <c r="J11" i="6"/>
  <c r="B11" i="6"/>
  <c r="J10" i="6"/>
  <c r="B10" i="6"/>
  <c r="J8" i="6"/>
  <c r="B8" i="6"/>
  <c r="J9" i="6"/>
  <c r="B9" i="6"/>
  <c r="J7" i="6"/>
  <c r="B7" i="6"/>
  <c r="A9" i="6"/>
  <c r="A10" i="6" s="1"/>
  <c r="A11" i="6" s="1"/>
  <c r="A57" i="4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J72" i="4"/>
  <c r="B72" i="4"/>
  <c r="J69" i="4"/>
  <c r="B69" i="4"/>
  <c r="A12" i="6" l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K38" i="1" l="1"/>
  <c r="K37" i="1"/>
  <c r="H38" i="1"/>
  <c r="H37" i="1"/>
  <c r="E38" i="1"/>
  <c r="E37" i="1"/>
  <c r="C72" i="4" l="1"/>
  <c r="E72" i="4"/>
  <c r="G72" i="4"/>
  <c r="E69" i="4"/>
  <c r="C69" i="4"/>
  <c r="G69" i="4"/>
  <c r="B68" i="4"/>
  <c r="B34" i="4" l="1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l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E60" i="1"/>
  <c r="C11" i="6" s="1"/>
  <c r="H60" i="1"/>
  <c r="E11" i="6" s="1"/>
  <c r="K60" i="1"/>
  <c r="G11" i="6" s="1"/>
  <c r="E48" i="1"/>
  <c r="P80" i="1" l="1"/>
  <c r="J61" i="4" l="1"/>
  <c r="J15" i="4"/>
  <c r="J38" i="4"/>
  <c r="J65" i="4"/>
  <c r="J34" i="4"/>
  <c r="J66" i="4"/>
  <c r="J39" i="4"/>
  <c r="J27" i="4"/>
  <c r="J71" i="4"/>
  <c r="J31" i="4"/>
  <c r="J48" i="4"/>
  <c r="J51" i="4"/>
  <c r="J37" i="4"/>
  <c r="J24" i="4"/>
  <c r="J35" i="4"/>
  <c r="J57" i="4"/>
  <c r="J56" i="4"/>
  <c r="J13" i="4"/>
  <c r="J18" i="4"/>
  <c r="J32" i="4"/>
  <c r="J60" i="4"/>
  <c r="J17" i="4"/>
  <c r="J63" i="4"/>
  <c r="J45" i="4"/>
  <c r="J44" i="4"/>
  <c r="J40" i="4"/>
  <c r="J54" i="4"/>
  <c r="J62" i="4"/>
  <c r="J26" i="4"/>
  <c r="J42" i="4"/>
  <c r="J22" i="4"/>
  <c r="J55" i="4"/>
  <c r="J12" i="4"/>
  <c r="J49" i="4"/>
  <c r="J14" i="4"/>
  <c r="J41" i="4"/>
  <c r="J67" i="4"/>
  <c r="J59" i="4"/>
  <c r="J25" i="4"/>
  <c r="J8" i="4"/>
  <c r="J11" i="4"/>
  <c r="J50" i="4"/>
  <c r="J10" i="4"/>
  <c r="J30" i="4"/>
  <c r="J23" i="4"/>
  <c r="J47" i="4"/>
  <c r="J52" i="4"/>
  <c r="J43" i="4"/>
  <c r="J28" i="4"/>
  <c r="J33" i="4"/>
  <c r="J58" i="4"/>
  <c r="J21" i="4"/>
  <c r="J53" i="4"/>
  <c r="J36" i="4"/>
  <c r="J9" i="4"/>
  <c r="J20" i="4"/>
  <c r="J46" i="4"/>
  <c r="J29" i="4"/>
  <c r="J19" i="4"/>
  <c r="J16" i="4"/>
  <c r="J64" i="4"/>
  <c r="J70" i="4"/>
  <c r="J68" i="4"/>
  <c r="B61" i="4" l="1"/>
  <c r="B15" i="4"/>
  <c r="B38" i="4"/>
  <c r="B65" i="4"/>
  <c r="B66" i="4"/>
  <c r="B39" i="4"/>
  <c r="B27" i="4"/>
  <c r="B71" i="4"/>
  <c r="B31" i="4"/>
  <c r="B48" i="4"/>
  <c r="B51" i="4"/>
  <c r="B37" i="4"/>
  <c r="B24" i="4"/>
  <c r="B35" i="4"/>
  <c r="B57" i="4"/>
  <c r="B56" i="4"/>
  <c r="B13" i="4"/>
  <c r="B18" i="4"/>
  <c r="B32" i="4"/>
  <c r="B60" i="4"/>
  <c r="B17" i="4"/>
  <c r="B63" i="4"/>
  <c r="B45" i="4"/>
  <c r="B44" i="4"/>
  <c r="B40" i="4"/>
  <c r="B54" i="4"/>
  <c r="B62" i="4"/>
  <c r="B26" i="4"/>
  <c r="B42" i="4"/>
  <c r="B22" i="4"/>
  <c r="B55" i="4"/>
  <c r="B12" i="4"/>
  <c r="B49" i="4"/>
  <c r="B14" i="4"/>
  <c r="B41" i="4"/>
  <c r="B67" i="4"/>
  <c r="B59" i="4"/>
  <c r="B25" i="4"/>
  <c r="B8" i="4"/>
  <c r="B11" i="4"/>
  <c r="B50" i="4"/>
  <c r="B10" i="4"/>
  <c r="B30" i="4"/>
  <c r="B23" i="4"/>
  <c r="B47" i="4"/>
  <c r="B52" i="4"/>
  <c r="B43" i="4"/>
  <c r="B28" i="4"/>
  <c r="B33" i="4"/>
  <c r="B58" i="4"/>
  <c r="B21" i="4"/>
  <c r="B53" i="4"/>
  <c r="B36" i="4"/>
  <c r="B9" i="4"/>
  <c r="B20" i="4"/>
  <c r="B46" i="4"/>
  <c r="B29" i="4"/>
  <c r="B19" i="4"/>
  <c r="B16" i="4"/>
  <c r="B64" i="4"/>
  <c r="B70" i="4"/>
  <c r="M80" i="1" l="1"/>
  <c r="J80" i="1"/>
  <c r="G80" i="1"/>
  <c r="D80" i="1"/>
  <c r="K78" i="1" l="1"/>
  <c r="G61" i="4" s="1"/>
  <c r="H78" i="1"/>
  <c r="E61" i="4" s="1"/>
  <c r="E78" i="1"/>
  <c r="C61" i="4" s="1"/>
  <c r="K77" i="1"/>
  <c r="H77" i="1"/>
  <c r="E77" i="1"/>
  <c r="N76" i="1"/>
  <c r="K76" i="1"/>
  <c r="G38" i="4" s="1"/>
  <c r="H76" i="1"/>
  <c r="E38" i="4" s="1"/>
  <c r="E76" i="1"/>
  <c r="C38" i="4" s="1"/>
  <c r="K75" i="1"/>
  <c r="G65" i="4" s="1"/>
  <c r="H75" i="1"/>
  <c r="E65" i="4" s="1"/>
  <c r="E75" i="1"/>
  <c r="C65" i="4" s="1"/>
  <c r="N73" i="1"/>
  <c r="K73" i="1"/>
  <c r="G66" i="4" s="1"/>
  <c r="H73" i="1"/>
  <c r="E66" i="4" s="1"/>
  <c r="E73" i="1"/>
  <c r="C66" i="4" s="1"/>
  <c r="K72" i="1"/>
  <c r="H72" i="1"/>
  <c r="E72" i="1"/>
  <c r="N71" i="1"/>
  <c r="K71" i="1"/>
  <c r="H71" i="1"/>
  <c r="E71" i="1"/>
  <c r="K69" i="1"/>
  <c r="G31" i="4" s="1"/>
  <c r="H69" i="1"/>
  <c r="E31" i="4" s="1"/>
  <c r="E69" i="1"/>
  <c r="C31" i="4" s="1"/>
  <c r="K68" i="1"/>
  <c r="G48" i="4" s="1"/>
  <c r="H68" i="1"/>
  <c r="E48" i="4" s="1"/>
  <c r="E68" i="1"/>
  <c r="C48" i="4" s="1"/>
  <c r="K67" i="1"/>
  <c r="G51" i="4" s="1"/>
  <c r="H67" i="1"/>
  <c r="E51" i="4" s="1"/>
  <c r="E67" i="1"/>
  <c r="C51" i="4" s="1"/>
  <c r="K66" i="1"/>
  <c r="H66" i="1"/>
  <c r="E66" i="1"/>
  <c r="K65" i="1"/>
  <c r="G24" i="4" s="1"/>
  <c r="H65" i="1"/>
  <c r="E24" i="4" s="1"/>
  <c r="E65" i="1"/>
  <c r="C24" i="4" s="1"/>
  <c r="K64" i="1"/>
  <c r="G35" i="4" s="1"/>
  <c r="H64" i="1"/>
  <c r="E35" i="4" s="1"/>
  <c r="E64" i="1"/>
  <c r="C35" i="4" s="1"/>
  <c r="G57" i="4"/>
  <c r="E57" i="4"/>
  <c r="C57" i="4"/>
  <c r="K19" i="1"/>
  <c r="H19" i="1"/>
  <c r="E19" i="1"/>
  <c r="N62" i="1"/>
  <c r="K62" i="1"/>
  <c r="G56" i="4" s="1"/>
  <c r="H62" i="1"/>
  <c r="E56" i="4" s="1"/>
  <c r="E62" i="1"/>
  <c r="C56" i="4" s="1"/>
  <c r="N61" i="1"/>
  <c r="K61" i="1"/>
  <c r="H61" i="1"/>
  <c r="E61" i="1"/>
  <c r="G18" i="4"/>
  <c r="E18" i="4"/>
  <c r="C18" i="4"/>
  <c r="N59" i="1"/>
  <c r="K59" i="1"/>
  <c r="G32" i="4" s="1"/>
  <c r="H59" i="1"/>
  <c r="E32" i="4" s="1"/>
  <c r="E59" i="1"/>
  <c r="C32" i="4" s="1"/>
  <c r="K58" i="1"/>
  <c r="H58" i="1"/>
  <c r="E58" i="1"/>
  <c r="K57" i="1"/>
  <c r="H57" i="1"/>
  <c r="E57" i="1"/>
  <c r="K56" i="1"/>
  <c r="G63" i="4" s="1"/>
  <c r="H56" i="1"/>
  <c r="E63" i="4" s="1"/>
  <c r="E56" i="1"/>
  <c r="C63" i="4" s="1"/>
  <c r="K55" i="1"/>
  <c r="G45" i="4" s="1"/>
  <c r="H55" i="1"/>
  <c r="E45" i="4" s="1"/>
  <c r="E55" i="1"/>
  <c r="C45" i="4" s="1"/>
  <c r="K53" i="1"/>
  <c r="G40" i="4" s="1"/>
  <c r="H53" i="1"/>
  <c r="E40" i="4" s="1"/>
  <c r="E53" i="1"/>
  <c r="C40" i="4" s="1"/>
  <c r="K52" i="1"/>
  <c r="G54" i="4" s="1"/>
  <c r="H52" i="1"/>
  <c r="E54" i="4" s="1"/>
  <c r="E52" i="1"/>
  <c r="C54" i="4" s="1"/>
  <c r="G62" i="4"/>
  <c r="E62" i="4"/>
  <c r="C62" i="4"/>
  <c r="G26" i="4"/>
  <c r="E26" i="4"/>
  <c r="C26" i="4"/>
  <c r="G42" i="4"/>
  <c r="E42" i="4"/>
  <c r="C42" i="4"/>
  <c r="N48" i="1"/>
  <c r="K48" i="1"/>
  <c r="G22" i="4" s="1"/>
  <c r="H48" i="1"/>
  <c r="E22" i="4" s="1"/>
  <c r="C22" i="4"/>
  <c r="K47" i="1"/>
  <c r="H47" i="1"/>
  <c r="E47" i="1"/>
  <c r="K46" i="1"/>
  <c r="G12" i="4" s="1"/>
  <c r="H46" i="1"/>
  <c r="E12" i="4" s="1"/>
  <c r="E46" i="1"/>
  <c r="C12" i="4" s="1"/>
  <c r="N45" i="1"/>
  <c r="K45" i="1"/>
  <c r="G49" i="4" s="1"/>
  <c r="H45" i="1"/>
  <c r="E49" i="4" s="1"/>
  <c r="E45" i="1"/>
  <c r="C49" i="4" s="1"/>
  <c r="N44" i="1"/>
  <c r="K44" i="1"/>
  <c r="H44" i="1"/>
  <c r="E44" i="1"/>
  <c r="K43" i="1"/>
  <c r="G41" i="4" s="1"/>
  <c r="H43" i="1"/>
  <c r="E41" i="4" s="1"/>
  <c r="E43" i="1"/>
  <c r="C41" i="4" s="1"/>
  <c r="K42" i="1"/>
  <c r="H42" i="1"/>
  <c r="E42" i="1"/>
  <c r="N41" i="1"/>
  <c r="K41" i="1"/>
  <c r="G59" i="4" s="1"/>
  <c r="H41" i="1"/>
  <c r="E59" i="4" s="1"/>
  <c r="E41" i="1"/>
  <c r="C59" i="4" s="1"/>
  <c r="N36" i="1"/>
  <c r="K36" i="1"/>
  <c r="G25" i="4" s="1"/>
  <c r="H36" i="1"/>
  <c r="E25" i="4" s="1"/>
  <c r="E36" i="1"/>
  <c r="C25" i="4" s="1"/>
  <c r="K35" i="1"/>
  <c r="G8" i="4" s="1"/>
  <c r="H35" i="1"/>
  <c r="E8" i="4" s="1"/>
  <c r="E35" i="1"/>
  <c r="C8" i="4" s="1"/>
  <c r="K34" i="1"/>
  <c r="G11" i="4" s="1"/>
  <c r="H34" i="1"/>
  <c r="E11" i="4" s="1"/>
  <c r="E34" i="1"/>
  <c r="C11" i="4" s="1"/>
  <c r="N33" i="1"/>
  <c r="K33" i="1"/>
  <c r="G50" i="4" s="1"/>
  <c r="H33" i="1"/>
  <c r="E50" i="4" s="1"/>
  <c r="E33" i="1"/>
  <c r="C50" i="4" s="1"/>
  <c r="K32" i="1"/>
  <c r="G10" i="4" s="1"/>
  <c r="H32" i="1"/>
  <c r="E10" i="4" s="1"/>
  <c r="E32" i="1"/>
  <c r="C10" i="4" s="1"/>
  <c r="N30" i="1"/>
  <c r="K30" i="1"/>
  <c r="G23" i="4" s="1"/>
  <c r="H30" i="1"/>
  <c r="E23" i="4" s="1"/>
  <c r="E30" i="1"/>
  <c r="C23" i="4" s="1"/>
  <c r="K29" i="1"/>
  <c r="H29" i="1"/>
  <c r="E29" i="1"/>
  <c r="G52" i="4"/>
  <c r="E52" i="4"/>
  <c r="C52" i="4"/>
  <c r="N27" i="1"/>
  <c r="K27" i="1"/>
  <c r="H27" i="1"/>
  <c r="E27" i="1"/>
  <c r="N25" i="1"/>
  <c r="K25" i="1"/>
  <c r="H25" i="1"/>
  <c r="E25" i="1"/>
  <c r="N24" i="1"/>
  <c r="K24" i="1"/>
  <c r="G58" i="4" s="1"/>
  <c r="H24" i="1"/>
  <c r="E58" i="4" s="1"/>
  <c r="E24" i="1"/>
  <c r="C58" i="4" s="1"/>
  <c r="N22" i="1"/>
  <c r="K22" i="1"/>
  <c r="G53" i="4" s="1"/>
  <c r="H22" i="1"/>
  <c r="E53" i="4" s="1"/>
  <c r="E22" i="1"/>
  <c r="C53" i="4" s="1"/>
  <c r="K20" i="1"/>
  <c r="G36" i="4" s="1"/>
  <c r="H20" i="1"/>
  <c r="E36" i="4" s="1"/>
  <c r="E20" i="1"/>
  <c r="C36" i="4" s="1"/>
  <c r="K18" i="1"/>
  <c r="H18" i="1"/>
  <c r="E18" i="1"/>
  <c r="K17" i="1"/>
  <c r="G46" i="4" s="1"/>
  <c r="H17" i="1"/>
  <c r="E46" i="4" s="1"/>
  <c r="E17" i="1"/>
  <c r="C46" i="4" s="1"/>
  <c r="N21" i="1"/>
  <c r="K21" i="1"/>
  <c r="G29" i="4" s="1"/>
  <c r="H21" i="1"/>
  <c r="E29" i="4" s="1"/>
  <c r="E21" i="1"/>
  <c r="C29" i="4" s="1"/>
  <c r="K15" i="1"/>
  <c r="G19" i="4" s="1"/>
  <c r="H15" i="1"/>
  <c r="E19" i="4" s="1"/>
  <c r="E15" i="1"/>
  <c r="C19" i="4" s="1"/>
  <c r="C13" i="4" l="1"/>
  <c r="G13" i="4"/>
  <c r="E13" i="4"/>
  <c r="E68" i="4"/>
  <c r="G33" i="4"/>
  <c r="G15" i="6"/>
  <c r="C14" i="4"/>
  <c r="C8" i="6"/>
  <c r="G44" i="4"/>
  <c r="G20" i="6"/>
  <c r="G60" i="4"/>
  <c r="G23" i="6"/>
  <c r="G15" i="4"/>
  <c r="G9" i="6"/>
  <c r="G68" i="4"/>
  <c r="C21" i="4"/>
  <c r="E20" i="4"/>
  <c r="E12" i="6"/>
  <c r="E43" i="4"/>
  <c r="E19" i="6"/>
  <c r="G47" i="4"/>
  <c r="G21" i="6"/>
  <c r="E14" i="4"/>
  <c r="E8" i="6"/>
  <c r="G55" i="4"/>
  <c r="G22" i="6"/>
  <c r="G17" i="4"/>
  <c r="G10" i="6"/>
  <c r="E9" i="4"/>
  <c r="E7" i="6"/>
  <c r="C37" i="4"/>
  <c r="C17" i="6"/>
  <c r="C27" i="4"/>
  <c r="C39" i="4"/>
  <c r="C18" i="6"/>
  <c r="E34" i="4"/>
  <c r="E16" i="6"/>
  <c r="C20" i="4"/>
  <c r="C12" i="6"/>
  <c r="C43" i="4"/>
  <c r="C19" i="6"/>
  <c r="E47" i="4"/>
  <c r="E21" i="6"/>
  <c r="G30" i="4"/>
  <c r="G14" i="6"/>
  <c r="G67" i="4"/>
  <c r="G24" i="6"/>
  <c r="E55" i="4"/>
  <c r="E22" i="6"/>
  <c r="E21" i="4"/>
  <c r="G20" i="4"/>
  <c r="G12" i="6"/>
  <c r="C33" i="4"/>
  <c r="C15" i="6"/>
  <c r="C28" i="4"/>
  <c r="C13" i="6"/>
  <c r="G43" i="4"/>
  <c r="G19" i="6"/>
  <c r="C30" i="4"/>
  <c r="C14" i="6"/>
  <c r="C67" i="4"/>
  <c r="C24" i="6"/>
  <c r="G14" i="4"/>
  <c r="G8" i="6"/>
  <c r="C44" i="4"/>
  <c r="C20" i="6"/>
  <c r="C60" i="4"/>
  <c r="C23" i="6"/>
  <c r="G9" i="4"/>
  <c r="G7" i="6"/>
  <c r="E37" i="4"/>
  <c r="E17" i="6"/>
  <c r="E27" i="4"/>
  <c r="E39" i="4"/>
  <c r="E18" i="6"/>
  <c r="G34" i="4"/>
  <c r="G16" i="6"/>
  <c r="C15" i="4"/>
  <c r="C9" i="6"/>
  <c r="E17" i="4"/>
  <c r="E10" i="6"/>
  <c r="C9" i="4"/>
  <c r="C7" i="6"/>
  <c r="C34" i="4"/>
  <c r="C16" i="6"/>
  <c r="C68" i="4"/>
  <c r="G21" i="4"/>
  <c r="E33" i="4"/>
  <c r="E15" i="6"/>
  <c r="G28" i="4"/>
  <c r="G13" i="6"/>
  <c r="C47" i="4"/>
  <c r="C21" i="6"/>
  <c r="E30" i="4"/>
  <c r="E14" i="6"/>
  <c r="E67" i="4"/>
  <c r="E24" i="6"/>
  <c r="C55" i="4"/>
  <c r="C22" i="6"/>
  <c r="E44" i="4"/>
  <c r="E20" i="6"/>
  <c r="C17" i="4"/>
  <c r="C10" i="6"/>
  <c r="E60" i="4"/>
  <c r="E23" i="6"/>
  <c r="E28" i="4"/>
  <c r="E13" i="6"/>
  <c r="G37" i="4"/>
  <c r="G17" i="6"/>
  <c r="G27" i="4"/>
  <c r="G39" i="4"/>
  <c r="G18" i="6"/>
  <c r="E15" i="4"/>
  <c r="E9" i="6"/>
  <c r="B10" i="1"/>
  <c r="C25" i="6" l="1"/>
  <c r="D10" i="6" s="1"/>
  <c r="E25" i="6"/>
  <c r="G25" i="6"/>
  <c r="I80" i="1"/>
  <c r="F80" i="1"/>
  <c r="L80" i="1"/>
  <c r="N70" i="1"/>
  <c r="D14" i="6" l="1"/>
  <c r="H9" i="6"/>
  <c r="H10" i="6"/>
  <c r="D19" i="6"/>
  <c r="H14" i="6"/>
  <c r="H19" i="6"/>
  <c r="D13" i="6"/>
  <c r="D22" i="6"/>
  <c r="F11" i="6"/>
  <c r="F20" i="6"/>
  <c r="F21" i="6"/>
  <c r="F10" i="6"/>
  <c r="H7" i="6"/>
  <c r="D8" i="6"/>
  <c r="H21" i="6"/>
  <c r="F22" i="6"/>
  <c r="H8" i="6"/>
  <c r="D9" i="6"/>
  <c r="F15" i="6"/>
  <c r="F23" i="6"/>
  <c r="D16" i="6"/>
  <c r="F13" i="6"/>
  <c r="D17" i="6"/>
  <c r="H24" i="6"/>
  <c r="D24" i="6"/>
  <c r="F12" i="6"/>
  <c r="F18" i="6"/>
  <c r="H11" i="6"/>
  <c r="H23" i="6"/>
  <c r="H22" i="6"/>
  <c r="F16" i="6"/>
  <c r="H12" i="6"/>
  <c r="D23" i="6"/>
  <c r="D7" i="6"/>
  <c r="D21" i="6"/>
  <c r="H17" i="6"/>
  <c r="H13" i="6"/>
  <c r="H15" i="6"/>
  <c r="F19" i="6"/>
  <c r="D18" i="6"/>
  <c r="D20" i="6"/>
  <c r="F9" i="6"/>
  <c r="F7" i="6"/>
  <c r="F17" i="6"/>
  <c r="D11" i="6"/>
  <c r="F24" i="6"/>
  <c r="H18" i="6"/>
  <c r="F14" i="6"/>
  <c r="I14" i="6" s="1"/>
  <c r="H20" i="6"/>
  <c r="F8" i="6"/>
  <c r="D12" i="6"/>
  <c r="D15" i="6"/>
  <c r="H16" i="6"/>
  <c r="K70" i="1"/>
  <c r="G71" i="4" s="1"/>
  <c r="G64" i="4"/>
  <c r="K14" i="1"/>
  <c r="G16" i="4" s="1"/>
  <c r="K12" i="1"/>
  <c r="G70" i="4" s="1"/>
  <c r="H14" i="1"/>
  <c r="E16" i="4" s="1"/>
  <c r="E64" i="4"/>
  <c r="E12" i="1"/>
  <c r="C70" i="4" s="1"/>
  <c r="H70" i="1"/>
  <c r="E71" i="4" s="1"/>
  <c r="E14" i="1"/>
  <c r="C16" i="4" s="1"/>
  <c r="C64" i="4"/>
  <c r="E70" i="1"/>
  <c r="C71" i="4" s="1"/>
  <c r="I21" i="6" l="1"/>
  <c r="I10" i="6"/>
  <c r="I13" i="6"/>
  <c r="I22" i="6"/>
  <c r="I19" i="6"/>
  <c r="I12" i="6"/>
  <c r="I17" i="6"/>
  <c r="I11" i="6"/>
  <c r="I20" i="6"/>
  <c r="I7" i="6"/>
  <c r="I24" i="6"/>
  <c r="I9" i="6"/>
  <c r="I18" i="6"/>
  <c r="I15" i="6"/>
  <c r="I23" i="6"/>
  <c r="I16" i="6"/>
  <c r="I8" i="6"/>
  <c r="K80" i="1"/>
  <c r="C74" i="4"/>
  <c r="E74" i="4"/>
  <c r="N80" i="1"/>
  <c r="G74" i="4"/>
  <c r="H72" i="4" s="1"/>
  <c r="H80" i="1"/>
  <c r="F69" i="4" l="1"/>
  <c r="F72" i="4"/>
  <c r="D69" i="4"/>
  <c r="D72" i="4"/>
  <c r="H71" i="4"/>
  <c r="H69" i="4"/>
  <c r="D70" i="4"/>
  <c r="D71" i="4"/>
  <c r="F64" i="4"/>
  <c r="F71" i="4"/>
  <c r="F16" i="4"/>
  <c r="D16" i="4"/>
  <c r="H70" i="4"/>
  <c r="H64" i="4"/>
  <c r="D64" i="4"/>
  <c r="D53" i="4"/>
  <c r="D40" i="4"/>
  <c r="D23" i="4"/>
  <c r="D36" i="4"/>
  <c r="D38" i="4"/>
  <c r="D34" i="4"/>
  <c r="D68" i="4"/>
  <c r="D59" i="4"/>
  <c r="D39" i="4"/>
  <c r="D12" i="4"/>
  <c r="D61" i="4"/>
  <c r="D25" i="4"/>
  <c r="D21" i="4"/>
  <c r="D19" i="4"/>
  <c r="D18" i="4"/>
  <c r="D13" i="4"/>
  <c r="D66" i="4"/>
  <c r="D48" i="4"/>
  <c r="D22" i="4"/>
  <c r="D58" i="4"/>
  <c r="D28" i="4"/>
  <c r="D8" i="4"/>
  <c r="D63" i="4"/>
  <c r="D33" i="4"/>
  <c r="D55" i="4"/>
  <c r="D45" i="4"/>
  <c r="D15" i="4"/>
  <c r="D42" i="4"/>
  <c r="D35" i="4"/>
  <c r="D9" i="4"/>
  <c r="D29" i="4"/>
  <c r="D47" i="4"/>
  <c r="D14" i="4"/>
  <c r="D10" i="4"/>
  <c r="D46" i="4"/>
  <c r="D24" i="4"/>
  <c r="D62" i="4"/>
  <c r="D27" i="4"/>
  <c r="D44" i="4"/>
  <c r="D67" i="4"/>
  <c r="D31" i="4"/>
  <c r="D65" i="4"/>
  <c r="D41" i="4"/>
  <c r="D60" i="4"/>
  <c r="D20" i="4"/>
  <c r="D26" i="4"/>
  <c r="D43" i="4"/>
  <c r="D50" i="4"/>
  <c r="D11" i="4"/>
  <c r="D52" i="4"/>
  <c r="D37" i="4"/>
  <c r="D56" i="4"/>
  <c r="D54" i="4"/>
  <c r="D17" i="4"/>
  <c r="D57" i="4"/>
  <c r="D51" i="4"/>
  <c r="D32" i="4"/>
  <c r="D49" i="4"/>
  <c r="D30" i="4"/>
  <c r="H16" i="4"/>
  <c r="H52" i="4"/>
  <c r="H40" i="4"/>
  <c r="H44" i="4"/>
  <c r="H66" i="4"/>
  <c r="H9" i="4"/>
  <c r="H18" i="4"/>
  <c r="H35" i="4"/>
  <c r="H25" i="4"/>
  <c r="H68" i="4"/>
  <c r="H38" i="4"/>
  <c r="H67" i="4"/>
  <c r="H33" i="4"/>
  <c r="H45" i="4"/>
  <c r="H27" i="4"/>
  <c r="H41" i="4"/>
  <c r="H65" i="4"/>
  <c r="H47" i="4"/>
  <c r="H32" i="4"/>
  <c r="H58" i="4"/>
  <c r="H21" i="4"/>
  <c r="H26" i="4"/>
  <c r="H43" i="4"/>
  <c r="H36" i="4"/>
  <c r="H19" i="4"/>
  <c r="H17" i="4"/>
  <c r="H53" i="4"/>
  <c r="H20" i="4"/>
  <c r="H10" i="4"/>
  <c r="H57" i="4"/>
  <c r="H15" i="4"/>
  <c r="H49" i="4"/>
  <c r="H54" i="4"/>
  <c r="H39" i="4"/>
  <c r="H62" i="4"/>
  <c r="H60" i="4"/>
  <c r="H8" i="4"/>
  <c r="H28" i="4"/>
  <c r="H46" i="4"/>
  <c r="H63" i="4"/>
  <c r="H55" i="4"/>
  <c r="H14" i="4"/>
  <c r="H31" i="4"/>
  <c r="H42" i="4"/>
  <c r="H29" i="4"/>
  <c r="H22" i="4"/>
  <c r="H50" i="4"/>
  <c r="H30" i="4"/>
  <c r="H23" i="4"/>
  <c r="H11" i="4"/>
  <c r="H61" i="4"/>
  <c r="H34" i="4"/>
  <c r="H51" i="4"/>
  <c r="H12" i="4"/>
  <c r="H24" i="4"/>
  <c r="H56" i="4"/>
  <c r="H37" i="4"/>
  <c r="H48" i="4"/>
  <c r="H59" i="4"/>
  <c r="H13" i="4"/>
  <c r="F33" i="4"/>
  <c r="F30" i="4"/>
  <c r="F11" i="4"/>
  <c r="F61" i="4"/>
  <c r="F19" i="4"/>
  <c r="F21" i="4"/>
  <c r="F59" i="4"/>
  <c r="F56" i="4"/>
  <c r="F67" i="4"/>
  <c r="F48" i="4"/>
  <c r="F66" i="4"/>
  <c r="F18" i="4"/>
  <c r="F53" i="4"/>
  <c r="F10" i="4"/>
  <c r="F49" i="4"/>
  <c r="F51" i="4"/>
  <c r="F27" i="4"/>
  <c r="F22" i="4"/>
  <c r="F57" i="4"/>
  <c r="F58" i="4"/>
  <c r="F37" i="4"/>
  <c r="F25" i="4"/>
  <c r="F15" i="4"/>
  <c r="F12" i="4"/>
  <c r="F17" i="4"/>
  <c r="F62" i="4"/>
  <c r="F40" i="4"/>
  <c r="F47" i="4"/>
  <c r="F20" i="4"/>
  <c r="F60" i="4"/>
  <c r="F50" i="4"/>
  <c r="F9" i="4"/>
  <c r="F26" i="4"/>
  <c r="F55" i="4"/>
  <c r="F8" i="4"/>
  <c r="F45" i="4"/>
  <c r="F24" i="4"/>
  <c r="F32" i="4"/>
  <c r="F39" i="4"/>
  <c r="F29" i="4"/>
  <c r="F44" i="4"/>
  <c r="F46" i="4"/>
  <c r="F63" i="4"/>
  <c r="F34" i="4"/>
  <c r="F13" i="4"/>
  <c r="F42" i="4"/>
  <c r="F31" i="4"/>
  <c r="F36" i="4"/>
  <c r="F68" i="4"/>
  <c r="F54" i="4"/>
  <c r="F52" i="4"/>
  <c r="F14" i="4"/>
  <c r="F23" i="4"/>
  <c r="F28" i="4"/>
  <c r="F43" i="4"/>
  <c r="F35" i="4"/>
  <c r="F41" i="4"/>
  <c r="F65" i="4"/>
  <c r="F38" i="4"/>
  <c r="I72" i="4" l="1"/>
  <c r="I69" i="4"/>
  <c r="I11" i="4"/>
  <c r="I49" i="4"/>
  <c r="I52" i="4"/>
  <c r="I41" i="4"/>
  <c r="I32" i="4"/>
  <c r="I46" i="4"/>
  <c r="I15" i="4"/>
  <c r="I22" i="4"/>
  <c r="I61" i="4"/>
  <c r="I64" i="4"/>
  <c r="I54" i="4"/>
  <c r="I44" i="4"/>
  <c r="I51" i="4"/>
  <c r="I56" i="4"/>
  <c r="I50" i="4"/>
  <c r="I20" i="4"/>
  <c r="I65" i="4"/>
  <c r="I27" i="4"/>
  <c r="I10" i="4"/>
  <c r="I9" i="4"/>
  <c r="I45" i="4"/>
  <c r="I8" i="4"/>
  <c r="I48" i="4"/>
  <c r="I19" i="4"/>
  <c r="I12" i="4"/>
  <c r="I68" i="4"/>
  <c r="I23" i="4"/>
  <c r="I63" i="4"/>
  <c r="I59" i="4"/>
  <c r="I30" i="4"/>
  <c r="I57" i="4"/>
  <c r="I37" i="4"/>
  <c r="I60" i="4"/>
  <c r="I31" i="4"/>
  <c r="I62" i="4"/>
  <c r="I14" i="4"/>
  <c r="I35" i="4"/>
  <c r="I55" i="4"/>
  <c r="I28" i="4"/>
  <c r="I66" i="4"/>
  <c r="I21" i="4"/>
  <c r="I39" i="4"/>
  <c r="I34" i="4"/>
  <c r="I40" i="4"/>
  <c r="I16" i="4"/>
  <c r="I71" i="4"/>
  <c r="I17" i="4"/>
  <c r="I43" i="4"/>
  <c r="I67" i="4"/>
  <c r="I24" i="4"/>
  <c r="I47" i="4"/>
  <c r="I42" i="4"/>
  <c r="I33" i="4"/>
  <c r="I58" i="4"/>
  <c r="I13" i="4"/>
  <c r="I25" i="4"/>
  <c r="I38" i="4"/>
  <c r="I53" i="4"/>
  <c r="I26" i="4"/>
  <c r="I29" i="4"/>
  <c r="I18" i="4"/>
  <c r="I36" i="4"/>
  <c r="I70" i="4"/>
  <c r="E80" i="1" l="1"/>
  <c r="C80" i="1"/>
</calcChain>
</file>

<file path=xl/sharedStrings.xml><?xml version="1.0" encoding="utf-8"?>
<sst xmlns="http://schemas.openxmlformats.org/spreadsheetml/2006/main" count="129" uniqueCount="93">
  <si>
    <t>Residential</t>
  </si>
  <si>
    <t>Fixed</t>
  </si>
  <si>
    <t>kwh.</t>
  </si>
  <si>
    <t>GS&lt;50</t>
  </si>
  <si>
    <t>GS&gt;50</t>
  </si>
  <si>
    <t>kwh</t>
  </si>
  <si>
    <t>Large</t>
  </si>
  <si>
    <t>Typical</t>
  </si>
  <si>
    <t>KW</t>
  </si>
  <si>
    <t>Hydro Ottawa</t>
  </si>
  <si>
    <t>Enersource</t>
  </si>
  <si>
    <t>Horizon</t>
  </si>
  <si>
    <t>Hydro One Brampton</t>
  </si>
  <si>
    <t>Kitchener-Wilmot</t>
  </si>
  <si>
    <t xml:space="preserve">KW </t>
  </si>
  <si>
    <t>(monthly charge and volumetric rate)</t>
  </si>
  <si>
    <t>Utility</t>
  </si>
  <si>
    <t>2000 kwh</t>
  </si>
  <si>
    <t>250 KW</t>
  </si>
  <si>
    <t>% of Avg</t>
  </si>
  <si>
    <t>AVERAGE</t>
  </si>
  <si>
    <t>Ranking</t>
  </si>
  <si>
    <t>Overall</t>
  </si>
  <si>
    <t>Algoma</t>
  </si>
  <si>
    <t>Brantford</t>
  </si>
  <si>
    <t>Embrun</t>
  </si>
  <si>
    <t>Guelph</t>
  </si>
  <si>
    <t>Hydro Hawkesbury</t>
  </si>
  <si>
    <t>Kingston</t>
  </si>
  <si>
    <t>Lakefront</t>
  </si>
  <si>
    <t>Lakeland</t>
  </si>
  <si>
    <t>Orangeville</t>
  </si>
  <si>
    <t>Oshawa</t>
  </si>
  <si>
    <t>St.Thomas</t>
  </si>
  <si>
    <t>Sioux Lookout</t>
  </si>
  <si>
    <t>Thunder Bay</t>
  </si>
  <si>
    <t>Waterloo North</t>
  </si>
  <si>
    <t>WestCoast Huron</t>
  </si>
  <si>
    <t>Whitby</t>
  </si>
  <si>
    <t>Averages</t>
  </si>
  <si>
    <t>30 Day Factor</t>
  </si>
  <si>
    <t>Customers</t>
  </si>
  <si>
    <t>Number of</t>
  </si>
  <si>
    <t>Wellington North</t>
  </si>
  <si>
    <t xml:space="preserve">Toronto Hydro </t>
  </si>
  <si>
    <t>Festival</t>
  </si>
  <si>
    <t>Annual Distribution Bill Comparison - 2017 Rates</t>
  </si>
  <si>
    <t>Rate and Distribution Cost Comparison - 2017</t>
  </si>
  <si>
    <t>COLLUS (Applied)</t>
  </si>
  <si>
    <t>Grimsby</t>
  </si>
  <si>
    <t>Peterborough (2016)</t>
  </si>
  <si>
    <t xml:space="preserve">Powerstream </t>
  </si>
  <si>
    <t>Renfrew</t>
  </si>
  <si>
    <t>Annual Distribution Bill Comparison - 2017 General Service</t>
  </si>
  <si>
    <t>750 kwh</t>
  </si>
  <si>
    <t>Welland</t>
  </si>
  <si>
    <t xml:space="preserve">PUC Distribution </t>
  </si>
  <si>
    <t>North Bay</t>
  </si>
  <si>
    <t>Newmarket-Tay</t>
  </si>
  <si>
    <t xml:space="preserve">Midland </t>
  </si>
  <si>
    <t xml:space="preserve">Milton </t>
  </si>
  <si>
    <t xml:space="preserve">Halton Hills </t>
  </si>
  <si>
    <t xml:space="preserve">Greater Sudbury </t>
  </si>
  <si>
    <t xml:space="preserve">Essex </t>
  </si>
  <si>
    <t xml:space="preserve">Entegrus </t>
  </si>
  <si>
    <t xml:space="preserve">Canadian Niagara </t>
  </si>
  <si>
    <t xml:space="preserve">Bluewater </t>
  </si>
  <si>
    <t xml:space="preserve">Burlington </t>
  </si>
  <si>
    <t xml:space="preserve">Centre Wellington </t>
  </si>
  <si>
    <t xml:space="preserve">E.L.K. </t>
  </si>
  <si>
    <t xml:space="preserve">Energy Plus </t>
  </si>
  <si>
    <t xml:space="preserve">EnWin </t>
  </si>
  <si>
    <t xml:space="preserve">Erie Thames </t>
  </si>
  <si>
    <t xml:space="preserve">Hearst </t>
  </si>
  <si>
    <t xml:space="preserve">Hydro 2000 </t>
  </si>
  <si>
    <t>Innpower</t>
  </si>
  <si>
    <t xml:space="preserve">Kenora </t>
  </si>
  <si>
    <t xml:space="preserve">Niagara Peninsula </t>
  </si>
  <si>
    <t xml:space="preserve">London </t>
  </si>
  <si>
    <t xml:space="preserve">Niagara-on-the-Lake </t>
  </si>
  <si>
    <t xml:space="preserve">Northern Ontario Wires </t>
  </si>
  <si>
    <t xml:space="preserve">Oakville </t>
  </si>
  <si>
    <t xml:space="preserve">Orillia </t>
  </si>
  <si>
    <t xml:space="preserve">Ottawa River </t>
  </si>
  <si>
    <t xml:space="preserve">Tillsonburg </t>
  </si>
  <si>
    <t xml:space="preserve">Rideau St. Lawr. </t>
  </si>
  <si>
    <t xml:space="preserve">Veridian </t>
  </si>
  <si>
    <t xml:space="preserve">Wasaga </t>
  </si>
  <si>
    <t xml:space="preserve">Westario </t>
  </si>
  <si>
    <t>Hydro One (Urban)</t>
  </si>
  <si>
    <t>Hydro One (Medium)</t>
  </si>
  <si>
    <t>Hydro One (AU 2022)</t>
  </si>
  <si>
    <t>Hydro One (AG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</si>
</sst>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&quot;$&quot;#,##0.0000"/>
    <numFmt numFmtId="166" formatCode="0.000000"/>
    <numFmt numFmtId="167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Continuous"/>
    </xf>
    <xf numFmtId="0" fontId="0" fillId="0" borderId="1" xfId="0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164" fontId="0" fillId="0" borderId="0" xfId="0" applyNumberFormat="1"/>
    <xf numFmtId="165" fontId="0" fillId="0" borderId="0" xfId="0" applyNumberFormat="1"/>
    <xf numFmtId="165" fontId="0" fillId="0" borderId="1" xfId="0" applyNumberFormat="1" applyBorder="1" applyAlignment="1">
      <alignment horizontal="centerContinuous"/>
    </xf>
    <xf numFmtId="165" fontId="0" fillId="0" borderId="1" xfId="0" applyNumberFormat="1" applyBorder="1"/>
    <xf numFmtId="165" fontId="0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Continuous"/>
    </xf>
    <xf numFmtId="0" fontId="6" fillId="0" borderId="1" xfId="0" applyFont="1" applyBorder="1"/>
    <xf numFmtId="0" fontId="5" fillId="0" borderId="1" xfId="0" applyFont="1" applyBorder="1"/>
    <xf numFmtId="166" fontId="0" fillId="0" borderId="0" xfId="0" applyNumberFormat="1"/>
    <xf numFmtId="0" fontId="1" fillId="0" borderId="0" xfId="0" applyFont="1" applyAlignment="1">
      <alignment horizontal="left"/>
    </xf>
    <xf numFmtId="164" fontId="1" fillId="0" borderId="0" xfId="0" applyNumberFormat="1" applyFont="1"/>
    <xf numFmtId="165" fontId="1" fillId="0" borderId="0" xfId="0" applyNumberFormat="1" applyFont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6" fillId="0" borderId="1" xfId="0" applyNumberFormat="1" applyFont="1" applyBorder="1"/>
    <xf numFmtId="0" fontId="6" fillId="0" borderId="0" xfId="0" applyFont="1"/>
    <xf numFmtId="0" fontId="0" fillId="2" borderId="0" xfId="0" applyFill="1" applyBorder="1"/>
    <xf numFmtId="0" fontId="0" fillId="2" borderId="0" xfId="0" applyFont="1" applyFill="1" applyBorder="1"/>
    <xf numFmtId="3" fontId="0" fillId="2" borderId="0" xfId="0" applyNumberFormat="1" applyFill="1" applyBorder="1"/>
    <xf numFmtId="0" fontId="1" fillId="2" borderId="0" xfId="0" applyFont="1" applyFill="1" applyBorder="1"/>
    <xf numFmtId="3" fontId="1" fillId="2" borderId="0" xfId="0" applyNumberFormat="1" applyFont="1" applyFill="1" applyBorder="1"/>
    <xf numFmtId="0" fontId="5" fillId="0" borderId="0" xfId="0" applyFont="1"/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center"/>
    </xf>
    <xf numFmtId="167" fontId="6" fillId="0" borderId="1" xfId="0" applyNumberFormat="1" applyFont="1" applyFill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/>
    <xf numFmtId="0" fontId="5" fillId="0" borderId="1" xfId="0" applyFont="1" applyFill="1" applyBorder="1"/>
    <xf numFmtId="0" fontId="0" fillId="3" borderId="0" xfId="0" applyFill="1" applyAlignment="1">
      <alignment horizontal="left"/>
    </xf>
    <xf numFmtId="0" fontId="0" fillId="3" borderId="0" xfId="0" applyFill="1"/>
    <xf numFmtId="164" fontId="0" fillId="3" borderId="0" xfId="0" applyNumberFormat="1" applyFill="1"/>
    <xf numFmtId="165" fontId="0" fillId="3" borderId="0" xfId="0" applyNumberFormat="1" applyFill="1"/>
    <xf numFmtId="0" fontId="0" fillId="0" borderId="0" xfId="0" applyAlignment="1">
      <alignment horizontal="center"/>
    </xf>
    <xf numFmtId="0" fontId="7" fillId="0" borderId="1" xfId="0" applyFont="1" applyBorder="1"/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167" fontId="6" fillId="3" borderId="1" xfId="0" applyNumberFormat="1" applyFont="1" applyFill="1" applyBorder="1" applyAlignment="1">
      <alignment horizontal="center"/>
    </xf>
    <xf numFmtId="10" fontId="6" fillId="3" borderId="1" xfId="0" applyNumberFormat="1" applyFont="1" applyFill="1" applyBorder="1" applyAlignment="1">
      <alignment horizontal="center"/>
    </xf>
    <xf numFmtId="3" fontId="6" fillId="3" borderId="1" xfId="0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80"/>
  <sheetViews>
    <sheetView workbookViewId="0">
      <selection activeCell="O22" sqref="O22"/>
    </sheetView>
  </sheetViews>
  <sheetFormatPr defaultRowHeight="14.6" x14ac:dyDescent="0.4"/>
  <cols>
    <col min="1" max="1" width="3.23046875" style="36" customWidth="1"/>
    <col min="2" max="2" width="23.84375" customWidth="1"/>
    <col min="3" max="3" width="8.3828125" customWidth="1"/>
    <col min="4" max="4" width="6.69140625" customWidth="1"/>
    <col min="5" max="5" width="9.23046875" customWidth="1"/>
    <col min="6" max="6" width="6.69140625" customWidth="1"/>
    <col min="7" max="7" width="10.61328125" customWidth="1"/>
    <col min="8" max="8" width="6.23046875" customWidth="1"/>
    <col min="9" max="9" width="6.84375" customWidth="1"/>
    <col min="10" max="10" width="8.84375" style="30"/>
  </cols>
  <sheetData>
    <row r="2" spans="1:10" ht="18.45" x14ac:dyDescent="0.5">
      <c r="B2" s="5" t="s">
        <v>46</v>
      </c>
    </row>
    <row r="3" spans="1:10" x14ac:dyDescent="0.4">
      <c r="B3" s="4" t="s">
        <v>15</v>
      </c>
    </row>
    <row r="5" spans="1:10" x14ac:dyDescent="0.4">
      <c r="A5" s="14"/>
      <c r="B5" s="14" t="s">
        <v>16</v>
      </c>
      <c r="C5" s="15" t="s">
        <v>0</v>
      </c>
      <c r="D5" s="15"/>
      <c r="E5" s="15" t="s">
        <v>3</v>
      </c>
      <c r="F5" s="15"/>
      <c r="G5" s="15" t="s">
        <v>4</v>
      </c>
      <c r="H5" s="15"/>
      <c r="I5" s="14" t="s">
        <v>22</v>
      </c>
      <c r="J5" s="17" t="s">
        <v>42</v>
      </c>
    </row>
    <row r="6" spans="1:10" x14ac:dyDescent="0.4">
      <c r="A6" s="17"/>
      <c r="B6" s="16"/>
      <c r="C6" s="14" t="s">
        <v>54</v>
      </c>
      <c r="D6" s="14" t="s">
        <v>19</v>
      </c>
      <c r="E6" s="14" t="s">
        <v>17</v>
      </c>
      <c r="F6" s="14" t="s">
        <v>19</v>
      </c>
      <c r="G6" s="14" t="s">
        <v>18</v>
      </c>
      <c r="H6" s="14" t="s">
        <v>19</v>
      </c>
      <c r="I6" s="14" t="s">
        <v>21</v>
      </c>
      <c r="J6" s="17" t="s">
        <v>41</v>
      </c>
    </row>
    <row r="7" spans="1:10" x14ac:dyDescent="0.4">
      <c r="A7" s="17"/>
      <c r="B7" s="16"/>
      <c r="C7" s="14"/>
      <c r="D7" s="14"/>
      <c r="E7" s="14"/>
      <c r="F7" s="14"/>
      <c r="G7" s="14"/>
      <c r="H7" s="14"/>
      <c r="I7" s="14"/>
      <c r="J7" s="16"/>
    </row>
    <row r="8" spans="1:10" x14ac:dyDescent="0.4">
      <c r="A8" s="17">
        <v>1</v>
      </c>
      <c r="B8" s="16" t="str">
        <f>+'Rate and Bill Data'!A35</f>
        <v>Hydro Hawkesbury</v>
      </c>
      <c r="C8" s="23">
        <f>+'Rate and Bill Data'!E35*12</f>
        <v>188.70000000000002</v>
      </c>
      <c r="D8" s="24">
        <f t="shared" ref="D8:D39" si="0">+C8/$C$74</f>
        <v>0.55101559006192136</v>
      </c>
      <c r="E8" s="23">
        <f>+'Rate and Bill Data'!H35*12</f>
        <v>332.04</v>
      </c>
      <c r="F8" s="24">
        <f t="shared" ref="F8:F39" si="1">+E8/$E$74</f>
        <v>0.4771208185587878</v>
      </c>
      <c r="G8" s="23">
        <f>+'Rate and Bill Data'!K35*12</f>
        <v>7352.88</v>
      </c>
      <c r="H8" s="24">
        <f t="shared" ref="H8:H39" si="2">+G8/$G$74</f>
        <v>0.56421074757486223</v>
      </c>
      <c r="I8" s="25">
        <f t="shared" ref="I8:I39" si="3">+(D8+F8+H8)/3</f>
        <v>0.53078238539852374</v>
      </c>
      <c r="J8" s="29">
        <f>+'Rate and Bill Data'!P35</f>
        <v>5499</v>
      </c>
    </row>
    <row r="9" spans="1:10" x14ac:dyDescent="0.4">
      <c r="A9" s="17">
        <f>+A8+1</f>
        <v>2</v>
      </c>
      <c r="B9" s="16" t="str">
        <f>+'Rate and Bill Data'!A19</f>
        <v xml:space="preserve">E.L.K. </v>
      </c>
      <c r="C9" s="23">
        <f>+'Rate and Bill Data'!E19*12</f>
        <v>219.84</v>
      </c>
      <c r="D9" s="24">
        <f t="shared" si="0"/>
        <v>0.64194630269853092</v>
      </c>
      <c r="E9" s="23">
        <f>+'Rate and Bill Data'!H19*12</f>
        <v>314.15999999999997</v>
      </c>
      <c r="F9" s="24">
        <f t="shared" si="1"/>
        <v>0.4514283711553691</v>
      </c>
      <c r="G9" s="23">
        <f>+'Rate and Bill Data'!K19*12</f>
        <v>7083.9000000000005</v>
      </c>
      <c r="H9" s="24">
        <f t="shared" si="2"/>
        <v>0.543571024516321</v>
      </c>
      <c r="I9" s="25">
        <f t="shared" si="3"/>
        <v>0.54564856612340706</v>
      </c>
      <c r="J9" s="29">
        <f>+'Rate and Bill Data'!P19</f>
        <v>12398</v>
      </c>
    </row>
    <row r="10" spans="1:10" x14ac:dyDescent="0.4">
      <c r="A10" s="17">
        <f t="shared" ref="A10:A72" si="4">+A9+1</f>
        <v>3</v>
      </c>
      <c r="B10" s="16" t="str">
        <f>+'Rate and Bill Data'!A32</f>
        <v xml:space="preserve">Hearst </v>
      </c>
      <c r="C10" s="23">
        <f>+'Rate and Bill Data'!E32*12</f>
        <v>268.62</v>
      </c>
      <c r="D10" s="24">
        <f t="shared" si="0"/>
        <v>0.78438689879402923</v>
      </c>
      <c r="E10" s="23">
        <f>+'Rate and Bill Data'!H32*12</f>
        <v>374.64</v>
      </c>
      <c r="F10" s="24">
        <f t="shared" si="1"/>
        <v>0.53833436774142951</v>
      </c>
      <c r="G10" s="23">
        <f>+'Rate and Bill Data'!K32*12</f>
        <v>5935.5599999999995</v>
      </c>
      <c r="H10" s="24">
        <f t="shared" si="2"/>
        <v>0.45545510668954869</v>
      </c>
      <c r="I10" s="25">
        <f t="shared" si="3"/>
        <v>0.59272545774166907</v>
      </c>
      <c r="J10" s="29">
        <f>+'Rate and Bill Data'!P32</f>
        <v>2718</v>
      </c>
    </row>
    <row r="11" spans="1:10" x14ac:dyDescent="0.4">
      <c r="A11" s="17">
        <f t="shared" si="4"/>
        <v>4</v>
      </c>
      <c r="B11" s="16" t="str">
        <f>+'Rate and Bill Data'!A34</f>
        <v xml:space="preserve">Hydro 2000 </v>
      </c>
      <c r="C11" s="23">
        <f>+'Rate and Bill Data'!E34*12</f>
        <v>347.1</v>
      </c>
      <c r="D11" s="24">
        <f t="shared" si="0"/>
        <v>1.0135533190805135</v>
      </c>
      <c r="E11" s="23">
        <f>+'Rate and Bill Data'!H34*12</f>
        <v>504.83999999999992</v>
      </c>
      <c r="F11" s="24">
        <f t="shared" si="1"/>
        <v>0.7254236659475316</v>
      </c>
      <c r="G11" s="23">
        <f>+'Rate and Bill Data'!K34*12</f>
        <v>5331.7199999999993</v>
      </c>
      <c r="H11" s="24">
        <f t="shared" si="2"/>
        <v>0.4091204707624555</v>
      </c>
      <c r="I11" s="25">
        <f t="shared" si="3"/>
        <v>0.71603248526350016</v>
      </c>
      <c r="J11" s="29">
        <f>+'Rate and Bill Data'!P34</f>
        <v>1221</v>
      </c>
    </row>
    <row r="12" spans="1:10" x14ac:dyDescent="0.4">
      <c r="A12" s="17">
        <f t="shared" si="4"/>
        <v>5</v>
      </c>
      <c r="B12" s="16" t="str">
        <f>+'Rate and Bill Data'!A46</f>
        <v>Lakefront</v>
      </c>
      <c r="C12" s="23">
        <f>+'Rate and Bill Data'!E46*12</f>
        <v>260.39999999999998</v>
      </c>
      <c r="D12" s="24">
        <f t="shared" si="0"/>
        <v>0.76038399391692801</v>
      </c>
      <c r="E12" s="23">
        <f>+'Rate and Bill Data'!H46*12</f>
        <v>484.32</v>
      </c>
      <c r="F12" s="24">
        <f t="shared" si="1"/>
        <v>0.69593770282011835</v>
      </c>
      <c r="G12" s="23">
        <f>+'Rate and Bill Data'!K46*12</f>
        <v>11130.78</v>
      </c>
      <c r="H12" s="24">
        <f t="shared" si="2"/>
        <v>0.85410148198955038</v>
      </c>
      <c r="I12" s="25">
        <f t="shared" si="3"/>
        <v>0.77014105957553225</v>
      </c>
      <c r="J12" s="29">
        <f>+'Rate and Bill Data'!P46</f>
        <v>9996</v>
      </c>
    </row>
    <row r="13" spans="1:10" x14ac:dyDescent="0.4">
      <c r="A13" s="17">
        <f t="shared" si="4"/>
        <v>6</v>
      </c>
      <c r="B13" s="16" t="str">
        <f>+'Rate and Bill Data'!A61</f>
        <v>Peterborough (2016)</v>
      </c>
      <c r="C13" s="23">
        <f>+'Rate and Bill Data'!E61*12</f>
        <v>267</v>
      </c>
      <c r="D13" s="24">
        <f t="shared" si="0"/>
        <v>0.7796563992927027</v>
      </c>
      <c r="E13" s="23">
        <f>+'Rate and Bill Data'!H61*12</f>
        <v>584.76</v>
      </c>
      <c r="F13" s="24">
        <f t="shared" si="1"/>
        <v>0.84026373286482581</v>
      </c>
      <c r="G13" s="23">
        <f>+'Rate and Bill Data'!K61*12</f>
        <v>10045.44</v>
      </c>
      <c r="H13" s="24">
        <f t="shared" si="2"/>
        <v>0.77081976206852609</v>
      </c>
      <c r="I13" s="25">
        <f t="shared" si="3"/>
        <v>0.79691329807535149</v>
      </c>
      <c r="J13" s="29">
        <f>+'Rate and Bill Data'!P61</f>
        <v>36058</v>
      </c>
    </row>
    <row r="14" spans="1:10" x14ac:dyDescent="0.4">
      <c r="A14" s="17">
        <f t="shared" si="4"/>
        <v>7</v>
      </c>
      <c r="B14" s="16" t="str">
        <f>+'Rate and Bill Data'!A44</f>
        <v>Kingston</v>
      </c>
      <c r="C14" s="23">
        <f>+'Rate and Bill Data'!E44*12</f>
        <v>296.27999999999997</v>
      </c>
      <c r="D14" s="24">
        <f t="shared" si="0"/>
        <v>0.86515579768704842</v>
      </c>
      <c r="E14" s="23">
        <f>+'Rate and Bill Data'!H44*12</f>
        <v>537.48</v>
      </c>
      <c r="F14" s="24">
        <f t="shared" si="1"/>
        <v>0.7723253148987389</v>
      </c>
      <c r="G14" s="23">
        <f>+'Rate and Bill Data'!K44*12</f>
        <v>10592.880000000001</v>
      </c>
      <c r="H14" s="24">
        <f t="shared" si="2"/>
        <v>0.81282663987047343</v>
      </c>
      <c r="I14" s="25">
        <f t="shared" si="3"/>
        <v>0.81676925081875362</v>
      </c>
      <c r="J14" s="29">
        <f>+'Rate and Bill Data'!P44</f>
        <v>27356</v>
      </c>
    </row>
    <row r="15" spans="1:10" x14ac:dyDescent="0.4">
      <c r="A15" s="17">
        <f t="shared" si="4"/>
        <v>8</v>
      </c>
      <c r="B15" s="16" t="str">
        <f>+'Rate and Bill Data'!A77</f>
        <v xml:space="preserve">Westario </v>
      </c>
      <c r="C15" s="23">
        <f>+'Rate and Bill Data'!E77*12</f>
        <v>314.52</v>
      </c>
      <c r="D15" s="24">
        <f t="shared" si="0"/>
        <v>0.91841771799828031</v>
      </c>
      <c r="E15" s="23">
        <f>+'Rate and Bill Data'!H77*12</f>
        <v>572.87999999999988</v>
      </c>
      <c r="F15" s="24">
        <f t="shared" si="1"/>
        <v>0.82319291210684942</v>
      </c>
      <c r="G15" s="23">
        <f>+'Rate and Bill Data'!K77*12</f>
        <v>9324.5399999999991</v>
      </c>
      <c r="H15" s="24">
        <f t="shared" si="2"/>
        <v>0.71550272603275245</v>
      </c>
      <c r="I15" s="25">
        <f t="shared" si="3"/>
        <v>0.81903778537929417</v>
      </c>
      <c r="J15" s="29">
        <f>+'Rate and Bill Data'!P77</f>
        <v>22822</v>
      </c>
    </row>
    <row r="16" spans="1:10" x14ac:dyDescent="0.4">
      <c r="A16" s="17">
        <f t="shared" si="4"/>
        <v>9</v>
      </c>
      <c r="B16" s="16" t="str">
        <f>+'Rate and Bill Data'!A14</f>
        <v>Brantford</v>
      </c>
      <c r="C16" s="23">
        <f>+'Rate and Bill Data'!E14*12</f>
        <v>282</v>
      </c>
      <c r="D16" s="24">
        <f t="shared" si="0"/>
        <v>0.82345732060128152</v>
      </c>
      <c r="E16" s="23">
        <f>+'Rate and Bill Data'!H14*12</f>
        <v>551.28</v>
      </c>
      <c r="F16" s="24">
        <f t="shared" si="1"/>
        <v>0.79215505618325655</v>
      </c>
      <c r="G16" s="23">
        <f>+'Rate and Bill Data'!K14*12</f>
        <v>11199.66</v>
      </c>
      <c r="H16" s="24">
        <f t="shared" si="2"/>
        <v>0.85938687169983474</v>
      </c>
      <c r="I16" s="25">
        <f t="shared" si="3"/>
        <v>0.82499974949479105</v>
      </c>
      <c r="J16" s="29">
        <f>+'Rate and Bill Data'!P14</f>
        <v>38789</v>
      </c>
    </row>
    <row r="17" spans="1:10" x14ac:dyDescent="0.4">
      <c r="A17" s="17">
        <f t="shared" si="4"/>
        <v>10</v>
      </c>
      <c r="B17" s="16" t="str">
        <f>+'Rate and Bill Data'!A57</f>
        <v>Orangeville</v>
      </c>
      <c r="C17" s="23">
        <f>+'Rate and Bill Data'!E57*12</f>
        <v>314.10000000000002</v>
      </c>
      <c r="D17" s="24">
        <f t="shared" si="0"/>
        <v>0.9171912922016402</v>
      </c>
      <c r="E17" s="23">
        <f>+'Rate and Bill Data'!H57*12</f>
        <v>632.52</v>
      </c>
      <c r="F17" s="24">
        <f t="shared" si="1"/>
        <v>0.90889188096254803</v>
      </c>
      <c r="G17" s="23">
        <f>+'Rate and Bill Data'!K57*12</f>
        <v>8763.7800000000007</v>
      </c>
      <c r="H17" s="24">
        <f t="shared" si="2"/>
        <v>0.67247376067358999</v>
      </c>
      <c r="I17" s="25">
        <f t="shared" si="3"/>
        <v>0.83285231127925952</v>
      </c>
      <c r="J17" s="29">
        <f>+'Rate and Bill Data'!P57</f>
        <v>11685</v>
      </c>
    </row>
    <row r="18" spans="1:10" x14ac:dyDescent="0.4">
      <c r="A18" s="17">
        <f t="shared" si="4"/>
        <v>11</v>
      </c>
      <c r="B18" s="16" t="str">
        <f>+'Rate and Bill Data'!A60</f>
        <v xml:space="preserve">Ottawa River </v>
      </c>
      <c r="C18" s="23">
        <f>+'Rate and Bill Data'!E60*12</f>
        <v>286.74</v>
      </c>
      <c r="D18" s="24">
        <f t="shared" si="0"/>
        <v>0.83729841173479247</v>
      </c>
      <c r="E18" s="23">
        <f>+'Rate and Bill Data'!H60*12</f>
        <v>573.24</v>
      </c>
      <c r="F18" s="24">
        <f t="shared" si="1"/>
        <v>0.82371020970557618</v>
      </c>
      <c r="G18" s="23">
        <f>+'Rate and Bill Data'!K60*12</f>
        <v>11469.66</v>
      </c>
      <c r="H18" s="24">
        <f t="shared" si="2"/>
        <v>0.88010486272446908</v>
      </c>
      <c r="I18" s="25">
        <f t="shared" si="3"/>
        <v>0.84703782805494587</v>
      </c>
      <c r="J18" s="29">
        <f>+'Rate and Bill Data'!P60</f>
        <v>10820</v>
      </c>
    </row>
    <row r="19" spans="1:10" x14ac:dyDescent="0.4">
      <c r="A19" s="17">
        <f t="shared" si="4"/>
        <v>12</v>
      </c>
      <c r="B19" s="16" t="str">
        <f>+'Rate and Bill Data'!A15</f>
        <v xml:space="preserve">Burlington </v>
      </c>
      <c r="C19" s="23">
        <f>+'Rate and Bill Data'!E15*12</f>
        <v>303.24</v>
      </c>
      <c r="D19" s="24">
        <f t="shared" si="0"/>
        <v>0.88547942517422917</v>
      </c>
      <c r="E19" s="23">
        <f>+'Rate and Bill Data'!H15*12</f>
        <v>645</v>
      </c>
      <c r="F19" s="24">
        <f t="shared" si="1"/>
        <v>0.92682486438506839</v>
      </c>
      <c r="G19" s="23">
        <f>+'Rate and Bill Data'!K15*12</f>
        <v>9712.4400000000023</v>
      </c>
      <c r="H19" s="24">
        <f t="shared" si="2"/>
        <v>0.74526757313814396</v>
      </c>
      <c r="I19" s="25">
        <f t="shared" si="3"/>
        <v>0.85252395423248062</v>
      </c>
      <c r="J19" s="29">
        <f>+'Rate and Bill Data'!P15</f>
        <v>66366</v>
      </c>
    </row>
    <row r="20" spans="1:10" x14ac:dyDescent="0.4">
      <c r="A20" s="17">
        <f t="shared" si="4"/>
        <v>13</v>
      </c>
      <c r="B20" s="16" t="str">
        <f>+'Rate and Bill Data'!A18</f>
        <v>COLLUS (Applied)</v>
      </c>
      <c r="C20" s="23">
        <f>+'Rate and Bill Data'!E18*12</f>
        <v>304.74</v>
      </c>
      <c r="D20" s="24">
        <f t="shared" si="0"/>
        <v>0.88985951730508706</v>
      </c>
      <c r="E20" s="23">
        <f>+'Rate and Bill Data'!H18*12</f>
        <v>588.59999999999991</v>
      </c>
      <c r="F20" s="24">
        <f t="shared" si="1"/>
        <v>0.84578157391790887</v>
      </c>
      <c r="G20" s="23">
        <f>+'Rate and Bill Data'!K18*12</f>
        <v>11073.119999999999</v>
      </c>
      <c r="H20" s="24">
        <f t="shared" si="2"/>
        <v>0.8496770399062894</v>
      </c>
      <c r="I20" s="25">
        <f t="shared" si="3"/>
        <v>0.86177271037642844</v>
      </c>
      <c r="J20" s="29">
        <f>+'Rate and Bill Data'!P18</f>
        <v>16426</v>
      </c>
    </row>
    <row r="21" spans="1:10" x14ac:dyDescent="0.4">
      <c r="A21" s="17">
        <f t="shared" si="4"/>
        <v>14</v>
      </c>
      <c r="B21" s="16" t="str">
        <f>+'Rate and Bill Data'!A23</f>
        <v xml:space="preserve">Entegrus </v>
      </c>
      <c r="C21" s="23">
        <f>+'Rate and Bill Data'!E23*12</f>
        <v>298.67999999999995</v>
      </c>
      <c r="D21" s="24">
        <f t="shared" si="0"/>
        <v>0.87216394509642103</v>
      </c>
      <c r="E21" s="23">
        <f>+'Rate and Bill Data'!H23*12</f>
        <v>608.76</v>
      </c>
      <c r="F21" s="24">
        <f t="shared" si="1"/>
        <v>0.87475023944659569</v>
      </c>
      <c r="G21" s="23">
        <f>+'Rate and Bill Data'!K23*12</f>
        <v>11022.24</v>
      </c>
      <c r="H21" s="24">
        <f t="shared" si="2"/>
        <v>0.84577284959764731</v>
      </c>
      <c r="I21" s="25">
        <f t="shared" si="3"/>
        <v>0.86422901138022146</v>
      </c>
      <c r="J21" s="29">
        <f>+'Rate and Bill Data'!P23</f>
        <v>40503</v>
      </c>
    </row>
    <row r="22" spans="1:10" x14ac:dyDescent="0.4">
      <c r="A22" s="17">
        <f t="shared" si="4"/>
        <v>15</v>
      </c>
      <c r="B22" s="16" t="str">
        <f>+'Rate and Bill Data'!A48</f>
        <v xml:space="preserve">London </v>
      </c>
      <c r="C22" s="23">
        <f>+'Rate and Bill Data'!E48*12</f>
        <v>305.88</v>
      </c>
      <c r="D22" s="24">
        <f t="shared" si="0"/>
        <v>0.89318838732453898</v>
      </c>
      <c r="E22" s="23">
        <f>+'Rate and Bill Data'!H48*12</f>
        <v>646.20000000000005</v>
      </c>
      <c r="F22" s="24">
        <f t="shared" si="1"/>
        <v>0.92854918971415701</v>
      </c>
      <c r="G22" s="23">
        <f>+'Rate and Bill Data'!K48*12</f>
        <v>10051.200000000001</v>
      </c>
      <c r="H22" s="24">
        <f t="shared" si="2"/>
        <v>0.77126174587705165</v>
      </c>
      <c r="I22" s="25">
        <f t="shared" si="3"/>
        <v>0.86433310763858262</v>
      </c>
      <c r="J22" s="29">
        <f>+'Rate and Bill Data'!P48</f>
        <v>152544</v>
      </c>
    </row>
    <row r="23" spans="1:10" x14ac:dyDescent="0.4">
      <c r="A23" s="17">
        <f t="shared" si="4"/>
        <v>16</v>
      </c>
      <c r="B23" s="16" t="str">
        <f>+'Rate and Bill Data'!A30</f>
        <v>Guelph</v>
      </c>
      <c r="C23" s="23">
        <f>+'Rate and Bill Data'!E30*12</f>
        <v>356.52</v>
      </c>
      <c r="D23" s="24">
        <f t="shared" si="0"/>
        <v>1.0410602976623009</v>
      </c>
      <c r="E23" s="23">
        <f>+'Rate and Bill Data'!H30*12</f>
        <v>532.68000000000006</v>
      </c>
      <c r="F23" s="24">
        <f t="shared" si="1"/>
        <v>0.76542801358238499</v>
      </c>
      <c r="G23" s="23">
        <f>+'Rate and Bill Data'!K30*12</f>
        <v>10379.220000000001</v>
      </c>
      <c r="H23" s="24">
        <f t="shared" si="2"/>
        <v>0.79643180297297955</v>
      </c>
      <c r="I23" s="25">
        <f t="shared" si="3"/>
        <v>0.86764003807255519</v>
      </c>
      <c r="J23" s="29">
        <f>+'Rate and Bill Data'!P30</f>
        <v>52963</v>
      </c>
    </row>
    <row r="24" spans="1:10" x14ac:dyDescent="0.4">
      <c r="A24" s="17">
        <f t="shared" si="4"/>
        <v>17</v>
      </c>
      <c r="B24" s="16" t="str">
        <f>+'Rate and Bill Data'!A65</f>
        <v xml:space="preserve">Rideau St. Lawr. </v>
      </c>
      <c r="C24" s="23">
        <f>+'Rate and Bill Data'!E65*12</f>
        <v>314.15999999999997</v>
      </c>
      <c r="D24" s="24">
        <f t="shared" si="0"/>
        <v>0.91736649588687436</v>
      </c>
      <c r="E24" s="23">
        <f>+'Rate and Bill Data'!H65*12</f>
        <v>630.24</v>
      </c>
      <c r="F24" s="24">
        <f t="shared" si="1"/>
        <v>0.9056156628372799</v>
      </c>
      <c r="G24" s="23">
        <f>+'Rate and Bill Data'!K65*12</f>
        <v>10208.4</v>
      </c>
      <c r="H24" s="24">
        <f t="shared" si="2"/>
        <v>0.78332422065139418</v>
      </c>
      <c r="I24" s="25">
        <f t="shared" si="3"/>
        <v>0.86876879312518296</v>
      </c>
      <c r="J24" s="29">
        <f>+'Rate and Bill Data'!P65</f>
        <v>5858</v>
      </c>
    </row>
    <row r="25" spans="1:10" x14ac:dyDescent="0.4">
      <c r="A25" s="42">
        <f t="shared" si="4"/>
        <v>18</v>
      </c>
      <c r="B25" s="16" t="str">
        <f>+'Rate and Bill Data'!A36</f>
        <v>Hydro One Brampton</v>
      </c>
      <c r="C25" s="23">
        <f>+'Rate and Bill Data'!E36*12</f>
        <v>283.68</v>
      </c>
      <c r="D25" s="24">
        <f t="shared" si="0"/>
        <v>0.82836302378784232</v>
      </c>
      <c r="E25" s="23">
        <f>+'Rate and Bill Data'!H36*12</f>
        <v>702.24</v>
      </c>
      <c r="F25" s="24">
        <f t="shared" si="1"/>
        <v>1.0090751825825899</v>
      </c>
      <c r="G25" s="23">
        <f>+'Rate and Bill Data'!K36*12</f>
        <v>10020.06</v>
      </c>
      <c r="H25" s="24">
        <f t="shared" si="2"/>
        <v>0.76887227091221033</v>
      </c>
      <c r="I25" s="25">
        <f t="shared" si="3"/>
        <v>0.86877015909421418</v>
      </c>
      <c r="J25" s="29">
        <f>+'Rate and Bill Data'!P36</f>
        <v>149618</v>
      </c>
    </row>
    <row r="26" spans="1:10" x14ac:dyDescent="0.4">
      <c r="A26" s="17">
        <f t="shared" si="4"/>
        <v>19</v>
      </c>
      <c r="B26" s="16" t="str">
        <f>+'Rate and Bill Data'!A50</f>
        <v xml:space="preserve">Milton </v>
      </c>
      <c r="C26" s="23">
        <f>+'Rate and Bill Data'!E50*12</f>
        <v>327</v>
      </c>
      <c r="D26" s="24">
        <f t="shared" si="0"/>
        <v>0.95486008452701798</v>
      </c>
      <c r="E26" s="23">
        <f>+'Rate and Bill Data'!H50*12</f>
        <v>626.04</v>
      </c>
      <c r="F26" s="24">
        <f t="shared" si="1"/>
        <v>0.89958052418547008</v>
      </c>
      <c r="G26" s="23">
        <f>+'Rate and Bill Data'!K50*12</f>
        <v>10121.460000000001</v>
      </c>
      <c r="H26" s="24">
        <f t="shared" si="2"/>
        <v>0.77665302754146204</v>
      </c>
      <c r="I26" s="25">
        <f t="shared" si="3"/>
        <v>0.87703121208464996</v>
      </c>
      <c r="J26" s="29">
        <f>+'Rate and Bill Data'!P50</f>
        <v>35111</v>
      </c>
    </row>
    <row r="27" spans="1:10" x14ac:dyDescent="0.4">
      <c r="A27" s="17">
        <f t="shared" si="4"/>
        <v>20</v>
      </c>
      <c r="B27" s="16" t="str">
        <f>+'Rate and Bill Data'!A71</f>
        <v xml:space="preserve">Veridian </v>
      </c>
      <c r="C27" s="23">
        <f>+'Rate and Bill Data'!E71*12</f>
        <v>311.45999999999998</v>
      </c>
      <c r="D27" s="24">
        <f t="shared" si="0"/>
        <v>0.90948233005133028</v>
      </c>
      <c r="E27" s="23">
        <f>+'Rate and Bill Data'!H71*12</f>
        <v>610.79999999999995</v>
      </c>
      <c r="F27" s="24">
        <f t="shared" si="1"/>
        <v>0.87768159250604616</v>
      </c>
      <c r="G27" s="23">
        <f>+'Rate and Bill Data'!K71*12</f>
        <v>11289.960000000001</v>
      </c>
      <c r="H27" s="24">
        <f t="shared" si="2"/>
        <v>0.86631588869807363</v>
      </c>
      <c r="I27" s="25">
        <f t="shared" si="3"/>
        <v>0.88449327041848325</v>
      </c>
      <c r="J27" s="29">
        <f>+'Rate and Bill Data'!P71</f>
        <v>117494</v>
      </c>
    </row>
    <row r="28" spans="1:10" x14ac:dyDescent="0.4">
      <c r="A28" s="17">
        <f t="shared" si="4"/>
        <v>21</v>
      </c>
      <c r="B28" s="16" t="str">
        <f>+'Rate and Bill Data'!A26</f>
        <v xml:space="preserve">Essex </v>
      </c>
      <c r="C28" s="23">
        <f>+'Rate and Bill Data'!E26*12</f>
        <v>313.91999999999996</v>
      </c>
      <c r="D28" s="24">
        <f t="shared" si="0"/>
        <v>0.91666568114593705</v>
      </c>
      <c r="E28" s="23">
        <f>+'Rate and Bill Data'!H26*12</f>
        <v>709.56000000000006</v>
      </c>
      <c r="F28" s="24">
        <f t="shared" si="1"/>
        <v>1.0195935670900298</v>
      </c>
      <c r="G28" s="23">
        <f>+'Rate and Bill Data'!K26*12</f>
        <v>9422.5800000000017</v>
      </c>
      <c r="H28" s="24">
        <f t="shared" si="2"/>
        <v>0.72302565877369762</v>
      </c>
      <c r="I28" s="25">
        <f t="shared" si="3"/>
        <v>0.88642830233655479</v>
      </c>
      <c r="J28" s="29">
        <f>+'Rate and Bill Data'!P26</f>
        <v>28640</v>
      </c>
    </row>
    <row r="29" spans="1:10" x14ac:dyDescent="0.4">
      <c r="A29" s="17">
        <f t="shared" si="4"/>
        <v>22</v>
      </c>
      <c r="B29" s="16" t="str">
        <f>+'Rate and Bill Data'!A21</f>
        <v xml:space="preserve">Energy Plus </v>
      </c>
      <c r="C29" s="23">
        <f>+'Rate and Bill Data'!E21*12</f>
        <v>298.43999999999994</v>
      </c>
      <c r="D29" s="24">
        <f t="shared" si="0"/>
        <v>0.87146313035548373</v>
      </c>
      <c r="E29" s="23">
        <f>+'Rate and Bill Data'!H21*12</f>
        <v>513.84</v>
      </c>
      <c r="F29" s="24">
        <f t="shared" si="1"/>
        <v>0.73835610591569545</v>
      </c>
      <c r="G29" s="23">
        <f>+'Rate and Bill Data'!K21*12</f>
        <v>13885.019999999997</v>
      </c>
      <c r="H29" s="24">
        <f t="shared" si="2"/>
        <v>1.0654434064328415</v>
      </c>
      <c r="I29" s="25">
        <f t="shared" si="3"/>
        <v>0.8917542142346736</v>
      </c>
      <c r="J29" s="29">
        <f>+'Rate and Bill Data'!P21</f>
        <v>52684</v>
      </c>
    </row>
    <row r="30" spans="1:10" x14ac:dyDescent="0.4">
      <c r="A30" s="17">
        <f t="shared" si="4"/>
        <v>23</v>
      </c>
      <c r="B30" s="16" t="str">
        <f>+'Rate and Bill Data'!A31</f>
        <v xml:space="preserve">Halton Hills </v>
      </c>
      <c r="C30" s="23">
        <f>+'Rate and Bill Data'!E31*12</f>
        <v>304.56000000000006</v>
      </c>
      <c r="D30" s="24">
        <f t="shared" si="0"/>
        <v>0.88933390624938424</v>
      </c>
      <c r="E30" s="23">
        <f>+'Rate and Bill Data'!H31*12</f>
        <v>578.76</v>
      </c>
      <c r="F30" s="24">
        <f t="shared" si="1"/>
        <v>0.83164210621938328</v>
      </c>
      <c r="G30" s="23">
        <f>+'Rate and Bill Data'!K31*12</f>
        <v>12466.5</v>
      </c>
      <c r="H30" s="24">
        <f t="shared" si="2"/>
        <v>0.95659568558741881</v>
      </c>
      <c r="I30" s="25">
        <f t="shared" si="3"/>
        <v>0.89252389935206222</v>
      </c>
      <c r="J30" s="29">
        <f>+'Rate and Bill Data'!P31</f>
        <v>21534</v>
      </c>
    </row>
    <row r="31" spans="1:10" x14ac:dyDescent="0.4">
      <c r="A31" s="17">
        <f t="shared" si="4"/>
        <v>24</v>
      </c>
      <c r="B31" s="16" t="str">
        <f>+'Rate and Bill Data'!A69</f>
        <v xml:space="preserve">Tillsonburg </v>
      </c>
      <c r="C31" s="23">
        <f>+'Rate and Bill Data'!E69*12</f>
        <v>343.92</v>
      </c>
      <c r="D31" s="24">
        <f t="shared" si="0"/>
        <v>1.0042675237630949</v>
      </c>
      <c r="E31" s="23">
        <f>+'Rate and Bill Data'!H69*12</f>
        <v>757.92</v>
      </c>
      <c r="F31" s="24">
        <f t="shared" si="1"/>
        <v>1.0890838778522962</v>
      </c>
      <c r="G31" s="23">
        <f>+'Rate and Bill Data'!K69*12</f>
        <v>7865.1</v>
      </c>
      <c r="H31" s="24">
        <f t="shared" si="2"/>
        <v>0.60351507854759612</v>
      </c>
      <c r="I31" s="25">
        <f t="shared" si="3"/>
        <v>0.89895549338766234</v>
      </c>
      <c r="J31" s="29">
        <f>+'Rate and Bill Data'!P69</f>
        <v>6935</v>
      </c>
    </row>
    <row r="32" spans="1:10" x14ac:dyDescent="0.4">
      <c r="A32" s="17">
        <f t="shared" si="4"/>
        <v>25</v>
      </c>
      <c r="B32" s="16" t="str">
        <f>+'Rate and Bill Data'!A59</f>
        <v>Oshawa</v>
      </c>
      <c r="C32" s="23">
        <f>+'Rate and Bill Data'!E59*12</f>
        <v>268.74</v>
      </c>
      <c r="D32" s="24">
        <f t="shared" si="0"/>
        <v>0.78473730616449788</v>
      </c>
      <c r="E32" s="23">
        <f>+'Rate and Bill Data'!H59*12</f>
        <v>581.28</v>
      </c>
      <c r="F32" s="24">
        <f t="shared" si="1"/>
        <v>0.83526318941046906</v>
      </c>
      <c r="G32" s="23">
        <f>+'Rate and Bill Data'!K59*12</f>
        <v>14347.259999999998</v>
      </c>
      <c r="H32" s="24">
        <f t="shared" si="2"/>
        <v>1.1009126070670154</v>
      </c>
      <c r="I32" s="25">
        <f t="shared" si="3"/>
        <v>0.90697103421399417</v>
      </c>
      <c r="J32" s="29">
        <f>+'Rate and Bill Data'!P59</f>
        <v>54731</v>
      </c>
    </row>
    <row r="33" spans="1:10" x14ac:dyDescent="0.4">
      <c r="A33" s="17">
        <f t="shared" si="4"/>
        <v>26</v>
      </c>
      <c r="B33" s="49" t="str">
        <f>+'Rate and Bill Data'!A25</f>
        <v xml:space="preserve">Erie Thames </v>
      </c>
      <c r="C33" s="50">
        <f>+'Rate and Bill Data'!E25*12</f>
        <v>363.24</v>
      </c>
      <c r="D33" s="51">
        <f t="shared" si="0"/>
        <v>1.0606831104085443</v>
      </c>
      <c r="E33" s="50">
        <f>+'Rate and Bill Data'!H25*12</f>
        <v>615.48</v>
      </c>
      <c r="F33" s="51">
        <f t="shared" si="1"/>
        <v>0.88440646128949141</v>
      </c>
      <c r="G33" s="50">
        <f>+'Rate and Bill Data'!K25*12</f>
        <v>10842.119999999999</v>
      </c>
      <c r="H33" s="51">
        <f t="shared" si="2"/>
        <v>0.83195164758521345</v>
      </c>
      <c r="I33" s="52">
        <f t="shared" si="3"/>
        <v>0.92568040642774985</v>
      </c>
      <c r="J33" s="53">
        <f>+'Rate and Bill Data'!P25</f>
        <v>18265</v>
      </c>
    </row>
    <row r="34" spans="1:10" x14ac:dyDescent="0.4">
      <c r="A34" s="17">
        <f t="shared" si="4"/>
        <v>27</v>
      </c>
      <c r="B34" s="37" t="str">
        <f>+'Rate and Bill Data'!A74</f>
        <v>Welland</v>
      </c>
      <c r="C34" s="38">
        <f>+'Rate and Bill Data'!E74*12</f>
        <v>333.72</v>
      </c>
      <c r="D34" s="39">
        <f t="shared" si="0"/>
        <v>0.97448289727326132</v>
      </c>
      <c r="E34" s="38">
        <f>+'Rate and Bill Data'!H74*12</f>
        <v>589.31999999999994</v>
      </c>
      <c r="F34" s="39">
        <f t="shared" si="1"/>
        <v>0.84681616911536195</v>
      </c>
      <c r="G34" s="38">
        <f>+'Rate and Bill Data'!K74*12</f>
        <v>12480.54</v>
      </c>
      <c r="H34" s="39">
        <f t="shared" si="2"/>
        <v>0.95767302112069985</v>
      </c>
      <c r="I34" s="40">
        <f t="shared" si="3"/>
        <v>0.9263240291697743</v>
      </c>
      <c r="J34" s="41">
        <f>+'Rate and Bill Data'!P74</f>
        <v>22470</v>
      </c>
    </row>
    <row r="35" spans="1:10" x14ac:dyDescent="0.4">
      <c r="A35" s="17">
        <f t="shared" si="4"/>
        <v>28</v>
      </c>
      <c r="B35" s="16" t="str">
        <f>+'Rate and Bill Data'!A64</f>
        <v>Renfrew</v>
      </c>
      <c r="C35" s="23">
        <f>+'Rate and Bill Data'!E64*12</f>
        <v>311.10000000000002</v>
      </c>
      <c r="D35" s="24">
        <f t="shared" si="0"/>
        <v>0.90843110793992443</v>
      </c>
      <c r="E35" s="23">
        <f>+'Rate and Bill Data'!H64*12</f>
        <v>742.19999999999993</v>
      </c>
      <c r="F35" s="24">
        <f t="shared" si="1"/>
        <v>1.0664952160412369</v>
      </c>
      <c r="G35" s="23">
        <f>+'Rate and Bill Data'!K64*12</f>
        <v>10862.039999999999</v>
      </c>
      <c r="H35" s="24">
        <f t="shared" si="2"/>
        <v>0.83348017492303095</v>
      </c>
      <c r="I35" s="25">
        <f t="shared" si="3"/>
        <v>0.93613549963473075</v>
      </c>
      <c r="J35" s="29">
        <f>+'Rate and Bill Data'!P64</f>
        <v>4246</v>
      </c>
    </row>
    <row r="36" spans="1:10" x14ac:dyDescent="0.4">
      <c r="A36" s="17">
        <f t="shared" si="4"/>
        <v>29</v>
      </c>
      <c r="B36" s="16" t="str">
        <f>+'Rate and Bill Data'!A20</f>
        <v>Embrun</v>
      </c>
      <c r="C36" s="23">
        <f>+'Rate and Bill Data'!E20*12</f>
        <v>327.24</v>
      </c>
      <c r="D36" s="24">
        <f t="shared" si="0"/>
        <v>0.95556089926795518</v>
      </c>
      <c r="E36" s="23">
        <f>+'Rate and Bill Data'!H20*12</f>
        <v>570</v>
      </c>
      <c r="F36" s="24">
        <f t="shared" si="1"/>
        <v>0.8190545313170372</v>
      </c>
      <c r="G36" s="23">
        <f>+'Rate and Bill Data'!K20*12</f>
        <v>13480.5</v>
      </c>
      <c r="H36" s="24">
        <f t="shared" si="2"/>
        <v>1.0344032518799342</v>
      </c>
      <c r="I36" s="25">
        <f t="shared" si="3"/>
        <v>0.93633956082164216</v>
      </c>
      <c r="J36" s="29">
        <f>+'Rate and Bill Data'!P20</f>
        <v>1985</v>
      </c>
    </row>
    <row r="37" spans="1:10" x14ac:dyDescent="0.4">
      <c r="A37" s="17">
        <f t="shared" si="4"/>
        <v>30</v>
      </c>
      <c r="B37" s="16" t="str">
        <f>+'Rate and Bill Data'!A66</f>
        <v>St.Thomas</v>
      </c>
      <c r="C37" s="23">
        <f>+'Rate and Bill Data'!E66*12</f>
        <v>323.03999999999996</v>
      </c>
      <c r="D37" s="24">
        <f t="shared" si="0"/>
        <v>0.943296641301553</v>
      </c>
      <c r="E37" s="23">
        <f>+'Rate and Bill Data'!H66*12</f>
        <v>681.6</v>
      </c>
      <c r="F37" s="24">
        <f t="shared" si="1"/>
        <v>0.97941678692226775</v>
      </c>
      <c r="G37" s="23">
        <f>+'Rate and Bill Data'!K66*12</f>
        <v>11638.38</v>
      </c>
      <c r="H37" s="24">
        <f t="shared" si="2"/>
        <v>0.89305130511586261</v>
      </c>
      <c r="I37" s="25">
        <f t="shared" si="3"/>
        <v>0.93858824444656108</v>
      </c>
      <c r="J37" s="29">
        <f>+'Rate and Bill Data'!P66</f>
        <v>16918</v>
      </c>
    </row>
    <row r="38" spans="1:10" x14ac:dyDescent="0.4">
      <c r="A38" s="17">
        <f>+A37+1</f>
        <v>31</v>
      </c>
      <c r="B38" s="16" t="str">
        <f>+'Rate and Bill Data'!A76</f>
        <v>WestCoast Huron</v>
      </c>
      <c r="C38" s="23">
        <f>+'Rate and Bill Data'!E76*12</f>
        <v>412.19999999999993</v>
      </c>
      <c r="D38" s="24">
        <f t="shared" si="0"/>
        <v>1.2036493175597454</v>
      </c>
      <c r="E38" s="23">
        <f>+'Rate and Bill Data'!H76*12</f>
        <v>650.04</v>
      </c>
      <c r="F38" s="24">
        <f t="shared" si="1"/>
        <v>0.93406703076724007</v>
      </c>
      <c r="G38" s="23">
        <f>+'Rate and Bill Data'!K76*12</f>
        <v>9080.4599999999991</v>
      </c>
      <c r="H38" s="24">
        <f t="shared" si="2"/>
        <v>0.69677366214648306</v>
      </c>
      <c r="I38" s="25">
        <f t="shared" si="3"/>
        <v>0.94483000349115598</v>
      </c>
      <c r="J38" s="29">
        <f>+'Rate and Bill Data'!P76</f>
        <v>3797</v>
      </c>
    </row>
    <row r="39" spans="1:10" x14ac:dyDescent="0.4">
      <c r="A39" s="17">
        <f t="shared" si="4"/>
        <v>32</v>
      </c>
      <c r="B39" s="16" t="str">
        <f>+'Rate and Bill Data'!A72</f>
        <v xml:space="preserve">Wasaga </v>
      </c>
      <c r="C39" s="23">
        <f>+'Rate and Bill Data'!E72*12</f>
        <v>283.62</v>
      </c>
      <c r="D39" s="24">
        <f t="shared" si="0"/>
        <v>0.82818782010260805</v>
      </c>
      <c r="E39" s="23">
        <f>+'Rate and Bill Data'!H72*12</f>
        <v>545.28</v>
      </c>
      <c r="F39" s="24">
        <f t="shared" si="1"/>
        <v>0.78353342953781413</v>
      </c>
      <c r="G39" s="23">
        <f>+'Rate and Bill Data'!K72*12</f>
        <v>15990.240000000002</v>
      </c>
      <c r="H39" s="24">
        <f t="shared" si="2"/>
        <v>1.226983884450918</v>
      </c>
      <c r="I39" s="25">
        <f t="shared" si="3"/>
        <v>0.94623504469711339</v>
      </c>
      <c r="J39" s="29">
        <f>+'Rate and Bill Data'!P72</f>
        <v>12985</v>
      </c>
    </row>
    <row r="40" spans="1:10" x14ac:dyDescent="0.4">
      <c r="A40" s="17">
        <f t="shared" si="4"/>
        <v>33</v>
      </c>
      <c r="B40" s="16" t="str">
        <f>+'Rate and Bill Data'!A53</f>
        <v xml:space="preserve">Niagara-on-the-Lake </v>
      </c>
      <c r="C40" s="23">
        <f>+'Rate and Bill Data'!E53*12</f>
        <v>347.64</v>
      </c>
      <c r="D40" s="24">
        <f t="shared" ref="D40:D71" si="5">+C40/$C$74</f>
        <v>1.0151301522476224</v>
      </c>
      <c r="E40" s="23">
        <f>+'Rate and Bill Data'!H53*12</f>
        <v>749.5200000000001</v>
      </c>
      <c r="F40" s="24">
        <f t="shared" ref="F40:F69" si="6">+E40/$E$74</f>
        <v>1.0770136005486768</v>
      </c>
      <c r="G40" s="23">
        <f>+'Rate and Bill Data'!K53*12</f>
        <v>9958.0799999999981</v>
      </c>
      <c r="H40" s="24">
        <f t="shared" ref="H40:H71" si="7">+G40/$G$74</f>
        <v>0.76411634097255532</v>
      </c>
      <c r="I40" s="25">
        <f t="shared" ref="I40:I69" si="8">+(D40+F40+H40)/3</f>
        <v>0.95208669792295153</v>
      </c>
      <c r="J40" s="29">
        <f>+'Rate and Bill Data'!P53</f>
        <v>8672</v>
      </c>
    </row>
    <row r="41" spans="1:10" x14ac:dyDescent="0.4">
      <c r="A41" s="17">
        <f t="shared" si="4"/>
        <v>34</v>
      </c>
      <c r="B41" s="16" t="str">
        <f>+'Rate and Bill Data'!A43</f>
        <v xml:space="preserve">Kenora </v>
      </c>
      <c r="C41" s="23">
        <f>+'Rate and Bill Data'!E43*12</f>
        <v>367.8</v>
      </c>
      <c r="D41" s="24">
        <f t="shared" si="5"/>
        <v>1.0739985904863523</v>
      </c>
      <c r="E41" s="23">
        <f>+'Rate and Bill Data'!H43*12</f>
        <v>619.43999999999994</v>
      </c>
      <c r="F41" s="24">
        <f t="shared" si="6"/>
        <v>0.89009673487548335</v>
      </c>
      <c r="G41" s="23">
        <f>+'Rate and Bill Data'!K43*12</f>
        <v>11700.119999999999</v>
      </c>
      <c r="H41" s="24">
        <f t="shared" si="7"/>
        <v>0.89778881906349572</v>
      </c>
      <c r="I41" s="25">
        <f t="shared" si="8"/>
        <v>0.95396138147511034</v>
      </c>
      <c r="J41" s="29">
        <f>+'Rate and Bill Data'!P43</f>
        <v>5558</v>
      </c>
    </row>
    <row r="42" spans="1:10" x14ac:dyDescent="0.4">
      <c r="A42" s="17">
        <f t="shared" si="4"/>
        <v>35</v>
      </c>
      <c r="B42" s="16" t="str">
        <f>+'Rate and Bill Data'!A49</f>
        <v xml:space="preserve">Midland </v>
      </c>
      <c r="C42" s="23">
        <f>+'Rate and Bill Data'!E49*12</f>
        <v>374.70000000000005</v>
      </c>
      <c r="D42" s="24">
        <f t="shared" si="5"/>
        <v>1.0941470142882987</v>
      </c>
      <c r="E42" s="23">
        <f>+'Rate and Bill Data'!H49*12</f>
        <v>672.24</v>
      </c>
      <c r="F42" s="24">
        <f t="shared" si="6"/>
        <v>0.96596704935537736</v>
      </c>
      <c r="G42" s="23">
        <f>+'Rate and Bill Data'!K49*12</f>
        <v>10541.460000000001</v>
      </c>
      <c r="H42" s="24">
        <f t="shared" si="7"/>
        <v>0.80888101357978204</v>
      </c>
      <c r="I42" s="25">
        <f t="shared" si="8"/>
        <v>0.95633169240781946</v>
      </c>
      <c r="J42" s="29">
        <f>+'Rate and Bill Data'!P49</f>
        <v>7035</v>
      </c>
    </row>
    <row r="43" spans="1:10" x14ac:dyDescent="0.4">
      <c r="A43" s="17">
        <f t="shared" si="4"/>
        <v>36</v>
      </c>
      <c r="B43" s="16" t="str">
        <f>+'Rate and Bill Data'!A27</f>
        <v>Festival</v>
      </c>
      <c r="C43" s="23">
        <f>+'Rate and Bill Data'!E27*12</f>
        <v>342</v>
      </c>
      <c r="D43" s="24">
        <f t="shared" si="5"/>
        <v>0.99866100583559669</v>
      </c>
      <c r="E43" s="23">
        <f>+'Rate and Bill Data'!H27*12</f>
        <v>756.24</v>
      </c>
      <c r="F43" s="24">
        <f t="shared" si="6"/>
        <v>1.0866698223915723</v>
      </c>
      <c r="G43" s="23">
        <f>+'Rate and Bill Data'!K27*12</f>
        <v>10416.24</v>
      </c>
      <c r="H43" s="24">
        <f t="shared" si="7"/>
        <v>0.79927246974235711</v>
      </c>
      <c r="I43" s="25">
        <f t="shared" si="8"/>
        <v>0.96153443265650873</v>
      </c>
      <c r="J43" s="29">
        <f>+'Rate and Bill Data'!P27</f>
        <v>20362</v>
      </c>
    </row>
    <row r="44" spans="1:10" x14ac:dyDescent="0.4">
      <c r="A44" s="17">
        <f t="shared" si="4"/>
        <v>37</v>
      </c>
      <c r="B44" s="16" t="str">
        <f>+'Rate and Bill Data'!A54</f>
        <v>North Bay</v>
      </c>
      <c r="C44" s="23">
        <f>+'Rate and Bill Data'!E54*12</f>
        <v>331.74</v>
      </c>
      <c r="D44" s="24">
        <f t="shared" si="5"/>
        <v>0.96870117566052882</v>
      </c>
      <c r="E44" s="23">
        <f>+'Rate and Bill Data'!H54*12</f>
        <v>732.84</v>
      </c>
      <c r="F44" s="24">
        <f t="shared" si="6"/>
        <v>1.0530454784743466</v>
      </c>
      <c r="G44" s="23">
        <f>+'Rate and Bill Data'!K54*12</f>
        <v>11263.5</v>
      </c>
      <c r="H44" s="24">
        <f t="shared" si="7"/>
        <v>0.86428552557765936</v>
      </c>
      <c r="I44" s="25">
        <f t="shared" si="8"/>
        <v>0.96201072657084497</v>
      </c>
      <c r="J44" s="29">
        <f>+'Rate and Bill Data'!P54</f>
        <v>23975</v>
      </c>
    </row>
    <row r="45" spans="1:10" x14ac:dyDescent="0.4">
      <c r="A45" s="17">
        <f t="shared" si="4"/>
        <v>38</v>
      </c>
      <c r="B45" s="16" t="str">
        <f>+'Rate and Bill Data'!A55</f>
        <v xml:space="preserve">Northern Ontario Wires </v>
      </c>
      <c r="C45" s="23">
        <f>+'Rate and Bill Data'!E55*12</f>
        <v>446.40000000000003</v>
      </c>
      <c r="D45" s="24">
        <f t="shared" si="5"/>
        <v>1.3035154181433053</v>
      </c>
      <c r="E45" s="23">
        <f>+'Rate and Bill Data'!H55*12</f>
        <v>805.92</v>
      </c>
      <c r="F45" s="24">
        <f t="shared" si="6"/>
        <v>1.1580568910158362</v>
      </c>
      <c r="G45" s="23">
        <f>+'Rate and Bill Data'!K55*12</f>
        <v>5612.0999999999995</v>
      </c>
      <c r="H45" s="24">
        <f t="shared" si="7"/>
        <v>0.43063495344203684</v>
      </c>
      <c r="I45" s="25">
        <f t="shared" si="8"/>
        <v>0.964069087533726</v>
      </c>
      <c r="J45" s="29">
        <f>+'Rate and Bill Data'!P55</f>
        <v>6062</v>
      </c>
    </row>
    <row r="46" spans="1:10" x14ac:dyDescent="0.4">
      <c r="A46" s="17">
        <f t="shared" si="4"/>
        <v>39</v>
      </c>
      <c r="B46" s="16" t="str">
        <f>+'Rate and Bill Data'!A17</f>
        <v xml:space="preserve">Centre Wellington </v>
      </c>
      <c r="C46" s="23">
        <f>+'Rate and Bill Data'!E17*12</f>
        <v>318.84000000000003</v>
      </c>
      <c r="D46" s="24">
        <f t="shared" si="5"/>
        <v>0.93103238333515115</v>
      </c>
      <c r="E46" s="23">
        <f>+'Rate and Bill Data'!H17*12</f>
        <v>682.08</v>
      </c>
      <c r="F46" s="24">
        <f t="shared" si="6"/>
        <v>0.98010651705390317</v>
      </c>
      <c r="G46" s="23">
        <f>+'Rate and Bill Data'!K17*12</f>
        <v>13176.18</v>
      </c>
      <c r="H46" s="24">
        <f t="shared" si="7"/>
        <v>1.0110517739961686</v>
      </c>
      <c r="I46" s="25">
        <f t="shared" si="8"/>
        <v>0.97406355812840761</v>
      </c>
      <c r="J46" s="29">
        <f>+'Rate and Bill Data'!P17</f>
        <v>6729</v>
      </c>
    </row>
    <row r="47" spans="1:10" x14ac:dyDescent="0.4">
      <c r="A47" s="17">
        <f t="shared" si="4"/>
        <v>40</v>
      </c>
      <c r="B47" s="16" t="str">
        <f>+'Rate and Bill Data'!A29</f>
        <v>Grimsby</v>
      </c>
      <c r="C47" s="23">
        <f>+'Rate and Bill Data'!E29*12</f>
        <v>329.70000000000005</v>
      </c>
      <c r="D47" s="24">
        <f t="shared" si="5"/>
        <v>0.96274425036256228</v>
      </c>
      <c r="E47" s="23">
        <f>+'Rate and Bill Data'!H29*12</f>
        <v>753</v>
      </c>
      <c r="F47" s="24">
        <f t="shared" si="6"/>
        <v>1.0820141440030333</v>
      </c>
      <c r="G47" s="23">
        <f>+'Rate and Bill Data'!K29*12</f>
        <v>11544.66</v>
      </c>
      <c r="H47" s="24">
        <f t="shared" si="7"/>
        <v>0.88585986023131191</v>
      </c>
      <c r="I47" s="25">
        <f t="shared" si="8"/>
        <v>0.97687275153230246</v>
      </c>
      <c r="J47" s="29">
        <f>+'Rate and Bill Data'!P29</f>
        <v>11038</v>
      </c>
    </row>
    <row r="48" spans="1:10" x14ac:dyDescent="0.4">
      <c r="A48" s="17">
        <f>+A47+1</f>
        <v>41</v>
      </c>
      <c r="B48" s="16" t="str">
        <f>+'Rate and Bill Data'!A68</f>
        <v>Thunder Bay</v>
      </c>
      <c r="C48" s="23">
        <f>+'Rate and Bill Data'!E68*12</f>
        <v>309.06</v>
      </c>
      <c r="D48" s="24">
        <f t="shared" si="5"/>
        <v>0.90247418264195767</v>
      </c>
      <c r="E48" s="23">
        <f>+'Rate and Bill Data'!H68*12</f>
        <v>774</v>
      </c>
      <c r="F48" s="24">
        <f t="shared" si="6"/>
        <v>1.1121898372620822</v>
      </c>
      <c r="G48" s="23">
        <f>+'Rate and Bill Data'!K68*12</f>
        <v>12022.619999999999</v>
      </c>
      <c r="H48" s="24">
        <f t="shared" si="7"/>
        <v>0.92253530834291997</v>
      </c>
      <c r="I48" s="25">
        <f t="shared" si="8"/>
        <v>0.97906644274898669</v>
      </c>
      <c r="J48" s="29">
        <f>+'Rate and Bill Data'!P68</f>
        <v>50482</v>
      </c>
    </row>
    <row r="49" spans="1:10" x14ac:dyDescent="0.4">
      <c r="A49" s="17">
        <f t="shared" si="4"/>
        <v>42</v>
      </c>
      <c r="B49" s="16" t="str">
        <f>+'Rate and Bill Data'!A45</f>
        <v>Kitchener-Wilmot</v>
      </c>
      <c r="C49" s="23">
        <f>+'Rate and Bill Data'!E45*12</f>
        <v>275.28000000000003</v>
      </c>
      <c r="D49" s="24">
        <f t="shared" si="5"/>
        <v>0.80383450785503829</v>
      </c>
      <c r="E49" s="23">
        <f>+'Rate and Bill Data'!H45*12</f>
        <v>637.31999999999994</v>
      </c>
      <c r="F49" s="24">
        <f t="shared" si="6"/>
        <v>0.91578918227890194</v>
      </c>
      <c r="G49" s="23">
        <f>+'Rate and Bill Data'!K45*12</f>
        <v>16101.420000000002</v>
      </c>
      <c r="H49" s="24">
        <f t="shared" si="7"/>
        <v>1.2355150927550618</v>
      </c>
      <c r="I49" s="25">
        <f t="shared" si="8"/>
        <v>0.98504626096300063</v>
      </c>
      <c r="J49" s="29">
        <f>+'Rate and Bill Data'!P45</f>
        <v>91143</v>
      </c>
    </row>
    <row r="50" spans="1:10" x14ac:dyDescent="0.4">
      <c r="A50" s="17">
        <f t="shared" si="4"/>
        <v>43</v>
      </c>
      <c r="B50" s="16" t="str">
        <f>+'Rate and Bill Data'!A33</f>
        <v>Horizon</v>
      </c>
      <c r="C50" s="23">
        <f>+'Rate and Bill Data'!E33*12</f>
        <v>328.98</v>
      </c>
      <c r="D50" s="24">
        <f t="shared" si="5"/>
        <v>0.96064180613975036</v>
      </c>
      <c r="E50" s="23">
        <f>+'Rate and Bill Data'!H33*12</f>
        <v>753.84</v>
      </c>
      <c r="F50" s="24">
        <f t="shared" si="6"/>
        <v>1.0832211717333953</v>
      </c>
      <c r="G50" s="23">
        <f>+'Rate and Bill Data'!K33*12</f>
        <v>12204.36</v>
      </c>
      <c r="H50" s="24">
        <f t="shared" si="7"/>
        <v>0.93648081830150165</v>
      </c>
      <c r="I50" s="25">
        <f t="shared" si="8"/>
        <v>0.9934479320582158</v>
      </c>
      <c r="J50" s="29">
        <f>+'Rate and Bill Data'!P33</f>
        <v>240076</v>
      </c>
    </row>
    <row r="51" spans="1:10" x14ac:dyDescent="0.4">
      <c r="A51" s="17">
        <f t="shared" si="4"/>
        <v>44</v>
      </c>
      <c r="B51" s="16" t="str">
        <f>+'Rate and Bill Data'!A67</f>
        <v>Sioux Lookout</v>
      </c>
      <c r="C51" s="23">
        <f>+'Rate and Bill Data'!E67*12</f>
        <v>480.72</v>
      </c>
      <c r="D51" s="24">
        <f t="shared" si="5"/>
        <v>1.4037319260973335</v>
      </c>
      <c r="E51" s="23">
        <f>+'Rate and Bill Data'!H67*12</f>
        <v>719.40000000000009</v>
      </c>
      <c r="F51" s="24">
        <f t="shared" si="6"/>
        <v>1.0337330347885556</v>
      </c>
      <c r="G51" s="23">
        <f>+'Rate and Bill Data'!K67*12</f>
        <v>8687.9400000000023</v>
      </c>
      <c r="H51" s="24">
        <f t="shared" si="7"/>
        <v>0.66665430719467056</v>
      </c>
      <c r="I51" s="25">
        <f t="shared" si="8"/>
        <v>1.0347064226935199</v>
      </c>
      <c r="J51" s="29">
        <f>+'Rate and Bill Data'!P67</f>
        <v>2779</v>
      </c>
    </row>
    <row r="52" spans="1:10" x14ac:dyDescent="0.4">
      <c r="A52" s="17">
        <f t="shared" si="4"/>
        <v>45</v>
      </c>
      <c r="B52" s="16" t="str">
        <f>+'Rate and Bill Data'!A28</f>
        <v xml:space="preserve">Greater Sudbury </v>
      </c>
      <c r="C52" s="23">
        <f>+'Rate and Bill Data'!E28*12</f>
        <v>313.62</v>
      </c>
      <c r="D52" s="24">
        <f t="shared" si="5"/>
        <v>0.9157896627197657</v>
      </c>
      <c r="E52" s="23">
        <f>+'Rate and Bill Data'!H28*12</f>
        <v>719.87999999999988</v>
      </c>
      <c r="F52" s="24">
        <f t="shared" si="6"/>
        <v>1.0344227649201907</v>
      </c>
      <c r="G52" s="23">
        <f>+'Rate and Bill Data'!K28*12</f>
        <v>15086.76</v>
      </c>
      <c r="H52" s="24">
        <f t="shared" si="7"/>
        <v>1.1576568824844862</v>
      </c>
      <c r="I52" s="25">
        <f t="shared" si="8"/>
        <v>1.0359564367081475</v>
      </c>
      <c r="J52" s="29">
        <f>+'Rate and Bill Data'!P28</f>
        <v>47187</v>
      </c>
    </row>
    <row r="53" spans="1:10" x14ac:dyDescent="0.4">
      <c r="A53" s="17">
        <f t="shared" si="4"/>
        <v>46</v>
      </c>
      <c r="B53" s="16" t="str">
        <f>+'Rate and Bill Data'!A22</f>
        <v>Enersource</v>
      </c>
      <c r="C53" s="23">
        <f>+'Rate and Bill Data'!E22*12</f>
        <v>291.42</v>
      </c>
      <c r="D53" s="24">
        <f t="shared" si="5"/>
        <v>0.85096429918306904</v>
      </c>
      <c r="E53" s="23">
        <f>+'Rate and Bill Data'!H22*12</f>
        <v>828</v>
      </c>
      <c r="F53" s="24">
        <f t="shared" si="6"/>
        <v>1.1897844770710646</v>
      </c>
      <c r="G53" s="23">
        <f>+'Rate and Bill Data'!K22*12</f>
        <v>14785.380000000001</v>
      </c>
      <c r="H53" s="24">
        <f t="shared" si="7"/>
        <v>1.1345310005029889</v>
      </c>
      <c r="I53" s="25">
        <f t="shared" si="8"/>
        <v>1.0584265922523741</v>
      </c>
      <c r="J53" s="29">
        <f>+'Rate and Bill Data'!P22</f>
        <v>201359</v>
      </c>
    </row>
    <row r="54" spans="1:10" x14ac:dyDescent="0.4">
      <c r="A54" s="17">
        <f t="shared" si="4"/>
        <v>47</v>
      </c>
      <c r="B54" s="16" t="str">
        <f>+'Rate and Bill Data'!A52</f>
        <v xml:space="preserve">Niagara Peninsula </v>
      </c>
      <c r="C54" s="23">
        <f>+'Rate and Bill Data'!E52*12</f>
        <v>392.76000000000005</v>
      </c>
      <c r="D54" s="24">
        <f t="shared" si="5"/>
        <v>1.1468833235438276</v>
      </c>
      <c r="E54" s="23">
        <f>+'Rate and Bill Data'!H52*12</f>
        <v>802.31999999999994</v>
      </c>
      <c r="F54" s="24">
        <f t="shared" si="6"/>
        <v>1.1528839150285706</v>
      </c>
      <c r="G54" s="23">
        <f>+'Rate and Bill Data'!K52*12</f>
        <v>11565.960000000001</v>
      </c>
      <c r="H54" s="24">
        <f t="shared" si="7"/>
        <v>0.88749427952325532</v>
      </c>
      <c r="I54" s="25">
        <f t="shared" si="8"/>
        <v>1.0624205060318845</v>
      </c>
      <c r="J54" s="29">
        <f>+'Rate and Bill Data'!P52</f>
        <v>51824</v>
      </c>
    </row>
    <row r="55" spans="1:10" x14ac:dyDescent="0.4">
      <c r="A55" s="17">
        <f t="shared" si="4"/>
        <v>48</v>
      </c>
      <c r="B55" s="16" t="str">
        <f>+'Rate and Bill Data'!A47</f>
        <v>Lakeland</v>
      </c>
      <c r="C55" s="23">
        <f>+'Rate and Bill Data'!E47*12</f>
        <v>394.20000000000005</v>
      </c>
      <c r="D55" s="24">
        <f t="shared" si="5"/>
        <v>1.1510882119894512</v>
      </c>
      <c r="E55" s="23">
        <f>+'Rate and Bill Data'!H47*12</f>
        <v>764.64</v>
      </c>
      <c r="F55" s="24">
        <f t="shared" si="6"/>
        <v>1.0987400996951917</v>
      </c>
      <c r="G55" s="23">
        <f>+'Rate and Bill Data'!K47*12</f>
        <v>12441.179999999998</v>
      </c>
      <c r="H55" s="24">
        <f t="shared" si="7"/>
        <v>0.95465279842910844</v>
      </c>
      <c r="I55" s="25">
        <f t="shared" si="8"/>
        <v>1.0681603700379172</v>
      </c>
      <c r="J55" s="29">
        <f>+'Rate and Bill Data'!P47</f>
        <v>13264</v>
      </c>
    </row>
    <row r="56" spans="1:10" x14ac:dyDescent="0.4">
      <c r="A56" s="17">
        <f t="shared" si="4"/>
        <v>49</v>
      </c>
      <c r="B56" s="16" t="str">
        <f>+'Rate and Bill Data'!A62</f>
        <v xml:space="preserve">Powerstream </v>
      </c>
      <c r="C56" s="23">
        <f>+'Rate and Bill Data'!E62*12</f>
        <v>339.12</v>
      </c>
      <c r="D56" s="24">
        <f t="shared" si="5"/>
        <v>0.99025122894434958</v>
      </c>
      <c r="E56" s="23">
        <f>+'Rate and Bill Data'!H62*12</f>
        <v>784.08</v>
      </c>
      <c r="F56" s="24">
        <f t="shared" si="6"/>
        <v>1.1266741700264256</v>
      </c>
      <c r="G56" s="23">
        <f>+'Rate and Bill Data'!K62*12</f>
        <v>14302.740000000002</v>
      </c>
      <c r="H56" s="24">
        <f t="shared" si="7"/>
        <v>1.0974964405469538</v>
      </c>
      <c r="I56" s="25">
        <f t="shared" si="8"/>
        <v>1.0714739465059095</v>
      </c>
      <c r="J56" s="29">
        <f>+'Rate and Bill Data'!P62</f>
        <v>353284</v>
      </c>
    </row>
    <row r="57" spans="1:10" x14ac:dyDescent="0.4">
      <c r="A57" s="17">
        <f t="shared" si="4"/>
        <v>50</v>
      </c>
      <c r="B57" s="16" t="str">
        <f>+'Rate and Bill Data'!A63</f>
        <v xml:space="preserve">PUC Distribution </v>
      </c>
      <c r="C57" s="23">
        <f>+'Rate and Bill Data'!E63*12</f>
        <v>295.08</v>
      </c>
      <c r="D57" s="24">
        <f t="shared" si="5"/>
        <v>0.86165172398236223</v>
      </c>
      <c r="E57" s="23">
        <f>+'Rate and Bill Data'!H63*12</f>
        <v>697.31999999999994</v>
      </c>
      <c r="F57" s="24">
        <f t="shared" si="6"/>
        <v>1.002005448733327</v>
      </c>
      <c r="G57" s="23">
        <f>+'Rate and Bill Data'!K63*12</f>
        <v>17685.12</v>
      </c>
      <c r="H57" s="24">
        <f t="shared" si="7"/>
        <v>1.3570376201095553</v>
      </c>
      <c r="I57" s="25">
        <f t="shared" si="8"/>
        <v>1.0735649309417481</v>
      </c>
      <c r="J57" s="29">
        <f>+'Rate and Bill Data'!P63</f>
        <v>33487</v>
      </c>
    </row>
    <row r="58" spans="1:10" x14ac:dyDescent="0.4">
      <c r="A58" s="17">
        <f t="shared" si="4"/>
        <v>51</v>
      </c>
      <c r="B58" s="16" t="str">
        <f>+'Rate and Bill Data'!A24</f>
        <v xml:space="preserve">EnWin </v>
      </c>
      <c r="C58" s="23">
        <f>+'Rate and Bill Data'!E24*12</f>
        <v>320.76</v>
      </c>
      <c r="D58" s="24">
        <f t="shared" si="5"/>
        <v>0.93663890126264915</v>
      </c>
      <c r="E58" s="23">
        <f>+'Rate and Bill Data'!H24*12</f>
        <v>736.56000000000006</v>
      </c>
      <c r="F58" s="24">
        <f t="shared" si="6"/>
        <v>1.0583908869945211</v>
      </c>
      <c r="G58" s="23">
        <f>+'Rate and Bill Data'!K24*12</f>
        <v>16005.66</v>
      </c>
      <c r="H58" s="24">
        <f t="shared" si="7"/>
        <v>1.2281671119383246</v>
      </c>
      <c r="I58" s="25">
        <f t="shared" si="8"/>
        <v>1.0743989667318317</v>
      </c>
      <c r="J58" s="29">
        <f>+'Rate and Bill Data'!P24</f>
        <v>86662</v>
      </c>
    </row>
    <row r="59" spans="1:10" x14ac:dyDescent="0.4">
      <c r="A59" s="17">
        <f t="shared" si="4"/>
        <v>52</v>
      </c>
      <c r="B59" s="16" t="str">
        <f>+'Rate and Bill Data'!A41</f>
        <v>Hydro Ottawa</v>
      </c>
      <c r="C59" s="23">
        <f>+'Rate and Bill Data'!E41*12</f>
        <v>335.1</v>
      </c>
      <c r="D59" s="24">
        <f t="shared" si="5"/>
        <v>0.97851258203365055</v>
      </c>
      <c r="E59" s="23">
        <f>+'Rate and Bill Data'!H41*12</f>
        <v>759.48</v>
      </c>
      <c r="F59" s="24">
        <f t="shared" si="6"/>
        <v>1.0913255007801113</v>
      </c>
      <c r="G59" s="23">
        <f>+'Rate and Bill Data'!K41*12</f>
        <v>15373.5</v>
      </c>
      <c r="H59" s="24">
        <f t="shared" si="7"/>
        <v>1.1796593889526477</v>
      </c>
      <c r="I59" s="25">
        <f t="shared" si="8"/>
        <v>1.0831658239221367</v>
      </c>
      <c r="J59" s="29">
        <f>+'Rate and Bill Data'!P41</f>
        <v>319536</v>
      </c>
    </row>
    <row r="60" spans="1:10" x14ac:dyDescent="0.4">
      <c r="A60" s="17">
        <f t="shared" si="4"/>
        <v>53</v>
      </c>
      <c r="B60" s="16" t="str">
        <f>+'Rate and Bill Data'!A58</f>
        <v xml:space="preserve">Orillia </v>
      </c>
      <c r="C60" s="23">
        <f>+'Rate and Bill Data'!E58*12</f>
        <v>329.34000000000003</v>
      </c>
      <c r="D60" s="24">
        <f t="shared" si="5"/>
        <v>0.96169302825115632</v>
      </c>
      <c r="E60" s="23">
        <f>+'Rate and Bill Data'!H58*12</f>
        <v>845.04</v>
      </c>
      <c r="F60" s="24">
        <f t="shared" si="6"/>
        <v>1.2142698967441212</v>
      </c>
      <c r="G60" s="23">
        <f>+'Rate and Bill Data'!K58*12</f>
        <v>14834.699999999999</v>
      </c>
      <c r="H60" s="24">
        <f t="shared" si="7"/>
        <v>1.1383154868634886</v>
      </c>
      <c r="I60" s="25">
        <f t="shared" si="8"/>
        <v>1.1047594706195887</v>
      </c>
      <c r="J60" s="29">
        <f>+'Rate and Bill Data'!P58</f>
        <v>13340</v>
      </c>
    </row>
    <row r="61" spans="1:10" x14ac:dyDescent="0.4">
      <c r="A61" s="17">
        <f t="shared" si="4"/>
        <v>54</v>
      </c>
      <c r="B61" s="16" t="str">
        <f>+'Rate and Bill Data'!A78</f>
        <v>Whitby</v>
      </c>
      <c r="C61" s="23">
        <f>+'Rate and Bill Data'!E78*12</f>
        <v>363.24</v>
      </c>
      <c r="D61" s="24">
        <f t="shared" si="5"/>
        <v>1.0606831104085443</v>
      </c>
      <c r="E61" s="23">
        <f>+'Rate and Bill Data'!H78*12</f>
        <v>760.68000000000006</v>
      </c>
      <c r="F61" s="24">
        <f t="shared" si="6"/>
        <v>1.0930498261091999</v>
      </c>
      <c r="G61" s="23">
        <f>+'Rate and Bill Data'!K78*12</f>
        <v>15174.720000000001</v>
      </c>
      <c r="H61" s="24">
        <f t="shared" si="7"/>
        <v>1.1644063435605114</v>
      </c>
      <c r="I61" s="25">
        <f t="shared" si="8"/>
        <v>1.1060464266927517</v>
      </c>
      <c r="J61" s="29">
        <f>+'Rate and Bill Data'!P78</f>
        <v>41488</v>
      </c>
    </row>
    <row r="62" spans="1:10" x14ac:dyDescent="0.4">
      <c r="A62" s="17">
        <f t="shared" si="4"/>
        <v>55</v>
      </c>
      <c r="B62" s="16" t="str">
        <f>+'Rate and Bill Data'!A51</f>
        <v>Newmarket-Tay</v>
      </c>
      <c r="C62" s="23">
        <f>+'Rate and Bill Data'!E51*12</f>
        <v>322.5</v>
      </c>
      <c r="D62" s="24">
        <f t="shared" si="5"/>
        <v>0.94171980813444434</v>
      </c>
      <c r="E62" s="23">
        <f>+'Rate and Bill Data'!H51*12</f>
        <v>846.59999999999991</v>
      </c>
      <c r="F62" s="24">
        <f t="shared" si="6"/>
        <v>1.2165115196719363</v>
      </c>
      <c r="G62" s="23">
        <f>+'Rate and Bill Data'!K51*12</f>
        <v>15999.779999999999</v>
      </c>
      <c r="H62" s="24">
        <f t="shared" si="7"/>
        <v>1.2277159201337882</v>
      </c>
      <c r="I62" s="25">
        <f t="shared" si="8"/>
        <v>1.1286490826467228</v>
      </c>
      <c r="J62" s="29">
        <f>+'Rate and Bill Data'!P51</f>
        <v>34871</v>
      </c>
    </row>
    <row r="63" spans="1:10" x14ac:dyDescent="0.4">
      <c r="A63" s="17">
        <f t="shared" si="4"/>
        <v>56</v>
      </c>
      <c r="B63" s="16" t="str">
        <f>+'Rate and Bill Data'!A56</f>
        <v xml:space="preserve">Oakville </v>
      </c>
      <c r="C63" s="23">
        <f>+'Rate and Bill Data'!E56*12</f>
        <v>337.20000000000005</v>
      </c>
      <c r="D63" s="24">
        <f t="shared" si="5"/>
        <v>0.98464471101685169</v>
      </c>
      <c r="E63" s="23">
        <f>+'Rate and Bill Data'!H56*12</f>
        <v>821.5200000000001</v>
      </c>
      <c r="F63" s="24">
        <f t="shared" si="6"/>
        <v>1.1804731202939869</v>
      </c>
      <c r="G63" s="23">
        <f>+'Rate and Bill Data'!K56*12</f>
        <v>16001.28</v>
      </c>
      <c r="H63" s="24">
        <f t="shared" si="7"/>
        <v>1.2278310200839251</v>
      </c>
      <c r="I63" s="25">
        <f t="shared" si="8"/>
        <v>1.1309829504649211</v>
      </c>
      <c r="J63" s="29">
        <f>+'Rate and Bill Data'!P56</f>
        <v>66530</v>
      </c>
    </row>
    <row r="64" spans="1:10" x14ac:dyDescent="0.4">
      <c r="A64" s="17">
        <f t="shared" si="4"/>
        <v>57</v>
      </c>
      <c r="B64" s="16" t="str">
        <f>+'Rate and Bill Data'!A13</f>
        <v xml:space="preserve">Bluewater </v>
      </c>
      <c r="C64" s="23">
        <f>+'Rate and Bill Data'!E13*12</f>
        <v>388.98</v>
      </c>
      <c r="D64" s="24">
        <f t="shared" si="5"/>
        <v>1.1358454913740657</v>
      </c>
      <c r="E64" s="23">
        <f>+'Rate and Bill Data'!H13*12</f>
        <v>811.80000000000007</v>
      </c>
      <c r="F64" s="24">
        <f t="shared" si="6"/>
        <v>1.16650608512837</v>
      </c>
      <c r="G64" s="23">
        <f>+'Rate and Bill Data'!K13*12</f>
        <v>14963.640000000003</v>
      </c>
      <c r="H64" s="24">
        <f t="shared" si="7"/>
        <v>1.1482094785772532</v>
      </c>
      <c r="I64" s="25">
        <f t="shared" si="8"/>
        <v>1.1501870183598963</v>
      </c>
      <c r="J64" s="29">
        <f>+'Rate and Bill Data'!P13</f>
        <v>36115</v>
      </c>
    </row>
    <row r="65" spans="1:10" x14ac:dyDescent="0.4">
      <c r="A65" s="17">
        <f t="shared" si="4"/>
        <v>58</v>
      </c>
      <c r="B65" s="16" t="str">
        <f>+'Rate and Bill Data'!A75</f>
        <v>Wellington North</v>
      </c>
      <c r="C65" s="23">
        <f>+'Rate and Bill Data'!E75*12</f>
        <v>428.09999999999997</v>
      </c>
      <c r="D65" s="24">
        <f t="shared" si="5"/>
        <v>1.2500782941468389</v>
      </c>
      <c r="E65" s="23">
        <f>+'Rate and Bill Data'!H75*12</f>
        <v>944.5200000000001</v>
      </c>
      <c r="F65" s="24">
        <f t="shared" si="6"/>
        <v>1.3572164665255579</v>
      </c>
      <c r="G65" s="23">
        <f>+'Rate and Bill Data'!K75*12</f>
        <v>11367.900000000001</v>
      </c>
      <c r="H65" s="24">
        <f t="shared" si="7"/>
        <v>0.8722964821071848</v>
      </c>
      <c r="I65" s="25">
        <f t="shared" si="8"/>
        <v>1.1598637475931939</v>
      </c>
      <c r="J65" s="29">
        <f>+'Rate and Bill Data'!P75</f>
        <v>3731</v>
      </c>
    </row>
    <row r="66" spans="1:10" x14ac:dyDescent="0.4">
      <c r="A66" s="17">
        <f t="shared" si="4"/>
        <v>59</v>
      </c>
      <c r="B66" s="16" t="str">
        <f>+'Rate and Bill Data'!A73</f>
        <v>Waterloo North</v>
      </c>
      <c r="C66" s="23">
        <f>+'Rate and Bill Data'!E73*12</f>
        <v>380.34000000000003</v>
      </c>
      <c r="D66" s="24">
        <f t="shared" si="5"/>
        <v>1.1106161607003242</v>
      </c>
      <c r="E66" s="23">
        <f>+'Rate and Bill Data'!H73*12</f>
        <v>778.44</v>
      </c>
      <c r="F66" s="24">
        <f t="shared" si="6"/>
        <v>1.1185698409797096</v>
      </c>
      <c r="G66" s="23">
        <f>+'Rate and Bill Data'!K73*12</f>
        <v>16893.18</v>
      </c>
      <c r="H66" s="24">
        <f t="shared" si="7"/>
        <v>1.2962694504353003</v>
      </c>
      <c r="I66" s="25">
        <f t="shared" si="8"/>
        <v>1.1751518173717781</v>
      </c>
      <c r="J66" s="29">
        <f>+'Rate and Bill Data'!P73</f>
        <v>54674</v>
      </c>
    </row>
    <row r="67" spans="1:10" x14ac:dyDescent="0.4">
      <c r="A67" s="17">
        <f t="shared" si="4"/>
        <v>60</v>
      </c>
      <c r="B67" s="16" t="str">
        <f>+'Rate and Bill Data'!A42</f>
        <v>Innpower</v>
      </c>
      <c r="C67" s="23">
        <f>+'Rate and Bill Data'!E42*12</f>
        <v>514.07999999999993</v>
      </c>
      <c r="D67" s="24">
        <f t="shared" si="5"/>
        <v>1.5011451750876126</v>
      </c>
      <c r="E67" s="23">
        <f>+'Rate and Bill Data'!H42*12</f>
        <v>738.36</v>
      </c>
      <c r="F67" s="24">
        <f t="shared" si="6"/>
        <v>1.0609773749881537</v>
      </c>
      <c r="G67" s="23">
        <f>+'Rate and Bill Data'!K42*12</f>
        <v>15460.26</v>
      </c>
      <c r="H67" s="24">
        <f t="shared" si="7"/>
        <v>1.1863167700685635</v>
      </c>
      <c r="I67" s="25">
        <f t="shared" si="8"/>
        <v>1.2494797733814433</v>
      </c>
      <c r="J67" s="29">
        <f>+'Rate and Bill Data'!P42</f>
        <v>15790</v>
      </c>
    </row>
    <row r="68" spans="1:10" x14ac:dyDescent="0.4">
      <c r="A68" s="17">
        <f t="shared" si="4"/>
        <v>61</v>
      </c>
      <c r="B68" s="37" t="str">
        <f>+'Rate and Bill Data'!A16</f>
        <v xml:space="preserve">Canadian Niagara </v>
      </c>
      <c r="C68" s="38">
        <f>+'Rate and Bill Data'!E16*12</f>
        <v>442.43999999999994</v>
      </c>
      <c r="D68" s="39">
        <f t="shared" si="5"/>
        <v>1.2919519749178403</v>
      </c>
      <c r="E68" s="38">
        <f>+'Rate and Bill Data'!H16*12</f>
        <v>945.84000000000015</v>
      </c>
      <c r="F68" s="39">
        <f t="shared" si="6"/>
        <v>1.3591132243875554</v>
      </c>
      <c r="G68" s="38">
        <f>+'Rate and Bill Data'!K16*12</f>
        <v>23191.919999999998</v>
      </c>
      <c r="H68" s="39">
        <f t="shared" si="7"/>
        <v>1.7795925570519846</v>
      </c>
      <c r="I68" s="40">
        <f t="shared" si="8"/>
        <v>1.4768859187857935</v>
      </c>
      <c r="J68" s="41">
        <f>+'Rate and Bill Data'!P16</f>
        <v>28627</v>
      </c>
    </row>
    <row r="69" spans="1:10" x14ac:dyDescent="0.4">
      <c r="A69" s="17">
        <f t="shared" si="4"/>
        <v>62</v>
      </c>
      <c r="B69" s="16" t="str">
        <f>+'Rate and Bill Data'!A37</f>
        <v>Hydro One (Urban)</v>
      </c>
      <c r="C69" s="23">
        <f>+'Rate and Bill Data'!E37*12</f>
        <v>381.96000000000004</v>
      </c>
      <c r="D69" s="24">
        <f t="shared" si="5"/>
        <v>1.1153466602016509</v>
      </c>
      <c r="E69" s="23">
        <f>+'Rate and Bill Data'!H37*12</f>
        <v>908.40000000000009</v>
      </c>
      <c r="F69" s="24">
        <f t="shared" si="6"/>
        <v>1.3053142741199941</v>
      </c>
      <c r="G69" s="23">
        <f>+'Rate and Bill Data'!K37*12</f>
        <v>28678.739999999998</v>
      </c>
      <c r="H69" s="24">
        <f t="shared" si="7"/>
        <v>2.2006143626585914</v>
      </c>
      <c r="I69" s="25">
        <f t="shared" si="8"/>
        <v>1.5404250989934123</v>
      </c>
      <c r="J69" s="29">
        <f>+'Rate and Bill Data'!P37</f>
        <v>0</v>
      </c>
    </row>
    <row r="70" spans="1:10" x14ac:dyDescent="0.4">
      <c r="A70" s="17">
        <f t="shared" si="4"/>
        <v>63</v>
      </c>
      <c r="B70" s="16" t="str">
        <f>+'Rate and Bill Data'!A12</f>
        <v>Algoma</v>
      </c>
      <c r="C70" s="23">
        <f>+'Rate and Bill Data'!E12*12</f>
        <v>616.86</v>
      </c>
      <c r="D70" s="24">
        <f t="shared" si="5"/>
        <v>1.8012690878939948</v>
      </c>
      <c r="E70" s="23"/>
      <c r="F70" s="22"/>
      <c r="G70" s="23">
        <f>+'Rate and Bill Data'!K12*12</f>
        <v>17345.580000000002</v>
      </c>
      <c r="H70" s="24">
        <f t="shared" si="7"/>
        <v>1.3309835953965765</v>
      </c>
      <c r="I70" s="25">
        <f>+(D70+H70)/2</f>
        <v>1.5661263416452855</v>
      </c>
      <c r="J70" s="29">
        <f>+'Rate and Bill Data'!P12</f>
        <v>11650</v>
      </c>
    </row>
    <row r="71" spans="1:10" x14ac:dyDescent="0.4">
      <c r="A71" s="17">
        <f t="shared" si="4"/>
        <v>64</v>
      </c>
      <c r="B71" s="16" t="str">
        <f>+'Rate and Bill Data'!A70</f>
        <v xml:space="preserve">Toronto Hydro </v>
      </c>
      <c r="C71" s="23">
        <f>+'Rate and Bill Data'!E70*12</f>
        <v>473.20575000000002</v>
      </c>
      <c r="D71" s="24">
        <f t="shared" si="5"/>
        <v>1.3817898545678011</v>
      </c>
      <c r="E71" s="23">
        <f>+'Rate and Bill Data'!H70*12</f>
        <v>1123.3990000000001</v>
      </c>
      <c r="F71" s="24">
        <f>+E71/$E$74</f>
        <v>1.6142544586439094</v>
      </c>
      <c r="G71" s="23">
        <f>+'Rate and Bill Data'!K70*12</f>
        <v>23088.974375000005</v>
      </c>
      <c r="H71" s="24">
        <f t="shared" si="7"/>
        <v>1.7716931995157801</v>
      </c>
      <c r="I71" s="25">
        <f>+(D71+F71+H71)/3</f>
        <v>1.58924583757583</v>
      </c>
      <c r="J71" s="29">
        <f>+'Rate and Bill Data'!P70</f>
        <v>744252</v>
      </c>
    </row>
    <row r="72" spans="1:10" x14ac:dyDescent="0.4">
      <c r="A72" s="17">
        <f t="shared" si="4"/>
        <v>65</v>
      </c>
      <c r="B72" s="16" t="str">
        <f>+'Rate and Bill Data'!A38</f>
        <v>Hydro One (Medium)</v>
      </c>
      <c r="C72" s="23">
        <f>+'Rate and Bill Data'!E38*12</f>
        <v>612.24</v>
      </c>
      <c r="D72" s="24">
        <f t="shared" ref="D72" si="9">+C72/$C$74</f>
        <v>1.7877784041309526</v>
      </c>
      <c r="E72" s="23">
        <f>+'Rate and Bill Data'!H38*12</f>
        <v>1678.44</v>
      </c>
      <c r="F72" s="24">
        <f>+E72/$E$74</f>
        <v>2.411813837796084</v>
      </c>
      <c r="G72" s="23">
        <f>+'Rate and Bill Data'!K38*12</f>
        <v>49144.56</v>
      </c>
      <c r="H72" s="24">
        <f t="shared" ref="H72" si="10">+G72/$G$74</f>
        <v>3.7710242703318522</v>
      </c>
      <c r="I72" s="25">
        <f>+(D72+F72+H72)/3</f>
        <v>2.6568721707529632</v>
      </c>
      <c r="J72" s="29">
        <f>+'Rate and Bill Data'!P38</f>
        <v>0</v>
      </c>
    </row>
    <row r="73" spans="1:10" x14ac:dyDescent="0.4">
      <c r="A73" s="17"/>
      <c r="B73" s="16"/>
      <c r="C73" s="23"/>
      <c r="D73" s="23"/>
      <c r="E73" s="23"/>
      <c r="F73" s="23"/>
      <c r="G73" s="23"/>
      <c r="H73" s="23"/>
      <c r="I73" s="22"/>
      <c r="J73" s="29"/>
    </row>
    <row r="74" spans="1:10" x14ac:dyDescent="0.4">
      <c r="A74" s="17"/>
      <c r="B74" s="17" t="s">
        <v>20</v>
      </c>
      <c r="C74" s="23">
        <f>AVERAGE(C8:C72)</f>
        <v>342.45855</v>
      </c>
      <c r="D74" s="23"/>
      <c r="E74" s="23">
        <f>AVERAGE(E8:E72)</f>
        <v>695.92435937499999</v>
      </c>
      <c r="F74" s="23"/>
      <c r="G74" s="23">
        <f>AVERAGE(G8:G72)</f>
        <v>13032.151605769233</v>
      </c>
      <c r="H74" s="23"/>
      <c r="I74" s="22"/>
      <c r="J74" s="29"/>
    </row>
    <row r="75" spans="1:10" x14ac:dyDescent="0.4">
      <c r="C75" s="26"/>
      <c r="D75" s="27"/>
      <c r="E75" s="26"/>
      <c r="F75" s="27"/>
      <c r="G75" s="26"/>
      <c r="H75" s="27"/>
      <c r="I75" s="28"/>
    </row>
    <row r="76" spans="1:10" x14ac:dyDescent="0.4">
      <c r="C76" s="9"/>
      <c r="D76" s="9"/>
      <c r="E76" s="9"/>
      <c r="F76" s="9"/>
      <c r="G76" s="9"/>
      <c r="H76" s="9"/>
    </row>
    <row r="77" spans="1:10" x14ac:dyDescent="0.4">
      <c r="C77" s="9"/>
      <c r="D77" s="9"/>
      <c r="E77" s="9"/>
      <c r="F77" s="9"/>
      <c r="G77" s="9"/>
      <c r="H77" s="9"/>
    </row>
    <row r="78" spans="1:10" x14ac:dyDescent="0.4">
      <c r="C78" s="9"/>
      <c r="D78" s="9"/>
      <c r="E78" s="9"/>
      <c r="F78" s="9"/>
      <c r="G78" s="9"/>
      <c r="H78" s="9"/>
    </row>
    <row r="79" spans="1:10" x14ac:dyDescent="0.4">
      <c r="C79" s="9"/>
      <c r="D79" s="9"/>
      <c r="E79" s="9"/>
      <c r="F79" s="9"/>
      <c r="G79" s="9"/>
      <c r="H79" s="9"/>
    </row>
    <row r="80" spans="1:10" x14ac:dyDescent="0.4">
      <c r="C80" s="9"/>
      <c r="D80" s="9"/>
      <c r="E80" s="9"/>
      <c r="F80" s="9"/>
      <c r="G80" s="9"/>
      <c r="H80" s="9"/>
    </row>
  </sheetData>
  <sortState ref="B8:J72">
    <sortCondition ref="I8:I72"/>
  </sortState>
  <pageMargins left="0.7" right="0.7" top="0.75" bottom="0.75" header="0.3" footer="0.3"/>
  <pageSetup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CB525-3CC4-446C-98E5-16DF5E223715}">
  <dimension ref="A2:S31"/>
  <sheetViews>
    <sheetView workbookViewId="0">
      <selection activeCell="N17" sqref="N17"/>
    </sheetView>
  </sheetViews>
  <sheetFormatPr defaultRowHeight="14.6" x14ac:dyDescent="0.4"/>
  <cols>
    <col min="1" max="1" width="2.765625" style="36" customWidth="1"/>
    <col min="2" max="2" width="15.921875" customWidth="1"/>
    <col min="3" max="3" width="7.69140625" customWidth="1"/>
    <col min="4" max="4" width="6.69140625" customWidth="1"/>
    <col min="5" max="5" width="7.765625" customWidth="1"/>
    <col min="6" max="6" width="6.69140625" customWidth="1"/>
    <col min="7" max="7" width="9.3828125" customWidth="1"/>
    <col min="8" max="8" width="6.23046875" customWidth="1"/>
    <col min="9" max="9" width="6.84375" customWidth="1"/>
    <col min="10" max="10" width="7.3046875" style="30" customWidth="1"/>
  </cols>
  <sheetData>
    <row r="2" spans="1:19" ht="18.45" x14ac:dyDescent="0.5">
      <c r="A2" s="54" t="s">
        <v>53</v>
      </c>
      <c r="B2" s="55"/>
      <c r="C2" s="55"/>
      <c r="D2" s="55"/>
      <c r="E2" s="55"/>
      <c r="F2" s="55"/>
      <c r="G2" s="55"/>
      <c r="H2" s="55"/>
      <c r="I2" s="55"/>
      <c r="J2" s="55"/>
    </row>
    <row r="3" spans="1:19" x14ac:dyDescent="0.4">
      <c r="A3" s="56" t="s">
        <v>15</v>
      </c>
      <c r="B3" s="55"/>
      <c r="C3" s="55"/>
      <c r="D3" s="55"/>
      <c r="E3" s="55"/>
      <c r="F3" s="55"/>
      <c r="G3" s="55"/>
      <c r="H3" s="55"/>
      <c r="I3" s="55"/>
      <c r="J3" s="55"/>
    </row>
    <row r="4" spans="1:19" x14ac:dyDescent="0.4">
      <c r="A4" s="14"/>
      <c r="B4" s="14" t="s">
        <v>16</v>
      </c>
      <c r="C4" s="15" t="s">
        <v>0</v>
      </c>
      <c r="D4" s="15"/>
      <c r="E4" s="15" t="s">
        <v>3</v>
      </c>
      <c r="F4" s="15"/>
      <c r="G4" s="15" t="s">
        <v>4</v>
      </c>
      <c r="H4" s="15"/>
      <c r="I4" s="14" t="s">
        <v>22</v>
      </c>
      <c r="J4" s="48" t="s">
        <v>42</v>
      </c>
    </row>
    <row r="5" spans="1:19" x14ac:dyDescent="0.4">
      <c r="A5" s="17"/>
      <c r="B5" s="16"/>
      <c r="C5" s="14" t="s">
        <v>54</v>
      </c>
      <c r="D5" s="14" t="s">
        <v>19</v>
      </c>
      <c r="E5" s="14" t="s">
        <v>17</v>
      </c>
      <c r="F5" s="14" t="s">
        <v>19</v>
      </c>
      <c r="G5" s="14" t="s">
        <v>18</v>
      </c>
      <c r="H5" s="14" t="s">
        <v>19</v>
      </c>
      <c r="I5" s="14" t="s">
        <v>21</v>
      </c>
      <c r="J5" s="48" t="s">
        <v>41</v>
      </c>
    </row>
    <row r="6" spans="1:19" x14ac:dyDescent="0.4">
      <c r="A6" s="17"/>
      <c r="B6" s="16"/>
      <c r="C6" s="14"/>
      <c r="D6" s="14"/>
      <c r="E6" s="14"/>
      <c r="F6" s="14"/>
      <c r="G6" s="14"/>
      <c r="H6" s="14"/>
      <c r="I6" s="14"/>
      <c r="J6" s="16"/>
    </row>
    <row r="7" spans="1:19" x14ac:dyDescent="0.4">
      <c r="A7" s="17">
        <v>1</v>
      </c>
      <c r="B7" s="16" t="str">
        <f>+'Rate and Bill Data'!A19</f>
        <v xml:space="preserve">E.L.K. </v>
      </c>
      <c r="C7" s="23">
        <f>+'Rate and Bill Data'!E19*12</f>
        <v>219.84</v>
      </c>
      <c r="D7" s="24">
        <f t="shared" ref="D7:D24" si="0">+C7/$C$25</f>
        <v>0.67076879265278733</v>
      </c>
      <c r="E7" s="23">
        <f>+'Rate and Bill Data'!H19*12</f>
        <v>314.15999999999997</v>
      </c>
      <c r="F7" s="24">
        <f t="shared" ref="F7:F24" si="1">+E7/$E$25</f>
        <v>0.49049180327868847</v>
      </c>
      <c r="G7" s="23">
        <f>+'Rate and Bill Data'!K19*12</f>
        <v>7083.9000000000005</v>
      </c>
      <c r="H7" s="24">
        <f t="shared" ref="H7:H24" si="2">+G7/$G$25</f>
        <v>0.61566776647518284</v>
      </c>
      <c r="I7" s="25">
        <f t="shared" ref="I7:I24" si="3">+(D7+F7+H7)/3</f>
        <v>0.5923094541355528</v>
      </c>
      <c r="J7" s="29">
        <f>+'Rate and Bill Data'!P19</f>
        <v>12398</v>
      </c>
    </row>
    <row r="8" spans="1:19" x14ac:dyDescent="0.4">
      <c r="A8" s="17">
        <f>+A7+1</f>
        <v>2</v>
      </c>
      <c r="B8" s="16" t="str">
        <f>+'Rate and Bill Data'!A44</f>
        <v>Kingston</v>
      </c>
      <c r="C8" s="23">
        <f>+'Rate and Bill Data'!E44*12</f>
        <v>296.27999999999997</v>
      </c>
      <c r="D8" s="24">
        <f t="shared" si="0"/>
        <v>0.9040000813644824</v>
      </c>
      <c r="E8" s="23">
        <f>+'Rate and Bill Data'!H44*12</f>
        <v>537.48</v>
      </c>
      <c r="F8" s="24">
        <f t="shared" si="1"/>
        <v>0.83915690866510539</v>
      </c>
      <c r="G8" s="23">
        <f>+'Rate and Bill Data'!K44*12</f>
        <v>10592.880000000001</v>
      </c>
      <c r="H8" s="24">
        <f t="shared" si="2"/>
        <v>0.92063619900614557</v>
      </c>
      <c r="I8" s="25">
        <f t="shared" si="3"/>
        <v>0.88793106301191116</v>
      </c>
      <c r="J8" s="29">
        <f>+'Rate and Bill Data'!P44</f>
        <v>27356</v>
      </c>
    </row>
    <row r="9" spans="1:19" x14ac:dyDescent="0.4">
      <c r="A9" s="17">
        <f t="shared" ref="A9:A24" si="4">+A8+1</f>
        <v>3</v>
      </c>
      <c r="B9" s="16" t="str">
        <f>+'Rate and Bill Data'!A77</f>
        <v xml:space="preserve">Westario </v>
      </c>
      <c r="C9" s="23">
        <f>+'Rate and Bill Data'!E77*12</f>
        <v>314.52</v>
      </c>
      <c r="D9" s="24">
        <f t="shared" si="0"/>
        <v>0.95965338730510674</v>
      </c>
      <c r="E9" s="23">
        <f>+'Rate and Bill Data'!H77*12</f>
        <v>572.87999999999988</v>
      </c>
      <c r="F9" s="24">
        <f t="shared" si="1"/>
        <v>0.8944262295081965</v>
      </c>
      <c r="G9" s="23">
        <f>+'Rate and Bill Data'!K77*12</f>
        <v>9324.5399999999991</v>
      </c>
      <c r="H9" s="24">
        <f t="shared" si="2"/>
        <v>0.81040369220464714</v>
      </c>
      <c r="I9" s="25">
        <f t="shared" si="3"/>
        <v>0.8881611030059835</v>
      </c>
      <c r="J9" s="29">
        <f>+'Rate and Bill Data'!P77</f>
        <v>22822</v>
      </c>
    </row>
    <row r="10" spans="1:19" x14ac:dyDescent="0.4">
      <c r="A10" s="17">
        <f t="shared" si="4"/>
        <v>4</v>
      </c>
      <c r="B10" s="16" t="str">
        <f>+'Rate and Bill Data'!A57</f>
        <v>Orangeville</v>
      </c>
      <c r="C10" s="23">
        <f>+'Rate and Bill Data'!E57*12</f>
        <v>314.10000000000002</v>
      </c>
      <c r="D10" s="24">
        <f t="shared" si="0"/>
        <v>0.95837189670778988</v>
      </c>
      <c r="E10" s="23">
        <f>+'Rate and Bill Data'!H57*12</f>
        <v>632.52</v>
      </c>
      <c r="F10" s="24">
        <f t="shared" si="1"/>
        <v>0.9875409836065574</v>
      </c>
      <c r="G10" s="23">
        <f>+'Rate and Bill Data'!K57*12</f>
        <v>8763.7800000000007</v>
      </c>
      <c r="H10" s="24">
        <f t="shared" si="2"/>
        <v>0.7616675642626064</v>
      </c>
      <c r="I10" s="25">
        <f t="shared" si="3"/>
        <v>0.90252681485898456</v>
      </c>
      <c r="J10" s="29">
        <f>+'Rate and Bill Data'!P57</f>
        <v>11685</v>
      </c>
    </row>
    <row r="11" spans="1:19" x14ac:dyDescent="0.4">
      <c r="A11" s="17">
        <f t="shared" si="4"/>
        <v>5</v>
      </c>
      <c r="B11" s="16" t="str">
        <f>+'Rate and Bill Data'!A60</f>
        <v xml:space="preserve">Ottawa River </v>
      </c>
      <c r="C11" s="23">
        <f>+'Rate and Bill Data'!E60*12</f>
        <v>286.74</v>
      </c>
      <c r="D11" s="24">
        <f t="shared" si="0"/>
        <v>0.87489193779685337</v>
      </c>
      <c r="E11" s="23">
        <f>+'Rate and Bill Data'!H60*12</f>
        <v>573.24</v>
      </c>
      <c r="F11" s="24">
        <f t="shared" si="1"/>
        <v>0.89498829039812644</v>
      </c>
      <c r="G11" s="23">
        <f>+'Rate and Bill Data'!K60*12</f>
        <v>11469.66</v>
      </c>
      <c r="H11" s="24">
        <f t="shared" si="2"/>
        <v>0.99683789359388819</v>
      </c>
      <c r="I11" s="25">
        <f t="shared" si="3"/>
        <v>0.92223937392962263</v>
      </c>
      <c r="J11" s="29">
        <f>+'Rate and Bill Data'!P60</f>
        <v>10820</v>
      </c>
    </row>
    <row r="12" spans="1:19" x14ac:dyDescent="0.4">
      <c r="A12" s="17">
        <f t="shared" si="4"/>
        <v>6</v>
      </c>
      <c r="B12" s="16" t="str">
        <f>+'Rate and Bill Data'!A18</f>
        <v>COLLUS (Applied)</v>
      </c>
      <c r="C12" s="23">
        <f>+'Rate and Bill Data'!E18*12</f>
        <v>304.74</v>
      </c>
      <c r="D12" s="24">
        <f t="shared" si="0"/>
        <v>0.92981296339615371</v>
      </c>
      <c r="E12" s="23">
        <f>+'Rate and Bill Data'!H18*12</f>
        <v>588.59999999999991</v>
      </c>
      <c r="F12" s="24">
        <f t="shared" si="1"/>
        <v>0.91896955503512867</v>
      </c>
      <c r="G12" s="23">
        <f>+'Rate and Bill Data'!K18*12</f>
        <v>11073.119999999999</v>
      </c>
      <c r="H12" s="24">
        <f t="shared" si="2"/>
        <v>0.96237426534983206</v>
      </c>
      <c r="I12" s="25">
        <f t="shared" si="3"/>
        <v>0.93705226126037144</v>
      </c>
      <c r="J12" s="29">
        <f>+'Rate and Bill Data'!P18</f>
        <v>16426</v>
      </c>
    </row>
    <row r="13" spans="1:19" x14ac:dyDescent="0.4">
      <c r="A13" s="17">
        <f>+A12+1</f>
        <v>7</v>
      </c>
      <c r="B13" s="16" t="str">
        <f>+'Rate and Bill Data'!A26</f>
        <v xml:space="preserve">Essex </v>
      </c>
      <c r="C13" s="23">
        <f>+'Rate and Bill Data'!E26*12</f>
        <v>313.91999999999996</v>
      </c>
      <c r="D13" s="24">
        <f t="shared" si="0"/>
        <v>0.95782268645179669</v>
      </c>
      <c r="E13" s="23">
        <f>+'Rate and Bill Data'!H26*12</f>
        <v>709.56000000000006</v>
      </c>
      <c r="F13" s="24">
        <f t="shared" si="1"/>
        <v>1.1078220140515223</v>
      </c>
      <c r="G13" s="23">
        <f>+'Rate and Bill Data'!K26*12</f>
        <v>9422.5800000000017</v>
      </c>
      <c r="H13" s="24">
        <f t="shared" si="2"/>
        <v>0.81892443188550501</v>
      </c>
      <c r="I13" s="25">
        <f t="shared" si="3"/>
        <v>0.9615230441296081</v>
      </c>
      <c r="J13" s="29">
        <f>+'Rate and Bill Data'!P26</f>
        <v>28640</v>
      </c>
    </row>
    <row r="14" spans="1:19" x14ac:dyDescent="0.4">
      <c r="A14" s="17">
        <f t="shared" si="4"/>
        <v>8</v>
      </c>
      <c r="B14" s="16" t="str">
        <f>+'Rate and Bill Data'!A31</f>
        <v xml:space="preserve">Halton Hills </v>
      </c>
      <c r="C14" s="23">
        <f>+'Rate and Bill Data'!E31*12</f>
        <v>304.56000000000006</v>
      </c>
      <c r="D14" s="24">
        <f t="shared" si="0"/>
        <v>0.92926375314016085</v>
      </c>
      <c r="E14" s="23">
        <f>+'Rate and Bill Data'!H31*12</f>
        <v>578.76</v>
      </c>
      <c r="F14" s="24">
        <f t="shared" si="1"/>
        <v>0.9036065573770492</v>
      </c>
      <c r="G14" s="23">
        <f>+'Rate and Bill Data'!K31*12</f>
        <v>12466.5</v>
      </c>
      <c r="H14" s="24">
        <f t="shared" si="2"/>
        <v>1.0834741047675527</v>
      </c>
      <c r="I14" s="25">
        <f t="shared" si="3"/>
        <v>0.97211480509492088</v>
      </c>
      <c r="J14" s="29">
        <f>+'Rate and Bill Data'!P31</f>
        <v>21534</v>
      </c>
    </row>
    <row r="15" spans="1:19" x14ac:dyDescent="0.4">
      <c r="A15" s="17">
        <f t="shared" si="4"/>
        <v>9</v>
      </c>
      <c r="B15" s="49" t="str">
        <f>+'Rate and Bill Data'!A25</f>
        <v xml:space="preserve">Erie Thames </v>
      </c>
      <c r="C15" s="50">
        <f>+'Rate and Bill Data'!E25*12</f>
        <v>363.24</v>
      </c>
      <c r="D15" s="51">
        <f t="shared" si="0"/>
        <v>1.1083062965938795</v>
      </c>
      <c r="E15" s="50">
        <f>+'Rate and Bill Data'!H25*12</f>
        <v>615.48</v>
      </c>
      <c r="F15" s="51">
        <f t="shared" si="1"/>
        <v>0.96093676814988294</v>
      </c>
      <c r="G15" s="50">
        <f>+'Rate and Bill Data'!K25*12</f>
        <v>10842.119999999999</v>
      </c>
      <c r="H15" s="51">
        <f t="shared" si="2"/>
        <v>0.94229785912504527</v>
      </c>
      <c r="I15" s="52">
        <f t="shared" si="3"/>
        <v>1.0038469746229359</v>
      </c>
      <c r="J15" s="53">
        <f>+'Rate and Bill Data'!P25</f>
        <v>18265</v>
      </c>
      <c r="N15" s="57"/>
      <c r="P15" s="57"/>
      <c r="R15" s="57"/>
      <c r="S15" s="40"/>
    </row>
    <row r="16" spans="1:19" x14ac:dyDescent="0.4">
      <c r="A16" s="17">
        <f t="shared" si="4"/>
        <v>10</v>
      </c>
      <c r="B16" s="37" t="str">
        <f>+'Rate and Bill Data'!A74</f>
        <v>Welland</v>
      </c>
      <c r="C16" s="38">
        <f>+'Rate and Bill Data'!E74*12</f>
        <v>333.72</v>
      </c>
      <c r="D16" s="39">
        <f t="shared" si="0"/>
        <v>1.0182358146110271</v>
      </c>
      <c r="E16" s="38">
        <f>+'Rate and Bill Data'!H74*12</f>
        <v>589.31999999999994</v>
      </c>
      <c r="F16" s="39">
        <f t="shared" si="1"/>
        <v>0.92009367681498822</v>
      </c>
      <c r="G16" s="38">
        <f>+'Rate and Bill Data'!K74*12</f>
        <v>12480.54</v>
      </c>
      <c r="H16" s="39">
        <f t="shared" si="2"/>
        <v>1.0846943330939423</v>
      </c>
      <c r="I16" s="40">
        <f t="shared" si="3"/>
        <v>1.0076746081733192</v>
      </c>
      <c r="J16" s="41">
        <f>+'Rate and Bill Data'!P74</f>
        <v>22470</v>
      </c>
    </row>
    <row r="17" spans="1:10" x14ac:dyDescent="0.4">
      <c r="A17" s="17">
        <f t="shared" si="4"/>
        <v>11</v>
      </c>
      <c r="B17" s="16" t="str">
        <f>+'Rate and Bill Data'!A66</f>
        <v>St.Thomas</v>
      </c>
      <c r="C17" s="23">
        <f>+'Rate and Bill Data'!E66*12</f>
        <v>323.03999999999996</v>
      </c>
      <c r="D17" s="24">
        <f t="shared" si="0"/>
        <v>0.98564933942210886</v>
      </c>
      <c r="E17" s="23">
        <f>+'Rate and Bill Data'!H66*12</f>
        <v>681.6</v>
      </c>
      <c r="F17" s="24">
        <f t="shared" si="1"/>
        <v>1.0641686182669789</v>
      </c>
      <c r="G17" s="23">
        <f>+'Rate and Bill Data'!K66*12</f>
        <v>11638.38</v>
      </c>
      <c r="H17" s="24">
        <f t="shared" si="2"/>
        <v>1.0115014921144336</v>
      </c>
      <c r="I17" s="25">
        <f t="shared" si="3"/>
        <v>1.0204398166011739</v>
      </c>
      <c r="J17" s="29">
        <f>+'Rate and Bill Data'!P66</f>
        <v>16918</v>
      </c>
    </row>
    <row r="18" spans="1:10" x14ac:dyDescent="0.4">
      <c r="A18" s="17">
        <f t="shared" si="4"/>
        <v>12</v>
      </c>
      <c r="B18" s="16" t="str">
        <f>+'Rate and Bill Data'!A72</f>
        <v xml:space="preserve">Wasaga </v>
      </c>
      <c r="C18" s="23">
        <f>+'Rate and Bill Data'!E72*12</f>
        <v>283.62</v>
      </c>
      <c r="D18" s="24">
        <f t="shared" si="0"/>
        <v>0.86537229335964128</v>
      </c>
      <c r="E18" s="23">
        <f>+'Rate and Bill Data'!H72*12</f>
        <v>545.28</v>
      </c>
      <c r="F18" s="24">
        <f t="shared" si="1"/>
        <v>0.85133489461358314</v>
      </c>
      <c r="G18" s="23">
        <f>+'Rate and Bill Data'!K72*12</f>
        <v>15990.240000000002</v>
      </c>
      <c r="H18" s="24">
        <f t="shared" si="2"/>
        <v>1.3897253414365149</v>
      </c>
      <c r="I18" s="25">
        <f t="shared" si="3"/>
        <v>1.0354775098032465</v>
      </c>
      <c r="J18" s="29">
        <f>+'Rate and Bill Data'!P72</f>
        <v>12985</v>
      </c>
    </row>
    <row r="19" spans="1:10" x14ac:dyDescent="0.4">
      <c r="A19" s="17">
        <f t="shared" si="4"/>
        <v>13</v>
      </c>
      <c r="B19" s="16" t="str">
        <f>+'Rate and Bill Data'!A27</f>
        <v>Festival</v>
      </c>
      <c r="C19" s="23">
        <f>+'Rate and Bill Data'!E27*12</f>
        <v>342</v>
      </c>
      <c r="D19" s="24">
        <f t="shared" si="0"/>
        <v>1.0434994863867053</v>
      </c>
      <c r="E19" s="23">
        <f>+'Rate and Bill Data'!H27*12</f>
        <v>756.24</v>
      </c>
      <c r="F19" s="24">
        <f t="shared" si="1"/>
        <v>1.1807025761124121</v>
      </c>
      <c r="G19" s="23">
        <f>+'Rate and Bill Data'!K27*12</f>
        <v>10416.24</v>
      </c>
      <c r="H19" s="24">
        <f t="shared" si="2"/>
        <v>0.90528426655789296</v>
      </c>
      <c r="I19" s="25">
        <f t="shared" si="3"/>
        <v>1.0431621096856702</v>
      </c>
      <c r="J19" s="29">
        <f>+'Rate and Bill Data'!P27</f>
        <v>20362</v>
      </c>
    </row>
    <row r="20" spans="1:10" x14ac:dyDescent="0.4">
      <c r="A20" s="17">
        <f t="shared" si="4"/>
        <v>14</v>
      </c>
      <c r="B20" s="16" t="str">
        <f>+'Rate and Bill Data'!A54</f>
        <v>North Bay</v>
      </c>
      <c r="C20" s="23">
        <f>+'Rate and Bill Data'!E54*12</f>
        <v>331.74</v>
      </c>
      <c r="D20" s="24">
        <f t="shared" si="0"/>
        <v>1.0121945017951042</v>
      </c>
      <c r="E20" s="23">
        <f>+'Rate and Bill Data'!H54*12</f>
        <v>732.84</v>
      </c>
      <c r="F20" s="24">
        <f t="shared" si="1"/>
        <v>1.144168618266979</v>
      </c>
      <c r="G20" s="23">
        <f>+'Rate and Bill Data'!K54*12</f>
        <v>11263.5</v>
      </c>
      <c r="H20" s="24">
        <f t="shared" si="2"/>
        <v>0.97892035286963697</v>
      </c>
      <c r="I20" s="25">
        <f t="shared" si="3"/>
        <v>1.0450944909772402</v>
      </c>
      <c r="J20" s="29">
        <f>+'Rate and Bill Data'!P54</f>
        <v>23975</v>
      </c>
    </row>
    <row r="21" spans="1:10" x14ac:dyDescent="0.4">
      <c r="A21" s="17">
        <f t="shared" si="4"/>
        <v>15</v>
      </c>
      <c r="B21" s="16" t="str">
        <f>+'Rate and Bill Data'!A29</f>
        <v>Grimsby</v>
      </c>
      <c r="C21" s="23">
        <f>+'Rate and Bill Data'!E29*12</f>
        <v>329.70000000000005</v>
      </c>
      <c r="D21" s="24">
        <f t="shared" si="0"/>
        <v>1.0059701188938501</v>
      </c>
      <c r="E21" s="23">
        <f>+'Rate and Bill Data'!H29*12</f>
        <v>753</v>
      </c>
      <c r="F21" s="24">
        <f t="shared" si="1"/>
        <v>1.1756440281030445</v>
      </c>
      <c r="G21" s="23">
        <f>+'Rate and Bill Data'!K29*12</f>
        <v>11544.66</v>
      </c>
      <c r="H21" s="24">
        <f t="shared" si="2"/>
        <v>1.0033562073032345</v>
      </c>
      <c r="I21" s="25">
        <f t="shared" si="3"/>
        <v>1.0616567847667095</v>
      </c>
      <c r="J21" s="29">
        <f>+'Rate and Bill Data'!P29</f>
        <v>11038</v>
      </c>
    </row>
    <row r="22" spans="1:10" x14ac:dyDescent="0.4">
      <c r="A22" s="17">
        <f t="shared" si="4"/>
        <v>16</v>
      </c>
      <c r="B22" s="16" t="str">
        <f>+'Rate and Bill Data'!A47</f>
        <v>Lakeland</v>
      </c>
      <c r="C22" s="23">
        <f>+'Rate and Bill Data'!E47*12</f>
        <v>394.20000000000005</v>
      </c>
      <c r="D22" s="24">
        <f t="shared" si="0"/>
        <v>1.2027704606246761</v>
      </c>
      <c r="E22" s="23">
        <f>+'Rate and Bill Data'!H47*12</f>
        <v>764.64</v>
      </c>
      <c r="F22" s="24">
        <f t="shared" si="1"/>
        <v>1.1938173302107729</v>
      </c>
      <c r="G22" s="23">
        <f>+'Rate and Bill Data'!K47*12</f>
        <v>12441.179999999998</v>
      </c>
      <c r="H22" s="24">
        <f t="shared" si="2"/>
        <v>1.0812735220592771</v>
      </c>
      <c r="I22" s="25">
        <f t="shared" si="3"/>
        <v>1.159287104298242</v>
      </c>
      <c r="J22" s="29">
        <f>+'Rate and Bill Data'!P47</f>
        <v>13264</v>
      </c>
    </row>
    <row r="23" spans="1:10" x14ac:dyDescent="0.4">
      <c r="A23" s="17">
        <f t="shared" si="4"/>
        <v>17</v>
      </c>
      <c r="B23" s="16" t="str">
        <f>+'Rate and Bill Data'!A58</f>
        <v xml:space="preserve">Orillia </v>
      </c>
      <c r="C23" s="23">
        <f>+'Rate and Bill Data'!E58*12</f>
        <v>329.34000000000003</v>
      </c>
      <c r="D23" s="24">
        <f t="shared" si="0"/>
        <v>1.0048716983818642</v>
      </c>
      <c r="E23" s="23">
        <f>+'Rate and Bill Data'!H58*12</f>
        <v>845.04</v>
      </c>
      <c r="F23" s="24">
        <f t="shared" si="1"/>
        <v>1.3193442622950819</v>
      </c>
      <c r="G23" s="23">
        <f>+'Rate and Bill Data'!K58*12</f>
        <v>14834.699999999999</v>
      </c>
      <c r="H23" s="24">
        <f t="shared" si="2"/>
        <v>1.2892963784538733</v>
      </c>
      <c r="I23" s="25">
        <f t="shared" si="3"/>
        <v>1.2045041130436065</v>
      </c>
      <c r="J23" s="29">
        <f>+'Rate and Bill Data'!P58</f>
        <v>13340</v>
      </c>
    </row>
    <row r="24" spans="1:10" x14ac:dyDescent="0.4">
      <c r="A24" s="17">
        <f t="shared" si="4"/>
        <v>18</v>
      </c>
      <c r="B24" s="16" t="str">
        <f>+'Rate and Bill Data'!A42</f>
        <v>Innpower</v>
      </c>
      <c r="C24" s="23">
        <f>+'Rate and Bill Data'!E42*12</f>
        <v>514.07999999999993</v>
      </c>
      <c r="D24" s="24">
        <f t="shared" si="0"/>
        <v>1.5685444911160156</v>
      </c>
      <c r="E24" s="23">
        <f>+'Rate and Bill Data'!H42*12</f>
        <v>738.36</v>
      </c>
      <c r="F24" s="24">
        <f t="shared" si="1"/>
        <v>1.1527868852459016</v>
      </c>
      <c r="G24" s="23">
        <f>+'Rate and Bill Data'!K42*12</f>
        <v>15460.26</v>
      </c>
      <c r="H24" s="24">
        <f t="shared" si="2"/>
        <v>1.3436643294407895</v>
      </c>
      <c r="I24" s="25">
        <f t="shared" si="3"/>
        <v>1.3549985686009023</v>
      </c>
      <c r="J24" s="29">
        <f>+'Rate and Bill Data'!P42</f>
        <v>15790</v>
      </c>
    </row>
    <row r="25" spans="1:10" x14ac:dyDescent="0.4">
      <c r="A25" s="17"/>
      <c r="B25" s="17" t="s">
        <v>20</v>
      </c>
      <c r="C25" s="23">
        <f>AVERAGE(C7:C24)</f>
        <v>327.74333333333328</v>
      </c>
      <c r="D25" s="23"/>
      <c r="E25" s="23">
        <f>AVERAGE(E7:E24)</f>
        <v>640.5</v>
      </c>
      <c r="F25" s="23"/>
      <c r="G25" s="23">
        <f>AVERAGE(G7:G24)</f>
        <v>11506.043333333333</v>
      </c>
      <c r="H25" s="23"/>
      <c r="I25" s="22"/>
      <c r="J25" s="29"/>
    </row>
    <row r="26" spans="1:10" x14ac:dyDescent="0.4">
      <c r="C26" s="26"/>
      <c r="D26" s="27"/>
      <c r="E26" s="26"/>
      <c r="F26" s="27"/>
      <c r="G26" s="26"/>
      <c r="H26" s="27"/>
      <c r="I26" s="47"/>
    </row>
    <row r="27" spans="1:10" x14ac:dyDescent="0.4">
      <c r="C27" s="9"/>
      <c r="D27" s="9"/>
      <c r="E27" s="9"/>
      <c r="F27" s="9"/>
      <c r="G27" s="9"/>
      <c r="H27" s="9"/>
    </row>
    <row r="28" spans="1:10" x14ac:dyDescent="0.4">
      <c r="C28" s="9"/>
      <c r="D28" s="9"/>
      <c r="E28" s="9"/>
      <c r="F28" s="9"/>
      <c r="G28" s="9"/>
      <c r="H28" s="9"/>
    </row>
    <row r="29" spans="1:10" x14ac:dyDescent="0.4">
      <c r="C29" s="9"/>
      <c r="D29" s="9"/>
      <c r="E29" s="9"/>
      <c r="F29" s="9"/>
      <c r="G29" s="9"/>
      <c r="H29" s="9"/>
    </row>
    <row r="30" spans="1:10" x14ac:dyDescent="0.4">
      <c r="C30" s="9"/>
      <c r="D30" s="9"/>
      <c r="E30" s="9"/>
      <c r="F30" s="9"/>
      <c r="G30" s="9"/>
      <c r="H30" s="9"/>
    </row>
    <row r="31" spans="1:10" x14ac:dyDescent="0.4">
      <c r="C31" s="9"/>
      <c r="D31" s="9"/>
      <c r="E31" s="9"/>
      <c r="F31" s="9"/>
      <c r="G31" s="9"/>
      <c r="H31" s="9"/>
    </row>
  </sheetData>
  <sortState ref="B7:J24">
    <sortCondition ref="I7:I24"/>
  </sortState>
  <mergeCells count="2">
    <mergeCell ref="A2:J2"/>
    <mergeCell ref="A3:J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Q97"/>
  <sheetViews>
    <sheetView tabSelected="1" topLeftCell="A4" workbookViewId="0">
      <selection activeCell="K5" sqref="K5"/>
    </sheetView>
  </sheetViews>
  <sheetFormatPr defaultRowHeight="14.6" x14ac:dyDescent="0.4"/>
  <cols>
    <col min="1" max="1" width="14.23046875" customWidth="1"/>
    <col min="2" max="2" width="16.15234375" customWidth="1"/>
    <col min="7" max="7" width="8.84375" style="10"/>
    <col min="9" max="9" width="9.61328125" bestFit="1" customWidth="1"/>
    <col min="10" max="10" width="10.61328125" style="10" customWidth="1"/>
    <col min="11" max="12" width="10" bestFit="1" customWidth="1"/>
    <col min="13" max="13" width="9.61328125" style="10" bestFit="1" customWidth="1"/>
    <col min="14" max="14" width="11.15234375" customWidth="1"/>
    <col min="16" max="17" width="9" style="31"/>
  </cols>
  <sheetData>
    <row r="2" spans="1:17" ht="18.45" x14ac:dyDescent="0.5">
      <c r="A2" s="7" t="s">
        <v>47</v>
      </c>
    </row>
    <row r="3" spans="1:17" s="8" customFormat="1" x14ac:dyDescent="0.4">
      <c r="G3" s="13"/>
      <c r="J3" s="13"/>
      <c r="M3" s="13"/>
      <c r="P3" s="32"/>
      <c r="Q3" s="32"/>
    </row>
    <row r="4" spans="1:17" s="8" customFormat="1" x14ac:dyDescent="0.4">
      <c r="A4" s="8" t="s">
        <v>0</v>
      </c>
      <c r="B4" s="8">
        <v>750</v>
      </c>
      <c r="C4" s="8" t="s">
        <v>5</v>
      </c>
      <c r="G4" s="13"/>
      <c r="J4" s="13"/>
      <c r="M4" s="13"/>
      <c r="P4" s="32"/>
      <c r="Q4" s="32"/>
    </row>
    <row r="5" spans="1:17" s="8" customFormat="1" x14ac:dyDescent="0.4">
      <c r="A5" s="8" t="s">
        <v>3</v>
      </c>
      <c r="B5" s="8">
        <v>2000</v>
      </c>
      <c r="C5" s="8" t="s">
        <v>5</v>
      </c>
      <c r="G5" s="13"/>
      <c r="J5" s="13"/>
      <c r="M5" s="13"/>
      <c r="P5" s="32"/>
      <c r="Q5" s="32"/>
    </row>
    <row r="6" spans="1:17" s="8" customFormat="1" x14ac:dyDescent="0.4">
      <c r="A6" s="8" t="s">
        <v>4</v>
      </c>
      <c r="B6" s="8">
        <v>250</v>
      </c>
      <c r="C6" s="8" t="s">
        <v>14</v>
      </c>
      <c r="G6" s="13"/>
      <c r="J6" s="13"/>
      <c r="M6" s="13"/>
      <c r="P6" s="32"/>
      <c r="Q6" s="32"/>
    </row>
    <row r="7" spans="1:17" s="8" customFormat="1" x14ac:dyDescent="0.4">
      <c r="A7" s="8" t="s">
        <v>6</v>
      </c>
      <c r="B7" s="8">
        <v>10000</v>
      </c>
      <c r="C7" s="8" t="s">
        <v>8</v>
      </c>
      <c r="G7" s="13"/>
      <c r="J7" s="13"/>
      <c r="M7" s="13"/>
      <c r="P7" s="32"/>
      <c r="Q7" s="32"/>
    </row>
    <row r="9" spans="1:17" ht="18.45" x14ac:dyDescent="0.5">
      <c r="A9" s="6"/>
      <c r="C9" s="2" t="s">
        <v>0</v>
      </c>
      <c r="D9" s="2"/>
      <c r="E9" s="2"/>
      <c r="F9" s="2" t="s">
        <v>3</v>
      </c>
      <c r="G9" s="11"/>
      <c r="H9" s="2"/>
      <c r="I9" s="2" t="s">
        <v>4</v>
      </c>
      <c r="J9" s="11"/>
      <c r="K9" s="2"/>
      <c r="L9" s="2" t="s">
        <v>6</v>
      </c>
      <c r="M9" s="11"/>
      <c r="N9" s="2"/>
      <c r="P9" s="31" t="s">
        <v>41</v>
      </c>
    </row>
    <row r="10" spans="1:17" x14ac:dyDescent="0.4">
      <c r="A10" t="s">
        <v>40</v>
      </c>
      <c r="B10" s="18">
        <f>365.25/360</f>
        <v>1.0145833333333334</v>
      </c>
      <c r="C10" s="3" t="s">
        <v>1</v>
      </c>
      <c r="D10" s="3" t="s">
        <v>2</v>
      </c>
      <c r="E10" s="3" t="s">
        <v>7</v>
      </c>
      <c r="F10" s="3" t="s">
        <v>1</v>
      </c>
      <c r="G10" s="12" t="s">
        <v>2</v>
      </c>
      <c r="H10" s="3" t="s">
        <v>7</v>
      </c>
      <c r="I10" s="3" t="s">
        <v>1</v>
      </c>
      <c r="J10" s="12" t="s">
        <v>8</v>
      </c>
      <c r="K10" s="3" t="s">
        <v>7</v>
      </c>
      <c r="L10" s="3" t="s">
        <v>1</v>
      </c>
      <c r="M10" s="12" t="s">
        <v>8</v>
      </c>
      <c r="N10" s="3" t="s">
        <v>7</v>
      </c>
      <c r="P10" s="31">
        <v>2014</v>
      </c>
    </row>
    <row r="11" spans="1:17" x14ac:dyDescent="0.4">
      <c r="A11" s="1"/>
      <c r="C11" s="9"/>
      <c r="D11" s="10"/>
      <c r="E11" s="9"/>
      <c r="F11" s="9"/>
      <c r="H11" s="9"/>
      <c r="I11" s="9"/>
      <c r="K11" s="9"/>
      <c r="L11" s="9"/>
      <c r="N11" s="9"/>
    </row>
    <row r="12" spans="1:17" x14ac:dyDescent="0.4">
      <c r="A12" s="1" t="s">
        <v>23</v>
      </c>
      <c r="C12" s="9">
        <v>32.58</v>
      </c>
      <c r="D12" s="10">
        <v>2.5100000000000001E-2</v>
      </c>
      <c r="E12" s="9">
        <f t="shared" ref="E12:E13" si="0">+C12+(D12*$B$4)</f>
        <v>51.405000000000001</v>
      </c>
      <c r="F12" s="9"/>
      <c r="H12" s="9"/>
      <c r="I12" s="9">
        <v>629.74</v>
      </c>
      <c r="J12" s="10">
        <v>3.2629000000000001</v>
      </c>
      <c r="K12" s="9">
        <f>+I12+(J12*$B$6)</f>
        <v>1445.4650000000001</v>
      </c>
      <c r="L12" s="9"/>
      <c r="N12" s="9"/>
      <c r="P12" s="33">
        <v>11650</v>
      </c>
      <c r="Q12" s="33"/>
    </row>
    <row r="13" spans="1:17" x14ac:dyDescent="0.4">
      <c r="A13" s="1" t="s">
        <v>66</v>
      </c>
      <c r="C13" s="9">
        <v>23.94</v>
      </c>
      <c r="D13" s="10">
        <v>1.1299999999999999E-2</v>
      </c>
      <c r="E13" s="9">
        <f t="shared" si="0"/>
        <v>32.414999999999999</v>
      </c>
      <c r="F13" s="9">
        <v>28.25</v>
      </c>
      <c r="G13" s="10">
        <v>1.9699999999999999E-2</v>
      </c>
      <c r="H13" s="9">
        <f t="shared" ref="H13" si="1">+F13+(G13*$B$5)</f>
        <v>67.650000000000006</v>
      </c>
      <c r="I13" s="9">
        <v>150.87</v>
      </c>
      <c r="J13" s="10">
        <v>4.3844000000000003</v>
      </c>
      <c r="K13" s="9">
        <f t="shared" ref="K13" si="2">+I13+(J13*$B$6)</f>
        <v>1246.9700000000003</v>
      </c>
      <c r="L13" s="9">
        <v>25951.93</v>
      </c>
      <c r="M13" s="10">
        <v>1.9490000000000001</v>
      </c>
      <c r="N13" s="9">
        <f t="shared" ref="N13" si="3">+L13+(M13*$B$7)</f>
        <v>45441.93</v>
      </c>
      <c r="P13" s="33">
        <v>36115</v>
      </c>
      <c r="Q13" s="33"/>
    </row>
    <row r="14" spans="1:17" x14ac:dyDescent="0.4">
      <c r="A14" s="1" t="s">
        <v>24</v>
      </c>
      <c r="C14" s="9">
        <v>17.8</v>
      </c>
      <c r="D14" s="10">
        <v>7.6E-3</v>
      </c>
      <c r="E14" s="9">
        <f t="shared" ref="E14" si="4">+C14+(D14*$B$4)</f>
        <v>23.5</v>
      </c>
      <c r="F14" s="9">
        <v>30.14</v>
      </c>
      <c r="G14" s="10">
        <v>7.9000000000000008E-3</v>
      </c>
      <c r="H14" s="9">
        <f t="shared" ref="H14" si="5">+F14+(G14*$B$5)</f>
        <v>45.94</v>
      </c>
      <c r="I14" s="9">
        <v>232.03</v>
      </c>
      <c r="J14" s="10">
        <v>2.8050999999999999</v>
      </c>
      <c r="K14" s="9">
        <f t="shared" ref="K14" si="6">+I14+(J14*$B$6)</f>
        <v>933.30499999999995</v>
      </c>
      <c r="L14" s="9"/>
      <c r="N14" s="9"/>
      <c r="P14" s="33">
        <v>38789</v>
      </c>
      <c r="Q14" s="33"/>
    </row>
    <row r="15" spans="1:17" x14ac:dyDescent="0.4">
      <c r="A15" s="1" t="s">
        <v>67</v>
      </c>
      <c r="C15" s="9">
        <v>18.97</v>
      </c>
      <c r="D15" s="10">
        <v>8.3999999999999995E-3</v>
      </c>
      <c r="E15" s="9">
        <f t="shared" ref="E15:E63" si="7">+C15+(D15*$B$4)</f>
        <v>25.27</v>
      </c>
      <c r="F15" s="9">
        <v>25.95</v>
      </c>
      <c r="G15" s="10">
        <v>1.3899999999999999E-2</v>
      </c>
      <c r="H15" s="9">
        <f t="shared" ref="H15:H63" si="8">+F15+(G15*$B$5)</f>
        <v>53.75</v>
      </c>
      <c r="I15" s="9">
        <v>60.82</v>
      </c>
      <c r="J15" s="10">
        <v>2.9942000000000002</v>
      </c>
      <c r="K15" s="9">
        <f t="shared" ref="K15:K63" si="9">+I15+(J15*$B$6)</f>
        <v>809.37000000000012</v>
      </c>
      <c r="L15" s="9"/>
      <c r="N15" s="9"/>
      <c r="P15" s="33">
        <v>66366</v>
      </c>
      <c r="Q15" s="33"/>
    </row>
    <row r="16" spans="1:17" x14ac:dyDescent="0.4">
      <c r="A16" s="1" t="s">
        <v>65</v>
      </c>
      <c r="C16" s="9">
        <v>27.72</v>
      </c>
      <c r="D16" s="10">
        <v>1.2200000000000001E-2</v>
      </c>
      <c r="E16" s="9">
        <f t="shared" si="7"/>
        <v>36.869999999999997</v>
      </c>
      <c r="F16" s="9">
        <v>30.02</v>
      </c>
      <c r="G16" s="10">
        <v>2.4400000000000002E-2</v>
      </c>
      <c r="H16" s="9">
        <f t="shared" si="8"/>
        <v>78.820000000000007</v>
      </c>
      <c r="I16" s="9">
        <v>161.31</v>
      </c>
      <c r="J16" s="10">
        <v>7.0853999999999999</v>
      </c>
      <c r="K16" s="9">
        <f t="shared" si="9"/>
        <v>1932.6599999999999</v>
      </c>
      <c r="L16" s="9"/>
      <c r="N16" s="9"/>
      <c r="P16" s="33">
        <v>28627</v>
      </c>
      <c r="Q16" s="33"/>
    </row>
    <row r="17" spans="1:17" x14ac:dyDescent="0.4">
      <c r="A17" s="1" t="s">
        <v>68</v>
      </c>
      <c r="C17" s="9">
        <v>21.02</v>
      </c>
      <c r="D17" s="10">
        <v>7.4000000000000003E-3</v>
      </c>
      <c r="E17" s="9">
        <f t="shared" si="7"/>
        <v>26.57</v>
      </c>
      <c r="F17" s="9">
        <v>18.440000000000001</v>
      </c>
      <c r="G17" s="10">
        <v>1.9199999999999998E-2</v>
      </c>
      <c r="H17" s="9">
        <f t="shared" si="8"/>
        <v>56.84</v>
      </c>
      <c r="I17" s="9">
        <v>170.19</v>
      </c>
      <c r="J17" s="10">
        <v>3.7113</v>
      </c>
      <c r="K17" s="9">
        <f t="shared" si="9"/>
        <v>1098.0150000000001</v>
      </c>
      <c r="L17" s="9"/>
      <c r="N17" s="9"/>
      <c r="P17" s="33">
        <v>6729</v>
      </c>
      <c r="Q17" s="33"/>
    </row>
    <row r="18" spans="1:17" x14ac:dyDescent="0.4">
      <c r="A18" s="1" t="s">
        <v>48</v>
      </c>
      <c r="C18" s="9">
        <v>17.670000000000002</v>
      </c>
      <c r="D18" s="10">
        <v>1.03E-2</v>
      </c>
      <c r="E18" s="9">
        <f t="shared" si="7"/>
        <v>25.395000000000003</v>
      </c>
      <c r="F18" s="9">
        <v>21.05</v>
      </c>
      <c r="G18" s="10">
        <v>1.4E-2</v>
      </c>
      <c r="H18" s="9">
        <f t="shared" si="8"/>
        <v>49.05</v>
      </c>
      <c r="I18" s="9">
        <v>100.56</v>
      </c>
      <c r="J18" s="10">
        <v>3.2888000000000002</v>
      </c>
      <c r="K18" s="9">
        <f t="shared" si="9"/>
        <v>922.76</v>
      </c>
      <c r="L18" s="9"/>
      <c r="N18" s="9"/>
      <c r="P18" s="33">
        <v>16426</v>
      </c>
      <c r="Q18" s="33"/>
    </row>
    <row r="19" spans="1:17" x14ac:dyDescent="0.4">
      <c r="A19" s="1" t="s">
        <v>69</v>
      </c>
      <c r="C19" s="9">
        <v>15.17</v>
      </c>
      <c r="D19" s="10">
        <v>4.1999999999999997E-3</v>
      </c>
      <c r="E19" s="9">
        <f t="shared" ref="E19" si="10">+C19+(D19*$B$4)</f>
        <v>18.32</v>
      </c>
      <c r="F19" s="9">
        <v>15.98</v>
      </c>
      <c r="G19" s="10">
        <v>5.1000000000000004E-3</v>
      </c>
      <c r="H19" s="9">
        <f t="shared" ref="H19" si="11">+F19+(G19*$B$5)</f>
        <v>26.18</v>
      </c>
      <c r="I19" s="9">
        <v>189.5</v>
      </c>
      <c r="J19" s="10">
        <v>1.6032999999999999</v>
      </c>
      <c r="K19" s="9">
        <f t="shared" ref="K19" si="12">+I19+(J19*$B$6)</f>
        <v>590.32500000000005</v>
      </c>
      <c r="L19" s="9"/>
      <c r="N19" s="9"/>
      <c r="P19" s="33">
        <v>12398</v>
      </c>
      <c r="Q19" s="33"/>
    </row>
    <row r="20" spans="1:17" x14ac:dyDescent="0.4">
      <c r="A20" s="1" t="s">
        <v>25</v>
      </c>
      <c r="C20" s="9">
        <v>21.87</v>
      </c>
      <c r="D20" s="10">
        <v>7.1999999999999998E-3</v>
      </c>
      <c r="E20" s="9">
        <f t="shared" si="7"/>
        <v>27.27</v>
      </c>
      <c r="F20" s="9">
        <v>17.899999999999999</v>
      </c>
      <c r="G20" s="10">
        <v>1.4800000000000001E-2</v>
      </c>
      <c r="H20" s="9">
        <f t="shared" si="8"/>
        <v>47.5</v>
      </c>
      <c r="I20" s="9">
        <v>199.45</v>
      </c>
      <c r="J20" s="10">
        <v>3.6957</v>
      </c>
      <c r="K20" s="9">
        <f t="shared" si="9"/>
        <v>1123.375</v>
      </c>
      <c r="L20" s="9"/>
      <c r="N20" s="9"/>
      <c r="P20" s="33">
        <v>1985</v>
      </c>
      <c r="Q20" s="33"/>
    </row>
    <row r="21" spans="1:17" x14ac:dyDescent="0.4">
      <c r="A21" s="1" t="s">
        <v>70</v>
      </c>
      <c r="C21" s="9">
        <v>17.97</v>
      </c>
      <c r="D21" s="10">
        <v>9.1999999999999998E-3</v>
      </c>
      <c r="E21" s="9">
        <f>+C21+(D21*$B$4)</f>
        <v>24.869999999999997</v>
      </c>
      <c r="F21" s="9">
        <v>13.62</v>
      </c>
      <c r="G21" s="10">
        <v>1.46E-2</v>
      </c>
      <c r="H21" s="9">
        <f>+F21+(G21*$B$5)</f>
        <v>42.82</v>
      </c>
      <c r="I21" s="9">
        <v>114.56</v>
      </c>
      <c r="J21" s="10">
        <v>4.1700999999999997</v>
      </c>
      <c r="K21" s="9">
        <f>+I21+(J21*$B$6)</f>
        <v>1157.0849999999998</v>
      </c>
      <c r="L21" s="9">
        <v>8896</v>
      </c>
      <c r="M21" s="10">
        <v>2.4704000000000002</v>
      </c>
      <c r="N21" s="9">
        <f>+L21+(M21*$B$7)</f>
        <v>33600</v>
      </c>
      <c r="P21" s="33">
        <v>52684</v>
      </c>
      <c r="Q21" s="33"/>
    </row>
    <row r="22" spans="1:17" x14ac:dyDescent="0.4">
      <c r="A22" s="1" t="s">
        <v>10</v>
      </c>
      <c r="C22" s="9">
        <v>19.11</v>
      </c>
      <c r="D22" s="10">
        <v>6.8999999999999999E-3</v>
      </c>
      <c r="E22" s="9">
        <f t="shared" si="7"/>
        <v>24.285</v>
      </c>
      <c r="F22" s="9">
        <v>43.6</v>
      </c>
      <c r="G22" s="10">
        <v>1.2699999999999999E-2</v>
      </c>
      <c r="H22" s="9">
        <f t="shared" si="8"/>
        <v>69</v>
      </c>
      <c r="I22" s="9">
        <v>76.790000000000006</v>
      </c>
      <c r="J22" s="10">
        <v>4.6212999999999997</v>
      </c>
      <c r="K22" s="9">
        <f t="shared" si="9"/>
        <v>1232.115</v>
      </c>
      <c r="L22" s="9">
        <v>13787.64</v>
      </c>
      <c r="M22" s="10">
        <v>2.9516</v>
      </c>
      <c r="N22" s="9">
        <f t="shared" ref="N22:N62" si="13">+L22+(M22*$B$7)</f>
        <v>43303.64</v>
      </c>
      <c r="P22" s="33">
        <v>201359</v>
      </c>
      <c r="Q22" s="33"/>
    </row>
    <row r="23" spans="1:17" x14ac:dyDescent="0.4">
      <c r="A23" s="1" t="s">
        <v>64</v>
      </c>
      <c r="C23" s="9">
        <v>20.99</v>
      </c>
      <c r="D23" s="10">
        <v>5.1999999999999998E-3</v>
      </c>
      <c r="E23" s="9">
        <f>+C23+(D23*$B$4)</f>
        <v>24.889999999999997</v>
      </c>
      <c r="F23" s="9">
        <v>30.53</v>
      </c>
      <c r="G23" s="10">
        <v>1.01E-2</v>
      </c>
      <c r="H23" s="9">
        <f>+F23+(G23*$B$5)</f>
        <v>50.730000000000004</v>
      </c>
      <c r="I23" s="9">
        <v>98.97</v>
      </c>
      <c r="J23" s="10">
        <v>3.2782</v>
      </c>
      <c r="K23" s="9">
        <f>+I23+(J23*$B$6)</f>
        <v>918.52</v>
      </c>
      <c r="L23" s="9"/>
      <c r="N23" s="9"/>
      <c r="P23" s="33">
        <v>40503</v>
      </c>
      <c r="Q23" s="33"/>
    </row>
    <row r="24" spans="1:17" x14ac:dyDescent="0.4">
      <c r="A24" s="1" t="s">
        <v>71</v>
      </c>
      <c r="C24" s="9">
        <v>18.78</v>
      </c>
      <c r="D24" s="10">
        <v>1.06E-2</v>
      </c>
      <c r="E24" s="9">
        <f t="shared" si="7"/>
        <v>26.73</v>
      </c>
      <c r="F24" s="9">
        <v>26.78</v>
      </c>
      <c r="G24" s="10">
        <v>1.7299999999999999E-2</v>
      </c>
      <c r="H24" s="9">
        <f t="shared" si="8"/>
        <v>61.38</v>
      </c>
      <c r="I24" s="9">
        <v>106.33</v>
      </c>
      <c r="J24" s="10">
        <v>4.9099000000000004</v>
      </c>
      <c r="K24" s="9">
        <f t="shared" si="9"/>
        <v>1333.8050000000001</v>
      </c>
      <c r="L24" s="9">
        <v>8054.95</v>
      </c>
      <c r="M24" s="10">
        <v>2.3233000000000001</v>
      </c>
      <c r="N24" s="9">
        <f t="shared" si="13"/>
        <v>31287.95</v>
      </c>
      <c r="P24" s="33">
        <v>86662</v>
      </c>
      <c r="Q24" s="33"/>
    </row>
    <row r="25" spans="1:17" x14ac:dyDescent="0.4">
      <c r="A25" s="1" t="s">
        <v>72</v>
      </c>
      <c r="C25" s="9">
        <v>23.22</v>
      </c>
      <c r="D25" s="10">
        <v>9.4000000000000004E-3</v>
      </c>
      <c r="E25" s="9">
        <f t="shared" si="7"/>
        <v>30.27</v>
      </c>
      <c r="F25" s="9">
        <v>22.29</v>
      </c>
      <c r="G25" s="10">
        <v>1.4500000000000001E-2</v>
      </c>
      <c r="H25" s="9">
        <f t="shared" si="8"/>
        <v>51.29</v>
      </c>
      <c r="I25" s="9">
        <v>127.91</v>
      </c>
      <c r="J25" s="10">
        <v>3.1023999999999998</v>
      </c>
      <c r="K25" s="9">
        <f t="shared" si="9"/>
        <v>903.50999999999988</v>
      </c>
      <c r="L25" s="9">
        <v>10362.66</v>
      </c>
      <c r="M25" s="10">
        <v>1.9046000000000001</v>
      </c>
      <c r="N25" s="9">
        <f t="shared" si="13"/>
        <v>29408.66</v>
      </c>
      <c r="P25" s="33">
        <v>18265</v>
      </c>
      <c r="Q25" s="33"/>
    </row>
    <row r="26" spans="1:17" x14ac:dyDescent="0.4">
      <c r="A26" s="1" t="s">
        <v>63</v>
      </c>
      <c r="C26" s="9">
        <v>20.309999999999999</v>
      </c>
      <c r="D26" s="10">
        <v>7.7999999999999996E-3</v>
      </c>
      <c r="E26" s="9">
        <f t="shared" si="7"/>
        <v>26.159999999999997</v>
      </c>
      <c r="F26" s="9">
        <v>35.130000000000003</v>
      </c>
      <c r="G26" s="10">
        <v>1.2E-2</v>
      </c>
      <c r="H26" s="9">
        <f t="shared" si="8"/>
        <v>59.13</v>
      </c>
      <c r="I26" s="9">
        <v>232.69</v>
      </c>
      <c r="J26" s="10">
        <v>2.2101000000000002</v>
      </c>
      <c r="K26" s="9">
        <f t="shared" si="9"/>
        <v>785.21500000000015</v>
      </c>
      <c r="L26" s="9"/>
      <c r="N26" s="9"/>
      <c r="P26" s="33">
        <v>28640</v>
      </c>
      <c r="Q26" s="33"/>
    </row>
    <row r="27" spans="1:17" x14ac:dyDescent="0.4">
      <c r="A27" s="1" t="s">
        <v>45</v>
      </c>
      <c r="C27" s="9">
        <v>22.2</v>
      </c>
      <c r="D27" s="10">
        <v>8.3999999999999995E-3</v>
      </c>
      <c r="E27" s="9">
        <f t="shared" si="7"/>
        <v>28.5</v>
      </c>
      <c r="F27" s="9">
        <v>31.62</v>
      </c>
      <c r="G27" s="10">
        <v>1.5699999999999999E-2</v>
      </c>
      <c r="H27" s="9">
        <f t="shared" si="8"/>
        <v>63.019999999999996</v>
      </c>
      <c r="I27" s="9">
        <v>234.67</v>
      </c>
      <c r="J27" s="10">
        <v>2.5333999999999999</v>
      </c>
      <c r="K27" s="9">
        <f t="shared" si="9"/>
        <v>868.02</v>
      </c>
      <c r="L27" s="9">
        <v>11223.89</v>
      </c>
      <c r="M27" s="10">
        <v>1.1677</v>
      </c>
      <c r="N27" s="9">
        <f t="shared" si="13"/>
        <v>22900.89</v>
      </c>
      <c r="P27" s="33">
        <v>20362</v>
      </c>
      <c r="Q27" s="33"/>
    </row>
    <row r="28" spans="1:17" x14ac:dyDescent="0.4">
      <c r="A28" s="1" t="s">
        <v>62</v>
      </c>
      <c r="C28" s="9">
        <v>21.41</v>
      </c>
      <c r="D28" s="10">
        <v>6.3E-3</v>
      </c>
      <c r="E28" s="9">
        <f t="shared" si="7"/>
        <v>26.134999999999998</v>
      </c>
      <c r="F28" s="9">
        <v>21.99</v>
      </c>
      <c r="G28" s="10">
        <v>1.9E-2</v>
      </c>
      <c r="H28" s="9">
        <f t="shared" si="8"/>
        <v>59.989999999999995</v>
      </c>
      <c r="I28" s="9">
        <v>167.73</v>
      </c>
      <c r="J28" s="10">
        <v>4.3579999999999997</v>
      </c>
      <c r="K28" s="9">
        <f t="shared" si="9"/>
        <v>1257.23</v>
      </c>
      <c r="L28" s="9"/>
      <c r="N28" s="9"/>
      <c r="P28" s="33">
        <v>47187</v>
      </c>
      <c r="Q28" s="33"/>
    </row>
    <row r="29" spans="1:17" x14ac:dyDescent="0.4">
      <c r="A29" s="1" t="s">
        <v>49</v>
      </c>
      <c r="C29" s="9">
        <v>22.45</v>
      </c>
      <c r="D29" s="10">
        <v>6.7000000000000002E-3</v>
      </c>
      <c r="E29" s="9">
        <f t="shared" si="7"/>
        <v>27.475000000000001</v>
      </c>
      <c r="F29" s="9">
        <v>24.75</v>
      </c>
      <c r="G29" s="10">
        <v>1.9E-2</v>
      </c>
      <c r="H29" s="9">
        <f t="shared" si="8"/>
        <v>62.75</v>
      </c>
      <c r="I29" s="9">
        <v>206.63</v>
      </c>
      <c r="J29" s="10">
        <v>3.0217000000000001</v>
      </c>
      <c r="K29" s="9">
        <f t="shared" si="9"/>
        <v>962.05500000000006</v>
      </c>
      <c r="L29" s="9"/>
      <c r="N29" s="9"/>
      <c r="P29" s="33">
        <v>11038</v>
      </c>
      <c r="Q29" s="33"/>
    </row>
    <row r="30" spans="1:17" x14ac:dyDescent="0.4">
      <c r="A30" s="1" t="s">
        <v>26</v>
      </c>
      <c r="C30" s="9">
        <v>22.36</v>
      </c>
      <c r="D30" s="10">
        <v>9.7999999999999997E-3</v>
      </c>
      <c r="E30" s="9">
        <f t="shared" si="7"/>
        <v>29.71</v>
      </c>
      <c r="F30" s="9">
        <v>16.59</v>
      </c>
      <c r="G30" s="10">
        <v>1.3899999999999999E-2</v>
      </c>
      <c r="H30" s="9">
        <f t="shared" si="8"/>
        <v>44.39</v>
      </c>
      <c r="I30" s="9">
        <v>179.86</v>
      </c>
      <c r="J30" s="10">
        <v>2.7403</v>
      </c>
      <c r="K30" s="9">
        <f t="shared" si="9"/>
        <v>864.93500000000006</v>
      </c>
      <c r="L30" s="9">
        <v>1093.75</v>
      </c>
      <c r="M30" s="10">
        <v>2.7330999999999999</v>
      </c>
      <c r="N30" s="9">
        <f t="shared" si="13"/>
        <v>28424.75</v>
      </c>
      <c r="P30" s="33">
        <v>52963</v>
      </c>
      <c r="Q30" s="33"/>
    </row>
    <row r="31" spans="1:17" x14ac:dyDescent="0.4">
      <c r="A31" s="1" t="s">
        <v>61</v>
      </c>
      <c r="C31" s="9">
        <v>20.28</v>
      </c>
      <c r="D31" s="10">
        <v>6.7999999999999996E-3</v>
      </c>
      <c r="E31" s="9">
        <f t="shared" si="7"/>
        <v>25.380000000000003</v>
      </c>
      <c r="F31" s="9">
        <v>28.03</v>
      </c>
      <c r="G31" s="10">
        <v>1.01E-2</v>
      </c>
      <c r="H31" s="9">
        <f t="shared" si="8"/>
        <v>48.230000000000004</v>
      </c>
      <c r="I31" s="9">
        <v>85.8</v>
      </c>
      <c r="J31" s="10">
        <v>3.8123</v>
      </c>
      <c r="K31" s="9">
        <f t="shared" si="9"/>
        <v>1038.875</v>
      </c>
      <c r="L31" s="9"/>
      <c r="N31" s="9"/>
      <c r="P31" s="33">
        <v>21534</v>
      </c>
      <c r="Q31" s="33"/>
    </row>
    <row r="32" spans="1:17" x14ac:dyDescent="0.4">
      <c r="A32" s="1" t="s">
        <v>73</v>
      </c>
      <c r="C32" s="9">
        <v>16.010000000000002</v>
      </c>
      <c r="D32" s="10">
        <v>8.5000000000000006E-3</v>
      </c>
      <c r="E32" s="9">
        <f t="shared" si="7"/>
        <v>22.385000000000002</v>
      </c>
      <c r="F32" s="9">
        <v>18.62</v>
      </c>
      <c r="G32" s="10">
        <v>6.3E-3</v>
      </c>
      <c r="H32" s="9">
        <f t="shared" si="8"/>
        <v>31.22</v>
      </c>
      <c r="I32" s="9">
        <v>55.78</v>
      </c>
      <c r="J32" s="10">
        <v>1.7554000000000001</v>
      </c>
      <c r="K32" s="9">
        <f t="shared" si="9"/>
        <v>494.63</v>
      </c>
      <c r="L32" s="9"/>
      <c r="N32" s="9"/>
      <c r="P32" s="33">
        <v>2718</v>
      </c>
      <c r="Q32" s="33"/>
    </row>
    <row r="33" spans="1:17" x14ac:dyDescent="0.4">
      <c r="A33" s="1" t="s">
        <v>11</v>
      </c>
      <c r="C33" s="9">
        <v>21.34</v>
      </c>
      <c r="D33" s="10">
        <v>8.0999999999999996E-3</v>
      </c>
      <c r="E33" s="9">
        <f t="shared" si="7"/>
        <v>27.414999999999999</v>
      </c>
      <c r="F33" s="9">
        <v>41.42</v>
      </c>
      <c r="G33" s="10">
        <v>1.0699999999999999E-2</v>
      </c>
      <c r="H33" s="9">
        <f t="shared" si="8"/>
        <v>62.82</v>
      </c>
      <c r="I33" s="9">
        <v>378.88</v>
      </c>
      <c r="J33" s="10">
        <v>2.5526</v>
      </c>
      <c r="K33" s="9">
        <f t="shared" si="9"/>
        <v>1017.03</v>
      </c>
      <c r="L33" s="9">
        <v>23798.52</v>
      </c>
      <c r="M33" s="10">
        <v>1.4040999999999999</v>
      </c>
      <c r="N33" s="9">
        <f t="shared" si="13"/>
        <v>37839.519999999997</v>
      </c>
      <c r="P33" s="33">
        <v>240076</v>
      </c>
      <c r="Q33" s="33"/>
    </row>
    <row r="34" spans="1:17" x14ac:dyDescent="0.4">
      <c r="A34" s="1" t="s">
        <v>74</v>
      </c>
      <c r="C34" s="9">
        <v>22.1</v>
      </c>
      <c r="D34" s="10">
        <v>9.1000000000000004E-3</v>
      </c>
      <c r="E34" s="9">
        <f t="shared" si="7"/>
        <v>28.925000000000001</v>
      </c>
      <c r="F34" s="9">
        <v>22.47</v>
      </c>
      <c r="G34" s="10">
        <v>9.7999999999999997E-3</v>
      </c>
      <c r="H34" s="9">
        <f t="shared" si="8"/>
        <v>42.069999999999993</v>
      </c>
      <c r="I34" s="9">
        <v>83.41</v>
      </c>
      <c r="J34" s="10">
        <v>1.4436</v>
      </c>
      <c r="K34" s="9">
        <f t="shared" si="9"/>
        <v>444.30999999999995</v>
      </c>
      <c r="L34" s="9"/>
      <c r="N34" s="9"/>
      <c r="P34" s="33">
        <v>1221</v>
      </c>
      <c r="Q34" s="33"/>
    </row>
    <row r="35" spans="1:17" x14ac:dyDescent="0.4">
      <c r="A35" s="1" t="s">
        <v>27</v>
      </c>
      <c r="C35" s="9">
        <v>11.9</v>
      </c>
      <c r="D35" s="10">
        <v>5.1000000000000004E-3</v>
      </c>
      <c r="E35" s="9">
        <f t="shared" si="7"/>
        <v>15.725000000000001</v>
      </c>
      <c r="F35" s="9">
        <v>15.47</v>
      </c>
      <c r="G35" s="10">
        <v>6.1000000000000004E-3</v>
      </c>
      <c r="H35" s="9">
        <f t="shared" si="8"/>
        <v>27.67</v>
      </c>
      <c r="I35" s="9">
        <v>100.99</v>
      </c>
      <c r="J35" s="10">
        <v>2.0470000000000002</v>
      </c>
      <c r="K35" s="9">
        <f t="shared" si="9"/>
        <v>612.74</v>
      </c>
      <c r="L35" s="9"/>
      <c r="N35" s="9"/>
      <c r="P35" s="33">
        <v>5499</v>
      </c>
      <c r="Q35" s="33"/>
    </row>
    <row r="36" spans="1:17" x14ac:dyDescent="0.4">
      <c r="A36" s="1" t="s">
        <v>12</v>
      </c>
      <c r="C36" s="9">
        <v>17.64</v>
      </c>
      <c r="D36" s="10">
        <v>8.0000000000000002E-3</v>
      </c>
      <c r="E36" s="9">
        <f t="shared" si="7"/>
        <v>23.64</v>
      </c>
      <c r="F36" s="9">
        <v>25.12</v>
      </c>
      <c r="G36" s="10">
        <v>1.67E-2</v>
      </c>
      <c r="H36" s="9">
        <f t="shared" si="8"/>
        <v>58.519999999999996</v>
      </c>
      <c r="I36" s="9">
        <v>125.33</v>
      </c>
      <c r="J36" s="10">
        <v>2.8386999999999998</v>
      </c>
      <c r="K36" s="9">
        <f t="shared" si="9"/>
        <v>835.005</v>
      </c>
      <c r="L36" s="9">
        <v>4705.66</v>
      </c>
      <c r="M36" s="10">
        <v>2.4948999999999999</v>
      </c>
      <c r="N36" s="9">
        <f t="shared" si="13"/>
        <v>29654.66</v>
      </c>
      <c r="P36" s="33">
        <v>149618</v>
      </c>
      <c r="Q36" s="33"/>
    </row>
    <row r="37" spans="1:17" x14ac:dyDescent="0.4">
      <c r="A37" s="43" t="s">
        <v>89</v>
      </c>
      <c r="B37" s="44"/>
      <c r="C37" s="45">
        <v>24.78</v>
      </c>
      <c r="D37" s="46">
        <v>9.4000000000000004E-3</v>
      </c>
      <c r="E37" s="45">
        <f t="shared" si="7"/>
        <v>31.830000000000002</v>
      </c>
      <c r="F37" s="45">
        <v>23.3</v>
      </c>
      <c r="G37" s="46">
        <v>2.6200000000000001E-2</v>
      </c>
      <c r="H37" s="45">
        <f t="shared" si="8"/>
        <v>75.7</v>
      </c>
      <c r="I37" s="45">
        <v>93.97</v>
      </c>
      <c r="J37" s="46">
        <v>9.1837</v>
      </c>
      <c r="K37" s="45">
        <f t="shared" si="9"/>
        <v>2389.895</v>
      </c>
      <c r="L37" s="9"/>
      <c r="N37" s="9"/>
      <c r="P37" s="33"/>
      <c r="Q37" s="33"/>
    </row>
    <row r="38" spans="1:17" x14ac:dyDescent="0.4">
      <c r="A38" s="43" t="s">
        <v>90</v>
      </c>
      <c r="B38" s="44"/>
      <c r="C38" s="45">
        <v>33.770000000000003</v>
      </c>
      <c r="D38" s="46">
        <v>2.3E-2</v>
      </c>
      <c r="E38" s="45">
        <f t="shared" si="7"/>
        <v>51.02</v>
      </c>
      <c r="F38" s="45">
        <v>27.87</v>
      </c>
      <c r="G38" s="46">
        <v>5.6000000000000001E-2</v>
      </c>
      <c r="H38" s="45">
        <f t="shared" si="8"/>
        <v>139.87</v>
      </c>
      <c r="I38" s="45">
        <v>89.48</v>
      </c>
      <c r="J38" s="46">
        <v>16.023599999999998</v>
      </c>
      <c r="K38" s="45">
        <f t="shared" si="9"/>
        <v>4095.3799999999997</v>
      </c>
      <c r="L38" s="9"/>
      <c r="N38" s="9"/>
      <c r="P38" s="33"/>
      <c r="Q38" s="33"/>
    </row>
    <row r="39" spans="1:17" x14ac:dyDescent="0.4">
      <c r="A39" s="43" t="s">
        <v>91</v>
      </c>
      <c r="B39" s="44"/>
      <c r="C39" s="45">
        <v>31.59</v>
      </c>
      <c r="D39" s="46">
        <v>0</v>
      </c>
      <c r="E39" s="45">
        <f t="shared" si="7"/>
        <v>31.59</v>
      </c>
      <c r="F39" s="45">
        <v>29.14</v>
      </c>
      <c r="G39" s="46">
        <v>1.6799999999999999E-2</v>
      </c>
      <c r="H39" s="45">
        <f t="shared" si="8"/>
        <v>62.74</v>
      </c>
      <c r="I39" s="45">
        <v>188.2</v>
      </c>
      <c r="J39" s="46">
        <v>3.5426000000000002</v>
      </c>
      <c r="K39" s="45">
        <f t="shared" si="9"/>
        <v>1073.8500000000001</v>
      </c>
      <c r="L39" s="9"/>
      <c r="N39" s="9"/>
      <c r="P39" s="33"/>
      <c r="Q39" s="33"/>
    </row>
    <row r="40" spans="1:17" x14ac:dyDescent="0.4">
      <c r="A40" s="43" t="s">
        <v>92</v>
      </c>
      <c r="B40" s="44"/>
      <c r="C40" s="45">
        <v>38.69</v>
      </c>
      <c r="D40" s="46">
        <v>0</v>
      </c>
      <c r="E40" s="45">
        <f t="shared" si="7"/>
        <v>38.69</v>
      </c>
      <c r="F40" s="45">
        <v>39.44</v>
      </c>
      <c r="G40" s="46">
        <v>1.83E-2</v>
      </c>
      <c r="H40" s="45">
        <f t="shared" si="8"/>
        <v>76.039999999999992</v>
      </c>
      <c r="I40" s="45">
        <v>197.06</v>
      </c>
      <c r="J40" s="46">
        <v>5.0221999999999998</v>
      </c>
      <c r="K40" s="45">
        <f t="shared" si="9"/>
        <v>1452.61</v>
      </c>
      <c r="L40" s="9"/>
      <c r="N40" s="9"/>
      <c r="P40" s="33"/>
      <c r="Q40" s="33"/>
    </row>
    <row r="41" spans="1:17" x14ac:dyDescent="0.4">
      <c r="A41" s="1" t="s">
        <v>9</v>
      </c>
      <c r="C41" s="9">
        <v>16.600000000000001</v>
      </c>
      <c r="D41" s="10">
        <v>1.5100000000000001E-2</v>
      </c>
      <c r="E41" s="9">
        <f t="shared" si="7"/>
        <v>27.925000000000004</v>
      </c>
      <c r="F41" s="9">
        <v>17.89</v>
      </c>
      <c r="G41" s="10">
        <v>2.2700000000000001E-2</v>
      </c>
      <c r="H41" s="9">
        <f t="shared" si="8"/>
        <v>63.290000000000006</v>
      </c>
      <c r="I41" s="9">
        <v>200</v>
      </c>
      <c r="J41" s="10">
        <v>4.3244999999999996</v>
      </c>
      <c r="K41" s="9">
        <f t="shared" si="9"/>
        <v>1281.125</v>
      </c>
      <c r="L41" s="9">
        <v>15231.32</v>
      </c>
      <c r="M41" s="10">
        <v>3.7199</v>
      </c>
      <c r="N41" s="9">
        <f t="shared" si="13"/>
        <v>52430.32</v>
      </c>
      <c r="P41" s="33">
        <v>319536</v>
      </c>
      <c r="Q41" s="33"/>
    </row>
    <row r="42" spans="1:17" x14ac:dyDescent="0.4">
      <c r="A42" s="1" t="s">
        <v>75</v>
      </c>
      <c r="C42" s="9">
        <v>34.44</v>
      </c>
      <c r="D42" s="10">
        <v>1.12E-2</v>
      </c>
      <c r="E42" s="9">
        <f t="shared" si="7"/>
        <v>42.839999999999996</v>
      </c>
      <c r="F42" s="9">
        <v>41.53</v>
      </c>
      <c r="G42" s="10">
        <v>0.01</v>
      </c>
      <c r="H42" s="9">
        <f t="shared" si="8"/>
        <v>61.53</v>
      </c>
      <c r="I42" s="9">
        <v>212.38</v>
      </c>
      <c r="J42" s="10">
        <v>4.3038999999999996</v>
      </c>
      <c r="K42" s="9">
        <f t="shared" si="9"/>
        <v>1288.355</v>
      </c>
      <c r="L42" s="9"/>
      <c r="N42" s="9"/>
      <c r="P42" s="33">
        <v>15790</v>
      </c>
      <c r="Q42" s="33"/>
    </row>
    <row r="43" spans="1:17" x14ac:dyDescent="0.4">
      <c r="A43" s="1" t="s">
        <v>76</v>
      </c>
      <c r="C43" s="9">
        <v>25.1</v>
      </c>
      <c r="D43" s="10">
        <v>7.4000000000000003E-3</v>
      </c>
      <c r="E43" s="9">
        <f t="shared" si="7"/>
        <v>30.650000000000002</v>
      </c>
      <c r="F43" s="9">
        <v>39.22</v>
      </c>
      <c r="G43" s="10">
        <v>6.1999999999999998E-3</v>
      </c>
      <c r="H43" s="9">
        <f t="shared" si="8"/>
        <v>51.62</v>
      </c>
      <c r="I43" s="9">
        <v>542.71</v>
      </c>
      <c r="J43" s="10">
        <v>1.7292000000000001</v>
      </c>
      <c r="K43" s="9">
        <f t="shared" si="9"/>
        <v>975.01</v>
      </c>
      <c r="L43" s="9"/>
      <c r="N43" s="9"/>
      <c r="P43" s="33">
        <v>5558</v>
      </c>
      <c r="Q43" s="33"/>
    </row>
    <row r="44" spans="1:17" x14ac:dyDescent="0.4">
      <c r="A44" s="1" t="s">
        <v>28</v>
      </c>
      <c r="C44" s="9">
        <v>18.54</v>
      </c>
      <c r="D44" s="10">
        <v>8.2000000000000007E-3</v>
      </c>
      <c r="E44" s="9">
        <f t="shared" si="7"/>
        <v>24.689999999999998</v>
      </c>
      <c r="F44" s="9">
        <v>14.59</v>
      </c>
      <c r="G44" s="10">
        <v>1.5100000000000001E-2</v>
      </c>
      <c r="H44" s="9">
        <f t="shared" si="8"/>
        <v>44.790000000000006</v>
      </c>
      <c r="I44" s="9">
        <v>107.49</v>
      </c>
      <c r="J44" s="10">
        <v>3.101</v>
      </c>
      <c r="K44" s="9">
        <f t="shared" si="9"/>
        <v>882.74</v>
      </c>
      <c r="L44" s="9">
        <v>5164</v>
      </c>
      <c r="M44" s="10">
        <v>1.216</v>
      </c>
      <c r="N44" s="9">
        <f t="shared" si="13"/>
        <v>17324</v>
      </c>
      <c r="P44" s="33">
        <v>27356</v>
      </c>
      <c r="Q44" s="33"/>
    </row>
    <row r="45" spans="1:17" x14ac:dyDescent="0.4">
      <c r="A45" s="1" t="s">
        <v>13</v>
      </c>
      <c r="C45" s="9">
        <v>16.64</v>
      </c>
      <c r="D45" s="10">
        <v>8.3999999999999995E-3</v>
      </c>
      <c r="E45" s="9">
        <f t="shared" si="7"/>
        <v>22.94</v>
      </c>
      <c r="F45" s="9">
        <v>27.11</v>
      </c>
      <c r="G45" s="10">
        <v>1.2999999999999999E-2</v>
      </c>
      <c r="H45" s="9">
        <f t="shared" si="8"/>
        <v>53.11</v>
      </c>
      <c r="I45" s="9">
        <v>178.91</v>
      </c>
      <c r="J45" s="10">
        <v>4.6515000000000004</v>
      </c>
      <c r="K45" s="9">
        <f t="shared" si="9"/>
        <v>1341.7850000000001</v>
      </c>
      <c r="L45" s="9">
        <v>16783.62</v>
      </c>
      <c r="M45" s="10">
        <v>1.5365</v>
      </c>
      <c r="N45" s="9">
        <f t="shared" si="13"/>
        <v>32148.62</v>
      </c>
      <c r="P45" s="33">
        <v>91143</v>
      </c>
      <c r="Q45" s="33"/>
    </row>
    <row r="46" spans="1:17" x14ac:dyDescent="0.4">
      <c r="A46" s="1" t="s">
        <v>29</v>
      </c>
      <c r="C46" s="9">
        <v>16</v>
      </c>
      <c r="D46" s="10">
        <v>7.6E-3</v>
      </c>
      <c r="E46" s="9">
        <f t="shared" si="7"/>
        <v>21.7</v>
      </c>
      <c r="F46" s="9">
        <v>23.96</v>
      </c>
      <c r="G46" s="10">
        <v>8.2000000000000007E-3</v>
      </c>
      <c r="H46" s="9">
        <f t="shared" si="8"/>
        <v>40.36</v>
      </c>
      <c r="I46" s="9">
        <v>84.19</v>
      </c>
      <c r="J46" s="10">
        <v>3.3734999999999999</v>
      </c>
      <c r="K46" s="9">
        <f t="shared" si="9"/>
        <v>927.56500000000005</v>
      </c>
      <c r="L46" s="9"/>
      <c r="N46" s="9"/>
      <c r="P46" s="33">
        <v>9996</v>
      </c>
      <c r="Q46" s="33"/>
    </row>
    <row r="47" spans="1:17" x14ac:dyDescent="0.4">
      <c r="A47" s="1" t="s">
        <v>30</v>
      </c>
      <c r="C47" s="9">
        <v>27.15</v>
      </c>
      <c r="D47" s="10">
        <v>7.6E-3</v>
      </c>
      <c r="E47" s="9">
        <f t="shared" si="7"/>
        <v>32.85</v>
      </c>
      <c r="F47" s="9">
        <v>45.32</v>
      </c>
      <c r="G47" s="10">
        <v>9.1999999999999998E-3</v>
      </c>
      <c r="H47" s="9">
        <f t="shared" si="8"/>
        <v>63.72</v>
      </c>
      <c r="I47" s="9">
        <v>319.19</v>
      </c>
      <c r="J47" s="10">
        <v>2.8702999999999999</v>
      </c>
      <c r="K47" s="9">
        <f t="shared" si="9"/>
        <v>1036.7649999999999</v>
      </c>
      <c r="L47" s="9"/>
      <c r="N47" s="9"/>
      <c r="P47" s="33">
        <v>13264</v>
      </c>
      <c r="Q47" s="33"/>
    </row>
    <row r="48" spans="1:17" x14ac:dyDescent="0.4">
      <c r="A48" s="1" t="s">
        <v>78</v>
      </c>
      <c r="C48" s="9">
        <v>19.34</v>
      </c>
      <c r="D48" s="10">
        <v>8.2000000000000007E-3</v>
      </c>
      <c r="E48" s="9">
        <f t="shared" si="7"/>
        <v>25.490000000000002</v>
      </c>
      <c r="F48" s="9">
        <v>32.25</v>
      </c>
      <c r="G48" s="10">
        <v>1.0800000000000001E-2</v>
      </c>
      <c r="H48" s="9">
        <f t="shared" si="8"/>
        <v>53.85</v>
      </c>
      <c r="I48" s="9">
        <v>157.55000000000001</v>
      </c>
      <c r="J48" s="10">
        <v>2.7202000000000002</v>
      </c>
      <c r="K48" s="9">
        <f t="shared" si="9"/>
        <v>837.60000000000014</v>
      </c>
      <c r="L48" s="9">
        <v>20286.64</v>
      </c>
      <c r="M48" s="10">
        <v>2.2637999999999998</v>
      </c>
      <c r="N48" s="9">
        <f t="shared" si="13"/>
        <v>42924.639999999999</v>
      </c>
      <c r="P48" s="33">
        <v>152544</v>
      </c>
      <c r="Q48" s="33"/>
    </row>
    <row r="49" spans="1:17" x14ac:dyDescent="0.4">
      <c r="A49" s="1" t="s">
        <v>59</v>
      </c>
      <c r="C49" s="9">
        <v>23.2</v>
      </c>
      <c r="D49" s="10">
        <v>1.0699999999999999E-2</v>
      </c>
      <c r="E49" s="9">
        <f t="shared" si="7"/>
        <v>31.225000000000001</v>
      </c>
      <c r="F49" s="9">
        <v>22.62</v>
      </c>
      <c r="G49" s="10">
        <v>1.67E-2</v>
      </c>
      <c r="H49" s="9">
        <f t="shared" si="8"/>
        <v>56.019999999999996</v>
      </c>
      <c r="I49" s="9">
        <v>63.93</v>
      </c>
      <c r="J49" s="10">
        <v>3.2581000000000002</v>
      </c>
      <c r="K49" s="9">
        <f t="shared" si="9"/>
        <v>878.45500000000004</v>
      </c>
      <c r="L49" s="9"/>
      <c r="N49" s="9"/>
      <c r="P49" s="33">
        <v>7035</v>
      </c>
      <c r="Q49" s="33"/>
    </row>
    <row r="50" spans="1:17" x14ac:dyDescent="0.4">
      <c r="A50" s="1" t="s">
        <v>60</v>
      </c>
      <c r="C50" s="9">
        <v>21.7</v>
      </c>
      <c r="D50" s="10">
        <v>7.4000000000000003E-3</v>
      </c>
      <c r="E50" s="9">
        <f t="shared" si="7"/>
        <v>27.25</v>
      </c>
      <c r="F50" s="9">
        <v>16.77</v>
      </c>
      <c r="G50" s="10">
        <v>1.77E-2</v>
      </c>
      <c r="H50" s="9">
        <f t="shared" si="8"/>
        <v>52.17</v>
      </c>
      <c r="I50" s="9">
        <v>79.23</v>
      </c>
      <c r="J50" s="10">
        <v>3.0569000000000002</v>
      </c>
      <c r="K50" s="9">
        <f t="shared" si="9"/>
        <v>843.45500000000004</v>
      </c>
      <c r="L50" s="9">
        <v>2482.85</v>
      </c>
      <c r="M50" s="10">
        <v>1.4863999999999999</v>
      </c>
      <c r="N50" s="9">
        <f t="shared" ref="N50" si="14">+L50+(M50*$B$7)</f>
        <v>17346.849999999999</v>
      </c>
      <c r="P50" s="33">
        <v>35111</v>
      </c>
      <c r="Q50" s="33"/>
    </row>
    <row r="51" spans="1:17" x14ac:dyDescent="0.4">
      <c r="A51" s="1" t="s">
        <v>58</v>
      </c>
      <c r="C51" s="9">
        <v>21.25</v>
      </c>
      <c r="D51" s="10">
        <v>7.4999999999999997E-3</v>
      </c>
      <c r="E51" s="9">
        <f t="shared" si="7"/>
        <v>26.875</v>
      </c>
      <c r="F51" s="9">
        <v>30.55</v>
      </c>
      <c r="G51" s="10">
        <v>0.02</v>
      </c>
      <c r="H51" s="9">
        <f t="shared" si="8"/>
        <v>70.55</v>
      </c>
      <c r="I51" s="9">
        <v>138.54</v>
      </c>
      <c r="J51" s="10">
        <v>4.7790999999999997</v>
      </c>
      <c r="K51" s="9">
        <f t="shared" si="9"/>
        <v>1333.3149999999998</v>
      </c>
      <c r="L51" s="9"/>
      <c r="N51" s="9"/>
      <c r="P51" s="33">
        <v>34871</v>
      </c>
      <c r="Q51" s="33"/>
    </row>
    <row r="52" spans="1:17" x14ac:dyDescent="0.4">
      <c r="A52" s="1" t="s">
        <v>77</v>
      </c>
      <c r="C52" s="9">
        <v>25.68</v>
      </c>
      <c r="D52" s="10">
        <v>9.4000000000000004E-3</v>
      </c>
      <c r="E52" s="9">
        <f t="shared" si="7"/>
        <v>32.730000000000004</v>
      </c>
      <c r="F52" s="9">
        <v>38.659999999999997</v>
      </c>
      <c r="G52" s="10">
        <v>1.41E-2</v>
      </c>
      <c r="H52" s="9">
        <f t="shared" si="8"/>
        <v>66.86</v>
      </c>
      <c r="I52" s="9">
        <v>105.08</v>
      </c>
      <c r="J52" s="10">
        <v>3.4350000000000001</v>
      </c>
      <c r="K52" s="9">
        <f t="shared" si="9"/>
        <v>963.83</v>
      </c>
      <c r="L52" s="9"/>
      <c r="N52" s="9"/>
      <c r="P52" s="33">
        <v>51824</v>
      </c>
      <c r="Q52" s="33"/>
    </row>
    <row r="53" spans="1:17" x14ac:dyDescent="0.4">
      <c r="A53" s="1" t="s">
        <v>79</v>
      </c>
      <c r="C53" s="9">
        <v>24.02</v>
      </c>
      <c r="D53" s="10">
        <v>6.6E-3</v>
      </c>
      <c r="E53" s="9">
        <f t="shared" si="7"/>
        <v>28.97</v>
      </c>
      <c r="F53" s="9">
        <v>39.06</v>
      </c>
      <c r="G53" s="10">
        <v>1.17E-2</v>
      </c>
      <c r="H53" s="9">
        <f t="shared" si="8"/>
        <v>62.460000000000008</v>
      </c>
      <c r="I53" s="9">
        <v>279.14</v>
      </c>
      <c r="J53" s="10">
        <v>2.2027999999999999</v>
      </c>
      <c r="K53" s="9">
        <f t="shared" si="9"/>
        <v>829.83999999999992</v>
      </c>
      <c r="L53" s="9"/>
      <c r="N53" s="9"/>
      <c r="P53" s="33">
        <v>8672</v>
      </c>
      <c r="Q53" s="33"/>
    </row>
    <row r="54" spans="1:17" x14ac:dyDescent="0.4">
      <c r="A54" s="1" t="s">
        <v>57</v>
      </c>
      <c r="C54" s="9">
        <v>22.17</v>
      </c>
      <c r="D54" s="10">
        <v>7.3000000000000001E-3</v>
      </c>
      <c r="E54" s="9">
        <f t="shared" si="7"/>
        <v>27.645000000000003</v>
      </c>
      <c r="F54" s="9">
        <v>24.07</v>
      </c>
      <c r="G54" s="10">
        <v>1.8499999999999999E-2</v>
      </c>
      <c r="H54" s="9">
        <f t="shared" si="8"/>
        <v>61.07</v>
      </c>
      <c r="I54" s="9">
        <v>304.05</v>
      </c>
      <c r="J54" s="10">
        <v>2.5383</v>
      </c>
      <c r="K54" s="9">
        <f t="shared" si="9"/>
        <v>938.625</v>
      </c>
      <c r="L54" s="9"/>
      <c r="N54" s="9"/>
      <c r="P54" s="33">
        <v>23975</v>
      </c>
      <c r="Q54" s="33"/>
    </row>
    <row r="55" spans="1:17" x14ac:dyDescent="0.4">
      <c r="A55" s="1" t="s">
        <v>80</v>
      </c>
      <c r="C55" s="9">
        <v>30.3</v>
      </c>
      <c r="D55" s="10">
        <v>9.1999999999999998E-3</v>
      </c>
      <c r="E55" s="9">
        <f t="shared" si="7"/>
        <v>37.200000000000003</v>
      </c>
      <c r="F55" s="9">
        <v>31.76</v>
      </c>
      <c r="G55" s="10">
        <v>1.77E-2</v>
      </c>
      <c r="H55" s="9">
        <f t="shared" si="8"/>
        <v>67.16</v>
      </c>
      <c r="I55" s="9">
        <v>191.6</v>
      </c>
      <c r="J55" s="10">
        <v>1.1043000000000001</v>
      </c>
      <c r="K55" s="9">
        <f t="shared" si="9"/>
        <v>467.67499999999995</v>
      </c>
      <c r="L55" s="9"/>
      <c r="N55" s="9"/>
      <c r="P55" s="33">
        <v>6062</v>
      </c>
      <c r="Q55" s="33"/>
    </row>
    <row r="56" spans="1:17" x14ac:dyDescent="0.4">
      <c r="A56" s="1" t="s">
        <v>81</v>
      </c>
      <c r="C56" s="9">
        <v>21.95</v>
      </c>
      <c r="D56" s="10">
        <v>8.2000000000000007E-3</v>
      </c>
      <c r="E56" s="9">
        <f t="shared" si="7"/>
        <v>28.1</v>
      </c>
      <c r="F56" s="9">
        <v>36.26</v>
      </c>
      <c r="G56" s="10">
        <v>1.61E-2</v>
      </c>
      <c r="H56" s="9">
        <f t="shared" si="8"/>
        <v>68.460000000000008</v>
      </c>
      <c r="I56" s="9">
        <v>123.74</v>
      </c>
      <c r="J56" s="10">
        <v>4.8388</v>
      </c>
      <c r="K56" s="9">
        <f t="shared" si="9"/>
        <v>1333.44</v>
      </c>
      <c r="L56" s="9"/>
      <c r="N56" s="9"/>
      <c r="P56" s="33">
        <v>66530</v>
      </c>
      <c r="Q56" s="33"/>
    </row>
    <row r="57" spans="1:17" x14ac:dyDescent="0.4">
      <c r="A57" s="1" t="s">
        <v>31</v>
      </c>
      <c r="C57" s="9">
        <v>21</v>
      </c>
      <c r="D57" s="10">
        <v>6.8999999999999999E-3</v>
      </c>
      <c r="E57" s="9">
        <f t="shared" si="7"/>
        <v>26.175000000000001</v>
      </c>
      <c r="F57" s="9">
        <v>32.71</v>
      </c>
      <c r="G57" s="10">
        <v>0.01</v>
      </c>
      <c r="H57" s="9">
        <f t="shared" si="8"/>
        <v>52.71</v>
      </c>
      <c r="I57" s="9">
        <v>167.64</v>
      </c>
      <c r="J57" s="10">
        <v>2.2507000000000001</v>
      </c>
      <c r="K57" s="9">
        <f t="shared" si="9"/>
        <v>730.31500000000005</v>
      </c>
      <c r="L57" s="9"/>
      <c r="N57" s="9"/>
      <c r="P57" s="33">
        <v>11685</v>
      </c>
      <c r="Q57" s="33"/>
    </row>
    <row r="58" spans="1:17" x14ac:dyDescent="0.4">
      <c r="A58" s="43" t="s">
        <v>82</v>
      </c>
      <c r="B58" s="44"/>
      <c r="C58" s="45">
        <v>21.07</v>
      </c>
      <c r="D58" s="46">
        <v>8.5000000000000006E-3</v>
      </c>
      <c r="E58" s="45">
        <f t="shared" si="7"/>
        <v>27.445</v>
      </c>
      <c r="F58" s="45">
        <v>37.42</v>
      </c>
      <c r="G58" s="46">
        <v>1.6500000000000001E-2</v>
      </c>
      <c r="H58" s="45">
        <f t="shared" si="8"/>
        <v>70.42</v>
      </c>
      <c r="I58" s="45">
        <v>340.6</v>
      </c>
      <c r="J58" s="46">
        <v>3.5825</v>
      </c>
      <c r="K58" s="45">
        <f t="shared" si="9"/>
        <v>1236.2249999999999</v>
      </c>
      <c r="L58" s="9"/>
      <c r="N58" s="9"/>
      <c r="P58" s="33">
        <v>13340</v>
      </c>
      <c r="Q58" s="33"/>
    </row>
    <row r="59" spans="1:17" x14ac:dyDescent="0.4">
      <c r="A59" s="1" t="s">
        <v>32</v>
      </c>
      <c r="C59" s="9">
        <v>14.22</v>
      </c>
      <c r="D59" s="10">
        <v>1.09E-2</v>
      </c>
      <c r="E59" s="9">
        <f t="shared" si="7"/>
        <v>22.395000000000003</v>
      </c>
      <c r="F59" s="9">
        <v>16.239999999999998</v>
      </c>
      <c r="G59" s="10">
        <v>1.61E-2</v>
      </c>
      <c r="H59" s="9">
        <f t="shared" si="8"/>
        <v>48.44</v>
      </c>
      <c r="I59" s="9">
        <v>53.33</v>
      </c>
      <c r="J59" s="10">
        <v>4.5690999999999997</v>
      </c>
      <c r="K59" s="9">
        <f t="shared" si="9"/>
        <v>1195.6049999999998</v>
      </c>
      <c r="L59" s="9">
        <v>8527.98</v>
      </c>
      <c r="M59" s="10">
        <v>2.0983000000000001</v>
      </c>
      <c r="N59" s="9">
        <f t="shared" si="13"/>
        <v>29510.98</v>
      </c>
      <c r="P59" s="33">
        <v>54731</v>
      </c>
      <c r="Q59" s="33"/>
    </row>
    <row r="60" spans="1:17" x14ac:dyDescent="0.4">
      <c r="A60" s="1" t="s">
        <v>83</v>
      </c>
      <c r="C60" s="9">
        <v>16.47</v>
      </c>
      <c r="D60" s="10">
        <v>9.9000000000000008E-3</v>
      </c>
      <c r="E60" s="9">
        <f t="shared" si="7"/>
        <v>23.895</v>
      </c>
      <c r="F60" s="9">
        <v>22.37</v>
      </c>
      <c r="G60" s="10">
        <v>1.2699999999999999E-2</v>
      </c>
      <c r="H60" s="9">
        <f t="shared" si="8"/>
        <v>47.769999999999996</v>
      </c>
      <c r="I60" s="9">
        <v>84.18</v>
      </c>
      <c r="J60" s="10">
        <v>3.4864999999999999</v>
      </c>
      <c r="K60" s="9">
        <f t="shared" si="9"/>
        <v>955.80500000000006</v>
      </c>
      <c r="L60" s="9"/>
      <c r="N60" s="9"/>
      <c r="P60" s="33">
        <v>10820</v>
      </c>
      <c r="Q60" s="33"/>
    </row>
    <row r="61" spans="1:17" x14ac:dyDescent="0.4">
      <c r="A61" s="1" t="s">
        <v>50</v>
      </c>
      <c r="C61" s="9">
        <v>15.2</v>
      </c>
      <c r="D61" s="10">
        <v>9.4000000000000004E-3</v>
      </c>
      <c r="E61" s="9">
        <f t="shared" si="7"/>
        <v>22.25</v>
      </c>
      <c r="F61" s="9">
        <v>31.13</v>
      </c>
      <c r="G61" s="10">
        <v>8.8000000000000005E-3</v>
      </c>
      <c r="H61" s="9">
        <f t="shared" si="8"/>
        <v>48.730000000000004</v>
      </c>
      <c r="I61" s="9">
        <v>159.12</v>
      </c>
      <c r="J61" s="10">
        <v>2.7120000000000002</v>
      </c>
      <c r="K61" s="9">
        <f t="shared" si="9"/>
        <v>837.12</v>
      </c>
      <c r="L61" s="9">
        <v>6393.02</v>
      </c>
      <c r="M61" s="10">
        <v>0.74680000000000002</v>
      </c>
      <c r="N61" s="9">
        <f t="shared" si="13"/>
        <v>13861.02</v>
      </c>
      <c r="P61" s="33">
        <v>36058</v>
      </c>
      <c r="Q61" s="33"/>
    </row>
    <row r="62" spans="1:17" x14ac:dyDescent="0.4">
      <c r="A62" s="1" t="s">
        <v>51</v>
      </c>
      <c r="C62" s="9">
        <v>18.510000000000002</v>
      </c>
      <c r="D62" s="10">
        <v>1.2999999999999999E-2</v>
      </c>
      <c r="E62" s="9">
        <f t="shared" si="7"/>
        <v>28.26</v>
      </c>
      <c r="F62" s="9">
        <v>28.74</v>
      </c>
      <c r="G62" s="10">
        <v>1.83E-2</v>
      </c>
      <c r="H62" s="9">
        <f t="shared" si="8"/>
        <v>65.34</v>
      </c>
      <c r="I62" s="9">
        <v>140.97</v>
      </c>
      <c r="J62" s="10">
        <v>4.2037000000000004</v>
      </c>
      <c r="K62" s="9">
        <f t="shared" si="9"/>
        <v>1191.8950000000002</v>
      </c>
      <c r="L62" s="9">
        <v>6073.68</v>
      </c>
      <c r="M62" s="10">
        <v>2.2421000000000002</v>
      </c>
      <c r="N62" s="9">
        <f t="shared" si="13"/>
        <v>28494.680000000004</v>
      </c>
      <c r="P62" s="33">
        <v>353284</v>
      </c>
      <c r="Q62" s="33"/>
    </row>
    <row r="63" spans="1:17" x14ac:dyDescent="0.4">
      <c r="A63" s="1" t="s">
        <v>56</v>
      </c>
      <c r="C63" s="9">
        <v>16.79</v>
      </c>
      <c r="D63" s="10">
        <v>1.04E-2</v>
      </c>
      <c r="E63" s="9">
        <f t="shared" si="7"/>
        <v>24.59</v>
      </c>
      <c r="F63" s="9">
        <v>17.11</v>
      </c>
      <c r="G63" s="10">
        <v>2.0500000000000001E-2</v>
      </c>
      <c r="H63" s="9">
        <f t="shared" si="8"/>
        <v>58.11</v>
      </c>
      <c r="I63" s="9">
        <v>114.46</v>
      </c>
      <c r="J63" s="10">
        <v>5.4371999999999998</v>
      </c>
      <c r="K63" s="9">
        <f t="shared" si="9"/>
        <v>1473.76</v>
      </c>
      <c r="L63" s="9"/>
      <c r="N63" s="9"/>
      <c r="P63" s="33">
        <v>33487</v>
      </c>
      <c r="Q63" s="33"/>
    </row>
    <row r="64" spans="1:17" x14ac:dyDescent="0.4">
      <c r="A64" s="1" t="s">
        <v>52</v>
      </c>
      <c r="C64" s="9">
        <v>17.3</v>
      </c>
      <c r="D64" s="10">
        <v>1.15E-2</v>
      </c>
      <c r="E64" s="9">
        <f t="shared" ref="E64:E78" si="15">+C64+(D64*$B$4)</f>
        <v>25.925000000000001</v>
      </c>
      <c r="F64" s="9">
        <v>31.25</v>
      </c>
      <c r="G64" s="10">
        <v>1.5299999999999999E-2</v>
      </c>
      <c r="H64" s="9">
        <f t="shared" ref="H64:H78" si="16">+F64+(G64*$B$5)</f>
        <v>61.849999999999994</v>
      </c>
      <c r="I64" s="9">
        <v>189.27</v>
      </c>
      <c r="J64" s="10">
        <v>2.8635999999999999</v>
      </c>
      <c r="K64" s="9">
        <f t="shared" ref="K64:K78" si="17">+I64+(J64*$B$6)</f>
        <v>905.17</v>
      </c>
      <c r="L64" s="9"/>
      <c r="N64" s="9"/>
      <c r="P64" s="33">
        <v>4246</v>
      </c>
      <c r="Q64" s="33"/>
    </row>
    <row r="65" spans="1:17" x14ac:dyDescent="0.4">
      <c r="A65" s="1" t="s">
        <v>85</v>
      </c>
      <c r="C65" s="9">
        <v>17.03</v>
      </c>
      <c r="D65" s="10">
        <v>1.2200000000000001E-2</v>
      </c>
      <c r="E65" s="9">
        <f t="shared" si="15"/>
        <v>26.18</v>
      </c>
      <c r="F65" s="9">
        <v>30.52</v>
      </c>
      <c r="G65" s="10">
        <v>1.0999999999999999E-2</v>
      </c>
      <c r="H65" s="9">
        <f t="shared" si="16"/>
        <v>52.519999999999996</v>
      </c>
      <c r="I65" s="9">
        <v>290.85000000000002</v>
      </c>
      <c r="J65" s="10">
        <v>2.2393999999999998</v>
      </c>
      <c r="K65" s="9">
        <f t="shared" si="17"/>
        <v>850.69999999999993</v>
      </c>
      <c r="L65" s="9"/>
      <c r="N65" s="9"/>
      <c r="P65" s="33">
        <v>5858</v>
      </c>
      <c r="Q65" s="33"/>
    </row>
    <row r="66" spans="1:17" x14ac:dyDescent="0.4">
      <c r="A66" s="1" t="s">
        <v>33</v>
      </c>
      <c r="C66" s="9">
        <v>20.47</v>
      </c>
      <c r="D66" s="10">
        <v>8.6E-3</v>
      </c>
      <c r="E66" s="9">
        <f t="shared" si="15"/>
        <v>26.919999999999998</v>
      </c>
      <c r="F66" s="9">
        <v>24</v>
      </c>
      <c r="G66" s="10">
        <v>1.6400000000000001E-2</v>
      </c>
      <c r="H66" s="9">
        <f t="shared" si="16"/>
        <v>56.800000000000004</v>
      </c>
      <c r="I66" s="9">
        <v>74.790000000000006</v>
      </c>
      <c r="J66" s="10">
        <v>3.5802999999999998</v>
      </c>
      <c r="K66" s="9">
        <f t="shared" si="17"/>
        <v>969.8649999999999</v>
      </c>
      <c r="L66" s="9"/>
      <c r="N66" s="9"/>
      <c r="P66" s="33">
        <v>16918</v>
      </c>
      <c r="Q66" s="33"/>
    </row>
    <row r="67" spans="1:17" x14ac:dyDescent="0.4">
      <c r="A67" s="1" t="s">
        <v>34</v>
      </c>
      <c r="C67" s="9">
        <v>35.56</v>
      </c>
      <c r="D67" s="10">
        <v>6.0000000000000001E-3</v>
      </c>
      <c r="E67" s="9">
        <f t="shared" si="15"/>
        <v>40.06</v>
      </c>
      <c r="F67" s="9">
        <v>43.55</v>
      </c>
      <c r="G67" s="10">
        <v>8.2000000000000007E-3</v>
      </c>
      <c r="H67" s="9">
        <f t="shared" si="16"/>
        <v>59.95</v>
      </c>
      <c r="I67" s="9">
        <v>386.97</v>
      </c>
      <c r="J67" s="10">
        <v>1.3481000000000001</v>
      </c>
      <c r="K67" s="9">
        <f t="shared" si="17"/>
        <v>723.99500000000012</v>
      </c>
      <c r="L67" s="9"/>
      <c r="N67" s="9"/>
      <c r="P67" s="33">
        <v>2779</v>
      </c>
      <c r="Q67" s="33"/>
    </row>
    <row r="68" spans="1:17" x14ac:dyDescent="0.4">
      <c r="A68" s="1" t="s">
        <v>35</v>
      </c>
      <c r="C68" s="9">
        <v>20.13</v>
      </c>
      <c r="D68" s="10">
        <v>7.4999999999999997E-3</v>
      </c>
      <c r="E68" s="9">
        <f t="shared" si="15"/>
        <v>25.754999999999999</v>
      </c>
      <c r="F68" s="9">
        <v>31.7</v>
      </c>
      <c r="G68" s="10">
        <v>1.6400000000000001E-2</v>
      </c>
      <c r="H68" s="9">
        <f t="shared" si="16"/>
        <v>64.5</v>
      </c>
      <c r="I68" s="9">
        <v>240.56</v>
      </c>
      <c r="J68" s="10">
        <v>3.0453000000000001</v>
      </c>
      <c r="K68" s="9">
        <f t="shared" si="17"/>
        <v>1001.885</v>
      </c>
      <c r="L68" s="9"/>
      <c r="N68" s="9"/>
      <c r="P68" s="33">
        <v>50482</v>
      </c>
      <c r="Q68" s="33"/>
    </row>
    <row r="69" spans="1:17" x14ac:dyDescent="0.4">
      <c r="A69" s="1" t="s">
        <v>84</v>
      </c>
      <c r="C69" s="9">
        <v>17.41</v>
      </c>
      <c r="D69" s="10">
        <v>1.4999999999999999E-2</v>
      </c>
      <c r="E69" s="9">
        <f t="shared" si="15"/>
        <v>28.66</v>
      </c>
      <c r="F69" s="9">
        <v>26.36</v>
      </c>
      <c r="G69" s="10">
        <v>1.84E-2</v>
      </c>
      <c r="H69" s="9">
        <f t="shared" si="16"/>
        <v>63.16</v>
      </c>
      <c r="I69" s="9">
        <v>137.1</v>
      </c>
      <c r="J69" s="10">
        <v>2.0733000000000001</v>
      </c>
      <c r="K69" s="9">
        <f t="shared" si="17"/>
        <v>655.42500000000007</v>
      </c>
      <c r="L69" s="9"/>
      <c r="N69" s="9"/>
      <c r="P69" s="33">
        <v>6935</v>
      </c>
      <c r="Q69" s="33"/>
    </row>
    <row r="70" spans="1:17" x14ac:dyDescent="0.4">
      <c r="A70" s="1" t="s">
        <v>44</v>
      </c>
      <c r="C70" s="9">
        <v>27.69</v>
      </c>
      <c r="D70" s="10">
        <v>1.512E-2</v>
      </c>
      <c r="E70" s="9">
        <f>+(C70*$B$10)+(D70*$B$4)</f>
        <v>39.433812500000002</v>
      </c>
      <c r="F70" s="9">
        <v>32.68</v>
      </c>
      <c r="G70" s="10">
        <v>3.023E-2</v>
      </c>
      <c r="H70" s="9">
        <f>+(F70*$B$10)+(G70*$B$5)</f>
        <v>93.616583333333338</v>
      </c>
      <c r="I70" s="9">
        <v>47</v>
      </c>
      <c r="J70" s="10">
        <v>7.3977000000000004</v>
      </c>
      <c r="K70" s="9">
        <f>+(I70*$B$10)+(J70*$B$6*$B$10)</f>
        <v>1924.081197916667</v>
      </c>
      <c r="L70" s="9">
        <v>3963.22</v>
      </c>
      <c r="M70" s="10">
        <v>6.2435999999999998</v>
      </c>
      <c r="N70" s="9">
        <f>+(L70*$B$10)+(M70*$B$7*$B$10)</f>
        <v>67367.541958333328</v>
      </c>
      <c r="P70" s="33">
        <v>744252</v>
      </c>
      <c r="Q70" s="33"/>
    </row>
    <row r="71" spans="1:17" x14ac:dyDescent="0.4">
      <c r="A71" s="1" t="s">
        <v>86</v>
      </c>
      <c r="C71" s="9">
        <v>19.73</v>
      </c>
      <c r="D71" s="10">
        <v>8.3000000000000001E-3</v>
      </c>
      <c r="E71" s="9">
        <f t="shared" si="15"/>
        <v>25.954999999999998</v>
      </c>
      <c r="F71" s="9">
        <v>16.899999999999999</v>
      </c>
      <c r="G71" s="10">
        <v>1.7000000000000001E-2</v>
      </c>
      <c r="H71" s="9">
        <f t="shared" si="16"/>
        <v>50.9</v>
      </c>
      <c r="I71" s="9">
        <v>107.98</v>
      </c>
      <c r="J71" s="10">
        <v>3.3313999999999999</v>
      </c>
      <c r="K71" s="9">
        <f t="shared" si="17"/>
        <v>940.83</v>
      </c>
      <c r="L71" s="9">
        <v>8523.61</v>
      </c>
      <c r="M71" s="10">
        <v>2.9723999999999999</v>
      </c>
      <c r="N71" s="9">
        <f t="shared" ref="N71:N76" si="18">+L71+(M71*$B$7)</f>
        <v>38247.61</v>
      </c>
      <c r="P71" s="33">
        <v>117494</v>
      </c>
      <c r="Q71" s="33"/>
    </row>
    <row r="72" spans="1:17" x14ac:dyDescent="0.4">
      <c r="A72" s="1" t="s">
        <v>87</v>
      </c>
      <c r="C72" s="9">
        <v>17.559999999999999</v>
      </c>
      <c r="D72" s="10">
        <v>8.0999999999999996E-3</v>
      </c>
      <c r="E72" s="9">
        <f t="shared" si="15"/>
        <v>23.634999999999998</v>
      </c>
      <c r="F72" s="9">
        <v>15.04</v>
      </c>
      <c r="G72" s="10">
        <v>1.52E-2</v>
      </c>
      <c r="H72" s="9">
        <f t="shared" si="16"/>
        <v>45.44</v>
      </c>
      <c r="I72" s="9">
        <v>34.42</v>
      </c>
      <c r="J72" s="10">
        <v>5.1924000000000001</v>
      </c>
      <c r="K72" s="9">
        <f t="shared" si="17"/>
        <v>1332.5200000000002</v>
      </c>
      <c r="L72" s="9"/>
      <c r="N72" s="9"/>
      <c r="P72" s="33">
        <v>12985</v>
      </c>
      <c r="Q72" s="33"/>
    </row>
    <row r="73" spans="1:17" x14ac:dyDescent="0.4">
      <c r="A73" s="1" t="s">
        <v>36</v>
      </c>
      <c r="C73" s="9">
        <v>23.82</v>
      </c>
      <c r="D73" s="10">
        <v>1.0500000000000001E-2</v>
      </c>
      <c r="E73" s="9">
        <f t="shared" si="15"/>
        <v>31.695</v>
      </c>
      <c r="F73" s="9">
        <v>32.47</v>
      </c>
      <c r="G73" s="10">
        <v>1.6199999999999999E-2</v>
      </c>
      <c r="H73" s="9">
        <f t="shared" si="16"/>
        <v>64.87</v>
      </c>
      <c r="I73" s="9">
        <v>121.29</v>
      </c>
      <c r="J73" s="10">
        <v>5.1459000000000001</v>
      </c>
      <c r="K73" s="9">
        <f t="shared" si="17"/>
        <v>1407.7650000000001</v>
      </c>
      <c r="L73" s="9">
        <v>7087.33</v>
      </c>
      <c r="M73" s="10">
        <v>4.0838999999999999</v>
      </c>
      <c r="N73" s="9">
        <f t="shared" si="18"/>
        <v>47926.33</v>
      </c>
      <c r="P73" s="33">
        <v>54674</v>
      </c>
      <c r="Q73" s="33"/>
    </row>
    <row r="74" spans="1:17" x14ac:dyDescent="0.4">
      <c r="A74" s="1" t="s">
        <v>55</v>
      </c>
      <c r="C74" s="9">
        <v>22.26</v>
      </c>
      <c r="D74" s="10">
        <v>7.4000000000000003E-3</v>
      </c>
      <c r="E74" s="9">
        <f t="shared" si="15"/>
        <v>27.810000000000002</v>
      </c>
      <c r="F74" s="9">
        <v>30.91</v>
      </c>
      <c r="G74" s="10">
        <v>9.1000000000000004E-3</v>
      </c>
      <c r="H74" s="9">
        <f t="shared" si="16"/>
        <v>49.11</v>
      </c>
      <c r="I74" s="9">
        <v>281.42</v>
      </c>
      <c r="J74" s="10">
        <v>3.0345</v>
      </c>
      <c r="K74" s="9">
        <f t="shared" si="17"/>
        <v>1040.0450000000001</v>
      </c>
      <c r="L74" s="9"/>
      <c r="N74" s="9"/>
      <c r="P74" s="33">
        <v>22470</v>
      </c>
      <c r="Q74" s="33"/>
    </row>
    <row r="75" spans="1:17" x14ac:dyDescent="0.4">
      <c r="A75" s="1" t="s">
        <v>43</v>
      </c>
      <c r="C75" s="9">
        <v>27.95</v>
      </c>
      <c r="D75" s="10">
        <v>1.03E-2</v>
      </c>
      <c r="E75" s="9">
        <f t="shared" si="15"/>
        <v>35.674999999999997</v>
      </c>
      <c r="F75" s="9">
        <v>42.31</v>
      </c>
      <c r="G75" s="10">
        <v>1.8200000000000001E-2</v>
      </c>
      <c r="H75" s="9">
        <f t="shared" si="16"/>
        <v>78.710000000000008</v>
      </c>
      <c r="I75" s="9">
        <v>279.89999999999998</v>
      </c>
      <c r="J75" s="10">
        <v>2.6697000000000002</v>
      </c>
      <c r="K75" s="9">
        <f t="shared" si="17"/>
        <v>947.32500000000005</v>
      </c>
      <c r="L75" s="9"/>
      <c r="N75" s="9"/>
      <c r="P75" s="33">
        <v>3731</v>
      </c>
      <c r="Q75" s="33"/>
    </row>
    <row r="76" spans="1:17" x14ac:dyDescent="0.4">
      <c r="A76" s="1" t="s">
        <v>37</v>
      </c>
      <c r="C76" s="9">
        <v>25.65</v>
      </c>
      <c r="D76" s="10">
        <v>1.1599999999999999E-2</v>
      </c>
      <c r="E76" s="9">
        <f t="shared" si="15"/>
        <v>34.349999999999994</v>
      </c>
      <c r="F76" s="9">
        <v>32.17</v>
      </c>
      <c r="G76" s="10">
        <v>1.0999999999999999E-2</v>
      </c>
      <c r="H76" s="9">
        <f t="shared" si="16"/>
        <v>54.17</v>
      </c>
      <c r="I76" s="9">
        <v>154.18</v>
      </c>
      <c r="J76" s="10">
        <v>2.4100999999999999</v>
      </c>
      <c r="K76" s="9">
        <f t="shared" si="17"/>
        <v>756.70499999999993</v>
      </c>
      <c r="L76" s="9">
        <v>9836.5499999999993</v>
      </c>
      <c r="M76" s="10">
        <v>1.7706999999999999</v>
      </c>
      <c r="N76" s="9">
        <f t="shared" si="18"/>
        <v>27543.55</v>
      </c>
      <c r="P76" s="33">
        <v>3797</v>
      </c>
      <c r="Q76" s="33"/>
    </row>
    <row r="77" spans="1:17" x14ac:dyDescent="0.4">
      <c r="A77" s="1" t="s">
        <v>88</v>
      </c>
      <c r="C77" s="9">
        <v>20.059999999999999</v>
      </c>
      <c r="D77" s="10">
        <v>8.2000000000000007E-3</v>
      </c>
      <c r="E77" s="9">
        <f t="shared" si="15"/>
        <v>26.21</v>
      </c>
      <c r="F77" s="9">
        <v>25.14</v>
      </c>
      <c r="G77" s="10">
        <v>1.1299999999999999E-2</v>
      </c>
      <c r="H77" s="9">
        <f t="shared" si="16"/>
        <v>47.739999999999995</v>
      </c>
      <c r="I77" s="9">
        <v>232.02</v>
      </c>
      <c r="J77" s="10">
        <v>2.1800999999999999</v>
      </c>
      <c r="K77" s="9">
        <f t="shared" si="17"/>
        <v>777.04499999999996</v>
      </c>
      <c r="L77" s="9"/>
      <c r="N77" s="9"/>
      <c r="P77" s="33">
        <v>22822</v>
      </c>
      <c r="Q77" s="33"/>
    </row>
    <row r="78" spans="1:17" x14ac:dyDescent="0.4">
      <c r="A78" s="1" t="s">
        <v>38</v>
      </c>
      <c r="C78" s="9">
        <v>24.57</v>
      </c>
      <c r="D78" s="10">
        <v>7.6E-3</v>
      </c>
      <c r="E78" s="9">
        <f t="shared" si="15"/>
        <v>30.27</v>
      </c>
      <c r="F78" s="9">
        <v>21.39</v>
      </c>
      <c r="G78" s="10">
        <v>2.1000000000000001E-2</v>
      </c>
      <c r="H78" s="9">
        <f t="shared" si="16"/>
        <v>63.39</v>
      </c>
      <c r="I78" s="9">
        <v>206.66</v>
      </c>
      <c r="J78" s="10">
        <v>4.2316000000000003</v>
      </c>
      <c r="K78" s="9">
        <f t="shared" si="17"/>
        <v>1264.5600000000002</v>
      </c>
      <c r="L78" s="9"/>
      <c r="N78" s="9"/>
      <c r="P78" s="33">
        <v>41488</v>
      </c>
      <c r="Q78" s="33"/>
    </row>
    <row r="79" spans="1:17" x14ac:dyDescent="0.4">
      <c r="A79" s="1"/>
      <c r="C79" s="9"/>
      <c r="D79" s="10"/>
      <c r="E79" s="9"/>
      <c r="F79" s="9"/>
      <c r="H79" s="9"/>
      <c r="I79" s="9"/>
      <c r="K79" s="9"/>
      <c r="L79" s="9"/>
      <c r="N79" s="9"/>
    </row>
    <row r="80" spans="1:17" s="4" customFormat="1" x14ac:dyDescent="0.4">
      <c r="A80" s="19" t="s">
        <v>39</v>
      </c>
      <c r="C80" s="20">
        <f t="shared" ref="C80:N80" si="19">AVERAGE(C12:C78)</f>
        <v>21.912985074626867</v>
      </c>
      <c r="D80" s="21">
        <f t="shared" si="19"/>
        <v>9.0883582089552224E-3</v>
      </c>
      <c r="E80" s="20">
        <f t="shared" si="19"/>
        <v>28.735280783582084</v>
      </c>
      <c r="F80" s="20">
        <f t="shared" si="19"/>
        <v>27.715757575757582</v>
      </c>
      <c r="G80" s="21">
        <f t="shared" si="19"/>
        <v>1.5308030303030302E-2</v>
      </c>
      <c r="H80" s="20">
        <f t="shared" si="19"/>
        <v>58.339039141414148</v>
      </c>
      <c r="I80" s="20">
        <f t="shared" si="19"/>
        <v>175.70074626865673</v>
      </c>
      <c r="J80" s="21">
        <f t="shared" si="19"/>
        <v>3.66075671641791</v>
      </c>
      <c r="K80" s="20">
        <f t="shared" si="19"/>
        <v>1091.3027044465177</v>
      </c>
      <c r="L80" s="20">
        <f t="shared" si="19"/>
        <v>10391.848571428571</v>
      </c>
      <c r="M80" s="21">
        <f t="shared" si="19"/>
        <v>2.3704333333333332</v>
      </c>
      <c r="N80" s="20">
        <f t="shared" si="19"/>
        <v>34142.292474206348</v>
      </c>
      <c r="P80" s="35">
        <f>AVERAGE(P12:P78)</f>
        <v>58619.317460317463</v>
      </c>
      <c r="Q80" s="34"/>
    </row>
    <row r="81" spans="1:14" x14ac:dyDescent="0.4">
      <c r="A81" s="1"/>
      <c r="C81" s="9"/>
      <c r="D81" s="10"/>
      <c r="E81" s="9"/>
      <c r="F81" s="9"/>
      <c r="H81" s="9"/>
      <c r="I81" s="9"/>
      <c r="K81" s="9"/>
      <c r="L81" s="9"/>
      <c r="N81" s="9"/>
    </row>
    <row r="82" spans="1:14" x14ac:dyDescent="0.4">
      <c r="A82" s="1"/>
      <c r="C82" s="9"/>
      <c r="D82" s="10"/>
      <c r="E82" s="9"/>
      <c r="F82" s="9"/>
      <c r="H82" s="9"/>
      <c r="I82" s="9"/>
      <c r="K82" s="9"/>
      <c r="L82" s="9"/>
      <c r="N82" s="9"/>
    </row>
    <row r="83" spans="1:14" x14ac:dyDescent="0.4">
      <c r="A83" s="1"/>
      <c r="C83" s="9"/>
      <c r="D83" s="10"/>
      <c r="E83" s="9"/>
      <c r="F83" s="9"/>
      <c r="H83" s="9"/>
      <c r="I83" s="9"/>
      <c r="K83" s="9"/>
      <c r="L83" s="9"/>
      <c r="N83" s="9"/>
    </row>
    <row r="84" spans="1:14" x14ac:dyDescent="0.4">
      <c r="A84" s="1"/>
      <c r="C84" s="9"/>
      <c r="D84" s="10"/>
      <c r="E84" s="9"/>
      <c r="F84" s="9"/>
      <c r="H84" s="9"/>
      <c r="I84" s="9"/>
      <c r="K84" s="9"/>
      <c r="L84" s="9"/>
      <c r="N84" s="9"/>
    </row>
    <row r="85" spans="1:14" x14ac:dyDescent="0.4">
      <c r="A85" s="1"/>
      <c r="C85" s="9"/>
      <c r="D85" s="10"/>
      <c r="E85" s="9"/>
      <c r="F85" s="9"/>
      <c r="H85" s="9"/>
      <c r="I85" s="9"/>
      <c r="K85" s="9"/>
      <c r="L85" s="9"/>
      <c r="N85" s="9"/>
    </row>
    <row r="86" spans="1:14" x14ac:dyDescent="0.4">
      <c r="A86" s="1"/>
      <c r="C86" s="9"/>
      <c r="D86" s="10"/>
      <c r="E86" s="9"/>
      <c r="F86" s="9"/>
      <c r="H86" s="9"/>
      <c r="I86" s="9"/>
      <c r="K86" s="9"/>
      <c r="L86" s="9"/>
      <c r="N86" s="9"/>
    </row>
    <row r="87" spans="1:14" x14ac:dyDescent="0.4">
      <c r="A87" s="1"/>
      <c r="C87" s="9"/>
      <c r="D87" s="10"/>
      <c r="E87" s="9"/>
      <c r="F87" s="9"/>
      <c r="H87" s="9"/>
      <c r="I87" s="9"/>
      <c r="K87" s="9"/>
      <c r="L87" s="9"/>
      <c r="N87" s="9"/>
    </row>
    <row r="88" spans="1:14" x14ac:dyDescent="0.4">
      <c r="A88" s="1"/>
      <c r="C88" s="9"/>
      <c r="D88" s="10"/>
      <c r="E88" s="9"/>
      <c r="F88" s="9"/>
      <c r="H88" s="9"/>
      <c r="I88" s="9"/>
      <c r="K88" s="9"/>
      <c r="L88" s="9"/>
      <c r="N88" s="9"/>
    </row>
    <row r="89" spans="1:14" x14ac:dyDescent="0.4">
      <c r="A89" s="1"/>
      <c r="C89" s="9"/>
      <c r="D89" s="10"/>
      <c r="E89" s="9"/>
      <c r="F89" s="9"/>
      <c r="H89" s="9"/>
      <c r="I89" s="9"/>
      <c r="K89" s="9"/>
      <c r="L89" s="9"/>
      <c r="N89" s="9"/>
    </row>
    <row r="90" spans="1:14" x14ac:dyDescent="0.4">
      <c r="A90" s="1"/>
      <c r="C90" s="9"/>
      <c r="D90" s="10"/>
      <c r="E90" s="9"/>
      <c r="F90" s="9"/>
      <c r="H90" s="9"/>
      <c r="I90" s="9"/>
      <c r="K90" s="9"/>
      <c r="L90" s="9"/>
      <c r="N90" s="9"/>
    </row>
    <row r="91" spans="1:14" x14ac:dyDescent="0.4">
      <c r="A91" s="1"/>
      <c r="C91" s="9"/>
      <c r="D91" s="10"/>
      <c r="E91" s="9"/>
      <c r="F91" s="9"/>
      <c r="H91" s="9"/>
      <c r="I91" s="9"/>
      <c r="K91" s="9"/>
      <c r="L91" s="9"/>
      <c r="N91" s="9"/>
    </row>
    <row r="92" spans="1:14" x14ac:dyDescent="0.4">
      <c r="A92" s="1"/>
      <c r="C92" s="9"/>
      <c r="D92" s="10"/>
      <c r="E92" s="9"/>
      <c r="F92" s="9"/>
      <c r="H92" s="9"/>
      <c r="I92" s="9"/>
      <c r="K92" s="9"/>
      <c r="L92" s="9"/>
      <c r="N92" s="9"/>
    </row>
    <row r="93" spans="1:14" x14ac:dyDescent="0.4">
      <c r="A93" s="1"/>
      <c r="C93" s="9"/>
      <c r="D93" s="10"/>
      <c r="E93" s="9"/>
      <c r="F93" s="9"/>
      <c r="H93" s="9"/>
      <c r="I93" s="9"/>
      <c r="K93" s="9"/>
      <c r="L93" s="9"/>
      <c r="N93" s="9"/>
    </row>
    <row r="94" spans="1:14" x14ac:dyDescent="0.4">
      <c r="A94" s="1"/>
      <c r="C94" s="9"/>
      <c r="D94" s="10"/>
      <c r="E94" s="9"/>
      <c r="F94" s="9"/>
      <c r="H94" s="9"/>
      <c r="I94" s="9"/>
      <c r="K94" s="9"/>
      <c r="L94" s="9"/>
      <c r="N94" s="9"/>
    </row>
    <row r="95" spans="1:14" x14ac:dyDescent="0.4">
      <c r="A95" s="1"/>
      <c r="C95" s="9"/>
      <c r="D95" s="10"/>
      <c r="E95" s="9"/>
      <c r="F95" s="9"/>
      <c r="H95" s="9"/>
      <c r="I95" s="9"/>
      <c r="K95" s="9"/>
      <c r="L95" s="9"/>
      <c r="N95" s="9"/>
    </row>
    <row r="96" spans="1:14" x14ac:dyDescent="0.4">
      <c r="A96" s="1"/>
      <c r="C96" s="9"/>
      <c r="D96" s="10"/>
      <c r="E96" s="9"/>
      <c r="F96" s="9"/>
      <c r="H96" s="9"/>
      <c r="I96" s="9"/>
      <c r="K96" s="9"/>
      <c r="L96" s="9"/>
      <c r="N96" s="9"/>
    </row>
    <row r="97" spans="1:14" x14ac:dyDescent="0.4">
      <c r="A97" s="1"/>
      <c r="C97" s="9"/>
      <c r="D97" s="10"/>
      <c r="E97" s="9"/>
      <c r="F97" s="9"/>
      <c r="H97" s="9"/>
      <c r="I97" s="9"/>
      <c r="K97" s="9"/>
      <c r="L97" s="9"/>
      <c r="N97" s="9"/>
    </row>
  </sheetData>
  <pageMargins left="0.7" right="0.7" top="0.75" bottom="0.75" header="0.3" footer="0.3"/>
  <pageSetup scale="71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2017 Comparisons</vt:lpstr>
      <vt:lpstr>Erie Thames Cohort</vt:lpstr>
      <vt:lpstr>Rate and Bill Data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Jay Shepherd</cp:lastModifiedBy>
  <cp:lastPrinted>2017-11-08T17:44:31Z</cp:lastPrinted>
  <dcterms:created xsi:type="dcterms:W3CDTF">2011-10-13T14:36:58Z</dcterms:created>
  <dcterms:modified xsi:type="dcterms:W3CDTF">2018-08-15T18:29:16Z</dcterms:modified>
</cp:coreProperties>
</file>