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elhage\Documents\Excel Documents to File\"/>
    </mc:Choice>
  </mc:AlternateContent>
  <bookViews>
    <workbookView xWindow="0" yWindow="0" windowWidth="19200" windowHeight="10992"/>
  </bookViews>
  <sheets>
    <sheet name="MWh" sheetId="1" r:id="rId1"/>
    <sheet name="MW" sheetId="2" r:id="rId2"/>
    <sheet name="MWh Persistance Variance" sheetId="4" state="hidden" r:id="rId3"/>
    <sheet name="MW Persistance Variance" sheetId="6" state="hidden" r:id="rId4"/>
    <sheet name="Sheet5" sheetId="5" state="hidden" r:id="rId5"/>
  </sheets>
  <definedNames>
    <definedName name="_xlnm.Print_Area" localSheetId="1">MW!$A$1:$P$40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2" l="1"/>
  <c r="N39" i="2"/>
  <c r="N38" i="2"/>
  <c r="M39" i="2"/>
  <c r="M38" i="2"/>
  <c r="M37" i="2"/>
  <c r="L39" i="2"/>
  <c r="L38" i="2"/>
  <c r="L37" i="2"/>
  <c r="L36" i="2"/>
  <c r="K39" i="2"/>
  <c r="K38" i="2"/>
  <c r="K37" i="2"/>
  <c r="K36" i="2"/>
  <c r="K35" i="2"/>
  <c r="P19" i="2"/>
  <c r="E30" i="2"/>
  <c r="E29" i="2"/>
  <c r="E28" i="2"/>
  <c r="E27" i="2"/>
  <c r="E26" i="2"/>
  <c r="E21" i="2"/>
  <c r="E20" i="2"/>
  <c r="E19" i="2"/>
  <c r="E18" i="2"/>
  <c r="E17" i="2"/>
  <c r="E12" i="2"/>
  <c r="E11" i="2"/>
  <c r="E10" i="2"/>
  <c r="E9" i="2"/>
  <c r="E8" i="2"/>
  <c r="P39" i="2" l="1"/>
  <c r="N40" i="2"/>
  <c r="K40" i="2"/>
  <c r="E39" i="2"/>
  <c r="E38" i="2"/>
  <c r="E37" i="2"/>
  <c r="E36" i="2"/>
  <c r="E35" i="2"/>
  <c r="D36" i="2"/>
  <c r="D37" i="2"/>
  <c r="D38" i="2"/>
  <c r="D39" i="2"/>
  <c r="D35" i="2"/>
  <c r="C39" i="2"/>
  <c r="C38" i="2"/>
  <c r="C37" i="2"/>
  <c r="C36" i="2"/>
  <c r="C35" i="2"/>
  <c r="O40" i="2"/>
  <c r="L34" i="2"/>
  <c r="M34" i="2" s="1"/>
  <c r="N34" i="2" s="1"/>
  <c r="O34" i="2" s="1"/>
  <c r="D66" i="1"/>
  <c r="D65" i="1"/>
  <c r="D64" i="1"/>
  <c r="D63" i="1"/>
  <c r="D62" i="1"/>
  <c r="C66" i="1"/>
  <c r="C65" i="1"/>
  <c r="C64" i="1"/>
  <c r="C63" i="1"/>
  <c r="C62" i="1"/>
  <c r="A63" i="1"/>
  <c r="A64" i="1" s="1"/>
  <c r="A65" i="1" s="1"/>
  <c r="A66" i="1" s="1"/>
  <c r="A53" i="1"/>
  <c r="A54" i="1" s="1"/>
  <c r="A55" i="1" s="1"/>
  <c r="A56" i="1" s="1"/>
  <c r="A57" i="1" s="1"/>
  <c r="A58" i="1" s="1"/>
  <c r="A45" i="1"/>
  <c r="A46" i="1" s="1"/>
  <c r="A47" i="1" s="1"/>
  <c r="A48" i="1" s="1"/>
  <c r="A49" i="1" s="1"/>
  <c r="A36" i="1"/>
  <c r="A37" i="1" s="1"/>
  <c r="A38" i="1" s="1"/>
  <c r="A39" i="1" s="1"/>
  <c r="A40" i="1" s="1"/>
  <c r="A27" i="1"/>
  <c r="A28" i="1" s="1"/>
  <c r="A29" i="1" s="1"/>
  <c r="A30" i="1" s="1"/>
  <c r="A31" i="1" s="1"/>
  <c r="A20" i="1"/>
  <c r="A21" i="1" s="1"/>
  <c r="A22" i="1" s="1"/>
  <c r="O66" i="1"/>
  <c r="N66" i="1"/>
  <c r="M66" i="1"/>
  <c r="L66" i="1"/>
  <c r="K66" i="1"/>
  <c r="N65" i="1"/>
  <c r="M65" i="1"/>
  <c r="L65" i="1"/>
  <c r="K65" i="1"/>
  <c r="M64" i="1"/>
  <c r="L64" i="1"/>
  <c r="K64" i="1"/>
  <c r="L63" i="1"/>
  <c r="K63" i="1"/>
  <c r="K62" i="1"/>
  <c r="L61" i="1"/>
  <c r="M61" i="1" s="1"/>
  <c r="N61" i="1" s="1"/>
  <c r="O61" i="1" s="1"/>
  <c r="P36" i="2" l="1"/>
  <c r="M40" i="2"/>
  <c r="P38" i="2"/>
  <c r="L40" i="2"/>
  <c r="P37" i="2"/>
  <c r="P35" i="2"/>
  <c r="P65" i="1"/>
  <c r="P66" i="1"/>
  <c r="P64" i="1"/>
  <c r="P63" i="1"/>
  <c r="P62" i="1"/>
  <c r="E57" i="1"/>
  <c r="P40" i="2" l="1"/>
  <c r="E54" i="1"/>
  <c r="E53" i="1"/>
  <c r="E18" i="1" l="1"/>
  <c r="E55" i="1" l="1"/>
  <c r="E9" i="1"/>
  <c r="E10" i="1"/>
  <c r="E11" i="1"/>
  <c r="E12" i="1"/>
  <c r="E56" i="1" l="1"/>
  <c r="P55" i="1"/>
  <c r="E19" i="1" l="1"/>
  <c r="E20" i="1"/>
  <c r="E21" i="1"/>
  <c r="E48" i="1" l="1"/>
  <c r="E47" i="1"/>
  <c r="E46" i="1"/>
  <c r="E45" i="1"/>
  <c r="E44" i="1"/>
  <c r="E39" i="1"/>
  <c r="E38" i="1"/>
  <c r="E37" i="1"/>
  <c r="E36" i="1"/>
  <c r="E35" i="1"/>
  <c r="E30" i="1"/>
  <c r="E29" i="1"/>
  <c r="E28" i="1"/>
  <c r="E27" i="1"/>
  <c r="E26" i="1"/>
  <c r="E17" i="1"/>
  <c r="E8" i="1"/>
  <c r="E66" i="1" l="1"/>
  <c r="E62" i="1"/>
  <c r="E63" i="1"/>
  <c r="E64" i="1"/>
  <c r="E65" i="1"/>
  <c r="I55" i="1"/>
  <c r="F55" i="1" l="1"/>
  <c r="G55" i="1" l="1"/>
  <c r="C114" i="4" l="1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B114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8" i="4"/>
  <c r="P8" i="1" l="1"/>
  <c r="I8" i="1" l="1"/>
  <c r="F8" i="1" s="1"/>
  <c r="G8" i="1" s="1"/>
  <c r="K31" i="2"/>
  <c r="L31" i="2"/>
  <c r="P26" i="2"/>
  <c r="L25" i="2"/>
  <c r="M25" i="2" s="1"/>
  <c r="N25" i="2" s="1"/>
  <c r="O25" i="2" s="1"/>
  <c r="K22" i="2"/>
  <c r="P18" i="2"/>
  <c r="P17" i="2"/>
  <c r="I17" i="2" s="1"/>
  <c r="F17" i="2" s="1"/>
  <c r="G17" i="2" s="1"/>
  <c r="L16" i="2"/>
  <c r="M16" i="2" s="1"/>
  <c r="N16" i="2" s="1"/>
  <c r="O16" i="2" s="1"/>
  <c r="K13" i="2"/>
  <c r="P8" i="2"/>
  <c r="I8" i="2" s="1"/>
  <c r="F8" i="2" s="1"/>
  <c r="G8" i="2" s="1"/>
  <c r="L7" i="2"/>
  <c r="M7" i="2" s="1"/>
  <c r="N7" i="2" s="1"/>
  <c r="O7" i="2" s="1"/>
  <c r="K58" i="1"/>
  <c r="L58" i="1"/>
  <c r="P53" i="1"/>
  <c r="L52" i="1"/>
  <c r="M52" i="1" s="1"/>
  <c r="N52" i="1" s="1"/>
  <c r="O52" i="1" s="1"/>
  <c r="K49" i="1"/>
  <c r="L49" i="1"/>
  <c r="P44" i="1"/>
  <c r="L43" i="1"/>
  <c r="M43" i="1" s="1"/>
  <c r="N43" i="1" s="1"/>
  <c r="O43" i="1" s="1"/>
  <c r="K40" i="1"/>
  <c r="L40" i="1"/>
  <c r="P35" i="1"/>
  <c r="L34" i="1"/>
  <c r="M34" i="1" s="1"/>
  <c r="N34" i="1" s="1"/>
  <c r="O34" i="1" s="1"/>
  <c r="K31" i="1"/>
  <c r="L31" i="1"/>
  <c r="P26" i="1"/>
  <c r="L25" i="1"/>
  <c r="M25" i="1" s="1"/>
  <c r="N25" i="1" s="1"/>
  <c r="O25" i="1" s="1"/>
  <c r="P17" i="1"/>
  <c r="I17" i="1" s="1"/>
  <c r="F17" i="1" s="1"/>
  <c r="G17" i="1" s="1"/>
  <c r="K22" i="1"/>
  <c r="L22" i="1"/>
  <c r="L16" i="1"/>
  <c r="M16" i="1" s="1"/>
  <c r="N16" i="1" s="1"/>
  <c r="O16" i="1" s="1"/>
  <c r="P9" i="2" l="1"/>
  <c r="I9" i="2" s="1"/>
  <c r="F9" i="2" s="1"/>
  <c r="G9" i="2" s="1"/>
  <c r="L22" i="2"/>
  <c r="L13" i="2"/>
  <c r="N13" i="2"/>
  <c r="P11" i="2"/>
  <c r="I11" i="2" s="1"/>
  <c r="F11" i="2" s="1"/>
  <c r="G11" i="2" s="1"/>
  <c r="I18" i="2"/>
  <c r="F18" i="2" s="1"/>
  <c r="G18" i="2" s="1"/>
  <c r="P20" i="2"/>
  <c r="I20" i="2" s="1"/>
  <c r="F20" i="2" s="1"/>
  <c r="G20" i="2" s="1"/>
  <c r="N22" i="2"/>
  <c r="I19" i="2"/>
  <c r="F19" i="2" s="1"/>
  <c r="G19" i="2" s="1"/>
  <c r="M22" i="2"/>
  <c r="P10" i="2"/>
  <c r="I10" i="2" s="1"/>
  <c r="F10" i="2" s="1"/>
  <c r="G10" i="2" s="1"/>
  <c r="M13" i="2"/>
  <c r="P27" i="2"/>
  <c r="I27" i="2" s="1"/>
  <c r="I26" i="2"/>
  <c r="P18" i="1"/>
  <c r="I18" i="1" s="1"/>
  <c r="F18" i="1" s="1"/>
  <c r="G18" i="1" s="1"/>
  <c r="P54" i="1"/>
  <c r="I53" i="1"/>
  <c r="P45" i="1"/>
  <c r="I45" i="1" s="1"/>
  <c r="F45" i="1" s="1"/>
  <c r="G45" i="1" s="1"/>
  <c r="I44" i="1"/>
  <c r="F44" i="1" s="1"/>
  <c r="G44" i="1" s="1"/>
  <c r="P36" i="1"/>
  <c r="I36" i="1" s="1"/>
  <c r="F36" i="1" s="1"/>
  <c r="G36" i="1" s="1"/>
  <c r="I35" i="1"/>
  <c r="F35" i="1" s="1"/>
  <c r="G35" i="1" s="1"/>
  <c r="P27" i="1"/>
  <c r="I27" i="1" s="1"/>
  <c r="F27" i="1" s="1"/>
  <c r="G27" i="1" s="1"/>
  <c r="I26" i="1"/>
  <c r="F26" i="1" s="1"/>
  <c r="G26" i="1" s="1"/>
  <c r="P19" i="1"/>
  <c r="I19" i="1" s="1"/>
  <c r="F19" i="1" s="1"/>
  <c r="G19" i="1" s="1"/>
  <c r="F26" i="2" l="1"/>
  <c r="G26" i="2" s="1"/>
  <c r="G35" i="2" s="1"/>
  <c r="I35" i="2"/>
  <c r="I62" i="1"/>
  <c r="F27" i="2"/>
  <c r="I36" i="2"/>
  <c r="F53" i="1"/>
  <c r="I54" i="1"/>
  <c r="P12" i="2"/>
  <c r="I12" i="2" s="1"/>
  <c r="F12" i="2" s="1"/>
  <c r="G12" i="2" s="1"/>
  <c r="O13" i="2"/>
  <c r="M31" i="2"/>
  <c r="P28" i="2"/>
  <c r="O22" i="2"/>
  <c r="P21" i="2"/>
  <c r="I21" i="2" s="1"/>
  <c r="F21" i="2" s="1"/>
  <c r="G21" i="2" s="1"/>
  <c r="M58" i="1"/>
  <c r="M49" i="1"/>
  <c r="P46" i="1"/>
  <c r="I46" i="1" s="1"/>
  <c r="M40" i="1"/>
  <c r="P37" i="1"/>
  <c r="I37" i="1" s="1"/>
  <c r="F37" i="1" s="1"/>
  <c r="G37" i="1" s="1"/>
  <c r="P28" i="1"/>
  <c r="I28" i="1" s="1"/>
  <c r="F28" i="1" s="1"/>
  <c r="G28" i="1" s="1"/>
  <c r="M31" i="1"/>
  <c r="M22" i="1"/>
  <c r="P20" i="1"/>
  <c r="I20" i="1" s="1"/>
  <c r="F20" i="1" s="1"/>
  <c r="G20" i="1" s="1"/>
  <c r="H35" i="2" l="1"/>
  <c r="F35" i="2"/>
  <c r="G53" i="1"/>
  <c r="G62" i="1" s="1"/>
  <c r="H62" i="1" s="1"/>
  <c r="F62" i="1"/>
  <c r="F46" i="1"/>
  <c r="F54" i="1"/>
  <c r="G27" i="2"/>
  <c r="G36" i="2" s="1"/>
  <c r="H36" i="2" s="1"/>
  <c r="F36" i="2"/>
  <c r="P13" i="2"/>
  <c r="N31" i="2"/>
  <c r="P29" i="2"/>
  <c r="I29" i="2" s="1"/>
  <c r="I28" i="2"/>
  <c r="P22" i="2"/>
  <c r="P56" i="1"/>
  <c r="N58" i="1"/>
  <c r="P47" i="1"/>
  <c r="N49" i="1"/>
  <c r="P38" i="1"/>
  <c r="N40" i="1"/>
  <c r="N31" i="1"/>
  <c r="P29" i="1"/>
  <c r="N22" i="1"/>
  <c r="G54" i="1" l="1"/>
  <c r="G46" i="1"/>
  <c r="F29" i="2"/>
  <c r="I38" i="2"/>
  <c r="F28" i="2"/>
  <c r="I37" i="2"/>
  <c r="P30" i="2"/>
  <c r="O31" i="2"/>
  <c r="O22" i="1"/>
  <c r="P21" i="1"/>
  <c r="I56" i="1"/>
  <c r="O58" i="1"/>
  <c r="P57" i="1"/>
  <c r="I57" i="1" s="1"/>
  <c r="I47" i="1"/>
  <c r="F47" i="1" s="1"/>
  <c r="G47" i="1" s="1"/>
  <c r="O49" i="1"/>
  <c r="P48" i="1"/>
  <c r="I48" i="1" s="1"/>
  <c r="F48" i="1" s="1"/>
  <c r="G48" i="1" s="1"/>
  <c r="I38" i="1"/>
  <c r="F38" i="1" s="1"/>
  <c r="G38" i="1" s="1"/>
  <c r="P39" i="1"/>
  <c r="I39" i="1" s="1"/>
  <c r="F39" i="1" s="1"/>
  <c r="G39" i="1" s="1"/>
  <c r="O40" i="1"/>
  <c r="O31" i="1"/>
  <c r="P30" i="1"/>
  <c r="I30" i="1" s="1"/>
  <c r="F30" i="1" s="1"/>
  <c r="G30" i="1" s="1"/>
  <c r="I29" i="1"/>
  <c r="F29" i="1" s="1"/>
  <c r="G29" i="1" s="1"/>
  <c r="G29" i="2" l="1"/>
  <c r="G38" i="2" s="1"/>
  <c r="H38" i="2" s="1"/>
  <c r="F38" i="2"/>
  <c r="G28" i="2"/>
  <c r="G37" i="2" s="1"/>
  <c r="H37" i="2" s="1"/>
  <c r="F37" i="2"/>
  <c r="F57" i="1"/>
  <c r="F56" i="1"/>
  <c r="P58" i="1"/>
  <c r="I30" i="2"/>
  <c r="P31" i="2"/>
  <c r="P31" i="1"/>
  <c r="P40" i="1"/>
  <c r="I21" i="1"/>
  <c r="F21" i="1" s="1"/>
  <c r="G21" i="1" s="1"/>
  <c r="P22" i="1"/>
  <c r="P49" i="1"/>
  <c r="G57" i="1" l="1"/>
  <c r="G56" i="1"/>
  <c r="F30" i="2"/>
  <c r="I39" i="2"/>
  <c r="K13" i="1"/>
  <c r="L7" i="1"/>
  <c r="M7" i="1" s="1"/>
  <c r="N7" i="1" s="1"/>
  <c r="O7" i="1" s="1"/>
  <c r="G30" i="2" l="1"/>
  <c r="G39" i="2" s="1"/>
  <c r="H39" i="2" s="1"/>
  <c r="F39" i="2"/>
  <c r="L13" i="1"/>
  <c r="P9" i="1"/>
  <c r="I9" i="1" s="1"/>
  <c r="F9" i="1" l="1"/>
  <c r="I63" i="1"/>
  <c r="M13" i="1"/>
  <c r="P10" i="1"/>
  <c r="I10" i="1" s="1"/>
  <c r="G9" i="1" l="1"/>
  <c r="G63" i="1" s="1"/>
  <c r="F63" i="1"/>
  <c r="F10" i="1"/>
  <c r="I64" i="1"/>
  <c r="H63" i="1"/>
  <c r="N13" i="1"/>
  <c r="P11" i="1"/>
  <c r="G10" i="1" l="1"/>
  <c r="G64" i="1" s="1"/>
  <c r="H64" i="1" s="1"/>
  <c r="F64" i="1"/>
  <c r="O13" i="1"/>
  <c r="P12" i="1"/>
  <c r="I12" i="1" s="1"/>
  <c r="I11" i="1"/>
  <c r="F11" i="1" l="1"/>
  <c r="I65" i="1"/>
  <c r="F12" i="1"/>
  <c r="I66" i="1"/>
  <c r="P13" i="1"/>
  <c r="G12" i="1" l="1"/>
  <c r="G66" i="1" s="1"/>
  <c r="H66" i="1" s="1"/>
  <c r="F66" i="1"/>
  <c r="G11" i="1"/>
  <c r="G65" i="1" s="1"/>
  <c r="H65" i="1" s="1"/>
  <c r="F65" i="1"/>
</calcChain>
</file>

<file path=xl/sharedStrings.xml><?xml version="1.0" encoding="utf-8"?>
<sst xmlns="http://schemas.openxmlformats.org/spreadsheetml/2006/main" count="321" uniqueCount="61">
  <si>
    <t>Cumulative 2019 Persistence</t>
  </si>
  <si>
    <t>Net Cumulative</t>
  </si>
  <si>
    <t>Total</t>
  </si>
  <si>
    <t>2020 CDM Forecast</t>
  </si>
  <si>
    <t>2021 CDM Forecast</t>
  </si>
  <si>
    <t>2022 CDM Forecast</t>
  </si>
  <si>
    <t>2023 CDM Forecast</t>
  </si>
  <si>
    <t>2024 CDM Forecast</t>
  </si>
  <si>
    <t>RES</t>
  </si>
  <si>
    <t>CSMUR</t>
  </si>
  <si>
    <t>MWh</t>
  </si>
  <si>
    <t>GS&lt;50</t>
  </si>
  <si>
    <t>GS 50-1000kW</t>
  </si>
  <si>
    <t>GS1-5MW</t>
  </si>
  <si>
    <t>MW</t>
  </si>
  <si>
    <t>GS 1-5MW</t>
  </si>
  <si>
    <t>Savings Persistence</t>
  </si>
  <si>
    <t>Program Year</t>
  </si>
  <si>
    <t>Gross MW</t>
  </si>
  <si>
    <t>2006-2010</t>
  </si>
  <si>
    <t>RES120</t>
  </si>
  <si>
    <t>GS&lt;1MW</t>
  </si>
  <si>
    <t>GS &gt;5MW</t>
  </si>
  <si>
    <t>Gross MWh - 2006-2010</t>
  </si>
  <si>
    <t>Gross MW - 2006-2010</t>
  </si>
  <si>
    <t>Gross MWh - 2011-2014</t>
  </si>
  <si>
    <t>Gross MW - 2011-2014</t>
  </si>
  <si>
    <t>RES Gross MWh</t>
  </si>
  <si>
    <t>RES120 Gross MWh</t>
  </si>
  <si>
    <t>GS&lt;50 Gross MWh</t>
  </si>
  <si>
    <t>GS&lt;1MW Gross MWh</t>
  </si>
  <si>
    <t>GS 1-5MW Gross MWh</t>
  </si>
  <si>
    <t>GS&gt;5MW Gross MWh</t>
  </si>
  <si>
    <t>Cumulative Incremental Gross (For Load Forecast)</t>
  </si>
  <si>
    <t>Cumulative Incremental Gross (For LRAM)</t>
  </si>
  <si>
    <t>Gross to Net Ratio</t>
  </si>
  <si>
    <t>2020-2024 Load Forecast/LRAM Methodology  Variance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</si>
  <si>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</si>
  <si>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</si>
  <si>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</si>
  <si>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</si>
  <si>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</si>
  <si>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</si>
  <si>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</si>
  <si>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</si>
  <si>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</si>
  <si>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</si>
  <si>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</si>
  <si>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</si>
  <si>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</si>
  <si>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</si>
  <si>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</si>
  <si>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D=B+C</t>
  </si>
  <si>
    <t>F=D+E</t>
  </si>
  <si>
    <t>H=FxG</t>
  </si>
  <si>
    <t>D=(B+C)</t>
  </si>
  <si>
    <t>GS 50-1000MW</t>
  </si>
  <si>
    <t>Load Forecast Demand Impacts</t>
  </si>
  <si>
    <t>Load Forecast Energy Impacts</t>
  </si>
  <si>
    <t>RESIDENTIAL</t>
  </si>
  <si>
    <t>LARGE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</si>
</sst>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11" xfId="0" applyFont="1" applyBorder="1"/>
    <xf numFmtId="43" fontId="0" fillId="0" borderId="11" xfId="1" applyFont="1" applyBorder="1"/>
    <xf numFmtId="43" fontId="0" fillId="0" borderId="12" xfId="1" applyFont="1" applyBorder="1"/>
    <xf numFmtId="43" fontId="3" fillId="0" borderId="11" xfId="1" applyFont="1" applyBorder="1"/>
    <xf numFmtId="43" fontId="4" fillId="0" borderId="11" xfId="1" applyFont="1" applyBorder="1" applyAlignment="1">
      <alignment horizontal="center" vertical="top"/>
    </xf>
    <xf numFmtId="0" fontId="2" fillId="0" borderId="0" xfId="0" applyFont="1" applyBorder="1"/>
    <xf numFmtId="43" fontId="0" fillId="0" borderId="0" xfId="1" applyFont="1" applyBorder="1"/>
    <xf numFmtId="43" fontId="4" fillId="0" borderId="0" xfId="1" applyFont="1" applyBorder="1" applyAlignment="1">
      <alignment horizontal="center" vertical="top"/>
    </xf>
    <xf numFmtId="43" fontId="0" fillId="0" borderId="0" xfId="1" applyFont="1" applyFill="1"/>
    <xf numFmtId="165" fontId="0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3" xfId="0" applyNumberFormat="1" applyFont="1" applyFill="1" applyBorder="1"/>
    <xf numFmtId="3" fontId="2" fillId="0" borderId="0" xfId="0" applyNumberFormat="1" applyFont="1" applyFill="1" applyBorder="1"/>
    <xf numFmtId="165" fontId="2" fillId="0" borderId="13" xfId="1" applyNumberFormat="1" applyFont="1" applyFill="1" applyBorder="1"/>
    <xf numFmtId="165" fontId="2" fillId="0" borderId="7" xfId="1" applyNumberFormat="1" applyFont="1" applyFill="1" applyBorder="1"/>
    <xf numFmtId="165" fontId="2" fillId="0" borderId="14" xfId="1" applyNumberFormat="1" applyFont="1" applyFill="1" applyBorder="1"/>
    <xf numFmtId="165" fontId="2" fillId="0" borderId="3" xfId="0" applyNumberFormat="1" applyFont="1" applyFill="1" applyBorder="1"/>
    <xf numFmtId="0" fontId="2" fillId="0" borderId="0" xfId="0" applyFont="1" applyFill="1" applyAlignment="1">
      <alignment horizontal="center" vertical="center"/>
    </xf>
    <xf numFmtId="43" fontId="2" fillId="0" borderId="13" xfId="0" applyNumberFormat="1" applyFont="1" applyFill="1" applyBorder="1"/>
    <xf numFmtId="43" fontId="2" fillId="0" borderId="7" xfId="1" applyNumberFormat="1" applyFont="1" applyFill="1" applyBorder="1"/>
    <xf numFmtId="43" fontId="2" fillId="0" borderId="14" xfId="1" applyNumberFormat="1" applyFont="1" applyFill="1" applyBorder="1"/>
    <xf numFmtId="43" fontId="2" fillId="0" borderId="3" xfId="0" applyNumberFormat="1" applyFont="1" applyFill="1" applyBorder="1"/>
    <xf numFmtId="165" fontId="2" fillId="0" borderId="6" xfId="1" applyNumberFormat="1" applyFont="1" applyFill="1" applyBorder="1"/>
    <xf numFmtId="165" fontId="2" fillId="0" borderId="9" xfId="1" applyNumberFormat="1" applyFont="1" applyFill="1" applyBorder="1"/>
    <xf numFmtId="165" fontId="2" fillId="0" borderId="8" xfId="1" applyNumberFormat="1" applyFont="1" applyFill="1" applyBorder="1"/>
    <xf numFmtId="164" fontId="0" fillId="0" borderId="5" xfId="1" applyNumberFormat="1" applyFont="1" applyFill="1" applyBorder="1"/>
    <xf numFmtId="43" fontId="0" fillId="0" borderId="0" xfId="1" applyFont="1" applyFill="1" applyBorder="1"/>
    <xf numFmtId="165" fontId="0" fillId="0" borderId="0" xfId="1" applyNumberFormat="1" applyFont="1" applyFill="1" applyBorder="1"/>
    <xf numFmtId="166" fontId="0" fillId="0" borderId="0" xfId="2" applyNumberFormat="1" applyFont="1" applyFill="1" applyBorder="1"/>
    <xf numFmtId="165" fontId="0" fillId="0" borderId="7" xfId="1" applyNumberFormat="1" applyFont="1" applyFill="1" applyBorder="1"/>
    <xf numFmtId="43" fontId="0" fillId="0" borderId="10" xfId="1" applyFont="1" applyFill="1" applyBorder="1"/>
    <xf numFmtId="165" fontId="0" fillId="0" borderId="10" xfId="1" applyNumberFormat="1" applyFont="1" applyFill="1" applyBorder="1"/>
    <xf numFmtId="166" fontId="0" fillId="0" borderId="10" xfId="2" applyNumberFormat="1" applyFont="1" applyFill="1" applyBorder="1"/>
    <xf numFmtId="165" fontId="0" fillId="0" borderId="14" xfId="1" applyNumberFormat="1" applyFont="1" applyFill="1" applyBorder="1"/>
    <xf numFmtId="164" fontId="0" fillId="0" borderId="17" xfId="1" applyNumberFormat="1" applyFont="1" applyFill="1" applyBorder="1"/>
    <xf numFmtId="165" fontId="0" fillId="0" borderId="15" xfId="1" applyNumberFormat="1" applyFont="1" applyFill="1" applyBorder="1"/>
    <xf numFmtId="43" fontId="0" fillId="0" borderId="15" xfId="1" applyFont="1" applyFill="1" applyBorder="1"/>
    <xf numFmtId="166" fontId="0" fillId="0" borderId="15" xfId="2" applyNumberFormat="1" applyFont="1" applyFill="1" applyBorder="1"/>
    <xf numFmtId="165" fontId="0" fillId="0" borderId="13" xfId="1" applyNumberFormat="1" applyFont="1" applyFill="1" applyBorder="1"/>
    <xf numFmtId="43" fontId="3" fillId="0" borderId="15" xfId="1" applyFont="1" applyFill="1" applyBorder="1"/>
    <xf numFmtId="10" fontId="0" fillId="0" borderId="15" xfId="2" applyNumberFormat="1" applyFont="1" applyFill="1" applyBorder="1"/>
    <xf numFmtId="43" fontId="3" fillId="0" borderId="0" xfId="1" applyFont="1" applyFill="1" applyBorder="1"/>
    <xf numFmtId="10" fontId="0" fillId="0" borderId="0" xfId="2" applyNumberFormat="1" applyFont="1" applyFill="1" applyBorder="1"/>
    <xf numFmtId="43" fontId="3" fillId="0" borderId="10" xfId="1" applyFont="1" applyFill="1" applyBorder="1"/>
    <xf numFmtId="10" fontId="0" fillId="0" borderId="10" xfId="2" applyNumberFormat="1" applyFont="1" applyFill="1" applyBorder="1"/>
    <xf numFmtId="164" fontId="0" fillId="0" borderId="15" xfId="1" applyNumberFormat="1" applyFont="1" applyFill="1" applyBorder="1"/>
    <xf numFmtId="164" fontId="0" fillId="0" borderId="0" xfId="1" applyNumberFormat="1" applyFont="1" applyFill="1" applyBorder="1"/>
    <xf numFmtId="164" fontId="0" fillId="0" borderId="10" xfId="1" applyNumberFormat="1" applyFont="1" applyFill="1" applyBorder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10" xfId="0" applyFont="1" applyFill="1" applyBorder="1" applyAlignment="1">
      <alignment horizontal="center"/>
    </xf>
    <xf numFmtId="164" fontId="0" fillId="0" borderId="0" xfId="0" applyNumberFormat="1" applyFont="1" applyFill="1"/>
    <xf numFmtId="164" fontId="0" fillId="0" borderId="5" xfId="0" applyNumberFormat="1" applyFont="1" applyFill="1" applyBorder="1"/>
    <xf numFmtId="164" fontId="0" fillId="0" borderId="16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/>
    <xf numFmtId="43" fontId="0" fillId="0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5" fontId="0" fillId="0" borderId="0" xfId="0" applyNumberFormat="1" applyFont="1" applyFill="1"/>
    <xf numFmtId="43" fontId="4" fillId="0" borderId="17" xfId="1" applyNumberFormat="1" applyFont="1" applyFill="1" applyBorder="1" applyAlignment="1">
      <alignment horizontal="center" vertical="center"/>
    </xf>
    <xf numFmtId="43" fontId="4" fillId="0" borderId="15" xfId="1" applyNumberFormat="1" applyFont="1" applyFill="1" applyBorder="1" applyAlignment="1">
      <alignment horizontal="center" vertical="center"/>
    </xf>
    <xf numFmtId="43" fontId="4" fillId="0" borderId="13" xfId="1" applyNumberFormat="1" applyFont="1" applyFill="1" applyBorder="1" applyAlignment="1">
      <alignment horizontal="center" vertical="center"/>
    </xf>
    <xf numFmtId="43" fontId="4" fillId="0" borderId="5" xfId="1" applyNumberFormat="1" applyFont="1" applyFill="1" applyBorder="1" applyAlignment="1">
      <alignment horizontal="center" vertical="center"/>
    </xf>
    <xf numFmtId="43" fontId="4" fillId="0" borderId="0" xfId="1" applyNumberFormat="1" applyFont="1" applyFill="1" applyBorder="1" applyAlignment="1">
      <alignment horizontal="center" vertical="center"/>
    </xf>
    <xf numFmtId="43" fontId="4" fillId="0" borderId="7" xfId="1" applyNumberFormat="1" applyFont="1" applyFill="1" applyBorder="1" applyAlignment="1">
      <alignment horizontal="center" vertical="center"/>
    </xf>
    <xf numFmtId="43" fontId="4" fillId="0" borderId="16" xfId="1" applyNumberFormat="1" applyFont="1" applyFill="1" applyBorder="1" applyAlignment="1">
      <alignment horizontal="center" vertical="center"/>
    </xf>
    <xf numFmtId="43" fontId="4" fillId="0" borderId="10" xfId="1" applyNumberFormat="1" applyFont="1" applyFill="1" applyBorder="1" applyAlignment="1">
      <alignment horizontal="center" vertical="center"/>
    </xf>
    <xf numFmtId="43" fontId="4" fillId="0" borderId="14" xfId="1" applyNumberFormat="1" applyFont="1" applyFill="1" applyBorder="1" applyAlignment="1">
      <alignment horizontal="center" vertical="center"/>
    </xf>
    <xf numFmtId="43" fontId="7" fillId="0" borderId="16" xfId="0" applyNumberFormat="1" applyFont="1" applyFill="1" applyBorder="1" applyAlignment="1">
      <alignment horizontal="right" vertical="center"/>
    </xf>
    <xf numFmtId="43" fontId="7" fillId="0" borderId="10" xfId="0" applyNumberFormat="1" applyFont="1" applyFill="1" applyBorder="1" applyAlignment="1">
      <alignment vertical="center"/>
    </xf>
    <xf numFmtId="43" fontId="7" fillId="0" borderId="14" xfId="0" applyNumberFormat="1" applyFont="1" applyFill="1" applyBorder="1" applyAlignment="1">
      <alignment vertical="center"/>
    </xf>
    <xf numFmtId="165" fontId="3" fillId="0" borderId="15" xfId="1" applyNumberFormat="1" applyFont="1" applyFill="1" applyBorder="1"/>
    <xf numFmtId="165" fontId="3" fillId="0" borderId="0" xfId="1" applyNumberFormat="1" applyFont="1" applyFill="1" applyBorder="1"/>
    <xf numFmtId="165" fontId="3" fillId="0" borderId="10" xfId="1" applyNumberFormat="1" applyFont="1" applyFill="1" applyBorder="1"/>
    <xf numFmtId="0" fontId="8" fillId="0" borderId="0" xfId="0" applyFont="1" applyFill="1"/>
    <xf numFmtId="0" fontId="0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R69"/>
  <sheetViews>
    <sheetView tabSelected="1" view="pageBreakPreview" zoomScale="25" zoomScaleNormal="100" zoomScaleSheetLayoutView="25" workbookViewId="0">
      <selection activeCell="F17" sqref="F17"/>
    </sheetView>
  </sheetViews>
  <sheetFormatPr defaultColWidth="9.109375" defaultRowHeight="14.4" x14ac:dyDescent="0.3"/>
  <cols>
    <col min="1" max="1" width="4" style="53" customWidth="1"/>
    <col min="2" max="2" width="18" style="55" bestFit="1" customWidth="1"/>
    <col min="3" max="3" width="12.109375" style="55" customWidth="1"/>
    <col min="4" max="4" width="20.6640625" style="55" customWidth="1"/>
    <col min="5" max="5" width="25.44140625" style="55" customWidth="1"/>
    <col min="6" max="6" width="28.21875" style="55" customWidth="1"/>
    <col min="7" max="7" width="30.44140625" style="55" customWidth="1"/>
    <col min="8" max="9" width="20.6640625" style="55" customWidth="1"/>
    <col min="10" max="10" width="18" style="55" customWidth="1"/>
    <col min="11" max="11" width="13.33203125" style="55" bestFit="1" customWidth="1"/>
    <col min="12" max="12" width="11.44140625" style="55" customWidth="1"/>
    <col min="13" max="13" width="11.5546875" style="55" customWidth="1"/>
    <col min="14" max="14" width="10.109375" style="55" customWidth="1"/>
    <col min="15" max="15" width="10.88671875" style="55" customWidth="1"/>
    <col min="16" max="16" width="15.109375" style="55" customWidth="1"/>
    <col min="17" max="17" width="9.5546875" style="55" bestFit="1" customWidth="1"/>
    <col min="18" max="18" width="11.5546875" style="55" bestFit="1" customWidth="1"/>
    <col min="19" max="16384" width="9.109375" style="55"/>
  </cols>
  <sheetData>
    <row r="2" spans="1:17" ht="23.4" x14ac:dyDescent="0.45">
      <c r="B2" s="124" t="s">
        <v>58</v>
      </c>
      <c r="C2" s="124"/>
      <c r="D2" s="124"/>
      <c r="E2" s="124"/>
    </row>
    <row r="4" spans="1:17" s="54" customFormat="1" x14ac:dyDescent="0.3">
      <c r="A4" s="52"/>
      <c r="B4" s="21" t="s">
        <v>37</v>
      </c>
      <c r="C4" s="21" t="s">
        <v>38</v>
      </c>
      <c r="D4" s="21" t="s">
        <v>39</v>
      </c>
      <c r="E4" s="21" t="s">
        <v>40</v>
      </c>
      <c r="F4" s="21" t="s">
        <v>41</v>
      </c>
      <c r="G4" s="21" t="s">
        <v>42</v>
      </c>
      <c r="H4" s="21" t="s">
        <v>43</v>
      </c>
      <c r="I4" s="21" t="s">
        <v>44</v>
      </c>
      <c r="J4" s="21" t="s">
        <v>45</v>
      </c>
      <c r="K4" s="21" t="s">
        <v>46</v>
      </c>
      <c r="L4" s="21" t="s">
        <v>47</v>
      </c>
      <c r="M4" s="21" t="s">
        <v>48</v>
      </c>
      <c r="N4" s="21" t="s">
        <v>49</v>
      </c>
      <c r="O4" s="21" t="s">
        <v>50</v>
      </c>
      <c r="P4" s="21" t="s">
        <v>51</v>
      </c>
    </row>
    <row r="5" spans="1:17" x14ac:dyDescent="0.3">
      <c r="E5" s="13" t="s">
        <v>52</v>
      </c>
      <c r="G5" s="13" t="s">
        <v>53</v>
      </c>
      <c r="I5" s="13" t="s">
        <v>54</v>
      </c>
      <c r="J5" s="120"/>
      <c r="K5" s="120"/>
      <c r="L5" s="120"/>
      <c r="M5" s="120"/>
      <c r="N5" s="120"/>
      <c r="O5" s="120"/>
    </row>
    <row r="6" spans="1:17" ht="15" thickBot="1" x14ac:dyDescent="0.35">
      <c r="E6" s="13"/>
      <c r="G6" s="13"/>
      <c r="I6" s="13"/>
      <c r="J6" s="56"/>
      <c r="K6" s="120"/>
      <c r="L6" s="120"/>
      <c r="M6" s="120"/>
      <c r="N6" s="120"/>
      <c r="O6" s="120"/>
      <c r="P6" s="120"/>
    </row>
    <row r="7" spans="1:17" ht="77.25" customHeight="1" thickBot="1" x14ac:dyDescent="0.35">
      <c r="B7" s="121" t="s">
        <v>59</v>
      </c>
      <c r="C7" s="122"/>
      <c r="D7" s="63" t="s">
        <v>0</v>
      </c>
      <c r="E7" s="64" t="s">
        <v>33</v>
      </c>
      <c r="F7" s="64" t="s">
        <v>36</v>
      </c>
      <c r="G7" s="64" t="s">
        <v>34</v>
      </c>
      <c r="H7" s="64" t="s">
        <v>35</v>
      </c>
      <c r="I7" s="65" t="s">
        <v>1</v>
      </c>
      <c r="J7" s="66" t="s">
        <v>10</v>
      </c>
      <c r="K7" s="67">
        <v>2020</v>
      </c>
      <c r="L7" s="67">
        <f>K7+1</f>
        <v>2021</v>
      </c>
      <c r="M7" s="67">
        <f t="shared" ref="M7:O7" si="0">L7+1</f>
        <v>2022</v>
      </c>
      <c r="N7" s="67">
        <f t="shared" si="0"/>
        <v>2023</v>
      </c>
      <c r="O7" s="68">
        <f t="shared" si="0"/>
        <v>2024</v>
      </c>
      <c r="P7" s="69" t="s">
        <v>2</v>
      </c>
    </row>
    <row r="8" spans="1:17" x14ac:dyDescent="0.3">
      <c r="A8" s="53">
        <v>1</v>
      </c>
      <c r="B8" s="70" t="s">
        <v>3</v>
      </c>
      <c r="C8" s="71">
        <v>670817.12847572274</v>
      </c>
      <c r="D8" s="29">
        <v>-665659.48547752935</v>
      </c>
      <c r="E8" s="30">
        <f>C8+D8</f>
        <v>5157.6429981933907</v>
      </c>
      <c r="F8" s="30">
        <f>(I8/H8)-E8</f>
        <v>4550.8614689936639</v>
      </c>
      <c r="G8" s="31">
        <f>E8+F8</f>
        <v>9708.5044671870546</v>
      </c>
      <c r="H8" s="32">
        <v>0.8468333129103478</v>
      </c>
      <c r="I8" s="33">
        <f>P8</f>
        <v>8221.4850013529249</v>
      </c>
      <c r="J8" s="72" t="s">
        <v>3</v>
      </c>
      <c r="K8" s="73">
        <v>8221.4850013529249</v>
      </c>
      <c r="L8" s="74"/>
      <c r="M8" s="74"/>
      <c r="N8" s="74"/>
      <c r="O8" s="75"/>
      <c r="P8" s="26">
        <f>SUM(K8:O8)</f>
        <v>8221.4850013529249</v>
      </c>
      <c r="Q8" s="57"/>
    </row>
    <row r="9" spans="1:17" x14ac:dyDescent="0.3">
      <c r="A9" s="53">
        <v>2</v>
      </c>
      <c r="B9" s="72" t="s">
        <v>4</v>
      </c>
      <c r="C9" s="76">
        <v>680525.63294290996</v>
      </c>
      <c r="D9" s="58">
        <v>-665659.48547752935</v>
      </c>
      <c r="E9" s="30">
        <f t="shared" ref="E9:E12" si="1">C9+D9</f>
        <v>14866.147465380607</v>
      </c>
      <c r="F9" s="30">
        <f t="shared" ref="F9:F11" si="2">(I9/H9)-E9</f>
        <v>4550.8614689935021</v>
      </c>
      <c r="G9" s="31">
        <f>E9+F9</f>
        <v>19417.008934374109</v>
      </c>
      <c r="H9" s="32">
        <v>0.8468333129103478</v>
      </c>
      <c r="I9" s="33">
        <f>P9</f>
        <v>16442.97000270585</v>
      </c>
      <c r="J9" s="72" t="s">
        <v>4</v>
      </c>
      <c r="K9" s="73">
        <v>8221.4850013529249</v>
      </c>
      <c r="L9" s="74">
        <v>8221.4850013529249</v>
      </c>
      <c r="M9" s="74"/>
      <c r="N9" s="74"/>
      <c r="O9" s="75"/>
      <c r="P9" s="26">
        <f>SUM(K9:O9)</f>
        <v>16442.97000270585</v>
      </c>
      <c r="Q9" s="57"/>
    </row>
    <row r="10" spans="1:17" x14ac:dyDescent="0.3">
      <c r="A10" s="53">
        <v>3</v>
      </c>
      <c r="B10" s="72" t="s">
        <v>5</v>
      </c>
      <c r="C10" s="76">
        <v>690234.13741009729</v>
      </c>
      <c r="D10" s="58">
        <v>-665659.48547752935</v>
      </c>
      <c r="E10" s="30">
        <f t="shared" si="1"/>
        <v>24574.65193256794</v>
      </c>
      <c r="F10" s="30">
        <f>(I10/H10)-E10</f>
        <v>4550.8614689932256</v>
      </c>
      <c r="G10" s="31">
        <f t="shared" ref="G10:G12" si="3">E10+F10</f>
        <v>29125.513401561166</v>
      </c>
      <c r="H10" s="32">
        <v>0.8468333129103478</v>
      </c>
      <c r="I10" s="33">
        <f t="shared" ref="I10:I12" si="4">P10</f>
        <v>24664.455004058775</v>
      </c>
      <c r="J10" s="72" t="s">
        <v>5</v>
      </c>
      <c r="K10" s="73">
        <v>8221.4850013529249</v>
      </c>
      <c r="L10" s="74">
        <v>8221.4850013529249</v>
      </c>
      <c r="M10" s="74">
        <v>8221.4850013529249</v>
      </c>
      <c r="N10" s="74"/>
      <c r="O10" s="75"/>
      <c r="P10" s="26">
        <f t="shared" ref="P10:P11" si="5">SUM(K10:O10)</f>
        <v>24664.455004058775</v>
      </c>
      <c r="Q10" s="57"/>
    </row>
    <row r="11" spans="1:17" x14ac:dyDescent="0.3">
      <c r="A11" s="53">
        <v>4</v>
      </c>
      <c r="B11" s="72" t="s">
        <v>6</v>
      </c>
      <c r="C11" s="76">
        <v>699942.64187728474</v>
      </c>
      <c r="D11" s="58">
        <v>-665659.48547752935</v>
      </c>
      <c r="E11" s="30">
        <f t="shared" si="1"/>
        <v>34283.156399755389</v>
      </c>
      <c r="F11" s="30">
        <f t="shared" si="2"/>
        <v>4550.861468992829</v>
      </c>
      <c r="G11" s="31">
        <f t="shared" si="3"/>
        <v>38834.017868748218</v>
      </c>
      <c r="H11" s="32">
        <v>0.8468333129103478</v>
      </c>
      <c r="I11" s="33">
        <f t="shared" si="4"/>
        <v>32885.9400054117</v>
      </c>
      <c r="J11" s="72" t="s">
        <v>6</v>
      </c>
      <c r="K11" s="73">
        <v>8221.4850013529249</v>
      </c>
      <c r="L11" s="74">
        <v>8221.4850013529249</v>
      </c>
      <c r="M11" s="74">
        <v>8221.4850013529249</v>
      </c>
      <c r="N11" s="74">
        <v>8221.4850013529249</v>
      </c>
      <c r="O11" s="75"/>
      <c r="P11" s="26">
        <f t="shared" si="5"/>
        <v>32885.9400054117</v>
      </c>
      <c r="Q11" s="57"/>
    </row>
    <row r="12" spans="1:17" ht="15" thickBot="1" x14ac:dyDescent="0.35">
      <c r="A12" s="53">
        <v>5</v>
      </c>
      <c r="B12" s="77" t="s">
        <v>7</v>
      </c>
      <c r="C12" s="78">
        <v>709651.14634447196</v>
      </c>
      <c r="D12" s="59">
        <v>-665659.48547752935</v>
      </c>
      <c r="E12" s="34">
        <f t="shared" si="1"/>
        <v>43991.660866942606</v>
      </c>
      <c r="F12" s="34">
        <f>(I12/H12)-E12</f>
        <v>4550.8614689926617</v>
      </c>
      <c r="G12" s="35">
        <f t="shared" si="3"/>
        <v>48542.522335935268</v>
      </c>
      <c r="H12" s="36">
        <v>0.8468333129103478</v>
      </c>
      <c r="I12" s="37">
        <f t="shared" si="4"/>
        <v>41107.425006764621</v>
      </c>
      <c r="J12" s="72" t="s">
        <v>7</v>
      </c>
      <c r="K12" s="73">
        <v>8221.4850013529249</v>
      </c>
      <c r="L12" s="74">
        <v>8221.4850013529249</v>
      </c>
      <c r="M12" s="74">
        <v>8221.4850013529249</v>
      </c>
      <c r="N12" s="74">
        <v>8221.4850013529249</v>
      </c>
      <c r="O12" s="75">
        <v>8221.4850013529249</v>
      </c>
      <c r="P12" s="27">
        <f>SUM(K12:O12)</f>
        <v>41107.425006764621</v>
      </c>
      <c r="Q12" s="57"/>
    </row>
    <row r="13" spans="1:17" ht="15" thickBot="1" x14ac:dyDescent="0.35">
      <c r="A13" s="53">
        <v>6</v>
      </c>
      <c r="B13" s="60"/>
      <c r="C13" s="60"/>
      <c r="J13" s="79" t="s">
        <v>2</v>
      </c>
      <c r="K13" s="80">
        <f t="shared" ref="K13:N13" si="6">SUM(K8:K12)</f>
        <v>41107.425006764621</v>
      </c>
      <c r="L13" s="81">
        <f t="shared" si="6"/>
        <v>32885.9400054117</v>
      </c>
      <c r="M13" s="81">
        <f t="shared" si="6"/>
        <v>24664.455004058775</v>
      </c>
      <c r="N13" s="81">
        <f t="shared" si="6"/>
        <v>16442.97000270585</v>
      </c>
      <c r="O13" s="82">
        <f>SUM(O8:O12)</f>
        <v>8221.4850013529249</v>
      </c>
      <c r="P13" s="15">
        <f>SUM(P8:P12)</f>
        <v>123322.27502029386</v>
      </c>
      <c r="Q13" s="57"/>
    </row>
    <row r="14" spans="1:17" x14ac:dyDescent="0.3">
      <c r="P14" s="14"/>
      <c r="Q14" s="57"/>
    </row>
    <row r="15" spans="1:17" ht="15" thickBot="1" x14ac:dyDescent="0.35">
      <c r="J15" s="123"/>
      <c r="K15" s="123"/>
      <c r="L15" s="123"/>
      <c r="M15" s="123"/>
      <c r="N15" s="123"/>
      <c r="O15" s="123"/>
      <c r="P15" s="14"/>
      <c r="Q15" s="57"/>
    </row>
    <row r="16" spans="1:17" ht="58.2" thickBot="1" x14ac:dyDescent="0.35">
      <c r="B16" s="121" t="s">
        <v>9</v>
      </c>
      <c r="C16" s="122"/>
      <c r="D16" s="63" t="s">
        <v>0</v>
      </c>
      <c r="E16" s="64" t="s">
        <v>33</v>
      </c>
      <c r="F16" s="64" t="s">
        <v>36</v>
      </c>
      <c r="G16" s="64" t="s">
        <v>34</v>
      </c>
      <c r="H16" s="64" t="s">
        <v>35</v>
      </c>
      <c r="I16" s="65" t="s">
        <v>1</v>
      </c>
      <c r="J16" s="66" t="s">
        <v>10</v>
      </c>
      <c r="K16" s="67">
        <v>2020</v>
      </c>
      <c r="L16" s="67">
        <f>K16+1</f>
        <v>2021</v>
      </c>
      <c r="M16" s="67">
        <f t="shared" ref="M16" si="7">L16+1</f>
        <v>2022</v>
      </c>
      <c r="N16" s="67">
        <f t="shared" ref="N16" si="8">M16+1</f>
        <v>2023</v>
      </c>
      <c r="O16" s="68">
        <f t="shared" ref="O16" si="9">N16+1</f>
        <v>2024</v>
      </c>
      <c r="P16" s="69" t="s">
        <v>2</v>
      </c>
      <c r="Q16" s="57"/>
    </row>
    <row r="17" spans="1:17" x14ac:dyDescent="0.3">
      <c r="A17" s="53">
        <v>7</v>
      </c>
      <c r="B17" s="70" t="s">
        <v>3</v>
      </c>
      <c r="C17" s="71">
        <v>23204.812350409957</v>
      </c>
      <c r="D17" s="38">
        <v>-19858.179132869111</v>
      </c>
      <c r="E17" s="39">
        <f>C17+D17</f>
        <v>3346.6332175408461</v>
      </c>
      <c r="F17" s="40">
        <f>(I17/H17)-E17</f>
        <v>2952.9116625360566</v>
      </c>
      <c r="G17" s="39">
        <f>E17+F17</f>
        <v>6299.5448800769027</v>
      </c>
      <c r="H17" s="41">
        <v>1.0123773750206293</v>
      </c>
      <c r="I17" s="42">
        <f>P17</f>
        <v>6377.5167095168999</v>
      </c>
      <c r="J17" s="72" t="s">
        <v>3</v>
      </c>
      <c r="K17" s="73">
        <v>6377.5167095168999</v>
      </c>
      <c r="L17" s="74"/>
      <c r="M17" s="74"/>
      <c r="N17" s="74"/>
      <c r="O17" s="75"/>
      <c r="P17" s="28">
        <f>SUM(K17:O17)</f>
        <v>6377.5167095168999</v>
      </c>
      <c r="Q17" s="57"/>
    </row>
    <row r="18" spans="1:17" x14ac:dyDescent="0.3">
      <c r="A18" s="53">
        <v>8</v>
      </c>
      <c r="B18" s="72" t="s">
        <v>4</v>
      </c>
      <c r="C18" s="76">
        <v>29504.35723048685</v>
      </c>
      <c r="D18" s="58">
        <v>-19858.179132869111</v>
      </c>
      <c r="E18" s="31">
        <f>C18+D18</f>
        <v>9646.1780976177397</v>
      </c>
      <c r="F18" s="30">
        <f t="shared" ref="F18:F21" si="10">(I18/H18)-E18</f>
        <v>2952.9116625360657</v>
      </c>
      <c r="G18" s="31">
        <f>E18+F18</f>
        <v>12599.089760153805</v>
      </c>
      <c r="H18" s="32">
        <v>1.0123773750206293</v>
      </c>
      <c r="I18" s="33">
        <f t="shared" ref="I18:I21" si="11">P18</f>
        <v>12755.0334190338</v>
      </c>
      <c r="J18" s="72" t="s">
        <v>4</v>
      </c>
      <c r="K18" s="73">
        <v>6377.5167095168999</v>
      </c>
      <c r="L18" s="74">
        <v>6377.5167095168999</v>
      </c>
      <c r="M18" s="74"/>
      <c r="N18" s="74"/>
      <c r="O18" s="75"/>
      <c r="P18" s="26">
        <f>SUM(K18:O18)</f>
        <v>12755.0334190338</v>
      </c>
      <c r="Q18" s="57"/>
    </row>
    <row r="19" spans="1:17" x14ac:dyDescent="0.3">
      <c r="A19" s="53">
        <v>9</v>
      </c>
      <c r="B19" s="72" t="s">
        <v>5</v>
      </c>
      <c r="C19" s="76">
        <v>35803.902110563737</v>
      </c>
      <c r="D19" s="58">
        <v>-19858.179132869111</v>
      </c>
      <c r="E19" s="31">
        <f t="shared" ref="E19:E21" si="12">C19+D19</f>
        <v>15945.722977694626</v>
      </c>
      <c r="F19" s="30">
        <f t="shared" si="10"/>
        <v>2952.9116625360803</v>
      </c>
      <c r="G19" s="31">
        <f t="shared" ref="G19:G21" si="13">E19+F19</f>
        <v>18898.634640230706</v>
      </c>
      <c r="H19" s="32">
        <v>1.0123773750206293</v>
      </c>
      <c r="I19" s="33">
        <f t="shared" si="11"/>
        <v>19132.550128550698</v>
      </c>
      <c r="J19" s="72" t="s">
        <v>5</v>
      </c>
      <c r="K19" s="73">
        <v>6377.5167095168999</v>
      </c>
      <c r="L19" s="74">
        <v>6377.5167095168999</v>
      </c>
      <c r="M19" s="74">
        <v>6377.5167095168999</v>
      </c>
      <c r="N19" s="74"/>
      <c r="O19" s="75"/>
      <c r="P19" s="26">
        <f t="shared" ref="P19:P20" si="14">SUM(K19:O19)</f>
        <v>19132.550128550698</v>
      </c>
      <c r="Q19" s="57"/>
    </row>
    <row r="20" spans="1:17" x14ac:dyDescent="0.3">
      <c r="A20" s="53">
        <f>A19+1</f>
        <v>10</v>
      </c>
      <c r="B20" s="72" t="s">
        <v>6</v>
      </c>
      <c r="C20" s="76">
        <v>42103.44699064063</v>
      </c>
      <c r="D20" s="58">
        <v>-19858.179132869111</v>
      </c>
      <c r="E20" s="31">
        <f t="shared" si="12"/>
        <v>22245.26785777152</v>
      </c>
      <c r="F20" s="30">
        <f t="shared" si="10"/>
        <v>2952.9116625360912</v>
      </c>
      <c r="G20" s="31">
        <f t="shared" si="13"/>
        <v>25198.179520307611</v>
      </c>
      <c r="H20" s="32">
        <v>1.0123773750206293</v>
      </c>
      <c r="I20" s="33">
        <f t="shared" si="11"/>
        <v>25510.0668380676</v>
      </c>
      <c r="J20" s="72" t="s">
        <v>6</v>
      </c>
      <c r="K20" s="73">
        <v>6377.5167095168999</v>
      </c>
      <c r="L20" s="74">
        <v>6377.5167095168999</v>
      </c>
      <c r="M20" s="74">
        <v>6377.5167095168999</v>
      </c>
      <c r="N20" s="74">
        <v>6377.5167095168999</v>
      </c>
      <c r="O20" s="75"/>
      <c r="P20" s="26">
        <f t="shared" si="14"/>
        <v>25510.0668380676</v>
      </c>
      <c r="Q20" s="57"/>
    </row>
    <row r="21" spans="1:17" ht="15" thickBot="1" x14ac:dyDescent="0.35">
      <c r="A21" s="53">
        <f t="shared" ref="A21:A22" si="15">A20+1</f>
        <v>11</v>
      </c>
      <c r="B21" s="77" t="s">
        <v>7</v>
      </c>
      <c r="C21" s="78">
        <v>48402.99187071756</v>
      </c>
      <c r="D21" s="59">
        <v>-19858.179132869111</v>
      </c>
      <c r="E21" s="35">
        <f t="shared" si="12"/>
        <v>28544.81273784845</v>
      </c>
      <c r="F21" s="34">
        <f t="shared" si="10"/>
        <v>2952.9116625360657</v>
      </c>
      <c r="G21" s="35">
        <f t="shared" si="13"/>
        <v>31497.724400384515</v>
      </c>
      <c r="H21" s="36">
        <v>1.0123773750206293</v>
      </c>
      <c r="I21" s="37">
        <f t="shared" si="11"/>
        <v>31887.583547584502</v>
      </c>
      <c r="J21" s="72" t="s">
        <v>7</v>
      </c>
      <c r="K21" s="73">
        <v>6377.5167095168999</v>
      </c>
      <c r="L21" s="74">
        <v>6377.5167095168999</v>
      </c>
      <c r="M21" s="74">
        <v>6377.5167095168999</v>
      </c>
      <c r="N21" s="74">
        <v>6377.5167095168999</v>
      </c>
      <c r="O21" s="75">
        <v>6377.5167095168999</v>
      </c>
      <c r="P21" s="27">
        <f>SUM(K21:O21)</f>
        <v>31887.583547584502</v>
      </c>
      <c r="Q21" s="57"/>
    </row>
    <row r="22" spans="1:17" ht="15" thickBot="1" x14ac:dyDescent="0.35">
      <c r="A22" s="53">
        <f t="shared" si="15"/>
        <v>12</v>
      </c>
      <c r="B22" s="60"/>
      <c r="C22" s="60"/>
      <c r="I22" s="61"/>
      <c r="J22" s="79" t="s">
        <v>2</v>
      </c>
      <c r="K22" s="80">
        <f t="shared" ref="K22:N22" si="16">SUM(K17:K21)</f>
        <v>31887.583547584502</v>
      </c>
      <c r="L22" s="81">
        <f t="shared" si="16"/>
        <v>25510.0668380676</v>
      </c>
      <c r="M22" s="81">
        <f t="shared" si="16"/>
        <v>19132.550128550698</v>
      </c>
      <c r="N22" s="81">
        <f t="shared" si="16"/>
        <v>12755.0334190338</v>
      </c>
      <c r="O22" s="82">
        <f>SUM(O17:O21)</f>
        <v>6377.5167095168999</v>
      </c>
      <c r="P22" s="15">
        <f>SUM(P17:P21)</f>
        <v>95662.750642753497</v>
      </c>
      <c r="Q22" s="57"/>
    </row>
    <row r="23" spans="1:17" x14ac:dyDescent="0.3">
      <c r="G23" s="62"/>
      <c r="P23" s="14"/>
      <c r="Q23" s="57"/>
    </row>
    <row r="24" spans="1:17" ht="15" thickBot="1" x14ac:dyDescent="0.35">
      <c r="J24" s="123"/>
      <c r="K24" s="123"/>
      <c r="L24" s="123"/>
      <c r="M24" s="123"/>
      <c r="N24" s="123"/>
      <c r="O24" s="123"/>
      <c r="P24" s="14"/>
      <c r="Q24" s="57"/>
    </row>
    <row r="25" spans="1:17" ht="58.2" thickBot="1" x14ac:dyDescent="0.35">
      <c r="B25" s="121" t="s">
        <v>11</v>
      </c>
      <c r="C25" s="122"/>
      <c r="D25" s="63" t="s">
        <v>0</v>
      </c>
      <c r="E25" s="64" t="s">
        <v>33</v>
      </c>
      <c r="F25" s="64" t="s">
        <v>36</v>
      </c>
      <c r="G25" s="64" t="s">
        <v>34</v>
      </c>
      <c r="H25" s="64" t="s">
        <v>35</v>
      </c>
      <c r="I25" s="65" t="s">
        <v>1</v>
      </c>
      <c r="J25" s="66" t="s">
        <v>10</v>
      </c>
      <c r="K25" s="101">
        <v>2020</v>
      </c>
      <c r="L25" s="101">
        <f>K25+1</f>
        <v>2021</v>
      </c>
      <c r="M25" s="101">
        <f t="shared" ref="M25" si="17">L25+1</f>
        <v>2022</v>
      </c>
      <c r="N25" s="101">
        <f t="shared" ref="N25" si="18">M25+1</f>
        <v>2023</v>
      </c>
      <c r="O25" s="102">
        <f t="shared" ref="O25" si="19">N25+1</f>
        <v>2024</v>
      </c>
      <c r="P25" s="69" t="s">
        <v>2</v>
      </c>
      <c r="Q25" s="57"/>
    </row>
    <row r="26" spans="1:17" x14ac:dyDescent="0.3">
      <c r="A26" s="53">
        <v>13</v>
      </c>
      <c r="B26" s="70" t="s">
        <v>3</v>
      </c>
      <c r="C26" s="71">
        <v>502468.27927620074</v>
      </c>
      <c r="D26" s="38">
        <v>-492116.44849605538</v>
      </c>
      <c r="E26" s="39">
        <f>C26+D26</f>
        <v>10351.830780145363</v>
      </c>
      <c r="F26" s="43">
        <f>(I26/H26)-E26</f>
        <v>9133.9683354225599</v>
      </c>
      <c r="G26" s="39">
        <f>E26+F26</f>
        <v>19485.799115567923</v>
      </c>
      <c r="H26" s="44">
        <v>0.83950313656065545</v>
      </c>
      <c r="I26" s="42">
        <f>P26</f>
        <v>16358.389475910117</v>
      </c>
      <c r="J26" s="72" t="s">
        <v>3</v>
      </c>
      <c r="K26" s="83">
        <v>16358.389475910117</v>
      </c>
      <c r="L26" s="84"/>
      <c r="M26" s="84"/>
      <c r="N26" s="84"/>
      <c r="O26" s="85"/>
      <c r="P26" s="17">
        <f>SUM(K26:O26)</f>
        <v>16358.389475910117</v>
      </c>
      <c r="Q26" s="57"/>
    </row>
    <row r="27" spans="1:17" x14ac:dyDescent="0.3">
      <c r="A27" s="53">
        <f>A26+1</f>
        <v>14</v>
      </c>
      <c r="B27" s="72" t="s">
        <v>4</v>
      </c>
      <c r="C27" s="76">
        <v>521954.07839176862</v>
      </c>
      <c r="D27" s="58">
        <v>-492116.44849605538</v>
      </c>
      <c r="E27" s="31">
        <f t="shared" ref="E27:E30" si="20">C27+D27</f>
        <v>29837.629895713239</v>
      </c>
      <c r="F27" s="45">
        <f t="shared" ref="F27:F30" si="21">(I27/H27)-E27</f>
        <v>7883.6248305761619</v>
      </c>
      <c r="G27" s="31">
        <f t="shared" ref="G27:G30" si="22">E27+F27</f>
        <v>37721.2547262894</v>
      </c>
      <c r="H27" s="46">
        <v>0.83950313656065545</v>
      </c>
      <c r="I27" s="33">
        <f t="shared" ref="I27:I30" si="23">P27</f>
        <v>31667.111657723399</v>
      </c>
      <c r="J27" s="72" t="s">
        <v>4</v>
      </c>
      <c r="K27" s="86">
        <v>15308.722181813284</v>
      </c>
      <c r="L27" s="87">
        <v>16358.389475910117</v>
      </c>
      <c r="M27" s="87"/>
      <c r="N27" s="87"/>
      <c r="O27" s="88"/>
      <c r="P27" s="18">
        <f>SUM(K27:O27)</f>
        <v>31667.111657723399</v>
      </c>
      <c r="Q27" s="57"/>
    </row>
    <row r="28" spans="1:17" x14ac:dyDescent="0.3">
      <c r="A28" s="53">
        <f t="shared" ref="A28:A31" si="24">A27+1</f>
        <v>15</v>
      </c>
      <c r="B28" s="72" t="s">
        <v>5</v>
      </c>
      <c r="C28" s="76">
        <v>541439.87750733667</v>
      </c>
      <c r="D28" s="58">
        <v>-492116.44849605538</v>
      </c>
      <c r="E28" s="31">
        <f t="shared" si="20"/>
        <v>49323.429011281289</v>
      </c>
      <c r="F28" s="45">
        <f t="shared" si="21"/>
        <v>6580.0830815075315</v>
      </c>
      <c r="G28" s="31">
        <f t="shared" si="22"/>
        <v>55903.51209278882</v>
      </c>
      <c r="H28" s="46">
        <v>0.83950313656065545</v>
      </c>
      <c r="I28" s="33">
        <f t="shared" si="23"/>
        <v>46931.173746652748</v>
      </c>
      <c r="J28" s="72" t="s">
        <v>5</v>
      </c>
      <c r="K28" s="86">
        <v>15264.06208892935</v>
      </c>
      <c r="L28" s="87">
        <v>15308.722181813284</v>
      </c>
      <c r="M28" s="87">
        <v>16358.389475910117</v>
      </c>
      <c r="N28" s="87"/>
      <c r="O28" s="88"/>
      <c r="P28" s="18">
        <f t="shared" ref="P28:P29" si="25">SUM(K28:O28)</f>
        <v>46931.173746652748</v>
      </c>
      <c r="Q28" s="57"/>
    </row>
    <row r="29" spans="1:17" x14ac:dyDescent="0.3">
      <c r="A29" s="53">
        <f t="shared" si="24"/>
        <v>16</v>
      </c>
      <c r="B29" s="72" t="s">
        <v>6</v>
      </c>
      <c r="C29" s="76">
        <v>560925.67662290437</v>
      </c>
      <c r="D29" s="58">
        <v>-492116.44849605538</v>
      </c>
      <c r="E29" s="31">
        <f t="shared" si="20"/>
        <v>68809.22812684899</v>
      </c>
      <c r="F29" s="45">
        <f t="shared" si="21"/>
        <v>5011.7873022812419</v>
      </c>
      <c r="G29" s="31">
        <f t="shared" si="22"/>
        <v>73821.015429130231</v>
      </c>
      <c r="H29" s="46">
        <v>0.83950313656065545</v>
      </c>
      <c r="I29" s="33">
        <f t="shared" si="23"/>
        <v>61972.973996847373</v>
      </c>
      <c r="J29" s="72" t="s">
        <v>6</v>
      </c>
      <c r="K29" s="86">
        <v>15041.800250194625</v>
      </c>
      <c r="L29" s="87">
        <v>15264.06208892935</v>
      </c>
      <c r="M29" s="87">
        <v>15308.722181813284</v>
      </c>
      <c r="N29" s="87">
        <v>16358.389475910117</v>
      </c>
      <c r="O29" s="88"/>
      <c r="P29" s="18">
        <f t="shared" si="25"/>
        <v>61972.973996847373</v>
      </c>
      <c r="Q29" s="57"/>
    </row>
    <row r="30" spans="1:17" ht="15" thickBot="1" x14ac:dyDescent="0.35">
      <c r="A30" s="53">
        <f t="shared" si="24"/>
        <v>17</v>
      </c>
      <c r="B30" s="77" t="s">
        <v>7</v>
      </c>
      <c r="C30" s="78">
        <v>580411.47573847242</v>
      </c>
      <c r="D30" s="59">
        <v>-492116.44849605538</v>
      </c>
      <c r="E30" s="35">
        <f t="shared" si="20"/>
        <v>88295.02724241704</v>
      </c>
      <c r="F30" s="47">
        <f t="shared" si="21"/>
        <v>2874.1812081172538</v>
      </c>
      <c r="G30" s="35">
        <f t="shared" si="22"/>
        <v>91169.208450534294</v>
      </c>
      <c r="H30" s="48">
        <v>0.83950313656065545</v>
      </c>
      <c r="I30" s="37">
        <f t="shared" si="23"/>
        <v>76536.83645197576</v>
      </c>
      <c r="J30" s="72" t="s">
        <v>7</v>
      </c>
      <c r="K30" s="89">
        <v>14563.862455128385</v>
      </c>
      <c r="L30" s="90">
        <v>15041.800250194625</v>
      </c>
      <c r="M30" s="90">
        <v>15264.06208892935</v>
      </c>
      <c r="N30" s="90">
        <v>15308.722181813284</v>
      </c>
      <c r="O30" s="91">
        <v>16358.389475910117</v>
      </c>
      <c r="P30" s="19">
        <f>SUM(K30:O30)</f>
        <v>76536.83645197576</v>
      </c>
      <c r="Q30" s="57"/>
    </row>
    <row r="31" spans="1:17" ht="15" thickBot="1" x14ac:dyDescent="0.35">
      <c r="A31" s="53">
        <f t="shared" si="24"/>
        <v>18</v>
      </c>
      <c r="B31" s="60"/>
      <c r="C31" s="60"/>
      <c r="J31" s="79" t="s">
        <v>2</v>
      </c>
      <c r="K31" s="92">
        <f t="shared" ref="K31:N31" si="26">SUM(K26:K30)</f>
        <v>76536.83645197576</v>
      </c>
      <c r="L31" s="93">
        <f t="shared" si="26"/>
        <v>61972.973996847373</v>
      </c>
      <c r="M31" s="93">
        <f t="shared" si="26"/>
        <v>46931.173746652748</v>
      </c>
      <c r="N31" s="93">
        <f t="shared" si="26"/>
        <v>31667.111657723399</v>
      </c>
      <c r="O31" s="94">
        <f>SUM(O26:O30)</f>
        <v>16358.389475910117</v>
      </c>
      <c r="P31" s="15">
        <f>SUM(P26:P30)</f>
        <v>233466.48532910942</v>
      </c>
      <c r="Q31" s="57"/>
    </row>
    <row r="32" spans="1:17" x14ac:dyDescent="0.3">
      <c r="B32" s="60"/>
      <c r="C32" s="60"/>
      <c r="J32" s="95"/>
      <c r="K32" s="96"/>
      <c r="L32" s="97"/>
      <c r="M32" s="97"/>
      <c r="N32" s="97"/>
      <c r="O32" s="97"/>
      <c r="P32" s="16"/>
      <c r="Q32" s="57"/>
    </row>
    <row r="33" spans="1:18" ht="15" thickBot="1" x14ac:dyDescent="0.35">
      <c r="J33" s="123"/>
      <c r="K33" s="123"/>
      <c r="L33" s="123"/>
      <c r="M33" s="123"/>
      <c r="N33" s="123"/>
      <c r="O33" s="123"/>
      <c r="P33" s="14"/>
      <c r="Q33" s="57"/>
    </row>
    <row r="34" spans="1:18" ht="58.2" thickBot="1" x14ac:dyDescent="0.35">
      <c r="B34" s="121" t="s">
        <v>12</v>
      </c>
      <c r="C34" s="122"/>
      <c r="D34" s="63" t="s">
        <v>0</v>
      </c>
      <c r="E34" s="64" t="s">
        <v>33</v>
      </c>
      <c r="F34" s="64" t="s">
        <v>36</v>
      </c>
      <c r="G34" s="64" t="s">
        <v>34</v>
      </c>
      <c r="H34" s="64" t="s">
        <v>35</v>
      </c>
      <c r="I34" s="65" t="s">
        <v>1</v>
      </c>
      <c r="J34" s="66" t="s">
        <v>10</v>
      </c>
      <c r="K34" s="101">
        <v>2020</v>
      </c>
      <c r="L34" s="101">
        <f>K34+1</f>
        <v>2021</v>
      </c>
      <c r="M34" s="101">
        <f t="shared" ref="M34" si="27">L34+1</f>
        <v>2022</v>
      </c>
      <c r="N34" s="101">
        <f t="shared" ref="N34" si="28">M34+1</f>
        <v>2023</v>
      </c>
      <c r="O34" s="102">
        <f t="shared" ref="O34" si="29">N34+1</f>
        <v>2024</v>
      </c>
      <c r="P34" s="69" t="s">
        <v>2</v>
      </c>
      <c r="Q34" s="57"/>
    </row>
    <row r="35" spans="1:18" x14ac:dyDescent="0.3">
      <c r="A35" s="53">
        <v>19</v>
      </c>
      <c r="B35" s="70" t="s">
        <v>3</v>
      </c>
      <c r="C35" s="71">
        <v>1383783.0607846261</v>
      </c>
      <c r="D35" s="38">
        <v>-1319886.0695731626</v>
      </c>
      <c r="E35" s="39">
        <f>C35+D35</f>
        <v>63896.991211463464</v>
      </c>
      <c r="F35" s="40">
        <f>(I35/H35)-E35</f>
        <v>56379.69812776176</v>
      </c>
      <c r="G35" s="49">
        <f>E35+F35</f>
        <v>120276.68933922522</v>
      </c>
      <c r="H35" s="41">
        <v>0.7547339107183707</v>
      </c>
      <c r="I35" s="42">
        <f>P35</f>
        <v>90776.89611325202</v>
      </c>
      <c r="J35" s="72" t="s">
        <v>3</v>
      </c>
      <c r="K35" s="83">
        <v>90776.89611325202</v>
      </c>
      <c r="L35" s="84"/>
      <c r="M35" s="84"/>
      <c r="N35" s="84"/>
      <c r="O35" s="85"/>
      <c r="P35" s="17">
        <f>SUM(K35:O35)</f>
        <v>90776.89611325202</v>
      </c>
      <c r="Q35" s="57"/>
      <c r="R35" s="62"/>
    </row>
    <row r="36" spans="1:18" x14ac:dyDescent="0.3">
      <c r="A36" s="53">
        <f>A35+1</f>
        <v>20</v>
      </c>
      <c r="B36" s="72" t="s">
        <v>4</v>
      </c>
      <c r="C36" s="76">
        <v>1504059.7501238517</v>
      </c>
      <c r="D36" s="58">
        <v>-1319886.0695731626</v>
      </c>
      <c r="E36" s="31">
        <f t="shared" ref="E36:E39" si="30">C36+D36</f>
        <v>184173.68055068911</v>
      </c>
      <c r="F36" s="30">
        <f t="shared" ref="F36:F39" si="31">(I36/H36)-E36</f>
        <v>54099.141865271726</v>
      </c>
      <c r="G36" s="50">
        <f t="shared" ref="G36:G39" si="32">E36+F36</f>
        <v>238272.82241596084</v>
      </c>
      <c r="H36" s="32">
        <v>0.7547339107183707</v>
      </c>
      <c r="I36" s="33">
        <f t="shared" ref="I36:I39" si="33">P36</f>
        <v>179832.57907990197</v>
      </c>
      <c r="J36" s="72" t="s">
        <v>4</v>
      </c>
      <c r="K36" s="86">
        <v>89055.682966649954</v>
      </c>
      <c r="L36" s="87">
        <v>90776.89611325202</v>
      </c>
      <c r="M36" s="87"/>
      <c r="N36" s="87"/>
      <c r="O36" s="88"/>
      <c r="P36" s="18">
        <f>SUM(K36:O36)</f>
        <v>179832.57907990197</v>
      </c>
      <c r="Q36" s="57"/>
      <c r="R36" s="62"/>
    </row>
    <row r="37" spans="1:18" x14ac:dyDescent="0.3">
      <c r="A37" s="53">
        <f t="shared" ref="A37:A40" si="34">A36+1</f>
        <v>21</v>
      </c>
      <c r="B37" s="72" t="s">
        <v>5</v>
      </c>
      <c r="C37" s="76">
        <v>1624336.4394630769</v>
      </c>
      <c r="D37" s="58">
        <v>-1319886.0695731626</v>
      </c>
      <c r="E37" s="31">
        <f t="shared" si="30"/>
        <v>304450.36988991429</v>
      </c>
      <c r="F37" s="30">
        <f t="shared" si="31"/>
        <v>51800.602632243012</v>
      </c>
      <c r="G37" s="50">
        <f t="shared" si="32"/>
        <v>356250.9725221573</v>
      </c>
      <c r="H37" s="32">
        <v>0.7547339107183707</v>
      </c>
      <c r="I37" s="33">
        <f t="shared" si="33"/>
        <v>268874.68968887063</v>
      </c>
      <c r="J37" s="72" t="s">
        <v>5</v>
      </c>
      <c r="K37" s="86">
        <v>89042.110608968622</v>
      </c>
      <c r="L37" s="87">
        <v>89055.682966649954</v>
      </c>
      <c r="M37" s="87">
        <v>90776.89611325202</v>
      </c>
      <c r="N37" s="87"/>
      <c r="O37" s="88"/>
      <c r="P37" s="18">
        <f t="shared" ref="P37:P38" si="35">SUM(K37:O37)</f>
        <v>268874.68968887063</v>
      </c>
      <c r="Q37" s="57"/>
      <c r="R37" s="62"/>
    </row>
    <row r="38" spans="1:18" x14ac:dyDescent="0.3">
      <c r="A38" s="53">
        <f t="shared" si="34"/>
        <v>22</v>
      </c>
      <c r="B38" s="72" t="s">
        <v>6</v>
      </c>
      <c r="C38" s="76">
        <v>1744613.1288023023</v>
      </c>
      <c r="D38" s="58">
        <v>-1319886.0695731626</v>
      </c>
      <c r="E38" s="31">
        <f t="shared" si="30"/>
        <v>424727.0592291397</v>
      </c>
      <c r="F38" s="30">
        <f t="shared" si="31"/>
        <v>49474.59300817945</v>
      </c>
      <c r="G38" s="50">
        <f t="shared" si="32"/>
        <v>474201.65223731915</v>
      </c>
      <c r="H38" s="32">
        <v>0.7547339107183707</v>
      </c>
      <c r="I38" s="33">
        <f t="shared" si="33"/>
        <v>357896.0674621847</v>
      </c>
      <c r="J38" s="72" t="s">
        <v>6</v>
      </c>
      <c r="K38" s="86">
        <v>89021.377773314089</v>
      </c>
      <c r="L38" s="87">
        <v>89042.110608968622</v>
      </c>
      <c r="M38" s="87">
        <v>89055.682966649954</v>
      </c>
      <c r="N38" s="87">
        <v>90776.89611325202</v>
      </c>
      <c r="O38" s="88"/>
      <c r="P38" s="18">
        <f t="shared" si="35"/>
        <v>357896.0674621847</v>
      </c>
      <c r="Q38" s="57"/>
      <c r="R38" s="62"/>
    </row>
    <row r="39" spans="1:18" ht="15" thickBot="1" x14ac:dyDescent="0.35">
      <c r="A39" s="53">
        <f t="shared" si="34"/>
        <v>23</v>
      </c>
      <c r="B39" s="77" t="s">
        <v>7</v>
      </c>
      <c r="C39" s="78">
        <v>1864889.8181415272</v>
      </c>
      <c r="D39" s="59">
        <v>-1319886.0695731626</v>
      </c>
      <c r="E39" s="35">
        <f t="shared" si="30"/>
        <v>545003.74856836465</v>
      </c>
      <c r="F39" s="34">
        <f t="shared" si="31"/>
        <v>47097.502162106568</v>
      </c>
      <c r="G39" s="51">
        <f t="shared" si="32"/>
        <v>592101.25073047122</v>
      </c>
      <c r="H39" s="36">
        <v>0.7547339107183707</v>
      </c>
      <c r="I39" s="37">
        <f t="shared" si="33"/>
        <v>446878.89250504709</v>
      </c>
      <c r="J39" s="72" t="s">
        <v>7</v>
      </c>
      <c r="K39" s="89">
        <v>88982.825042862387</v>
      </c>
      <c r="L39" s="90">
        <v>89021.377773314089</v>
      </c>
      <c r="M39" s="90">
        <v>89042.110608968622</v>
      </c>
      <c r="N39" s="90">
        <v>89055.682966649954</v>
      </c>
      <c r="O39" s="91">
        <v>90776.89611325202</v>
      </c>
      <c r="P39" s="19">
        <f>SUM(K39:O39)</f>
        <v>446878.89250504709</v>
      </c>
      <c r="Q39" s="57"/>
      <c r="R39" s="62"/>
    </row>
    <row r="40" spans="1:18" ht="15" thickBot="1" x14ac:dyDescent="0.35">
      <c r="A40" s="53">
        <f t="shared" si="34"/>
        <v>24</v>
      </c>
      <c r="B40" s="60"/>
      <c r="C40" s="60"/>
      <c r="J40" s="79" t="s">
        <v>2</v>
      </c>
      <c r="K40" s="92">
        <f t="shared" ref="K40:N40" si="36">SUM(K35:K39)</f>
        <v>446878.89250504703</v>
      </c>
      <c r="L40" s="93">
        <f t="shared" si="36"/>
        <v>357896.06746218464</v>
      </c>
      <c r="M40" s="93">
        <f t="shared" si="36"/>
        <v>268874.68968887057</v>
      </c>
      <c r="N40" s="93">
        <f t="shared" si="36"/>
        <v>179832.57907990197</v>
      </c>
      <c r="O40" s="94">
        <f>SUM(O35:O39)</f>
        <v>90776.89611325202</v>
      </c>
      <c r="P40" s="20">
        <f>SUM(P35:P39)</f>
        <v>1344259.1248492564</v>
      </c>
      <c r="Q40" s="57"/>
    </row>
    <row r="41" spans="1:18" x14ac:dyDescent="0.3">
      <c r="B41" s="60"/>
      <c r="C41" s="60"/>
      <c r="J41" s="95"/>
      <c r="K41" s="96"/>
      <c r="L41" s="97"/>
      <c r="M41" s="97"/>
      <c r="N41" s="97"/>
      <c r="O41" s="97"/>
      <c r="P41" s="16"/>
      <c r="Q41" s="57"/>
    </row>
    <row r="42" spans="1:18" ht="15" thickBot="1" x14ac:dyDescent="0.35">
      <c r="J42" s="123"/>
      <c r="K42" s="123"/>
      <c r="L42" s="123"/>
      <c r="M42" s="123"/>
      <c r="N42" s="123"/>
      <c r="O42" s="123"/>
      <c r="P42" s="14"/>
      <c r="Q42" s="57"/>
    </row>
    <row r="43" spans="1:18" ht="29.4" thickBot="1" x14ac:dyDescent="0.35">
      <c r="B43" s="121" t="s">
        <v>13</v>
      </c>
      <c r="C43" s="122"/>
      <c r="D43" s="63" t="s">
        <v>0</v>
      </c>
      <c r="E43" s="64" t="s">
        <v>33</v>
      </c>
      <c r="F43" s="64" t="s">
        <v>36</v>
      </c>
      <c r="G43" s="64" t="s">
        <v>34</v>
      </c>
      <c r="H43" s="64" t="s">
        <v>35</v>
      </c>
      <c r="I43" s="65" t="s">
        <v>1</v>
      </c>
      <c r="J43" s="66" t="s">
        <v>10</v>
      </c>
      <c r="K43" s="101">
        <v>2020</v>
      </c>
      <c r="L43" s="101">
        <f>K43+1</f>
        <v>2021</v>
      </c>
      <c r="M43" s="101">
        <f t="shared" ref="M43" si="37">L43+1</f>
        <v>2022</v>
      </c>
      <c r="N43" s="101">
        <f t="shared" ref="N43" si="38">M43+1</f>
        <v>2023</v>
      </c>
      <c r="O43" s="102">
        <f t="shared" ref="O43" si="39">N43+1</f>
        <v>2024</v>
      </c>
      <c r="P43" s="69" t="s">
        <v>2</v>
      </c>
      <c r="Q43" s="57"/>
    </row>
    <row r="44" spans="1:18" x14ac:dyDescent="0.3">
      <c r="A44" s="53">
        <v>25</v>
      </c>
      <c r="B44" s="70" t="s">
        <v>3</v>
      </c>
      <c r="C44" s="71">
        <v>790685.12987264863</v>
      </c>
      <c r="D44" s="38">
        <v>-754165.04167749523</v>
      </c>
      <c r="E44" s="39">
        <f>C44+D44</f>
        <v>36520.088195153396</v>
      </c>
      <c r="F44" s="40">
        <f>(I44/H44)-E44</f>
        <v>32223.607231017493</v>
      </c>
      <c r="G44" s="39">
        <f>E44+F44</f>
        <v>68743.695426170889</v>
      </c>
      <c r="H44" s="41">
        <v>0.75774452676945447</v>
      </c>
      <c r="I44" s="42">
        <f>P44</f>
        <v>52090.158959087377</v>
      </c>
      <c r="J44" s="72" t="s">
        <v>3</v>
      </c>
      <c r="K44" s="83">
        <v>52090.158959087377</v>
      </c>
      <c r="L44" s="84"/>
      <c r="M44" s="84"/>
      <c r="N44" s="84"/>
      <c r="O44" s="85"/>
      <c r="P44" s="17">
        <f>SUM(K44:O44)</f>
        <v>52090.158959087377</v>
      </c>
      <c r="Q44" s="57"/>
    </row>
    <row r="45" spans="1:18" x14ac:dyDescent="0.3">
      <c r="A45" s="53">
        <f>A44+1</f>
        <v>26</v>
      </c>
      <c r="B45" s="72" t="s">
        <v>4</v>
      </c>
      <c r="C45" s="76">
        <v>859428.82529881934</v>
      </c>
      <c r="D45" s="58">
        <v>-754165.04167749523</v>
      </c>
      <c r="E45" s="31">
        <f t="shared" ref="E45:E48" si="40">C45+D45</f>
        <v>105263.78362132411</v>
      </c>
      <c r="F45" s="30">
        <f>(I45/H45)-E45</f>
        <v>30801.612079371494</v>
      </c>
      <c r="G45" s="31">
        <f t="shared" ref="G45:G48" si="41">E45+F45</f>
        <v>136065.3957006956</v>
      </c>
      <c r="H45" s="32">
        <v>0.75774452676945447</v>
      </c>
      <c r="I45" s="33">
        <f t="shared" ref="I45:I48" si="42">P45</f>
        <v>103102.80887492216</v>
      </c>
      <c r="J45" s="72" t="s">
        <v>4</v>
      </c>
      <c r="K45" s="86">
        <v>51012.649915834794</v>
      </c>
      <c r="L45" s="87">
        <v>52090.158959087377</v>
      </c>
      <c r="M45" s="87"/>
      <c r="N45" s="87"/>
      <c r="O45" s="88"/>
      <c r="P45" s="18">
        <f>SUM(K45:O45)</f>
        <v>103102.80887492216</v>
      </c>
      <c r="Q45" s="57"/>
    </row>
    <row r="46" spans="1:18" x14ac:dyDescent="0.3">
      <c r="A46" s="53">
        <f t="shared" ref="A46:A49" si="43">A45+1</f>
        <v>27</v>
      </c>
      <c r="B46" s="72" t="s">
        <v>5</v>
      </c>
      <c r="C46" s="76">
        <v>928172.52072499017</v>
      </c>
      <c r="D46" s="58">
        <v>-754165.04167749523</v>
      </c>
      <c r="E46" s="31">
        <f t="shared" si="40"/>
        <v>174007.47904749494</v>
      </c>
      <c r="F46" s="30">
        <f t="shared" ref="F46:F48" si="44">(I46/H46)-E46</f>
        <v>29364.47826798982</v>
      </c>
      <c r="G46" s="31">
        <f t="shared" si="41"/>
        <v>203371.95731548476</v>
      </c>
      <c r="H46" s="32">
        <v>0.75774452676945447</v>
      </c>
      <c r="I46" s="33">
        <f t="shared" si="42"/>
        <v>154103.9875541997</v>
      </c>
      <c r="J46" s="72" t="s">
        <v>5</v>
      </c>
      <c r="K46" s="86">
        <v>51001.178679277509</v>
      </c>
      <c r="L46" s="87">
        <v>51012.649915834794</v>
      </c>
      <c r="M46" s="87">
        <v>52090.158959087377</v>
      </c>
      <c r="N46" s="87"/>
      <c r="O46" s="88"/>
      <c r="P46" s="18">
        <f t="shared" ref="P46:P47" si="45">SUM(K46:O46)</f>
        <v>154103.9875541997</v>
      </c>
      <c r="Q46" s="57"/>
    </row>
    <row r="47" spans="1:18" x14ac:dyDescent="0.3">
      <c r="A47" s="53">
        <f t="shared" si="43"/>
        <v>28</v>
      </c>
      <c r="B47" s="72" t="s">
        <v>6</v>
      </c>
      <c r="C47" s="76">
        <v>996916.216151161</v>
      </c>
      <c r="D47" s="58">
        <v>-754165.04167749523</v>
      </c>
      <c r="E47" s="31">
        <f t="shared" si="40"/>
        <v>242751.17447366577</v>
      </c>
      <c r="F47" s="30">
        <f t="shared" si="44"/>
        <v>27918.892545884883</v>
      </c>
      <c r="G47" s="31">
        <f t="shared" si="41"/>
        <v>270670.06701955065</v>
      </c>
      <c r="H47" s="32">
        <v>0.75774452676945447</v>
      </c>
      <c r="I47" s="33">
        <f t="shared" si="42"/>
        <v>205098.76184438594</v>
      </c>
      <c r="J47" s="72" t="s">
        <v>6</v>
      </c>
      <c r="K47" s="86">
        <v>50994.77429018628</v>
      </c>
      <c r="L47" s="87">
        <v>51001.178679277509</v>
      </c>
      <c r="M47" s="87">
        <v>51012.649915834794</v>
      </c>
      <c r="N47" s="87">
        <v>52090.158959087377</v>
      </c>
      <c r="O47" s="88"/>
      <c r="P47" s="18">
        <f t="shared" si="45"/>
        <v>205098.76184438594</v>
      </c>
      <c r="Q47" s="57"/>
    </row>
    <row r="48" spans="1:18" ht="15" thickBot="1" x14ac:dyDescent="0.35">
      <c r="A48" s="53">
        <f t="shared" si="43"/>
        <v>29</v>
      </c>
      <c r="B48" s="77" t="s">
        <v>7</v>
      </c>
      <c r="C48" s="78">
        <v>1065659.9115773318</v>
      </c>
      <c r="D48" s="59">
        <v>-754165.04167749523</v>
      </c>
      <c r="E48" s="35">
        <f t="shared" si="40"/>
        <v>311494.8698998366</v>
      </c>
      <c r="F48" s="34">
        <f t="shared" si="44"/>
        <v>26469.023613957397</v>
      </c>
      <c r="G48" s="35">
        <f t="shared" si="41"/>
        <v>337963.893513794</v>
      </c>
      <c r="H48" s="36">
        <v>0.75774452676945447</v>
      </c>
      <c r="I48" s="37">
        <f t="shared" si="42"/>
        <v>256090.29055577214</v>
      </c>
      <c r="J48" s="72" t="s">
        <v>7</v>
      </c>
      <c r="K48" s="89">
        <v>50991.528711386156</v>
      </c>
      <c r="L48" s="90">
        <v>50994.77429018628</v>
      </c>
      <c r="M48" s="90">
        <v>51001.178679277509</v>
      </c>
      <c r="N48" s="90">
        <v>51012.649915834794</v>
      </c>
      <c r="O48" s="91">
        <v>52090.158959087377</v>
      </c>
      <c r="P48" s="19">
        <f>SUM(K48:O48)</f>
        <v>256090.29055577214</v>
      </c>
      <c r="Q48" s="57"/>
    </row>
    <row r="49" spans="1:17" ht="15" thickBot="1" x14ac:dyDescent="0.35">
      <c r="A49" s="53">
        <f t="shared" si="43"/>
        <v>30</v>
      </c>
      <c r="B49" s="60"/>
      <c r="C49" s="60"/>
      <c r="F49" s="62"/>
      <c r="J49" s="79" t="s">
        <v>2</v>
      </c>
      <c r="K49" s="92">
        <f t="shared" ref="K49:N49" si="46">SUM(K44:K48)</f>
        <v>256090.29055577208</v>
      </c>
      <c r="L49" s="93">
        <f t="shared" si="46"/>
        <v>205098.76184438594</v>
      </c>
      <c r="M49" s="93">
        <f t="shared" si="46"/>
        <v>154103.98755419967</v>
      </c>
      <c r="N49" s="93">
        <f t="shared" si="46"/>
        <v>103102.80887492216</v>
      </c>
      <c r="O49" s="94">
        <f>SUM(O44:O48)</f>
        <v>52090.158959087377</v>
      </c>
      <c r="P49" s="20">
        <f>SUM(P44:P48)</f>
        <v>770486.00778836734</v>
      </c>
      <c r="Q49" s="57"/>
    </row>
    <row r="50" spans="1:17" x14ac:dyDescent="0.3">
      <c r="B50" s="60"/>
      <c r="C50" s="60"/>
      <c r="F50" s="62"/>
      <c r="G50" s="62"/>
      <c r="J50" s="95"/>
      <c r="K50" s="96"/>
      <c r="L50" s="97"/>
      <c r="M50" s="97"/>
      <c r="N50" s="97"/>
      <c r="O50" s="97"/>
      <c r="P50" s="16"/>
      <c r="Q50" s="57"/>
    </row>
    <row r="51" spans="1:17" ht="15" thickBot="1" x14ac:dyDescent="0.35">
      <c r="J51" s="123"/>
      <c r="K51" s="123"/>
      <c r="L51" s="123"/>
      <c r="M51" s="123"/>
      <c r="N51" s="123"/>
      <c r="O51" s="123"/>
      <c r="P51" s="14"/>
      <c r="Q51" s="57"/>
    </row>
    <row r="52" spans="1:17" ht="29.4" thickBot="1" x14ac:dyDescent="0.35">
      <c r="B52" s="121" t="s">
        <v>60</v>
      </c>
      <c r="C52" s="122"/>
      <c r="D52" s="63" t="s">
        <v>0</v>
      </c>
      <c r="E52" s="64" t="s">
        <v>33</v>
      </c>
      <c r="F52" s="64" t="s">
        <v>36</v>
      </c>
      <c r="G52" s="64" t="s">
        <v>34</v>
      </c>
      <c r="H52" s="64" t="s">
        <v>35</v>
      </c>
      <c r="I52" s="65" t="s">
        <v>1</v>
      </c>
      <c r="J52" s="66" t="s">
        <v>10</v>
      </c>
      <c r="K52" s="101">
        <v>2020</v>
      </c>
      <c r="L52" s="101">
        <f>K52+1</f>
        <v>2021</v>
      </c>
      <c r="M52" s="101">
        <f t="shared" ref="M52" si="47">L52+1</f>
        <v>2022</v>
      </c>
      <c r="N52" s="101">
        <f t="shared" ref="N52" si="48">M52+1</f>
        <v>2023</v>
      </c>
      <c r="O52" s="102">
        <f t="shared" ref="O52" si="49">N52+1</f>
        <v>2024</v>
      </c>
      <c r="P52" s="69" t="s">
        <v>2</v>
      </c>
      <c r="Q52" s="57"/>
    </row>
    <row r="53" spans="1:17" x14ac:dyDescent="0.3">
      <c r="A53" s="53">
        <f>31</f>
        <v>31</v>
      </c>
      <c r="B53" s="70" t="s">
        <v>3</v>
      </c>
      <c r="C53" s="71">
        <v>624077.24214997841</v>
      </c>
      <c r="D53" s="38">
        <v>-608092.46852921671</v>
      </c>
      <c r="E53" s="39">
        <f>C53+D53</f>
        <v>15984.773620761698</v>
      </c>
      <c r="F53" s="43">
        <f>(I53/H53)-E53</f>
        <v>14104.212018318998</v>
      </c>
      <c r="G53" s="49">
        <f>E53+F53</f>
        <v>30088.985639080696</v>
      </c>
      <c r="H53" s="41">
        <v>0.74556011018191704</v>
      </c>
      <c r="I53" s="42">
        <f>P53</f>
        <v>22433.147448335123</v>
      </c>
      <c r="J53" s="72" t="s">
        <v>3</v>
      </c>
      <c r="K53" s="83">
        <v>22433.147448335123</v>
      </c>
      <c r="L53" s="84"/>
      <c r="M53" s="84"/>
      <c r="N53" s="84"/>
      <c r="O53" s="85"/>
      <c r="P53" s="17">
        <f>SUM(K53:O53)</f>
        <v>22433.147448335123</v>
      </c>
      <c r="Q53" s="57"/>
    </row>
    <row r="54" spans="1:17" x14ac:dyDescent="0.3">
      <c r="A54" s="53">
        <f>A53+1</f>
        <v>32</v>
      </c>
      <c r="B54" s="72" t="s">
        <v>4</v>
      </c>
      <c r="C54" s="76">
        <v>654166.2277890594</v>
      </c>
      <c r="D54" s="58">
        <v>-608092.46852921671</v>
      </c>
      <c r="E54" s="31">
        <f>C54+D54</f>
        <v>46073.759259842685</v>
      </c>
      <c r="F54" s="45">
        <f t="shared" ref="F54" si="50">(I54/H54)-E54</f>
        <v>13486.7960650245</v>
      </c>
      <c r="G54" s="50">
        <f>E54+F54</f>
        <v>59560.555324867186</v>
      </c>
      <c r="H54" s="32">
        <v>0.74556011018191737</v>
      </c>
      <c r="I54" s="33">
        <f>P54</f>
        <v>44405.974190504166</v>
      </c>
      <c r="J54" s="72" t="s">
        <v>4</v>
      </c>
      <c r="K54" s="86">
        <v>21972.826742169043</v>
      </c>
      <c r="L54" s="87">
        <v>22433.147448335123</v>
      </c>
      <c r="M54" s="87"/>
      <c r="N54" s="87"/>
      <c r="O54" s="88"/>
      <c r="P54" s="18">
        <f>SUM(K54:O54)</f>
        <v>44405.974190504166</v>
      </c>
      <c r="Q54" s="57"/>
    </row>
    <row r="55" spans="1:17" x14ac:dyDescent="0.3">
      <c r="A55" s="53">
        <f t="shared" ref="A55:A58" si="51">A54+1</f>
        <v>33</v>
      </c>
      <c r="B55" s="72" t="s">
        <v>5</v>
      </c>
      <c r="C55" s="76">
        <v>684255.21342814015</v>
      </c>
      <c r="D55" s="58">
        <v>-608092.46852921671</v>
      </c>
      <c r="E55" s="31">
        <f>C55+D55</f>
        <v>76162.74489892344</v>
      </c>
      <c r="F55" s="45">
        <f>(I55/H55)-E55</f>
        <v>12808.396654898606</v>
      </c>
      <c r="G55" s="50">
        <f>E55+F55</f>
        <v>88971.141553822046</v>
      </c>
      <c r="H55" s="32">
        <v>0.74556011018191737</v>
      </c>
      <c r="I55" s="33">
        <f>P55</f>
        <v>66333.334099878528</v>
      </c>
      <c r="J55" s="72" t="s">
        <v>5</v>
      </c>
      <c r="K55" s="86">
        <v>21927.359909374361</v>
      </c>
      <c r="L55" s="87">
        <v>21972.826742169043</v>
      </c>
      <c r="M55" s="87">
        <v>22433.147448335123</v>
      </c>
      <c r="N55" s="87"/>
      <c r="O55" s="88"/>
      <c r="P55" s="18">
        <f>SUM(K55:O55)</f>
        <v>66333.334099878528</v>
      </c>
      <c r="Q55" s="57"/>
    </row>
    <row r="56" spans="1:17" x14ac:dyDescent="0.3">
      <c r="A56" s="53">
        <f t="shared" si="51"/>
        <v>34</v>
      </c>
      <c r="B56" s="72" t="s">
        <v>6</v>
      </c>
      <c r="C56" s="76">
        <v>714344.19906722102</v>
      </c>
      <c r="D56" s="58">
        <v>-608092.46852921671</v>
      </c>
      <c r="E56" s="31">
        <f>C56+D56</f>
        <v>106251.73053800431</v>
      </c>
      <c r="F56" s="45">
        <f>(I56/H56)-E56</f>
        <v>12095.950192937526</v>
      </c>
      <c r="G56" s="50">
        <f>E56+F56</f>
        <v>118347.68073094184</v>
      </c>
      <c r="H56" s="32">
        <v>0.74556011018191737</v>
      </c>
      <c r="I56" s="33">
        <f t="shared" ref="I56:I57" si="52">P56</f>
        <v>88235.309885535375</v>
      </c>
      <c r="J56" s="72" t="s">
        <v>6</v>
      </c>
      <c r="K56" s="86">
        <v>21901.975785656854</v>
      </c>
      <c r="L56" s="87">
        <v>21927.359909374361</v>
      </c>
      <c r="M56" s="87">
        <v>21972.826742169043</v>
      </c>
      <c r="N56" s="87">
        <v>22433.147448335123</v>
      </c>
      <c r="O56" s="88"/>
      <c r="P56" s="18">
        <f t="shared" ref="P56" si="53">SUM(K56:O56)</f>
        <v>88235.309885535375</v>
      </c>
      <c r="Q56" s="57"/>
    </row>
    <row r="57" spans="1:17" ht="15" thickBot="1" x14ac:dyDescent="0.35">
      <c r="A57" s="53">
        <f t="shared" si="51"/>
        <v>35</v>
      </c>
      <c r="B57" s="77" t="s">
        <v>7</v>
      </c>
      <c r="C57" s="78">
        <v>744433.18470630154</v>
      </c>
      <c r="D57" s="59">
        <v>-608092.46852921671</v>
      </c>
      <c r="E57" s="35">
        <f>C57+D57</f>
        <v>136340.71617708483</v>
      </c>
      <c r="F57" s="47">
        <f>(I57/H57)-E57</f>
        <v>11381.677455252153</v>
      </c>
      <c r="G57" s="51">
        <f t="shared" ref="G57" si="54">E57+F57</f>
        <v>147722.39363233699</v>
      </c>
      <c r="H57" s="36">
        <v>0.74556011018191737</v>
      </c>
      <c r="I57" s="37">
        <f t="shared" si="52"/>
        <v>110135.92407286173</v>
      </c>
      <c r="J57" s="72" t="s">
        <v>7</v>
      </c>
      <c r="K57" s="89">
        <v>21900.614187326355</v>
      </c>
      <c r="L57" s="90">
        <v>21901.975785656854</v>
      </c>
      <c r="M57" s="90">
        <v>21927.359909374361</v>
      </c>
      <c r="N57" s="90">
        <v>21972.826742169043</v>
      </c>
      <c r="O57" s="91">
        <v>22433.147448335123</v>
      </c>
      <c r="P57" s="19">
        <f>SUM(K57:O57)</f>
        <v>110135.92407286173</v>
      </c>
      <c r="Q57" s="57"/>
    </row>
    <row r="58" spans="1:17" ht="15" thickBot="1" x14ac:dyDescent="0.35">
      <c r="A58" s="53">
        <f t="shared" si="51"/>
        <v>36</v>
      </c>
      <c r="B58" s="60"/>
      <c r="C58" s="60"/>
      <c r="J58" s="79" t="s">
        <v>2</v>
      </c>
      <c r="K58" s="92">
        <f t="shared" ref="K58:N58" si="55">SUM(K53:K57)</f>
        <v>110135.92407286174</v>
      </c>
      <c r="L58" s="93">
        <f t="shared" si="55"/>
        <v>88235.309885535389</v>
      </c>
      <c r="M58" s="93">
        <f t="shared" si="55"/>
        <v>66333.334099878528</v>
      </c>
      <c r="N58" s="93">
        <f t="shared" si="55"/>
        <v>44405.974190504166</v>
      </c>
      <c r="O58" s="94">
        <f>SUM(O53:O57)</f>
        <v>22433.147448335123</v>
      </c>
      <c r="P58" s="20">
        <f>SUM(P53:P57)</f>
        <v>331543.68969711493</v>
      </c>
      <c r="Q58" s="57"/>
    </row>
    <row r="59" spans="1:17" x14ac:dyDescent="0.3">
      <c r="G59" s="62"/>
      <c r="Q59" s="57"/>
    </row>
    <row r="60" spans="1:17" ht="15" thickBot="1" x14ac:dyDescent="0.35">
      <c r="H60" s="62"/>
      <c r="J60" s="120"/>
      <c r="K60" s="120"/>
      <c r="L60" s="120"/>
      <c r="M60" s="120"/>
      <c r="N60" s="120"/>
      <c r="O60" s="120"/>
      <c r="P60" s="120"/>
      <c r="Q60" s="57"/>
    </row>
    <row r="61" spans="1:17" ht="75" customHeight="1" thickBot="1" x14ac:dyDescent="0.35">
      <c r="B61" s="121" t="s">
        <v>2</v>
      </c>
      <c r="C61" s="122"/>
      <c r="D61" s="63" t="s">
        <v>0</v>
      </c>
      <c r="E61" s="64" t="s">
        <v>33</v>
      </c>
      <c r="F61" s="64" t="s">
        <v>36</v>
      </c>
      <c r="G61" s="64" t="s">
        <v>34</v>
      </c>
      <c r="H61" s="64" t="s">
        <v>35</v>
      </c>
      <c r="I61" s="65" t="s">
        <v>1</v>
      </c>
      <c r="J61" s="66" t="s">
        <v>10</v>
      </c>
      <c r="K61" s="101">
        <v>2020</v>
      </c>
      <c r="L61" s="101">
        <f>K61+1</f>
        <v>2021</v>
      </c>
      <c r="M61" s="101">
        <f t="shared" ref="M61" si="56">L61+1</f>
        <v>2022</v>
      </c>
      <c r="N61" s="101">
        <f t="shared" ref="N61" si="57">M61+1</f>
        <v>2023</v>
      </c>
      <c r="O61" s="102">
        <f t="shared" ref="O61" si="58">N61+1</f>
        <v>2024</v>
      </c>
      <c r="P61" s="69" t="s">
        <v>2</v>
      </c>
      <c r="Q61" s="57"/>
    </row>
    <row r="62" spans="1:17" x14ac:dyDescent="0.3">
      <c r="A62" s="53">
        <v>37</v>
      </c>
      <c r="B62" s="70" t="s">
        <v>3</v>
      </c>
      <c r="C62" s="71">
        <f>C53+C44+C35+C26+C17+C8</f>
        <v>3995035.6529095862</v>
      </c>
      <c r="D62" s="38">
        <f t="shared" ref="D62:I62" si="59">D53+D44+D35+D26+D17+D8</f>
        <v>-3859777.6928863283</v>
      </c>
      <c r="E62" s="39">
        <f t="shared" si="59"/>
        <v>135257.96002325817</v>
      </c>
      <c r="F62" s="43">
        <f t="shared" si="59"/>
        <v>119345.25884405054</v>
      </c>
      <c r="G62" s="49">
        <f t="shared" si="59"/>
        <v>254603.21886730869</v>
      </c>
      <c r="H62" s="41">
        <f>I62/G62</f>
        <v>0.77083704825325805</v>
      </c>
      <c r="I62" s="42">
        <f t="shared" si="59"/>
        <v>196257.59370745445</v>
      </c>
      <c r="J62" s="98" t="s">
        <v>3</v>
      </c>
      <c r="K62" s="83">
        <f>K8+K17+K26+K35+K53</f>
        <v>144167.43474836709</v>
      </c>
      <c r="L62" s="84"/>
      <c r="M62" s="84"/>
      <c r="N62" s="84"/>
      <c r="O62" s="85"/>
      <c r="P62" s="17">
        <f>SUM(K62:O62)</f>
        <v>144167.43474836709</v>
      </c>
      <c r="Q62" s="57"/>
    </row>
    <row r="63" spans="1:17" x14ac:dyDescent="0.3">
      <c r="A63" s="53">
        <f>1+A62</f>
        <v>38</v>
      </c>
      <c r="B63" s="72" t="s">
        <v>4</v>
      </c>
      <c r="C63" s="76">
        <f t="shared" ref="C63:I66" si="60">C54+C45+C36+C27+C18+C9</f>
        <v>4249638.8717768956</v>
      </c>
      <c r="D63" s="58">
        <f t="shared" si="60"/>
        <v>-3859777.6928863283</v>
      </c>
      <c r="E63" s="31">
        <f t="shared" si="60"/>
        <v>389861.17889056751</v>
      </c>
      <c r="F63" s="45">
        <f t="shared" si="60"/>
        <v>113774.94797177345</v>
      </c>
      <c r="G63" s="50">
        <f t="shared" si="60"/>
        <v>503636.12686234096</v>
      </c>
      <c r="H63" s="32">
        <f t="shared" ref="H63:H66" si="61">I63/G63</f>
        <v>0.77080744712124272</v>
      </c>
      <c r="I63" s="33">
        <f t="shared" si="60"/>
        <v>388206.47722479136</v>
      </c>
      <c r="J63" s="99" t="s">
        <v>4</v>
      </c>
      <c r="K63" s="86">
        <f t="shared" ref="K63:L63" si="62">K9+K18+K27+K36+K54</f>
        <v>140936.23360150211</v>
      </c>
      <c r="L63" s="87">
        <f t="shared" si="62"/>
        <v>144167.43474836709</v>
      </c>
      <c r="M63" s="87"/>
      <c r="N63" s="87"/>
      <c r="O63" s="88"/>
      <c r="P63" s="18">
        <f>SUM(K63:O63)</f>
        <v>285103.6683498692</v>
      </c>
      <c r="Q63" s="57"/>
    </row>
    <row r="64" spans="1:17" x14ac:dyDescent="0.3">
      <c r="A64" s="53">
        <f t="shared" ref="A64:A66" si="63">1+A63</f>
        <v>39</v>
      </c>
      <c r="B64" s="72" t="s">
        <v>5</v>
      </c>
      <c r="C64" s="76">
        <f t="shared" si="60"/>
        <v>4504242.090644205</v>
      </c>
      <c r="D64" s="58">
        <f t="shared" si="60"/>
        <v>-3859777.6928863283</v>
      </c>
      <c r="E64" s="31">
        <f t="shared" si="60"/>
        <v>644464.39775787655</v>
      </c>
      <c r="F64" s="45">
        <f t="shared" si="60"/>
        <v>108057.33376816828</v>
      </c>
      <c r="G64" s="50">
        <f t="shared" si="60"/>
        <v>752521.73152604478</v>
      </c>
      <c r="H64" s="32">
        <f t="shared" si="61"/>
        <v>0.77079526865748194</v>
      </c>
      <c r="I64" s="33">
        <f t="shared" si="60"/>
        <v>580040.19022221118</v>
      </c>
      <c r="J64" s="99" t="s">
        <v>5</v>
      </c>
      <c r="K64" s="86">
        <f t="shared" ref="K64:M64" si="64">K10+K19+K28+K37+K55</f>
        <v>140832.53431814216</v>
      </c>
      <c r="L64" s="87">
        <f t="shared" si="64"/>
        <v>140936.23360150211</v>
      </c>
      <c r="M64" s="87">
        <f t="shared" si="64"/>
        <v>144167.43474836709</v>
      </c>
      <c r="N64" s="87"/>
      <c r="O64" s="88"/>
      <c r="P64" s="18">
        <f>SUM(K64:O64)</f>
        <v>425936.2026680113</v>
      </c>
      <c r="Q64" s="57"/>
    </row>
    <row r="65" spans="1:17" x14ac:dyDescent="0.3">
      <c r="A65" s="53">
        <f t="shared" si="63"/>
        <v>40</v>
      </c>
      <c r="B65" s="72" t="s">
        <v>6</v>
      </c>
      <c r="C65" s="76">
        <f t="shared" si="60"/>
        <v>4758845.3095115144</v>
      </c>
      <c r="D65" s="58">
        <f t="shared" si="60"/>
        <v>-3859777.6928863283</v>
      </c>
      <c r="E65" s="31">
        <f t="shared" si="60"/>
        <v>899067.61662518559</v>
      </c>
      <c r="F65" s="45">
        <f t="shared" si="60"/>
        <v>102004.99618081201</v>
      </c>
      <c r="G65" s="50">
        <f t="shared" si="60"/>
        <v>1001072.6128059977</v>
      </c>
      <c r="H65" s="32">
        <f t="shared" si="61"/>
        <v>0.77077237970744916</v>
      </c>
      <c r="I65" s="33">
        <f t="shared" si="60"/>
        <v>771599.12003243272</v>
      </c>
      <c r="J65" s="99" t="s">
        <v>6</v>
      </c>
      <c r="K65" s="86">
        <f t="shared" ref="K65:N65" si="65">K11+K20+K29+K38+K56</f>
        <v>140564.15552003539</v>
      </c>
      <c r="L65" s="87">
        <f t="shared" si="65"/>
        <v>140832.53431814216</v>
      </c>
      <c r="M65" s="87">
        <f t="shared" si="65"/>
        <v>140936.23360150211</v>
      </c>
      <c r="N65" s="87">
        <f t="shared" si="65"/>
        <v>144167.43474836709</v>
      </c>
      <c r="O65" s="88"/>
      <c r="P65" s="18">
        <f t="shared" ref="P65" si="66">SUM(K65:O65)</f>
        <v>566500.35818804672</v>
      </c>
      <c r="Q65" s="57"/>
    </row>
    <row r="66" spans="1:17" ht="15" thickBot="1" x14ac:dyDescent="0.35">
      <c r="A66" s="53">
        <f t="shared" si="63"/>
        <v>41</v>
      </c>
      <c r="B66" s="77" t="s">
        <v>7</v>
      </c>
      <c r="C66" s="78">
        <f t="shared" si="60"/>
        <v>5013448.5283788219</v>
      </c>
      <c r="D66" s="59">
        <f t="shared" si="60"/>
        <v>-3859777.6928863283</v>
      </c>
      <c r="E66" s="35">
        <f t="shared" si="60"/>
        <v>1153670.8354924941</v>
      </c>
      <c r="F66" s="47">
        <f t="shared" si="60"/>
        <v>95326.157570962096</v>
      </c>
      <c r="G66" s="51">
        <f t="shared" si="60"/>
        <v>1248996.9930634564</v>
      </c>
      <c r="H66" s="36">
        <f t="shared" si="61"/>
        <v>0.77072799813465853</v>
      </c>
      <c r="I66" s="37">
        <f t="shared" si="60"/>
        <v>962636.95214000577</v>
      </c>
      <c r="J66" s="100" t="s">
        <v>7</v>
      </c>
      <c r="K66" s="89">
        <f t="shared" ref="K66:O66" si="67">K12+K21+K30+K39+K57</f>
        <v>140046.30339618697</v>
      </c>
      <c r="L66" s="90">
        <f t="shared" si="67"/>
        <v>140564.15552003539</v>
      </c>
      <c r="M66" s="90">
        <f t="shared" si="67"/>
        <v>140832.53431814216</v>
      </c>
      <c r="N66" s="90">
        <f t="shared" si="67"/>
        <v>140936.23360150211</v>
      </c>
      <c r="O66" s="91">
        <f t="shared" si="67"/>
        <v>144167.43474836709</v>
      </c>
      <c r="P66" s="19">
        <f>SUM(K66:O66)</f>
        <v>706546.66158423363</v>
      </c>
      <c r="Q66" s="57"/>
    </row>
    <row r="69" spans="1:17" x14ac:dyDescent="0.3">
      <c r="K69" s="11"/>
    </row>
  </sheetData>
  <mergeCells count="16">
    <mergeCell ref="B2:E2"/>
    <mergeCell ref="J5:O5"/>
    <mergeCell ref="J15:O15"/>
    <mergeCell ref="B16:C16"/>
    <mergeCell ref="J24:O24"/>
    <mergeCell ref="J60:P60"/>
    <mergeCell ref="B61:C61"/>
    <mergeCell ref="K6:P6"/>
    <mergeCell ref="B25:C25"/>
    <mergeCell ref="B7:C7"/>
    <mergeCell ref="B43:C43"/>
    <mergeCell ref="B52:C52"/>
    <mergeCell ref="J42:O42"/>
    <mergeCell ref="J51:O51"/>
    <mergeCell ref="B34:C34"/>
    <mergeCell ref="J33:O33"/>
  </mergeCells>
  <printOptions horizontalCentered="1"/>
  <pageMargins left="0.70866141732283472" right="0.70866141732283472" top="1.7322834645669292" bottom="0.74803149606299213" header="0.31496062992125984" footer="0.31496062992125984"/>
  <pageSetup paperSize="17" scale="48" orientation="landscape" r:id="rId1"/>
  <headerFooter scaleWithDoc="0">
    <oddHeader>&amp;R&amp;8Toronto Hydro-Electric System Limited
EB-2018-0165
Exhibit 3
Tab 1
Schedule 1
Appendix C
ORIGINAL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40"/>
  <sheetViews>
    <sheetView view="pageBreakPreview" zoomScale="25" zoomScaleNormal="100" zoomScaleSheetLayoutView="25" workbookViewId="0">
      <selection activeCell="F17" sqref="F17"/>
    </sheetView>
  </sheetViews>
  <sheetFormatPr defaultColWidth="9.109375" defaultRowHeight="14.4" x14ac:dyDescent="0.3"/>
  <cols>
    <col min="1" max="1" width="3.88671875" style="53" customWidth="1"/>
    <col min="2" max="2" width="20.33203125" style="55" customWidth="1"/>
    <col min="3" max="3" width="11.88671875" style="55" customWidth="1"/>
    <col min="4" max="4" width="20.33203125" style="55" customWidth="1"/>
    <col min="5" max="5" width="25.44140625" style="55" customWidth="1"/>
    <col min="6" max="6" width="28.21875" style="55" customWidth="1"/>
    <col min="7" max="7" width="30.44140625" style="55" customWidth="1"/>
    <col min="8" max="9" width="20.33203125" style="55" customWidth="1"/>
    <col min="10" max="10" width="18" style="55" bestFit="1" customWidth="1"/>
    <col min="11" max="11" width="14" style="55" customWidth="1"/>
    <col min="12" max="12" width="11.44140625" style="55" customWidth="1"/>
    <col min="13" max="13" width="10.88671875" style="55" customWidth="1"/>
    <col min="14" max="14" width="12.5546875" style="55" customWidth="1"/>
    <col min="15" max="15" width="11.88671875" style="55" customWidth="1"/>
    <col min="16" max="16" width="13.88671875" style="14" customWidth="1"/>
    <col min="17" max="16384" width="9.109375" style="55"/>
  </cols>
  <sheetData>
    <row r="1" spans="1:16" ht="8.25" customHeight="1" x14ac:dyDescent="0.6">
      <c r="B1" s="119"/>
      <c r="C1" s="119"/>
      <c r="D1" s="119"/>
    </row>
    <row r="2" spans="1:16" ht="23.4" x14ac:dyDescent="0.45">
      <c r="B2" s="125" t="s">
        <v>57</v>
      </c>
      <c r="C2" s="125"/>
      <c r="D2" s="125"/>
      <c r="E2" s="125"/>
    </row>
    <row r="4" spans="1:16" s="54" customFormat="1" x14ac:dyDescent="0.3">
      <c r="A4" s="52"/>
      <c r="B4" s="21" t="s">
        <v>37</v>
      </c>
      <c r="C4" s="21" t="s">
        <v>38</v>
      </c>
      <c r="D4" s="21" t="s">
        <v>39</v>
      </c>
      <c r="E4" s="21" t="s">
        <v>40</v>
      </c>
      <c r="F4" s="21" t="s">
        <v>41</v>
      </c>
      <c r="G4" s="21" t="s">
        <v>42</v>
      </c>
      <c r="H4" s="21" t="s">
        <v>43</v>
      </c>
      <c r="I4" s="21" t="s">
        <v>44</v>
      </c>
      <c r="J4" s="21" t="s">
        <v>45</v>
      </c>
      <c r="K4" s="21" t="s">
        <v>46</v>
      </c>
      <c r="L4" s="21" t="s">
        <v>47</v>
      </c>
      <c r="M4" s="21" t="s">
        <v>48</v>
      </c>
      <c r="N4" s="21" t="s">
        <v>49</v>
      </c>
      <c r="O4" s="21" t="s">
        <v>50</v>
      </c>
      <c r="P4" s="21" t="s">
        <v>51</v>
      </c>
    </row>
    <row r="5" spans="1:16" x14ac:dyDescent="0.3">
      <c r="E5" s="13" t="s">
        <v>55</v>
      </c>
      <c r="G5" s="13" t="s">
        <v>53</v>
      </c>
      <c r="I5" s="13" t="s">
        <v>54</v>
      </c>
      <c r="J5" s="120"/>
      <c r="K5" s="120"/>
      <c r="L5" s="120"/>
      <c r="M5" s="120"/>
      <c r="N5" s="120"/>
      <c r="O5" s="120"/>
    </row>
    <row r="6" spans="1:16" ht="15" thickBot="1" x14ac:dyDescent="0.35">
      <c r="E6" s="13"/>
      <c r="G6" s="13"/>
      <c r="I6" s="13"/>
      <c r="J6" s="56"/>
      <c r="K6" s="56"/>
      <c r="L6" s="56"/>
      <c r="M6" s="56"/>
      <c r="N6" s="56"/>
      <c r="O6" s="56"/>
    </row>
    <row r="7" spans="1:16" ht="58.2" thickBot="1" x14ac:dyDescent="0.35">
      <c r="B7" s="121" t="s">
        <v>56</v>
      </c>
      <c r="C7" s="122"/>
      <c r="D7" s="63" t="s">
        <v>0</v>
      </c>
      <c r="E7" s="64" t="s">
        <v>33</v>
      </c>
      <c r="F7" s="64" t="s">
        <v>36</v>
      </c>
      <c r="G7" s="64" t="s">
        <v>34</v>
      </c>
      <c r="H7" s="64" t="s">
        <v>35</v>
      </c>
      <c r="I7" s="65" t="s">
        <v>1</v>
      </c>
      <c r="J7" s="66" t="s">
        <v>14</v>
      </c>
      <c r="K7" s="67">
        <v>2020</v>
      </c>
      <c r="L7" s="67">
        <f>K7+1</f>
        <v>2021</v>
      </c>
      <c r="M7" s="67">
        <f t="shared" ref="M7:O7" si="0">L7+1</f>
        <v>2022</v>
      </c>
      <c r="N7" s="67">
        <f t="shared" si="0"/>
        <v>2023</v>
      </c>
      <c r="O7" s="68">
        <f t="shared" si="0"/>
        <v>2024</v>
      </c>
      <c r="P7" s="69" t="s">
        <v>2</v>
      </c>
    </row>
    <row r="8" spans="1:16" x14ac:dyDescent="0.3">
      <c r="A8" s="53">
        <v>1</v>
      </c>
      <c r="B8" s="70" t="s">
        <v>3</v>
      </c>
      <c r="C8" s="71">
        <v>2593.5925832556813</v>
      </c>
      <c r="D8" s="38">
        <v>-2492.0113977682599</v>
      </c>
      <c r="E8" s="39">
        <f>(C8+D8)</f>
        <v>101.58118548742141</v>
      </c>
      <c r="F8" s="116">
        <f>(I8/H8)-E8</f>
        <v>85.953310797057128</v>
      </c>
      <c r="G8" s="39">
        <f>E8+F8</f>
        <v>187.53449628447854</v>
      </c>
      <c r="H8" s="44">
        <v>0.75591584227366282</v>
      </c>
      <c r="I8" s="42">
        <f>P8</f>
        <v>141.76029671424868</v>
      </c>
      <c r="J8" s="72" t="s">
        <v>3</v>
      </c>
      <c r="K8" s="104">
        <v>141.76029671424868</v>
      </c>
      <c r="L8" s="105"/>
      <c r="M8" s="105"/>
      <c r="N8" s="105"/>
      <c r="O8" s="106"/>
      <c r="P8" s="22">
        <f>SUM(K8:O8)</f>
        <v>141.76029671424868</v>
      </c>
    </row>
    <row r="9" spans="1:16" x14ac:dyDescent="0.3">
      <c r="A9" s="53">
        <v>2</v>
      </c>
      <c r="B9" s="72" t="s">
        <v>4</v>
      </c>
      <c r="C9" s="76">
        <v>2781.1270795401588</v>
      </c>
      <c r="D9" s="58">
        <v>-2492.0113977682599</v>
      </c>
      <c r="E9" s="31">
        <f>(C9+D9)</f>
        <v>289.11568177189883</v>
      </c>
      <c r="F9" s="117">
        <f t="shared" ref="F9:F12" si="1">(I9/H9)-E9</f>
        <v>82.567620295736219</v>
      </c>
      <c r="G9" s="31">
        <f t="shared" ref="G9:G12" si="2">E9+F9</f>
        <v>371.68330206763505</v>
      </c>
      <c r="H9" s="46">
        <v>0.75591584227366149</v>
      </c>
      <c r="I9" s="33">
        <f t="shared" ref="I9:I12" si="3">P9</f>
        <v>280.96129634151208</v>
      </c>
      <c r="J9" s="72" t="s">
        <v>4</v>
      </c>
      <c r="K9" s="107">
        <v>139.2009996272634</v>
      </c>
      <c r="L9" s="108">
        <v>141.76029671424868</v>
      </c>
      <c r="M9" s="108"/>
      <c r="N9" s="108"/>
      <c r="O9" s="109"/>
      <c r="P9" s="23">
        <f>SUM(K9:O9)</f>
        <v>280.96129634151208</v>
      </c>
    </row>
    <row r="10" spans="1:16" x14ac:dyDescent="0.3">
      <c r="A10" s="53">
        <v>3</v>
      </c>
      <c r="B10" s="72" t="s">
        <v>5</v>
      </c>
      <c r="C10" s="76">
        <v>2968.6615758246362</v>
      </c>
      <c r="D10" s="58">
        <v>-2492.0113977682599</v>
      </c>
      <c r="E10" s="31">
        <f>(C10+D10)</f>
        <v>476.65017805637626</v>
      </c>
      <c r="F10" s="117">
        <f t="shared" si="1"/>
        <v>79.117205674150114</v>
      </c>
      <c r="G10" s="31">
        <f t="shared" si="2"/>
        <v>555.76738373052638</v>
      </c>
      <c r="H10" s="46">
        <v>0.75591584227366337</v>
      </c>
      <c r="I10" s="33">
        <f t="shared" si="3"/>
        <v>420.11336998089115</v>
      </c>
      <c r="J10" s="72" t="s">
        <v>5</v>
      </c>
      <c r="K10" s="107">
        <v>139.15207363937907</v>
      </c>
      <c r="L10" s="108">
        <v>139.2009996272634</v>
      </c>
      <c r="M10" s="108">
        <v>141.76029671424868</v>
      </c>
      <c r="N10" s="108"/>
      <c r="O10" s="109"/>
      <c r="P10" s="23">
        <f t="shared" ref="P10:P11" si="4">SUM(K10:O10)</f>
        <v>420.11336998089115</v>
      </c>
    </row>
    <row r="11" spans="1:16" x14ac:dyDescent="0.3">
      <c r="A11" s="53">
        <v>4</v>
      </c>
      <c r="B11" s="72" t="s">
        <v>6</v>
      </c>
      <c r="C11" s="76">
        <v>3156.1960721091145</v>
      </c>
      <c r="D11" s="58">
        <v>-2492.0113977682599</v>
      </c>
      <c r="E11" s="31">
        <f>(C11+D11)</f>
        <v>664.1846743408546</v>
      </c>
      <c r="F11" s="117">
        <f t="shared" si="1"/>
        <v>75.616417728354122</v>
      </c>
      <c r="G11" s="31">
        <f t="shared" si="2"/>
        <v>739.80109206920872</v>
      </c>
      <c r="H11" s="46">
        <v>0.7559158422736576</v>
      </c>
      <c r="I11" s="33">
        <f t="shared" si="3"/>
        <v>559.22736562646764</v>
      </c>
      <c r="J11" s="72" t="s">
        <v>6</v>
      </c>
      <c r="K11" s="107">
        <v>139.11399564557647</v>
      </c>
      <c r="L11" s="108">
        <v>139.15207363937907</v>
      </c>
      <c r="M11" s="108">
        <v>139.2009996272634</v>
      </c>
      <c r="N11" s="108">
        <v>141.76029671424868</v>
      </c>
      <c r="O11" s="109"/>
      <c r="P11" s="23">
        <f t="shared" si="4"/>
        <v>559.22736562646764</v>
      </c>
    </row>
    <row r="12" spans="1:16" ht="15" thickBot="1" x14ac:dyDescent="0.35">
      <c r="A12" s="53">
        <v>5</v>
      </c>
      <c r="B12" s="77" t="s">
        <v>7</v>
      </c>
      <c r="C12" s="78">
        <v>3343.7305683935942</v>
      </c>
      <c r="D12" s="59">
        <v>-2492.0113977682599</v>
      </c>
      <c r="E12" s="35">
        <f>(C12+D12)</f>
        <v>851.7191706253343</v>
      </c>
      <c r="F12" s="118">
        <f t="shared" si="1"/>
        <v>72.064009778462946</v>
      </c>
      <c r="G12" s="35">
        <f t="shared" si="2"/>
        <v>923.78318040379725</v>
      </c>
      <c r="H12" s="48">
        <v>0.75591584227366759</v>
      </c>
      <c r="I12" s="37">
        <f t="shared" si="3"/>
        <v>698.30234089318378</v>
      </c>
      <c r="J12" s="72" t="s">
        <v>7</v>
      </c>
      <c r="K12" s="110">
        <v>139.07497526671628</v>
      </c>
      <c r="L12" s="111">
        <v>139.11399564557647</v>
      </c>
      <c r="M12" s="111">
        <v>139.15207363937907</v>
      </c>
      <c r="N12" s="111">
        <v>139.2009996272634</v>
      </c>
      <c r="O12" s="112">
        <v>141.76029671424868</v>
      </c>
      <c r="P12" s="24">
        <f>SUM(K12:O12)</f>
        <v>698.30234089318378</v>
      </c>
    </row>
    <row r="13" spans="1:16" ht="15" thickBot="1" x14ac:dyDescent="0.35">
      <c r="A13" s="53">
        <v>6</v>
      </c>
      <c r="B13" s="60"/>
      <c r="C13" s="60"/>
      <c r="H13" s="103"/>
      <c r="I13" s="12"/>
      <c r="J13" s="79" t="s">
        <v>2</v>
      </c>
      <c r="K13" s="113">
        <f t="shared" ref="K13:N13" si="5">SUM(K8:K12)</f>
        <v>698.3023408931839</v>
      </c>
      <c r="L13" s="114">
        <f t="shared" si="5"/>
        <v>559.22736562646764</v>
      </c>
      <c r="M13" s="114">
        <f t="shared" si="5"/>
        <v>420.11336998089115</v>
      </c>
      <c r="N13" s="114">
        <f t="shared" si="5"/>
        <v>280.96129634151208</v>
      </c>
      <c r="O13" s="115">
        <f>SUM(O8:O12)</f>
        <v>141.76029671424868</v>
      </c>
      <c r="P13" s="25">
        <f>SUM(P8:P12)</f>
        <v>2100.3646695563034</v>
      </c>
    </row>
    <row r="14" spans="1:16" x14ac:dyDescent="0.3">
      <c r="B14" s="60"/>
      <c r="C14" s="60"/>
      <c r="J14" s="95"/>
      <c r="K14" s="96"/>
      <c r="L14" s="97"/>
      <c r="M14" s="97"/>
      <c r="N14" s="97"/>
      <c r="O14" s="97"/>
      <c r="P14" s="16"/>
    </row>
    <row r="15" spans="1:16" ht="15" thickBot="1" x14ac:dyDescent="0.35">
      <c r="J15" s="123"/>
      <c r="K15" s="123"/>
      <c r="L15" s="123"/>
      <c r="M15" s="123"/>
      <c r="N15" s="123"/>
      <c r="O15" s="123"/>
    </row>
    <row r="16" spans="1:16" ht="58.2" thickBot="1" x14ac:dyDescent="0.35">
      <c r="B16" s="121" t="s">
        <v>13</v>
      </c>
      <c r="C16" s="122"/>
      <c r="D16" s="63" t="s">
        <v>0</v>
      </c>
      <c r="E16" s="64" t="s">
        <v>33</v>
      </c>
      <c r="F16" s="64" t="s">
        <v>36</v>
      </c>
      <c r="G16" s="64" t="s">
        <v>34</v>
      </c>
      <c r="H16" s="64" t="s">
        <v>35</v>
      </c>
      <c r="I16" s="65" t="s">
        <v>1</v>
      </c>
      <c r="J16" s="66" t="s">
        <v>14</v>
      </c>
      <c r="K16" s="67">
        <v>2020</v>
      </c>
      <c r="L16" s="67">
        <f>K16+1</f>
        <v>2021</v>
      </c>
      <c r="M16" s="67">
        <f t="shared" ref="M16:O16" si="6">L16+1</f>
        <v>2022</v>
      </c>
      <c r="N16" s="67">
        <f t="shared" si="6"/>
        <v>2023</v>
      </c>
      <c r="O16" s="68">
        <f t="shared" si="6"/>
        <v>2024</v>
      </c>
      <c r="P16" s="69" t="s">
        <v>2</v>
      </c>
    </row>
    <row r="17" spans="1:16" x14ac:dyDescent="0.3">
      <c r="A17" s="53">
        <v>7</v>
      </c>
      <c r="B17" s="70" t="s">
        <v>3</v>
      </c>
      <c r="C17" s="71">
        <v>1379.4197187206482</v>
      </c>
      <c r="D17" s="38">
        <v>-1340.5450616691699</v>
      </c>
      <c r="E17" s="39">
        <f>(C17+D17)</f>
        <v>38.87465705147838</v>
      </c>
      <c r="F17" s="39">
        <f>(I17/H17)-E17</f>
        <v>32.893940582026232</v>
      </c>
      <c r="G17" s="39">
        <f>E17+F17</f>
        <v>71.768597633504612</v>
      </c>
      <c r="H17" s="44">
        <v>0.7606911772334749</v>
      </c>
      <c r="I17" s="42">
        <f>P17</f>
        <v>54.593739022226202</v>
      </c>
      <c r="J17" s="72" t="s">
        <v>3</v>
      </c>
      <c r="K17" s="104">
        <v>54.593739022226202</v>
      </c>
      <c r="L17" s="105"/>
      <c r="M17" s="105"/>
      <c r="N17" s="105"/>
      <c r="O17" s="106"/>
      <c r="P17" s="22">
        <f>SUM(K17:O17)</f>
        <v>54.593739022226202</v>
      </c>
    </row>
    <row r="18" spans="1:16" x14ac:dyDescent="0.3">
      <c r="A18" s="53">
        <v>8</v>
      </c>
      <c r="B18" s="72" t="s">
        <v>4</v>
      </c>
      <c r="C18" s="76">
        <v>1451.1883163541522</v>
      </c>
      <c r="D18" s="58">
        <v>-1340.5450616691699</v>
      </c>
      <c r="E18" s="31">
        <f>(C18+D18)</f>
        <v>110.64325468498237</v>
      </c>
      <c r="F18" s="31">
        <f t="shared" ref="F18:F21" si="7">(I18/H18)-E18</f>
        <v>31.466046693321033</v>
      </c>
      <c r="G18" s="31">
        <f t="shared" ref="G18:G21" si="8">E18+F18</f>
        <v>142.1093013783034</v>
      </c>
      <c r="H18" s="46">
        <v>0.76069117723348167</v>
      </c>
      <c r="I18" s="33">
        <f t="shared" ref="I18:I21" si="9">P18</f>
        <v>108.10129176128926</v>
      </c>
      <c r="J18" s="72" t="s">
        <v>4</v>
      </c>
      <c r="K18" s="107">
        <v>53.507552739063058</v>
      </c>
      <c r="L18" s="108">
        <v>54.593739022226202</v>
      </c>
      <c r="M18" s="108"/>
      <c r="N18" s="108"/>
      <c r="O18" s="109"/>
      <c r="P18" s="23">
        <f>SUM(K18:O18)</f>
        <v>108.10129176128926</v>
      </c>
    </row>
    <row r="19" spans="1:16" x14ac:dyDescent="0.3">
      <c r="A19" s="53">
        <v>9</v>
      </c>
      <c r="B19" s="72" t="s">
        <v>5</v>
      </c>
      <c r="C19" s="76">
        <v>1522.956913987656</v>
      </c>
      <c r="D19" s="58">
        <v>-1340.5450616691699</v>
      </c>
      <c r="E19" s="31">
        <f>(C19+D19)</f>
        <v>182.41185231848613</v>
      </c>
      <c r="F19" s="31">
        <f t="shared" si="7"/>
        <v>30.012987774702509</v>
      </c>
      <c r="G19" s="31">
        <f t="shared" si="8"/>
        <v>212.42484009318864</v>
      </c>
      <c r="H19" s="46">
        <v>0.76069117723347723</v>
      </c>
      <c r="I19" s="33">
        <f t="shared" si="9"/>
        <v>161.58970168412083</v>
      </c>
      <c r="J19" s="72" t="s">
        <v>5</v>
      </c>
      <c r="K19" s="107">
        <v>53.488409922831558</v>
      </c>
      <c r="L19" s="108">
        <v>53.507552739063058</v>
      </c>
      <c r="M19" s="108">
        <v>54.593739022226202</v>
      </c>
      <c r="N19" s="108"/>
      <c r="O19" s="109"/>
      <c r="P19" s="23">
        <f t="shared" ref="P19:P20" si="10">SUM(K19:O19)</f>
        <v>161.58970168412083</v>
      </c>
    </row>
    <row r="20" spans="1:16" x14ac:dyDescent="0.3">
      <c r="A20" s="53">
        <v>10</v>
      </c>
      <c r="B20" s="72" t="s">
        <v>6</v>
      </c>
      <c r="C20" s="76">
        <v>1594.72551162116</v>
      </c>
      <c r="D20" s="58">
        <v>-1340.5450616691699</v>
      </c>
      <c r="E20" s="31">
        <f>(C20+D20)</f>
        <v>254.18044995199011</v>
      </c>
      <c r="F20" s="31">
        <f t="shared" si="7"/>
        <v>28.545879224878263</v>
      </c>
      <c r="G20" s="31">
        <f t="shared" si="8"/>
        <v>282.72632917686838</v>
      </c>
      <c r="H20" s="46">
        <v>0.76069117723348201</v>
      </c>
      <c r="I20" s="33">
        <f t="shared" si="9"/>
        <v>215.06742417645296</v>
      </c>
      <c r="J20" s="72" t="s">
        <v>6</v>
      </c>
      <c r="K20" s="107">
        <v>53.477722492332148</v>
      </c>
      <c r="L20" s="108">
        <v>53.488409922831558</v>
      </c>
      <c r="M20" s="108">
        <v>53.507552739063058</v>
      </c>
      <c r="N20" s="108">
        <v>54.593739022226202</v>
      </c>
      <c r="O20" s="109"/>
      <c r="P20" s="23">
        <f t="shared" si="10"/>
        <v>215.06742417645296</v>
      </c>
    </row>
    <row r="21" spans="1:16" ht="15" thickBot="1" x14ac:dyDescent="0.35">
      <c r="A21" s="53">
        <v>11</v>
      </c>
      <c r="B21" s="77" t="s">
        <v>7</v>
      </c>
      <c r="C21" s="78">
        <v>1666.4941092546635</v>
      </c>
      <c r="D21" s="59">
        <v>-1340.5450616691699</v>
      </c>
      <c r="E21" s="35">
        <f>(C21+D21)</f>
        <v>325.94904758549364</v>
      </c>
      <c r="F21" s="35">
        <f t="shared" si="7"/>
        <v>27.074475823047862</v>
      </c>
      <c r="G21" s="35">
        <f t="shared" si="8"/>
        <v>353.02352340854151</v>
      </c>
      <c r="H21" s="48">
        <v>0.76069117723346757</v>
      </c>
      <c r="I21" s="37">
        <f t="shared" si="9"/>
        <v>268.54187961275005</v>
      </c>
      <c r="J21" s="72" t="s">
        <v>7</v>
      </c>
      <c r="K21" s="110">
        <v>53.474455436297106</v>
      </c>
      <c r="L21" s="111">
        <v>53.477722492332148</v>
      </c>
      <c r="M21" s="111">
        <v>53.488409922831558</v>
      </c>
      <c r="N21" s="111">
        <v>53.507552739063058</v>
      </c>
      <c r="O21" s="112">
        <v>54.593739022226202</v>
      </c>
      <c r="P21" s="24">
        <f>SUM(K21:O21)</f>
        <v>268.54187961275005</v>
      </c>
    </row>
    <row r="22" spans="1:16" ht="15" thickBot="1" x14ac:dyDescent="0.35">
      <c r="A22" s="53">
        <v>12</v>
      </c>
      <c r="B22" s="60"/>
      <c r="C22" s="60"/>
      <c r="F22" s="103"/>
      <c r="G22" s="103"/>
      <c r="H22" s="103"/>
      <c r="I22" s="12"/>
      <c r="J22" s="79" t="s">
        <v>2</v>
      </c>
      <c r="K22" s="113">
        <f t="shared" ref="K22:N22" si="11">SUM(K17:K21)</f>
        <v>268.54187961275005</v>
      </c>
      <c r="L22" s="114">
        <f t="shared" si="11"/>
        <v>215.06742417645296</v>
      </c>
      <c r="M22" s="114">
        <f t="shared" si="11"/>
        <v>161.58970168412083</v>
      </c>
      <c r="N22" s="114">
        <f t="shared" si="11"/>
        <v>108.10129176128926</v>
      </c>
      <c r="O22" s="115">
        <f>SUM(O17:O21)</f>
        <v>54.593739022226202</v>
      </c>
      <c r="P22" s="25">
        <f>SUM(P17:P21)</f>
        <v>807.8940362568394</v>
      </c>
    </row>
    <row r="23" spans="1:16" x14ac:dyDescent="0.3">
      <c r="B23" s="60"/>
      <c r="C23" s="60"/>
      <c r="J23" s="95"/>
      <c r="K23" s="96"/>
      <c r="L23" s="97"/>
      <c r="M23" s="97"/>
      <c r="N23" s="97"/>
      <c r="O23" s="97"/>
      <c r="P23" s="16"/>
    </row>
    <row r="24" spans="1:16" ht="15" thickBot="1" x14ac:dyDescent="0.35">
      <c r="J24" s="123"/>
      <c r="K24" s="123"/>
      <c r="L24" s="123"/>
      <c r="M24" s="123"/>
      <c r="N24" s="123"/>
      <c r="O24" s="123"/>
    </row>
    <row r="25" spans="1:16" ht="75.75" customHeight="1" thickBot="1" x14ac:dyDescent="0.35">
      <c r="B25" s="121" t="s">
        <v>60</v>
      </c>
      <c r="C25" s="122"/>
      <c r="D25" s="63" t="s">
        <v>0</v>
      </c>
      <c r="E25" s="64" t="s">
        <v>33</v>
      </c>
      <c r="F25" s="64" t="s">
        <v>36</v>
      </c>
      <c r="G25" s="64" t="s">
        <v>34</v>
      </c>
      <c r="H25" s="64" t="s">
        <v>35</v>
      </c>
      <c r="I25" s="65" t="s">
        <v>1</v>
      </c>
      <c r="J25" s="66" t="s">
        <v>14</v>
      </c>
      <c r="K25" s="67">
        <v>2020</v>
      </c>
      <c r="L25" s="67">
        <f>K25+1</f>
        <v>2021</v>
      </c>
      <c r="M25" s="67">
        <f t="shared" ref="M25" si="12">L25+1</f>
        <v>2022</v>
      </c>
      <c r="N25" s="67">
        <f t="shared" ref="N25" si="13">M25+1</f>
        <v>2023</v>
      </c>
      <c r="O25" s="68">
        <f t="shared" ref="O25" si="14">N25+1</f>
        <v>2024</v>
      </c>
      <c r="P25" s="69" t="s">
        <v>2</v>
      </c>
    </row>
    <row r="26" spans="1:16" x14ac:dyDescent="0.3">
      <c r="A26" s="53">
        <v>13</v>
      </c>
      <c r="B26" s="70" t="s">
        <v>3</v>
      </c>
      <c r="C26" s="71">
        <v>1354.4984229301258</v>
      </c>
      <c r="D26" s="38">
        <v>-1327.6200750968801</v>
      </c>
      <c r="E26" s="39">
        <f>(C26+D26)</f>
        <v>26.878347833245698</v>
      </c>
      <c r="F26" s="116">
        <f>(I26/H26)-E26</f>
        <v>22.743217397354009</v>
      </c>
      <c r="G26" s="39">
        <f>E26+F26</f>
        <v>49.621565230599707</v>
      </c>
      <c r="H26" s="44">
        <v>0.75024356561288985</v>
      </c>
      <c r="I26" s="42">
        <f>P26</f>
        <v>37.228260029897726</v>
      </c>
      <c r="J26" s="72" t="s">
        <v>3</v>
      </c>
      <c r="K26" s="104">
        <v>37.228260029897726</v>
      </c>
      <c r="L26" s="105">
        <v>0</v>
      </c>
      <c r="M26" s="105">
        <v>0</v>
      </c>
      <c r="N26" s="105">
        <v>0</v>
      </c>
      <c r="O26" s="106">
        <v>0</v>
      </c>
      <c r="P26" s="22">
        <f>SUM(K26:O26)</f>
        <v>37.228260029897726</v>
      </c>
    </row>
    <row r="27" spans="1:16" x14ac:dyDescent="0.3">
      <c r="A27" s="53">
        <v>14</v>
      </c>
      <c r="B27" s="72" t="s">
        <v>4</v>
      </c>
      <c r="C27" s="76">
        <v>1404.1199881607258</v>
      </c>
      <c r="D27" s="58">
        <v>-1327.6200750968801</v>
      </c>
      <c r="E27" s="31">
        <f>(C27+D27)</f>
        <v>76.499913063845725</v>
      </c>
      <c r="F27" s="117">
        <f t="shared" ref="F27:F30" si="15">(I27/H27)-E27</f>
        <v>21.726169558547923</v>
      </c>
      <c r="G27" s="31">
        <f t="shared" ref="G27:G30" si="16">E27+F27</f>
        <v>98.226082622393648</v>
      </c>
      <c r="H27" s="46">
        <v>0.75024356561289463</v>
      </c>
      <c r="I27" s="33">
        <f t="shared" ref="I27:I30" si="17">P27</f>
        <v>73.693486462811393</v>
      </c>
      <c r="J27" s="72" t="s">
        <v>4</v>
      </c>
      <c r="K27" s="107">
        <v>36.465226432913674</v>
      </c>
      <c r="L27" s="108">
        <v>37.228260029897726</v>
      </c>
      <c r="M27" s="108">
        <v>0</v>
      </c>
      <c r="N27" s="108">
        <v>0</v>
      </c>
      <c r="O27" s="109">
        <v>0</v>
      </c>
      <c r="P27" s="23">
        <f>SUM(K27:O27)</f>
        <v>73.693486462811393</v>
      </c>
    </row>
    <row r="28" spans="1:16" x14ac:dyDescent="0.3">
      <c r="A28" s="53">
        <v>15</v>
      </c>
      <c r="B28" s="72" t="s">
        <v>5</v>
      </c>
      <c r="C28" s="76">
        <v>1453.7415533913259</v>
      </c>
      <c r="D28" s="58">
        <v>-1327.6200750968801</v>
      </c>
      <c r="E28" s="31">
        <f>(C28+D28)</f>
        <v>126.12147829444575</v>
      </c>
      <c r="F28" s="117">
        <f t="shared" si="15"/>
        <v>20.603929490709504</v>
      </c>
      <c r="G28" s="31">
        <f t="shared" si="16"/>
        <v>146.72540778515526</v>
      </c>
      <c r="H28" s="46">
        <v>0.75024356561289296</v>
      </c>
      <c r="I28" s="33">
        <f t="shared" si="17"/>
        <v>110.0797931027406</v>
      </c>
      <c r="J28" s="72" t="s">
        <v>5</v>
      </c>
      <c r="K28" s="107">
        <v>36.386306639929202</v>
      </c>
      <c r="L28" s="108">
        <v>36.465226432913674</v>
      </c>
      <c r="M28" s="108">
        <v>37.228260029897726</v>
      </c>
      <c r="N28" s="108">
        <v>0</v>
      </c>
      <c r="O28" s="109">
        <v>0</v>
      </c>
      <c r="P28" s="23">
        <f t="shared" ref="P28:P29" si="18">SUM(K28:O28)</f>
        <v>110.0797931027406</v>
      </c>
    </row>
    <row r="29" spans="1:16" x14ac:dyDescent="0.3">
      <c r="A29" s="53">
        <v>16</v>
      </c>
      <c r="B29" s="72" t="s">
        <v>6</v>
      </c>
      <c r="C29" s="76">
        <v>1503.3631186219257</v>
      </c>
      <c r="D29" s="58">
        <v>-1327.6200750968801</v>
      </c>
      <c r="E29" s="31">
        <f>(C29+D29)</f>
        <v>175.74304352504555</v>
      </c>
      <c r="F29" s="117">
        <f t="shared" si="15"/>
        <v>19.42296062229812</v>
      </c>
      <c r="G29" s="31">
        <f t="shared" si="16"/>
        <v>195.16600414734367</v>
      </c>
      <c r="H29" s="46">
        <v>0.75024356561289207</v>
      </c>
      <c r="I29" s="33">
        <f t="shared" si="17"/>
        <v>146.42203883792359</v>
      </c>
      <c r="J29" s="72" t="s">
        <v>6</v>
      </c>
      <c r="K29" s="107">
        <v>36.342245735182999</v>
      </c>
      <c r="L29" s="108">
        <v>36.386306639929202</v>
      </c>
      <c r="M29" s="108">
        <v>36.465226432913674</v>
      </c>
      <c r="N29" s="108">
        <v>37.228260029897726</v>
      </c>
      <c r="O29" s="109">
        <v>0</v>
      </c>
      <c r="P29" s="23">
        <f t="shared" si="18"/>
        <v>146.42203883792359</v>
      </c>
    </row>
    <row r="30" spans="1:16" ht="15" thickBot="1" x14ac:dyDescent="0.35">
      <c r="A30" s="53">
        <v>17</v>
      </c>
      <c r="B30" s="77" t="s">
        <v>7</v>
      </c>
      <c r="C30" s="78">
        <v>1552.9846838525252</v>
      </c>
      <c r="D30" s="59">
        <v>-1327.6200750968801</v>
      </c>
      <c r="E30" s="35">
        <f>(C30+D30)</f>
        <v>225.36460875564512</v>
      </c>
      <c r="F30" s="118">
        <f t="shared" si="15"/>
        <v>18.238986305183431</v>
      </c>
      <c r="G30" s="35">
        <f t="shared" si="16"/>
        <v>243.60359506082855</v>
      </c>
      <c r="H30" s="48">
        <v>0.75024356561288008</v>
      </c>
      <c r="I30" s="37">
        <f t="shared" si="17"/>
        <v>182.7620297545522</v>
      </c>
      <c r="J30" s="72" t="s">
        <v>7</v>
      </c>
      <c r="K30" s="110">
        <v>36.339990916628587</v>
      </c>
      <c r="L30" s="111">
        <v>36.342245735182999</v>
      </c>
      <c r="M30" s="111">
        <v>36.386306639929202</v>
      </c>
      <c r="N30" s="111">
        <v>36.465226432913674</v>
      </c>
      <c r="O30" s="112">
        <v>37.228260029897726</v>
      </c>
      <c r="P30" s="24">
        <f>SUM(K30:O30)</f>
        <v>182.7620297545522</v>
      </c>
    </row>
    <row r="31" spans="1:16" ht="15" thickBot="1" x14ac:dyDescent="0.35">
      <c r="A31" s="53">
        <v>18</v>
      </c>
      <c r="B31" s="60"/>
      <c r="C31" s="60"/>
      <c r="F31" s="103"/>
      <c r="G31" s="103"/>
      <c r="H31" s="103"/>
      <c r="I31" s="12"/>
      <c r="J31" s="79" t="s">
        <v>2</v>
      </c>
      <c r="K31" s="113">
        <f t="shared" ref="K31:N31" si="19">SUM(K26:K30)</f>
        <v>182.76202975455217</v>
      </c>
      <c r="L31" s="114">
        <f t="shared" si="19"/>
        <v>146.42203883792359</v>
      </c>
      <c r="M31" s="114">
        <f t="shared" si="19"/>
        <v>110.0797931027406</v>
      </c>
      <c r="N31" s="114">
        <f t="shared" si="19"/>
        <v>73.693486462811393</v>
      </c>
      <c r="O31" s="115">
        <f>SUM(O26:O30)</f>
        <v>37.228260029897726</v>
      </c>
      <c r="P31" s="25">
        <f>SUM(P26:P30)</f>
        <v>550.18560818792548</v>
      </c>
    </row>
    <row r="33" spans="1:16" ht="15" thickBot="1" x14ac:dyDescent="0.35"/>
    <row r="34" spans="1:16" ht="67.5" customHeight="1" thickBot="1" x14ac:dyDescent="0.35">
      <c r="B34" s="121" t="s">
        <v>2</v>
      </c>
      <c r="C34" s="122"/>
      <c r="D34" s="63" t="s">
        <v>0</v>
      </c>
      <c r="E34" s="64" t="s">
        <v>33</v>
      </c>
      <c r="F34" s="64" t="s">
        <v>36</v>
      </c>
      <c r="G34" s="64" t="s">
        <v>34</v>
      </c>
      <c r="H34" s="64" t="s">
        <v>35</v>
      </c>
      <c r="I34" s="65" t="s">
        <v>1</v>
      </c>
      <c r="J34" s="66" t="s">
        <v>14</v>
      </c>
      <c r="K34" s="101">
        <v>2020</v>
      </c>
      <c r="L34" s="101">
        <f>K34+1</f>
        <v>2021</v>
      </c>
      <c r="M34" s="101">
        <f t="shared" ref="M34" si="20">L34+1</f>
        <v>2022</v>
      </c>
      <c r="N34" s="101">
        <f t="shared" ref="N34" si="21">M34+1</f>
        <v>2023</v>
      </c>
      <c r="O34" s="102">
        <f t="shared" ref="O34" si="22">N34+1</f>
        <v>2024</v>
      </c>
      <c r="P34" s="69" t="s">
        <v>2</v>
      </c>
    </row>
    <row r="35" spans="1:16" x14ac:dyDescent="0.3">
      <c r="A35" s="53">
        <v>19</v>
      </c>
      <c r="B35" s="70" t="s">
        <v>3</v>
      </c>
      <c r="C35" s="71">
        <f t="shared" ref="C35:G39" si="23">C26+C17+C8</f>
        <v>5327.5107249064549</v>
      </c>
      <c r="D35" s="38">
        <f t="shared" si="23"/>
        <v>-5160.1765345343101</v>
      </c>
      <c r="E35" s="39">
        <f t="shared" si="23"/>
        <v>167.33419037214549</v>
      </c>
      <c r="F35" s="116">
        <f t="shared" si="23"/>
        <v>141.59046877643738</v>
      </c>
      <c r="G35" s="39">
        <f t="shared" si="23"/>
        <v>308.92465914858286</v>
      </c>
      <c r="H35" s="44">
        <f>I35/G35</f>
        <v>0.7561141166591917</v>
      </c>
      <c r="I35" s="42">
        <f>I26+I17+I8</f>
        <v>233.58229576637262</v>
      </c>
      <c r="J35" s="72" t="s">
        <v>3</v>
      </c>
      <c r="K35" s="104">
        <f>(K26+K17+K8)</f>
        <v>233.58229576637262</v>
      </c>
      <c r="L35" s="105"/>
      <c r="M35" s="105"/>
      <c r="N35" s="105"/>
      <c r="O35" s="106"/>
      <c r="P35" s="22">
        <f>SUM(K35:O35)</f>
        <v>233.58229576637262</v>
      </c>
    </row>
    <row r="36" spans="1:16" x14ac:dyDescent="0.3">
      <c r="A36" s="53">
        <v>20</v>
      </c>
      <c r="B36" s="72" t="s">
        <v>4</v>
      </c>
      <c r="C36" s="76">
        <f t="shared" si="23"/>
        <v>5636.4353840550366</v>
      </c>
      <c r="D36" s="58">
        <f t="shared" si="23"/>
        <v>-5160.1765345343101</v>
      </c>
      <c r="E36" s="31">
        <f t="shared" si="23"/>
        <v>476.25884952072693</v>
      </c>
      <c r="F36" s="117">
        <f t="shared" si="23"/>
        <v>135.75983654760518</v>
      </c>
      <c r="G36" s="31">
        <f t="shared" si="23"/>
        <v>612.01868606833204</v>
      </c>
      <c r="H36" s="46">
        <f t="shared" ref="H36:H39" si="24">I36/G36</f>
        <v>0.75611429046129797</v>
      </c>
      <c r="I36" s="33">
        <f>I27+I18+I9</f>
        <v>462.75607456561272</v>
      </c>
      <c r="J36" s="72" t="s">
        <v>4</v>
      </c>
      <c r="K36" s="107">
        <f>(K27+K18+K9)</f>
        <v>229.17377879924013</v>
      </c>
      <c r="L36" s="108">
        <f>(L27+L18+L9)</f>
        <v>233.58229576637262</v>
      </c>
      <c r="M36" s="108"/>
      <c r="N36" s="108"/>
      <c r="O36" s="109"/>
      <c r="P36" s="23">
        <f>SUM(K36:O36)</f>
        <v>462.75607456561272</v>
      </c>
    </row>
    <row r="37" spans="1:16" x14ac:dyDescent="0.3">
      <c r="A37" s="53">
        <v>21</v>
      </c>
      <c r="B37" s="72" t="s">
        <v>5</v>
      </c>
      <c r="C37" s="76">
        <f t="shared" si="23"/>
        <v>5945.3600432036183</v>
      </c>
      <c r="D37" s="58">
        <f t="shared" si="23"/>
        <v>-5160.1765345343101</v>
      </c>
      <c r="E37" s="31">
        <f t="shared" si="23"/>
        <v>785.18350866930814</v>
      </c>
      <c r="F37" s="117">
        <f t="shared" si="23"/>
        <v>129.73412293956213</v>
      </c>
      <c r="G37" s="31">
        <f t="shared" si="23"/>
        <v>914.91763160887024</v>
      </c>
      <c r="H37" s="46">
        <f t="shared" si="24"/>
        <v>0.75611491228042227</v>
      </c>
      <c r="I37" s="33">
        <f>I28+I19+I10</f>
        <v>691.78286476775259</v>
      </c>
      <c r="J37" s="72" t="s">
        <v>5</v>
      </c>
      <c r="K37" s="107">
        <f>(K28+K19+K10)</f>
        <v>229.02679020213984</v>
      </c>
      <c r="L37" s="108">
        <f>(L28+L19+L10)</f>
        <v>229.17377879924013</v>
      </c>
      <c r="M37" s="108">
        <f>(M28+M19+M10)</f>
        <v>233.58229576637262</v>
      </c>
      <c r="N37" s="108"/>
      <c r="O37" s="109"/>
      <c r="P37" s="23">
        <f t="shared" ref="P37:P38" si="25">SUM(K37:O37)</f>
        <v>691.78286476775259</v>
      </c>
    </row>
    <row r="38" spans="1:16" x14ac:dyDescent="0.3">
      <c r="A38" s="53">
        <v>22</v>
      </c>
      <c r="B38" s="72" t="s">
        <v>6</v>
      </c>
      <c r="C38" s="76">
        <f t="shared" si="23"/>
        <v>6254.2847023521999</v>
      </c>
      <c r="D38" s="58">
        <f t="shared" si="23"/>
        <v>-5160.1765345343101</v>
      </c>
      <c r="E38" s="31">
        <f t="shared" si="23"/>
        <v>1094.1081678178903</v>
      </c>
      <c r="F38" s="117">
        <f t="shared" si="23"/>
        <v>123.58525757553051</v>
      </c>
      <c r="G38" s="31">
        <f t="shared" si="23"/>
        <v>1217.6934253934207</v>
      </c>
      <c r="H38" s="46">
        <f t="shared" si="24"/>
        <v>0.75611546341672387</v>
      </c>
      <c r="I38" s="33">
        <f>I29+I20+I11</f>
        <v>920.71682864084414</v>
      </c>
      <c r="J38" s="72" t="s">
        <v>6</v>
      </c>
      <c r="K38" s="107">
        <f>(K29+K20+K11)</f>
        <v>228.93396387309161</v>
      </c>
      <c r="L38" s="108">
        <f>(L29+L20+L11)</f>
        <v>229.02679020213984</v>
      </c>
      <c r="M38" s="108">
        <f>(M29+M20+M11)</f>
        <v>229.17377879924013</v>
      </c>
      <c r="N38" s="108">
        <f>(N29+N20+N11)</f>
        <v>233.58229576637262</v>
      </c>
      <c r="O38" s="109"/>
      <c r="P38" s="23">
        <f t="shared" si="25"/>
        <v>920.71682864084414</v>
      </c>
    </row>
    <row r="39" spans="1:16" ht="15" thickBot="1" x14ac:dyDescent="0.35">
      <c r="A39" s="53">
        <v>23</v>
      </c>
      <c r="B39" s="77" t="s">
        <v>7</v>
      </c>
      <c r="C39" s="78">
        <f t="shared" si="23"/>
        <v>6563.2093615007834</v>
      </c>
      <c r="D39" s="59">
        <f t="shared" si="23"/>
        <v>-5160.1765345343101</v>
      </c>
      <c r="E39" s="35">
        <f t="shared" si="23"/>
        <v>1403.0328269664731</v>
      </c>
      <c r="F39" s="118">
        <f t="shared" si="23"/>
        <v>117.37747190669424</v>
      </c>
      <c r="G39" s="35">
        <f t="shared" si="23"/>
        <v>1520.4102988731674</v>
      </c>
      <c r="H39" s="48">
        <f t="shared" si="24"/>
        <v>0.75611580052601712</v>
      </c>
      <c r="I39" s="37">
        <f>I30+I21+I12</f>
        <v>1149.6062502604859</v>
      </c>
      <c r="J39" s="72" t="s">
        <v>7</v>
      </c>
      <c r="K39" s="110">
        <f>(K30+K21+K12)</f>
        <v>228.88942161964198</v>
      </c>
      <c r="L39" s="111">
        <f>(L30+L21+L12)</f>
        <v>228.93396387309161</v>
      </c>
      <c r="M39" s="111">
        <f>(M30+M21+M12)</f>
        <v>229.02679020213984</v>
      </c>
      <c r="N39" s="111">
        <f>(N30+N21+N12)</f>
        <v>229.17377879924013</v>
      </c>
      <c r="O39" s="112">
        <f>(O30+O21+O12)</f>
        <v>233.58229576637262</v>
      </c>
      <c r="P39" s="24">
        <f>SUM(K39:O39)</f>
        <v>1149.6062502604861</v>
      </c>
    </row>
    <row r="40" spans="1:16" ht="15" thickBot="1" x14ac:dyDescent="0.35">
      <c r="A40" s="53">
        <v>24</v>
      </c>
      <c r="B40" s="60"/>
      <c r="C40" s="60"/>
      <c r="F40" s="103"/>
      <c r="G40" s="103"/>
      <c r="H40" s="103"/>
      <c r="I40" s="12"/>
      <c r="J40" s="79" t="s">
        <v>2</v>
      </c>
      <c r="K40" s="113">
        <f t="shared" ref="K40:N40" si="26">SUM(K35:K39)</f>
        <v>1149.6062502604861</v>
      </c>
      <c r="L40" s="114">
        <f t="shared" si="26"/>
        <v>920.71682864084414</v>
      </c>
      <c r="M40" s="114">
        <f t="shared" si="26"/>
        <v>691.78286476775259</v>
      </c>
      <c r="N40" s="114">
        <f t="shared" si="26"/>
        <v>462.75607456561272</v>
      </c>
      <c r="O40" s="115">
        <f>SUM(O35:O39)</f>
        <v>233.58229576637262</v>
      </c>
      <c r="P40" s="25">
        <f>SUM(P35:P39)</f>
        <v>3458.4443140010681</v>
      </c>
    </row>
  </sheetData>
  <mergeCells count="8">
    <mergeCell ref="B34:C34"/>
    <mergeCell ref="B25:C25"/>
    <mergeCell ref="B2:E2"/>
    <mergeCell ref="J5:O5"/>
    <mergeCell ref="B7:C7"/>
    <mergeCell ref="J15:O15"/>
    <mergeCell ref="B16:C16"/>
    <mergeCell ref="J24:O24"/>
  </mergeCells>
  <printOptions horizontalCentered="1"/>
  <pageMargins left="0.70866141732283472" right="0.70866141732283472" top="1.7322834645669292" bottom="0.74803149606299213" header="0.31496062992125984" footer="0.31496062992125984"/>
  <pageSetup paperSize="17" scale="48" orientation="landscape" r:id="rId1"/>
  <headerFooter scaleWithDoc="0">
    <oddHeader>&amp;R&amp;8Toronto Hydro-Electric System Limited
EB-2018-0165
Exhibit 3
Tab 1
Schedule 1
Appendix C
ORIGINAL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opLeftCell="A49" zoomScale="70" zoomScaleNormal="70" workbookViewId="0">
      <selection activeCell="A43" sqref="A43:XFD43"/>
    </sheetView>
  </sheetViews>
  <sheetFormatPr defaultRowHeight="14.4" x14ac:dyDescent="0.3"/>
  <cols>
    <col min="1" max="1" width="17.33203125" bestFit="1" customWidth="1"/>
    <col min="2" max="2" width="13.109375" bestFit="1" customWidth="1"/>
    <col min="3" max="3" width="13.5546875" bestFit="1" customWidth="1"/>
    <col min="4" max="5" width="14" bestFit="1" customWidth="1"/>
    <col min="6" max="6" width="14.44140625" bestFit="1" customWidth="1"/>
    <col min="7" max="13" width="14" bestFit="1" customWidth="1"/>
    <col min="14" max="15" width="14.88671875" bestFit="1" customWidth="1"/>
    <col min="16" max="16" width="16" bestFit="1" customWidth="1"/>
    <col min="17" max="20" width="14.88671875" bestFit="1" customWidth="1"/>
  </cols>
  <sheetData>
    <row r="1" spans="1:20" x14ac:dyDescent="0.3">
      <c r="A1" s="3" t="s">
        <v>27</v>
      </c>
      <c r="B1" s="126" t="s">
        <v>16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0" x14ac:dyDescent="0.3">
      <c r="A2" s="3" t="s">
        <v>17</v>
      </c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x14ac:dyDescent="0.3">
      <c r="A3" s="3" t="s">
        <v>19</v>
      </c>
      <c r="B3" s="4">
        <v>56009.982705436945</v>
      </c>
      <c r="C3" s="4">
        <v>194380.13266901884</v>
      </c>
      <c r="D3" s="4">
        <v>162405.03109138983</v>
      </c>
      <c r="E3" s="4">
        <v>192047.29485893314</v>
      </c>
      <c r="F3" s="4">
        <v>195659.02004756994</v>
      </c>
      <c r="G3" s="4">
        <v>195635.5838946515</v>
      </c>
      <c r="H3" s="4">
        <v>186614.70609779714</v>
      </c>
      <c r="I3" s="4">
        <v>184498.30949156586</v>
      </c>
      <c r="J3" s="4">
        <v>170857.5241812038</v>
      </c>
      <c r="K3" s="4">
        <v>130444.00563218647</v>
      </c>
      <c r="L3" s="4">
        <v>117549.35028178636</v>
      </c>
      <c r="M3" s="4">
        <v>105223.43607973328</v>
      </c>
      <c r="N3">
        <v>102435.94037504141</v>
      </c>
      <c r="O3">
        <v>72742.783975606828</v>
      </c>
      <c r="P3">
        <v>66279.287441911758</v>
      </c>
      <c r="Q3">
        <v>58330.841412801703</v>
      </c>
      <c r="R3">
        <v>53761.671515557762</v>
      </c>
      <c r="S3">
        <v>51826.276074713984</v>
      </c>
      <c r="T3">
        <v>34151.618171754832</v>
      </c>
    </row>
    <row r="4" spans="1:20" x14ac:dyDescent="0.3">
      <c r="A4" s="3">
        <v>2011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0" x14ac:dyDescent="0.3">
      <c r="A5" s="3">
        <v>2012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0" x14ac:dyDescent="0.3">
      <c r="A6" s="3">
        <v>2013</v>
      </c>
      <c r="B6" s="4"/>
      <c r="C6" s="4"/>
      <c r="D6" s="4"/>
      <c r="E6" s="4"/>
      <c r="F6" s="4"/>
      <c r="G6" s="4"/>
      <c r="H6" s="4"/>
      <c r="I6" s="4"/>
      <c r="J6" s="6"/>
      <c r="K6" s="6"/>
      <c r="L6" s="6"/>
      <c r="M6" s="4"/>
    </row>
    <row r="7" spans="1:20" x14ac:dyDescent="0.3">
      <c r="A7" s="3">
        <v>2014</v>
      </c>
      <c r="B7" s="4"/>
      <c r="C7" s="4"/>
      <c r="D7" s="4"/>
      <c r="E7" s="4"/>
      <c r="F7" s="4"/>
      <c r="G7" s="4"/>
      <c r="H7" s="4"/>
      <c r="I7" s="4"/>
      <c r="J7" s="6"/>
      <c r="K7" s="6"/>
      <c r="L7" s="6"/>
      <c r="M7" s="4"/>
    </row>
    <row r="8" spans="1:20" x14ac:dyDescent="0.3">
      <c r="A8" s="3">
        <v>2015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20" x14ac:dyDescent="0.3">
      <c r="A9" s="3">
        <v>2016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0" x14ac:dyDescent="0.3">
      <c r="A10" s="3">
        <v>2017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7"/>
    </row>
    <row r="11" spans="1:20" x14ac:dyDescent="0.3">
      <c r="A11" s="3">
        <v>2018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20" x14ac:dyDescent="0.3">
      <c r="A12" s="3">
        <v>2019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20" x14ac:dyDescent="0.3">
      <c r="A13" s="3">
        <v>2020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</row>
    <row r="14" spans="1:20" x14ac:dyDescent="0.3">
      <c r="A14" s="3">
        <v>2021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spans="1:20" x14ac:dyDescent="0.3">
      <c r="A15" s="3">
        <v>2022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20" x14ac:dyDescent="0.3">
      <c r="A16" s="3">
        <v>2023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20" x14ac:dyDescent="0.3">
      <c r="A17" s="3">
        <v>2024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20" x14ac:dyDescent="0.3">
      <c r="A18" s="8" t="s">
        <v>2</v>
      </c>
      <c r="B18" s="9">
        <f>SUM(B3:B17)</f>
        <v>56009.982705436945</v>
      </c>
      <c r="C18" s="9">
        <f t="shared" ref="C18:T18" si="0">SUM(C3:C17)</f>
        <v>194380.13266901884</v>
      </c>
      <c r="D18" s="9">
        <f t="shared" si="0"/>
        <v>162405.03109138983</v>
      </c>
      <c r="E18" s="9">
        <f t="shared" si="0"/>
        <v>192047.29485893314</v>
      </c>
      <c r="F18" s="9">
        <f t="shared" si="0"/>
        <v>195659.02004756994</v>
      </c>
      <c r="G18" s="9">
        <f t="shared" si="0"/>
        <v>195635.5838946515</v>
      </c>
      <c r="H18" s="9">
        <f t="shared" si="0"/>
        <v>186614.70609779714</v>
      </c>
      <c r="I18" s="9">
        <f t="shared" si="0"/>
        <v>184498.30949156586</v>
      </c>
      <c r="J18" s="9">
        <f t="shared" si="0"/>
        <v>170857.5241812038</v>
      </c>
      <c r="K18" s="9">
        <f t="shared" si="0"/>
        <v>130444.00563218647</v>
      </c>
      <c r="L18" s="9">
        <f t="shared" si="0"/>
        <v>117549.35028178636</v>
      </c>
      <c r="M18" s="9">
        <f t="shared" si="0"/>
        <v>105223.43607973328</v>
      </c>
      <c r="N18" s="9">
        <f t="shared" si="0"/>
        <v>102435.94037504141</v>
      </c>
      <c r="O18" s="9">
        <f t="shared" si="0"/>
        <v>72742.783975606828</v>
      </c>
      <c r="P18" s="9">
        <f t="shared" si="0"/>
        <v>66279.287441911758</v>
      </c>
      <c r="Q18" s="9">
        <f t="shared" si="0"/>
        <v>58330.841412801703</v>
      </c>
      <c r="R18" s="9">
        <f t="shared" si="0"/>
        <v>53761.671515557762</v>
      </c>
      <c r="S18" s="9">
        <f t="shared" si="0"/>
        <v>51826.276074713984</v>
      </c>
      <c r="T18" s="9">
        <f t="shared" si="0"/>
        <v>34151.618171754832</v>
      </c>
    </row>
    <row r="19" spans="1:20" x14ac:dyDescent="0.3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1" spans="1:20" x14ac:dyDescent="0.3">
      <c r="A21" s="3" t="s">
        <v>28</v>
      </c>
      <c r="B21" s="126" t="s">
        <v>16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1:20" x14ac:dyDescent="0.3">
      <c r="A22" s="3" t="s">
        <v>17</v>
      </c>
      <c r="B22" s="3">
        <v>2006</v>
      </c>
      <c r="C22" s="3">
        <v>2007</v>
      </c>
      <c r="D22" s="3">
        <v>2008</v>
      </c>
      <c r="E22" s="3">
        <v>2009</v>
      </c>
      <c r="F22" s="3">
        <v>2010</v>
      </c>
      <c r="G22" s="3">
        <v>2011</v>
      </c>
      <c r="H22" s="3">
        <v>2012</v>
      </c>
      <c r="I22" s="3">
        <v>2013</v>
      </c>
      <c r="J22" s="3">
        <v>2014</v>
      </c>
      <c r="K22" s="3">
        <v>2015</v>
      </c>
      <c r="L22" s="3">
        <v>2016</v>
      </c>
      <c r="M22" s="3">
        <v>2017</v>
      </c>
      <c r="N22" s="3">
        <v>2018</v>
      </c>
      <c r="O22" s="3">
        <v>2019</v>
      </c>
      <c r="P22" s="3">
        <v>2020</v>
      </c>
      <c r="Q22" s="3">
        <v>2021</v>
      </c>
      <c r="R22" s="3">
        <v>2022</v>
      </c>
      <c r="S22" s="3">
        <v>2023</v>
      </c>
      <c r="T22" s="3">
        <v>2024</v>
      </c>
    </row>
    <row r="23" spans="1:20" x14ac:dyDescent="0.3">
      <c r="A23" s="3" t="s">
        <v>19</v>
      </c>
      <c r="B23" s="4">
        <v>0</v>
      </c>
      <c r="C23" s="4">
        <v>0</v>
      </c>
      <c r="D23" s="4">
        <v>0</v>
      </c>
      <c r="E23" s="4">
        <v>165.00675234372704</v>
      </c>
      <c r="F23" s="4">
        <v>397.73465564875352</v>
      </c>
      <c r="G23" s="4">
        <v>397.59254011035404</v>
      </c>
      <c r="H23" s="4">
        <v>397.23545971093881</v>
      </c>
      <c r="I23" s="4">
        <v>389.55232735039169</v>
      </c>
      <c r="J23" s="4">
        <v>350.87412260565145</v>
      </c>
      <c r="K23" s="4">
        <v>254.73787935872289</v>
      </c>
      <c r="L23" s="4">
        <v>250.12901979211324</v>
      </c>
      <c r="M23" s="4">
        <v>231.31047853755143</v>
      </c>
      <c r="N23">
        <v>231.31047853755143</v>
      </c>
      <c r="O23">
        <v>218.20847034602991</v>
      </c>
      <c r="P23">
        <v>213.39087543902718</v>
      </c>
      <c r="Q23">
        <v>207.21993812519253</v>
      </c>
      <c r="R23">
        <v>205.52826855328126</v>
      </c>
      <c r="S23">
        <v>203.72972036776403</v>
      </c>
      <c r="T23">
        <v>189.98189963795113</v>
      </c>
    </row>
    <row r="24" spans="1:20" x14ac:dyDescent="0.3">
      <c r="A24" s="3">
        <v>2011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20" x14ac:dyDescent="0.3">
      <c r="A25" s="3">
        <v>2012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0" x14ac:dyDescent="0.3">
      <c r="A26" s="3">
        <v>2013</v>
      </c>
      <c r="B26" s="4"/>
      <c r="C26" s="4"/>
      <c r="D26" s="4"/>
      <c r="E26" s="4"/>
      <c r="F26" s="4"/>
      <c r="G26" s="4"/>
      <c r="H26" s="4"/>
      <c r="I26" s="4"/>
      <c r="J26" s="6"/>
      <c r="K26" s="6"/>
      <c r="L26" s="6"/>
      <c r="M26" s="4"/>
    </row>
    <row r="27" spans="1:20" x14ac:dyDescent="0.3">
      <c r="A27" s="3">
        <v>2014</v>
      </c>
      <c r="B27" s="4"/>
      <c r="C27" s="4"/>
      <c r="D27" s="4"/>
      <c r="E27" s="4"/>
      <c r="F27" s="4"/>
      <c r="G27" s="4"/>
      <c r="H27" s="4"/>
      <c r="I27" s="4"/>
      <c r="J27" s="6"/>
      <c r="K27" s="6"/>
      <c r="L27" s="6"/>
      <c r="M27" s="4"/>
    </row>
    <row r="28" spans="1:20" x14ac:dyDescent="0.3">
      <c r="A28" s="3">
        <v>2015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20" x14ac:dyDescent="0.3">
      <c r="A29" s="3">
        <v>2016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20" x14ac:dyDescent="0.3">
      <c r="A30" s="3">
        <v>2017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7"/>
    </row>
    <row r="31" spans="1:20" x14ac:dyDescent="0.3">
      <c r="A31" s="3">
        <v>2018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</row>
    <row r="32" spans="1:20" x14ac:dyDescent="0.3">
      <c r="A32" s="3">
        <v>2019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</row>
    <row r="33" spans="1:20" x14ac:dyDescent="0.3">
      <c r="A33" s="3">
        <v>2020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  <row r="34" spans="1:20" x14ac:dyDescent="0.3">
      <c r="A34" s="3">
        <v>2021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</row>
    <row r="35" spans="1:20" x14ac:dyDescent="0.3">
      <c r="A35" s="3">
        <v>2022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</row>
    <row r="36" spans="1:20" x14ac:dyDescent="0.3">
      <c r="A36" s="3">
        <v>2023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</row>
    <row r="37" spans="1:20" x14ac:dyDescent="0.3">
      <c r="A37" s="3">
        <v>2024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</row>
    <row r="38" spans="1:20" x14ac:dyDescent="0.3">
      <c r="A38" s="8" t="s">
        <v>2</v>
      </c>
      <c r="B38" s="9">
        <f t="shared" ref="B38:T38" si="1">SUM(B23:B37)</f>
        <v>0</v>
      </c>
      <c r="C38" s="9">
        <f t="shared" si="1"/>
        <v>0</v>
      </c>
      <c r="D38" s="9">
        <f t="shared" si="1"/>
        <v>0</v>
      </c>
      <c r="E38" s="9">
        <f t="shared" si="1"/>
        <v>165.00675234372704</v>
      </c>
      <c r="F38" s="9">
        <f t="shared" si="1"/>
        <v>397.73465564875352</v>
      </c>
      <c r="G38" s="9">
        <f t="shared" si="1"/>
        <v>397.59254011035404</v>
      </c>
      <c r="H38" s="9">
        <f t="shared" si="1"/>
        <v>397.23545971093881</v>
      </c>
      <c r="I38" s="9">
        <f t="shared" si="1"/>
        <v>389.55232735039169</v>
      </c>
      <c r="J38" s="9">
        <f t="shared" si="1"/>
        <v>350.87412260565145</v>
      </c>
      <c r="K38" s="9">
        <f t="shared" si="1"/>
        <v>254.73787935872289</v>
      </c>
      <c r="L38" s="9">
        <f t="shared" si="1"/>
        <v>250.12901979211324</v>
      </c>
      <c r="M38" s="9">
        <f t="shared" si="1"/>
        <v>231.31047853755143</v>
      </c>
      <c r="N38" s="9">
        <f t="shared" si="1"/>
        <v>231.31047853755143</v>
      </c>
      <c r="O38" s="9">
        <f t="shared" si="1"/>
        <v>218.20847034602991</v>
      </c>
      <c r="P38" s="9">
        <f t="shared" si="1"/>
        <v>213.39087543902718</v>
      </c>
      <c r="Q38" s="9">
        <f t="shared" si="1"/>
        <v>207.21993812519253</v>
      </c>
      <c r="R38" s="9">
        <f t="shared" si="1"/>
        <v>205.52826855328126</v>
      </c>
      <c r="S38" s="9">
        <f t="shared" si="1"/>
        <v>203.72972036776403</v>
      </c>
      <c r="T38" s="9">
        <f t="shared" si="1"/>
        <v>189.98189963795113</v>
      </c>
    </row>
    <row r="40" spans="1:20" x14ac:dyDescent="0.3">
      <c r="A40" s="3" t="s">
        <v>29</v>
      </c>
      <c r="B40" s="126" t="s">
        <v>16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</row>
    <row r="41" spans="1:20" x14ac:dyDescent="0.3">
      <c r="A41" s="3" t="s">
        <v>17</v>
      </c>
      <c r="B41" s="3">
        <v>2006</v>
      </c>
      <c r="C41" s="3">
        <v>2007</v>
      </c>
      <c r="D41" s="3">
        <v>2008</v>
      </c>
      <c r="E41" s="3">
        <v>2009</v>
      </c>
      <c r="F41" s="3">
        <v>2010</v>
      </c>
      <c r="G41" s="3">
        <v>2011</v>
      </c>
      <c r="H41" s="3">
        <v>2012</v>
      </c>
      <c r="I41" s="3">
        <v>2013</v>
      </c>
      <c r="J41" s="3">
        <v>2014</v>
      </c>
      <c r="K41" s="3">
        <v>2015</v>
      </c>
      <c r="L41" s="3">
        <v>2016</v>
      </c>
      <c r="M41" s="3">
        <v>2017</v>
      </c>
      <c r="N41" s="3">
        <v>2018</v>
      </c>
      <c r="O41" s="3">
        <v>2019</v>
      </c>
      <c r="P41" s="3">
        <v>2020</v>
      </c>
      <c r="Q41" s="3">
        <v>2021</v>
      </c>
      <c r="R41" s="3">
        <v>2022</v>
      </c>
      <c r="S41" s="3">
        <v>2023</v>
      </c>
      <c r="T41" s="3">
        <v>2024</v>
      </c>
    </row>
    <row r="42" spans="1:20" x14ac:dyDescent="0.3">
      <c r="A42" s="3" t="s">
        <v>19</v>
      </c>
      <c r="B42" s="4">
        <v>0</v>
      </c>
      <c r="C42" s="4">
        <v>46052.2361102</v>
      </c>
      <c r="D42" s="4">
        <v>80431.607729206342</v>
      </c>
      <c r="E42" s="4">
        <v>113824.03572289328</v>
      </c>
      <c r="F42" s="4">
        <v>194454.89434439494</v>
      </c>
      <c r="G42" s="4">
        <v>194454.89434439494</v>
      </c>
      <c r="H42" s="4">
        <v>148429.89434439494</v>
      </c>
      <c r="I42" s="4">
        <v>147140.0593153252</v>
      </c>
      <c r="J42" s="4">
        <v>143839.08863787254</v>
      </c>
      <c r="K42" s="4">
        <v>126360.17559439535</v>
      </c>
      <c r="L42" s="5">
        <v>105676.73334439492</v>
      </c>
      <c r="M42" s="4">
        <v>84683.770897385562</v>
      </c>
      <c r="N42">
        <v>70420.557195846239</v>
      </c>
      <c r="O42">
        <v>46490.212419432311</v>
      </c>
      <c r="P42">
        <v>23753.103730456634</v>
      </c>
      <c r="Q42">
        <v>22138.332722456267</v>
      </c>
      <c r="R42">
        <v>22112.621331272545</v>
      </c>
      <c r="S42">
        <v>21798.656329569083</v>
      </c>
      <c r="T42">
        <v>8427.9722495690839</v>
      </c>
    </row>
    <row r="43" spans="1:20" x14ac:dyDescent="0.3">
      <c r="A43" s="3">
        <v>2011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</row>
    <row r="44" spans="1:20" x14ac:dyDescent="0.3">
      <c r="A44" s="3">
        <v>2012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</row>
    <row r="45" spans="1:20" x14ac:dyDescent="0.3">
      <c r="A45" s="3">
        <v>2013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</row>
    <row r="46" spans="1:20" x14ac:dyDescent="0.3">
      <c r="A46" s="3">
        <v>2014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</row>
    <row r="47" spans="1:20" x14ac:dyDescent="0.3">
      <c r="A47" s="3">
        <v>2015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4"/>
    </row>
    <row r="48" spans="1:20" x14ac:dyDescent="0.3">
      <c r="A48" s="3">
        <v>2016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4"/>
    </row>
    <row r="49" spans="1:20" x14ac:dyDescent="0.3">
      <c r="A49" s="3">
        <v>2017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20" x14ac:dyDescent="0.3">
      <c r="A50" s="3">
        <v>2018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20" x14ac:dyDescent="0.3">
      <c r="A51" s="3">
        <v>2019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20" x14ac:dyDescent="0.3">
      <c r="A52" s="3">
        <v>2020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20" x14ac:dyDescent="0.3">
      <c r="A53" s="3">
        <v>2021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20" x14ac:dyDescent="0.3">
      <c r="A54" s="3">
        <v>2022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20" x14ac:dyDescent="0.3">
      <c r="A55" s="3">
        <v>2023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20" x14ac:dyDescent="0.3">
      <c r="A56" s="3">
        <v>2024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20" x14ac:dyDescent="0.3">
      <c r="A57" s="8" t="s">
        <v>2</v>
      </c>
      <c r="B57" s="9">
        <f t="shared" ref="B57:T57" si="2">SUM(B42:B56)</f>
        <v>0</v>
      </c>
      <c r="C57" s="9">
        <f t="shared" si="2"/>
        <v>46052.2361102</v>
      </c>
      <c r="D57" s="9">
        <f t="shared" si="2"/>
        <v>80431.607729206342</v>
      </c>
      <c r="E57" s="9">
        <f t="shared" si="2"/>
        <v>113824.03572289328</v>
      </c>
      <c r="F57" s="9">
        <f t="shared" si="2"/>
        <v>194454.89434439494</v>
      </c>
      <c r="G57" s="9">
        <f t="shared" si="2"/>
        <v>194454.89434439494</v>
      </c>
      <c r="H57" s="9">
        <f t="shared" si="2"/>
        <v>148429.89434439494</v>
      </c>
      <c r="I57" s="9">
        <f t="shared" si="2"/>
        <v>147140.0593153252</v>
      </c>
      <c r="J57" s="9">
        <f t="shared" si="2"/>
        <v>143839.08863787254</v>
      </c>
      <c r="K57" s="9">
        <f t="shared" si="2"/>
        <v>126360.17559439535</v>
      </c>
      <c r="L57" s="9">
        <f t="shared" si="2"/>
        <v>105676.73334439492</v>
      </c>
      <c r="M57" s="9">
        <f t="shared" si="2"/>
        <v>84683.770897385562</v>
      </c>
      <c r="N57" s="9">
        <f t="shared" si="2"/>
        <v>70420.557195846239</v>
      </c>
      <c r="O57" s="9">
        <f t="shared" si="2"/>
        <v>46490.212419432311</v>
      </c>
      <c r="P57" s="9">
        <f t="shared" si="2"/>
        <v>23753.103730456634</v>
      </c>
      <c r="Q57" s="9">
        <f t="shared" si="2"/>
        <v>22138.332722456267</v>
      </c>
      <c r="R57" s="9">
        <f t="shared" si="2"/>
        <v>22112.621331272545</v>
      </c>
      <c r="S57" s="9">
        <f t="shared" si="2"/>
        <v>21798.656329569083</v>
      </c>
      <c r="T57" s="9">
        <f t="shared" si="2"/>
        <v>8427.9722495690839</v>
      </c>
    </row>
    <row r="59" spans="1:20" x14ac:dyDescent="0.3">
      <c r="A59" s="3" t="s">
        <v>30</v>
      </c>
      <c r="B59" s="126" t="s">
        <v>16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</row>
    <row r="60" spans="1:20" x14ac:dyDescent="0.3">
      <c r="A60" s="3" t="s">
        <v>17</v>
      </c>
      <c r="B60" s="3">
        <v>2006</v>
      </c>
      <c r="C60" s="3">
        <v>2007</v>
      </c>
      <c r="D60" s="3">
        <v>2008</v>
      </c>
      <c r="E60" s="3">
        <v>2009</v>
      </c>
      <c r="F60" s="3">
        <v>2010</v>
      </c>
      <c r="G60" s="3">
        <v>2011</v>
      </c>
      <c r="H60" s="3">
        <v>2012</v>
      </c>
      <c r="I60" s="3">
        <v>2013</v>
      </c>
      <c r="J60" s="3">
        <v>2014</v>
      </c>
      <c r="K60" s="3">
        <v>2015</v>
      </c>
      <c r="L60" s="3">
        <v>2016</v>
      </c>
      <c r="M60" s="3">
        <v>2017</v>
      </c>
      <c r="N60" s="3">
        <v>2018</v>
      </c>
      <c r="O60" s="3">
        <v>2019</v>
      </c>
      <c r="P60" s="3">
        <v>2020</v>
      </c>
      <c r="Q60" s="3">
        <v>2021</v>
      </c>
      <c r="R60" s="3">
        <v>2022</v>
      </c>
      <c r="S60" s="3">
        <v>2023</v>
      </c>
      <c r="T60" s="3">
        <v>2024</v>
      </c>
    </row>
    <row r="61" spans="1:20" x14ac:dyDescent="0.3">
      <c r="A61" s="3" t="s">
        <v>19</v>
      </c>
      <c r="B61" s="4">
        <v>0</v>
      </c>
      <c r="C61" s="4">
        <v>49282.032236009036</v>
      </c>
      <c r="D61" s="4">
        <v>83696.302747815382</v>
      </c>
      <c r="E61" s="4">
        <v>118119.66541593082</v>
      </c>
      <c r="F61" s="4">
        <v>199524.43393380637</v>
      </c>
      <c r="G61" s="4">
        <v>197717.9891813061</v>
      </c>
      <c r="H61" s="4">
        <v>151692.98918130613</v>
      </c>
      <c r="I61" s="4">
        <v>150403.15415223638</v>
      </c>
      <c r="J61" s="4">
        <v>147102.18347478376</v>
      </c>
      <c r="K61" s="4">
        <v>129623.27043130655</v>
      </c>
      <c r="L61" s="5">
        <v>108939.8281813061</v>
      </c>
      <c r="M61" s="4">
        <v>86558.319186687702</v>
      </c>
      <c r="N61">
        <v>72295.105485148379</v>
      </c>
      <c r="O61">
        <v>48364.760708734459</v>
      </c>
      <c r="P61">
        <v>25627.652019758774</v>
      </c>
      <c r="Q61">
        <v>22213.638551758409</v>
      </c>
      <c r="R61">
        <v>22188.549541552064</v>
      </c>
      <c r="S61">
        <v>21875.562340569082</v>
      </c>
      <c r="T61">
        <v>8504.8782605690849</v>
      </c>
    </row>
    <row r="62" spans="1:20" x14ac:dyDescent="0.3">
      <c r="A62" s="3">
        <v>2011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4"/>
    </row>
    <row r="63" spans="1:20" x14ac:dyDescent="0.3">
      <c r="A63" s="3">
        <v>2012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4"/>
    </row>
    <row r="64" spans="1:20" x14ac:dyDescent="0.3">
      <c r="A64" s="3">
        <v>2013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4"/>
    </row>
    <row r="65" spans="1:20" x14ac:dyDescent="0.3">
      <c r="A65" s="3">
        <v>2014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</row>
    <row r="66" spans="1:20" x14ac:dyDescent="0.3">
      <c r="A66" s="3">
        <v>2015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4"/>
    </row>
    <row r="67" spans="1:20" x14ac:dyDescent="0.3">
      <c r="A67" s="3">
        <v>2016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</row>
    <row r="68" spans="1:20" x14ac:dyDescent="0.3">
      <c r="A68" s="3">
        <v>2017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20" x14ac:dyDescent="0.3">
      <c r="A69" s="3">
        <v>2018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20" x14ac:dyDescent="0.3">
      <c r="A70" s="3">
        <v>2019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20" x14ac:dyDescent="0.3">
      <c r="A71" s="3">
        <v>2020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20" x14ac:dyDescent="0.3">
      <c r="A72" s="3">
        <v>2021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20" x14ac:dyDescent="0.3">
      <c r="A73" s="3">
        <v>2022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20" x14ac:dyDescent="0.3">
      <c r="A74" s="3">
        <v>2023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20" x14ac:dyDescent="0.3">
      <c r="A75" s="3">
        <v>2024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20" x14ac:dyDescent="0.3">
      <c r="A76" s="8" t="s">
        <v>2</v>
      </c>
      <c r="B76" s="9">
        <f t="shared" ref="B76:T76" si="3">SUM(B61:B75)</f>
        <v>0</v>
      </c>
      <c r="C76" s="9">
        <f t="shared" si="3"/>
        <v>49282.032236009036</v>
      </c>
      <c r="D76" s="9">
        <f t="shared" si="3"/>
        <v>83696.302747815382</v>
      </c>
      <c r="E76" s="9">
        <f t="shared" si="3"/>
        <v>118119.66541593082</v>
      </c>
      <c r="F76" s="9">
        <f t="shared" si="3"/>
        <v>199524.43393380637</v>
      </c>
      <c r="G76" s="9">
        <f t="shared" si="3"/>
        <v>197717.9891813061</v>
      </c>
      <c r="H76" s="9">
        <f t="shared" si="3"/>
        <v>151692.98918130613</v>
      </c>
      <c r="I76" s="9">
        <f t="shared" si="3"/>
        <v>150403.15415223638</v>
      </c>
      <c r="J76" s="9">
        <f t="shared" si="3"/>
        <v>147102.18347478376</v>
      </c>
      <c r="K76" s="9">
        <f t="shared" si="3"/>
        <v>129623.27043130655</v>
      </c>
      <c r="L76" s="9">
        <f t="shared" si="3"/>
        <v>108939.8281813061</v>
      </c>
      <c r="M76" s="9">
        <f t="shared" si="3"/>
        <v>86558.319186687702</v>
      </c>
      <c r="N76" s="9">
        <f t="shared" si="3"/>
        <v>72295.105485148379</v>
      </c>
      <c r="O76" s="9">
        <f t="shared" si="3"/>
        <v>48364.760708734459</v>
      </c>
      <c r="P76" s="9">
        <f t="shared" si="3"/>
        <v>25627.652019758774</v>
      </c>
      <c r="Q76" s="9">
        <f t="shared" si="3"/>
        <v>22213.638551758409</v>
      </c>
      <c r="R76" s="9">
        <f t="shared" si="3"/>
        <v>22188.549541552064</v>
      </c>
      <c r="S76" s="9">
        <f t="shared" si="3"/>
        <v>21875.562340569082</v>
      </c>
      <c r="T76" s="9">
        <f t="shared" si="3"/>
        <v>8504.8782605690849</v>
      </c>
    </row>
    <row r="78" spans="1:20" x14ac:dyDescent="0.3">
      <c r="A78" s="3" t="s">
        <v>31</v>
      </c>
      <c r="B78" s="126" t="s">
        <v>16</v>
      </c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</row>
    <row r="79" spans="1:20" x14ac:dyDescent="0.3">
      <c r="A79" s="3" t="s">
        <v>17</v>
      </c>
      <c r="B79" s="3">
        <v>2006</v>
      </c>
      <c r="C79" s="3">
        <v>2007</v>
      </c>
      <c r="D79" s="3">
        <v>2008</v>
      </c>
      <c r="E79" s="3">
        <v>2009</v>
      </c>
      <c r="F79" s="3">
        <v>2010</v>
      </c>
      <c r="G79" s="3">
        <v>2011</v>
      </c>
      <c r="H79" s="3">
        <v>2012</v>
      </c>
      <c r="I79" s="3">
        <v>2013</v>
      </c>
      <c r="J79" s="3">
        <v>2014</v>
      </c>
      <c r="K79" s="3">
        <v>2015</v>
      </c>
      <c r="L79" s="3">
        <v>2016</v>
      </c>
      <c r="M79" s="3">
        <v>2017</v>
      </c>
      <c r="N79" s="3">
        <v>2018</v>
      </c>
      <c r="O79" s="3">
        <v>2019</v>
      </c>
      <c r="P79" s="3">
        <v>2020</v>
      </c>
      <c r="Q79" s="3">
        <v>2021</v>
      </c>
      <c r="R79" s="3">
        <v>2022</v>
      </c>
      <c r="S79" s="3">
        <v>2023</v>
      </c>
      <c r="T79" s="3">
        <v>2024</v>
      </c>
    </row>
    <row r="80" spans="1:20" x14ac:dyDescent="0.3">
      <c r="A80" s="3" t="s">
        <v>19</v>
      </c>
      <c r="B80" s="4">
        <v>0</v>
      </c>
      <c r="C80" s="4">
        <v>46106.708330599999</v>
      </c>
      <c r="D80" s="4">
        <v>82890.648743206344</v>
      </c>
      <c r="E80" s="4">
        <v>125470.1522775395</v>
      </c>
      <c r="F80" s="4">
        <v>209199.58388669824</v>
      </c>
      <c r="G80" s="4">
        <v>201973.80487669705</v>
      </c>
      <c r="H80" s="4">
        <v>155948.80487669705</v>
      </c>
      <c r="I80" s="4">
        <v>154352.69077785988</v>
      </c>
      <c r="J80" s="4">
        <v>150226.4774310441</v>
      </c>
      <c r="K80" s="4">
        <v>131309.08612669751</v>
      </c>
      <c r="L80" s="5">
        <v>109970.64387669707</v>
      </c>
      <c r="M80" s="4">
        <v>87692.681429687742</v>
      </c>
      <c r="N80">
        <v>73269.467728148389</v>
      </c>
      <c r="O80">
        <v>48619.122951734462</v>
      </c>
      <c r="P80">
        <v>24787.014262758865</v>
      </c>
      <c r="Q80">
        <v>22787.01426275841</v>
      </c>
      <c r="R80">
        <v>22761.925252552064</v>
      </c>
      <c r="S80">
        <v>22448.938051569083</v>
      </c>
      <c r="T80">
        <v>9078.2539715690837</v>
      </c>
    </row>
    <row r="81" spans="1:20" x14ac:dyDescent="0.3">
      <c r="A81" s="3">
        <v>2011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4"/>
    </row>
    <row r="82" spans="1:20" x14ac:dyDescent="0.3">
      <c r="A82" s="3">
        <v>2012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4"/>
    </row>
    <row r="83" spans="1:20" x14ac:dyDescent="0.3">
      <c r="A83" s="3">
        <v>2013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4"/>
    </row>
    <row r="84" spans="1:20" x14ac:dyDescent="0.3">
      <c r="A84" s="3">
        <v>2014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4"/>
    </row>
    <row r="85" spans="1:20" x14ac:dyDescent="0.3">
      <c r="A85" s="3">
        <v>2015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</row>
    <row r="86" spans="1:20" x14ac:dyDescent="0.3">
      <c r="A86" s="3">
        <v>2016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4"/>
    </row>
    <row r="87" spans="1:20" x14ac:dyDescent="0.3">
      <c r="A87" s="3">
        <v>2017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20" x14ac:dyDescent="0.3">
      <c r="A88" s="3">
        <v>2018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20" x14ac:dyDescent="0.3">
      <c r="A89" s="3">
        <v>2019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20" x14ac:dyDescent="0.3">
      <c r="A90" s="3">
        <v>2020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20" x14ac:dyDescent="0.3">
      <c r="A91" s="3">
        <v>2021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20" x14ac:dyDescent="0.3">
      <c r="A92" s="3">
        <v>2022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20" x14ac:dyDescent="0.3">
      <c r="A93" s="3">
        <v>2023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20" x14ac:dyDescent="0.3">
      <c r="A94" s="3">
        <v>2024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20" x14ac:dyDescent="0.3">
      <c r="A95" s="8" t="s">
        <v>2</v>
      </c>
      <c r="B95" s="9">
        <f t="shared" ref="B95:T95" si="4">SUM(B80:B94)</f>
        <v>0</v>
      </c>
      <c r="C95" s="9">
        <f t="shared" si="4"/>
        <v>46106.708330599999</v>
      </c>
      <c r="D95" s="9">
        <f t="shared" si="4"/>
        <v>82890.648743206344</v>
      </c>
      <c r="E95" s="9">
        <f t="shared" si="4"/>
        <v>125470.1522775395</v>
      </c>
      <c r="F95" s="9">
        <f t="shared" si="4"/>
        <v>209199.58388669824</v>
      </c>
      <c r="G95" s="9">
        <f t="shared" si="4"/>
        <v>201973.80487669705</v>
      </c>
      <c r="H95" s="9">
        <f t="shared" si="4"/>
        <v>155948.80487669705</v>
      </c>
      <c r="I95" s="9">
        <f t="shared" si="4"/>
        <v>154352.69077785988</v>
      </c>
      <c r="J95" s="9">
        <f t="shared" si="4"/>
        <v>150226.4774310441</v>
      </c>
      <c r="K95" s="9">
        <f t="shared" si="4"/>
        <v>131309.08612669751</v>
      </c>
      <c r="L95" s="9">
        <f t="shared" si="4"/>
        <v>109970.64387669707</v>
      </c>
      <c r="M95" s="9">
        <f t="shared" si="4"/>
        <v>87692.681429687742</v>
      </c>
      <c r="N95" s="9">
        <f t="shared" si="4"/>
        <v>73269.467728148389</v>
      </c>
      <c r="O95" s="9">
        <f t="shared" si="4"/>
        <v>48619.122951734462</v>
      </c>
      <c r="P95" s="9">
        <f t="shared" si="4"/>
        <v>24787.014262758865</v>
      </c>
      <c r="Q95" s="9">
        <f t="shared" si="4"/>
        <v>22787.01426275841</v>
      </c>
      <c r="R95" s="9">
        <f t="shared" si="4"/>
        <v>22761.925252552064</v>
      </c>
      <c r="S95" s="9">
        <f t="shared" si="4"/>
        <v>22448.938051569083</v>
      </c>
      <c r="T95" s="9">
        <f t="shared" si="4"/>
        <v>9078.2539715690837</v>
      </c>
    </row>
    <row r="97" spans="1:20" x14ac:dyDescent="0.3">
      <c r="A97" s="3" t="s">
        <v>32</v>
      </c>
      <c r="B97" s="126" t="s">
        <v>16</v>
      </c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</row>
    <row r="98" spans="1:20" x14ac:dyDescent="0.3">
      <c r="A98" s="3" t="s">
        <v>17</v>
      </c>
      <c r="B98" s="3">
        <v>2006</v>
      </c>
      <c r="C98" s="3">
        <v>2007</v>
      </c>
      <c r="D98" s="3">
        <v>2008</v>
      </c>
      <c r="E98" s="3">
        <v>2009</v>
      </c>
      <c r="F98" s="3">
        <v>2010</v>
      </c>
      <c r="G98" s="3">
        <v>2011</v>
      </c>
      <c r="H98" s="3">
        <v>2012</v>
      </c>
      <c r="I98" s="3">
        <v>2013</v>
      </c>
      <c r="J98" s="3">
        <v>2014</v>
      </c>
      <c r="K98" s="3">
        <v>2015</v>
      </c>
      <c r="L98" s="3">
        <v>2016</v>
      </c>
      <c r="M98" s="3">
        <v>2017</v>
      </c>
      <c r="N98" s="3">
        <v>2018</v>
      </c>
      <c r="O98" s="3">
        <v>2019</v>
      </c>
      <c r="P98" s="3">
        <v>2020</v>
      </c>
      <c r="Q98" s="3">
        <v>2021</v>
      </c>
      <c r="R98" s="3">
        <v>2022</v>
      </c>
      <c r="S98" s="3">
        <v>2023</v>
      </c>
      <c r="T98" s="3">
        <v>2024</v>
      </c>
    </row>
    <row r="99" spans="1:20" x14ac:dyDescent="0.3">
      <c r="A99" s="3" t="s">
        <v>19</v>
      </c>
      <c r="B99" s="4">
        <v>0</v>
      </c>
      <c r="C99" s="4">
        <v>46106.708330599999</v>
      </c>
      <c r="D99" s="4">
        <v>82890.648743206344</v>
      </c>
      <c r="E99" s="4">
        <v>136817.27988700449</v>
      </c>
      <c r="F99" s="4">
        <v>229070.47616420148</v>
      </c>
      <c r="G99" s="4">
        <v>201973.80487669705</v>
      </c>
      <c r="H99" s="4">
        <v>155948.80487669705</v>
      </c>
      <c r="I99" s="4">
        <v>154352.69077785988</v>
      </c>
      <c r="J99" s="4">
        <v>150226.4774310441</v>
      </c>
      <c r="K99" s="4">
        <v>131309.08612669751</v>
      </c>
      <c r="L99" s="5">
        <v>109970.64387669707</v>
      </c>
      <c r="M99" s="4">
        <v>87692.681429687742</v>
      </c>
      <c r="N99">
        <v>73269.467728148389</v>
      </c>
      <c r="O99">
        <v>48619.122951734462</v>
      </c>
      <c r="P99">
        <v>24787.014262758865</v>
      </c>
      <c r="Q99">
        <v>22787.01426275841</v>
      </c>
      <c r="R99">
        <v>22761.925252552064</v>
      </c>
      <c r="S99">
        <v>22448.938051569083</v>
      </c>
      <c r="T99">
        <v>9078.2539715690837</v>
      </c>
    </row>
    <row r="100" spans="1:20" x14ac:dyDescent="0.3">
      <c r="A100" s="3">
        <v>2011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4"/>
    </row>
    <row r="101" spans="1:20" x14ac:dyDescent="0.3">
      <c r="A101" s="3">
        <v>2012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4"/>
    </row>
    <row r="102" spans="1:20" x14ac:dyDescent="0.3">
      <c r="A102" s="3">
        <v>2013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4"/>
    </row>
    <row r="103" spans="1:20" x14ac:dyDescent="0.3">
      <c r="A103" s="3">
        <v>2014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4"/>
    </row>
    <row r="104" spans="1:20" x14ac:dyDescent="0.3">
      <c r="A104" s="3">
        <v>2015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4"/>
    </row>
    <row r="105" spans="1:20" x14ac:dyDescent="0.3">
      <c r="A105" s="3">
        <v>2016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4"/>
    </row>
    <row r="106" spans="1:20" x14ac:dyDescent="0.3">
      <c r="A106" s="3">
        <v>2017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20" x14ac:dyDescent="0.3">
      <c r="A107" s="3">
        <v>2018</v>
      </c>
    </row>
    <row r="108" spans="1:20" x14ac:dyDescent="0.3">
      <c r="A108" s="3">
        <v>2019</v>
      </c>
    </row>
    <row r="109" spans="1:20" x14ac:dyDescent="0.3">
      <c r="A109" s="3">
        <v>2020</v>
      </c>
    </row>
    <row r="110" spans="1:20" x14ac:dyDescent="0.3">
      <c r="A110" s="3">
        <v>2021</v>
      </c>
    </row>
    <row r="111" spans="1:20" x14ac:dyDescent="0.3">
      <c r="A111" s="3">
        <v>2022</v>
      </c>
    </row>
    <row r="112" spans="1:20" x14ac:dyDescent="0.3">
      <c r="A112" s="3">
        <v>2023</v>
      </c>
    </row>
    <row r="113" spans="1:20" x14ac:dyDescent="0.3">
      <c r="A113" s="3">
        <v>2024</v>
      </c>
    </row>
    <row r="114" spans="1:20" x14ac:dyDescent="0.3">
      <c r="A114" s="8" t="s">
        <v>2</v>
      </c>
      <c r="B114" s="9">
        <f t="shared" ref="B114:T114" si="5">SUM(B99:B113)</f>
        <v>0</v>
      </c>
      <c r="C114" s="9">
        <f t="shared" si="5"/>
        <v>46106.708330599999</v>
      </c>
      <c r="D114" s="9">
        <f t="shared" si="5"/>
        <v>82890.648743206344</v>
      </c>
      <c r="E114" s="9">
        <f t="shared" si="5"/>
        <v>136817.27988700449</v>
      </c>
      <c r="F114" s="9">
        <f t="shared" si="5"/>
        <v>229070.47616420148</v>
      </c>
      <c r="G114" s="9">
        <f t="shared" si="5"/>
        <v>201973.80487669705</v>
      </c>
      <c r="H114" s="9">
        <f t="shared" si="5"/>
        <v>155948.80487669705</v>
      </c>
      <c r="I114" s="9">
        <f t="shared" si="5"/>
        <v>154352.69077785988</v>
      </c>
      <c r="J114" s="9">
        <f t="shared" si="5"/>
        <v>150226.4774310441</v>
      </c>
      <c r="K114" s="9">
        <f t="shared" si="5"/>
        <v>131309.08612669751</v>
      </c>
      <c r="L114" s="9">
        <f t="shared" si="5"/>
        <v>109970.64387669707</v>
      </c>
      <c r="M114" s="9">
        <f t="shared" si="5"/>
        <v>87692.681429687742</v>
      </c>
      <c r="N114" s="9">
        <f t="shared" si="5"/>
        <v>73269.467728148389</v>
      </c>
      <c r="O114" s="9">
        <f t="shared" si="5"/>
        <v>48619.122951734462</v>
      </c>
      <c r="P114" s="9">
        <f t="shared" si="5"/>
        <v>24787.014262758865</v>
      </c>
      <c r="Q114" s="9">
        <f t="shared" si="5"/>
        <v>22787.01426275841</v>
      </c>
      <c r="R114" s="9">
        <f t="shared" si="5"/>
        <v>22761.925252552064</v>
      </c>
      <c r="S114" s="9">
        <f t="shared" si="5"/>
        <v>22448.938051569083</v>
      </c>
      <c r="T114" s="9">
        <f t="shared" si="5"/>
        <v>9078.2539715690837</v>
      </c>
    </row>
  </sheetData>
  <mergeCells count="6">
    <mergeCell ref="B78:M78"/>
    <mergeCell ref="B97:M97"/>
    <mergeCell ref="B1:M1"/>
    <mergeCell ref="B21:M21"/>
    <mergeCell ref="B40:M40"/>
    <mergeCell ref="B59:M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70" zoomScaleNormal="70" workbookViewId="0">
      <selection activeCell="A4" sqref="A4:XFD7"/>
    </sheetView>
  </sheetViews>
  <sheetFormatPr defaultRowHeight="14.4" x14ac:dyDescent="0.3"/>
  <cols>
    <col min="1" max="1" width="17.33203125" bestFit="1" customWidth="1"/>
  </cols>
  <sheetData>
    <row r="1" spans="1:20" x14ac:dyDescent="0.3">
      <c r="A1" s="3" t="s">
        <v>18</v>
      </c>
      <c r="B1" s="126" t="s">
        <v>16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0" x14ac:dyDescent="0.3">
      <c r="A2" s="3" t="s">
        <v>17</v>
      </c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x14ac:dyDescent="0.3">
      <c r="A3" s="3" t="s">
        <v>19</v>
      </c>
      <c r="B3" s="4">
        <v>6.752338897272006</v>
      </c>
      <c r="C3" s="4">
        <v>47.155203408649911</v>
      </c>
      <c r="D3" s="4">
        <v>56.276599693089025</v>
      </c>
      <c r="E3" s="4">
        <v>63.533765645879996</v>
      </c>
      <c r="F3" s="4">
        <v>75.475611699466825</v>
      </c>
      <c r="G3" s="4">
        <v>63.499120036878928</v>
      </c>
      <c r="H3" s="4">
        <v>27.138008786878938</v>
      </c>
      <c r="I3" s="4">
        <v>27.138008786878938</v>
      </c>
      <c r="J3" s="4">
        <v>26.918008786878939</v>
      </c>
      <c r="K3" s="4">
        <v>25.69800878687894</v>
      </c>
      <c r="L3" s="5">
        <v>19.637508786878939</v>
      </c>
      <c r="M3" s="4">
        <v>17.164650369513172</v>
      </c>
      <c r="N3">
        <v>10.582755167851587</v>
      </c>
      <c r="O3">
        <v>9.7827545552444128</v>
      </c>
      <c r="P3">
        <v>6.0563998263520009</v>
      </c>
      <c r="Q3">
        <v>4.6525689313520004</v>
      </c>
      <c r="R3">
        <v>4.6228467589821145</v>
      </c>
      <c r="S3">
        <v>4.5798352040605241</v>
      </c>
      <c r="T3">
        <v>2.8484542040605239</v>
      </c>
    </row>
    <row r="4" spans="1:20" x14ac:dyDescent="0.3">
      <c r="A4" s="3">
        <v>2011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/>
    </row>
    <row r="5" spans="1:20" x14ac:dyDescent="0.3">
      <c r="A5" s="3">
        <v>2012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20" x14ac:dyDescent="0.3">
      <c r="A6" s="3">
        <v>2013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4"/>
    </row>
    <row r="7" spans="1:20" x14ac:dyDescent="0.3">
      <c r="A7" s="3">
        <v>2014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</row>
    <row r="8" spans="1:20" x14ac:dyDescent="0.3">
      <c r="A8" s="3">
        <v>2015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4"/>
    </row>
    <row r="9" spans="1:20" x14ac:dyDescent="0.3">
      <c r="A9" s="3">
        <v>2016</v>
      </c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4"/>
    </row>
    <row r="10" spans="1:20" x14ac:dyDescent="0.3">
      <c r="A10" s="3">
        <v>2017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20" x14ac:dyDescent="0.3">
      <c r="A11" s="3">
        <v>2018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0" x14ac:dyDescent="0.3">
      <c r="A12" s="3">
        <v>2019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0" x14ac:dyDescent="0.3">
      <c r="A13" s="3">
        <v>2020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20" x14ac:dyDescent="0.3">
      <c r="A14" s="3">
        <v>2021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20" x14ac:dyDescent="0.3">
      <c r="A15" s="3">
        <v>2022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20" x14ac:dyDescent="0.3">
      <c r="A16" s="3">
        <v>2023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20" x14ac:dyDescent="0.3">
      <c r="A17" s="3">
        <v>2024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9" spans="1:20" x14ac:dyDescent="0.3">
      <c r="A19" s="3" t="s">
        <v>18</v>
      </c>
      <c r="B19" s="126" t="s">
        <v>16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20" x14ac:dyDescent="0.3">
      <c r="A20" s="3" t="s">
        <v>17</v>
      </c>
      <c r="B20" s="3">
        <v>2006</v>
      </c>
      <c r="C20" s="3">
        <v>2007</v>
      </c>
      <c r="D20" s="3">
        <v>2008</v>
      </c>
      <c r="E20" s="3">
        <v>2009</v>
      </c>
      <c r="F20" s="3">
        <v>2010</v>
      </c>
      <c r="G20" s="3">
        <v>2011</v>
      </c>
      <c r="H20" s="3">
        <v>2012</v>
      </c>
      <c r="I20" s="3">
        <v>2013</v>
      </c>
      <c r="J20" s="3">
        <v>2014</v>
      </c>
      <c r="K20" s="3">
        <v>2015</v>
      </c>
      <c r="L20" s="3">
        <v>2016</v>
      </c>
      <c r="M20" s="3">
        <v>2017</v>
      </c>
      <c r="N20" s="3">
        <v>2018</v>
      </c>
      <c r="O20" s="3">
        <v>2019</v>
      </c>
      <c r="P20" s="3">
        <v>2020</v>
      </c>
      <c r="Q20" s="3">
        <v>2021</v>
      </c>
      <c r="R20" s="3">
        <v>2022</v>
      </c>
      <c r="S20" s="3">
        <v>2023</v>
      </c>
      <c r="T20" s="3">
        <v>2024</v>
      </c>
    </row>
    <row r="21" spans="1:20" x14ac:dyDescent="0.3">
      <c r="A21" s="3" t="s">
        <v>19</v>
      </c>
      <c r="B21" s="4">
        <v>13.648563250498057</v>
      </c>
      <c r="C21" s="4">
        <v>52.048380076755883</v>
      </c>
      <c r="D21" s="4">
        <v>68.466367831292843</v>
      </c>
      <c r="E21" s="4">
        <v>74.782412439684705</v>
      </c>
      <c r="F21" s="4">
        <v>83.223101796390125</v>
      </c>
      <c r="G21" s="4">
        <v>64.62561322451316</v>
      </c>
      <c r="H21" s="4">
        <v>28.26450197451317</v>
      </c>
      <c r="I21" s="4">
        <v>28.26450197451317</v>
      </c>
      <c r="J21" s="4">
        <v>27.989501974513171</v>
      </c>
      <c r="K21" s="4">
        <v>26.464501974513173</v>
      </c>
      <c r="L21" s="5">
        <v>20.369001974513171</v>
      </c>
      <c r="M21" s="4">
        <v>17.90450197451317</v>
      </c>
      <c r="N21">
        <v>11.232606772851586</v>
      </c>
      <c r="O21">
        <v>10.432606160244411</v>
      </c>
      <c r="P21">
        <v>6.5012514313520011</v>
      </c>
      <c r="Q21">
        <v>4.9762514313519999</v>
      </c>
      <c r="R21">
        <v>4.9465292589821148</v>
      </c>
      <c r="S21">
        <v>4.9035177040605236</v>
      </c>
      <c r="T21">
        <v>3.1721367040605237</v>
      </c>
    </row>
    <row r="22" spans="1:20" x14ac:dyDescent="0.3">
      <c r="A22" s="3">
        <v>2011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</row>
    <row r="23" spans="1:20" x14ac:dyDescent="0.3">
      <c r="A23" s="3">
        <v>2012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4"/>
    </row>
    <row r="24" spans="1:20" x14ac:dyDescent="0.3">
      <c r="A24" s="3">
        <v>2013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4"/>
    </row>
    <row r="25" spans="1:20" x14ac:dyDescent="0.3">
      <c r="A25" s="3">
        <v>2014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</row>
    <row r="26" spans="1:20" x14ac:dyDescent="0.3">
      <c r="A26" s="3">
        <v>2015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</row>
    <row r="27" spans="1:20" x14ac:dyDescent="0.3">
      <c r="A27" s="3">
        <v>2016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4"/>
    </row>
    <row r="28" spans="1:20" x14ac:dyDescent="0.3">
      <c r="A28" s="3">
        <v>2017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20" x14ac:dyDescent="0.3">
      <c r="A29" s="3">
        <v>2018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0" x14ac:dyDescent="0.3">
      <c r="A30" s="3">
        <v>2019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0" x14ac:dyDescent="0.3">
      <c r="A31" s="3">
        <v>2020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0" x14ac:dyDescent="0.3">
      <c r="A32" s="3">
        <v>2021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20" x14ac:dyDescent="0.3">
      <c r="A33" s="3">
        <v>2022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20" x14ac:dyDescent="0.3">
      <c r="A34" s="3">
        <v>2023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20" x14ac:dyDescent="0.3">
      <c r="A35" s="3">
        <v>2024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7" spans="1:20" x14ac:dyDescent="0.3">
      <c r="A37" s="3" t="s">
        <v>18</v>
      </c>
      <c r="B37" s="126" t="s">
        <v>16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</row>
    <row r="38" spans="1:20" x14ac:dyDescent="0.3">
      <c r="A38" s="3" t="s">
        <v>17</v>
      </c>
      <c r="B38" s="3">
        <v>2006</v>
      </c>
      <c r="C38" s="3">
        <v>2007</v>
      </c>
      <c r="D38" s="3">
        <v>2008</v>
      </c>
      <c r="E38" s="3">
        <v>2009</v>
      </c>
      <c r="F38" s="3">
        <v>2010</v>
      </c>
      <c r="G38" s="3">
        <v>2011</v>
      </c>
      <c r="H38" s="3">
        <v>2012</v>
      </c>
      <c r="I38" s="3">
        <v>2013</v>
      </c>
      <c r="J38" s="3">
        <v>2014</v>
      </c>
      <c r="K38" s="3">
        <v>2015</v>
      </c>
      <c r="L38" s="3">
        <v>2016</v>
      </c>
      <c r="M38" s="3">
        <v>2017</v>
      </c>
      <c r="N38" s="3">
        <v>2018</v>
      </c>
      <c r="O38" s="3">
        <v>2019</v>
      </c>
      <c r="P38" s="3">
        <v>2020</v>
      </c>
      <c r="Q38" s="3">
        <v>2021</v>
      </c>
      <c r="R38" s="3">
        <v>2022</v>
      </c>
      <c r="S38" s="3">
        <v>2023</v>
      </c>
      <c r="T38" s="3">
        <v>2024</v>
      </c>
    </row>
    <row r="39" spans="1:20" x14ac:dyDescent="0.3">
      <c r="A39" s="3" t="s">
        <v>19</v>
      </c>
      <c r="B39" s="4">
        <v>51.182112189367714</v>
      </c>
      <c r="C39" s="4">
        <v>94.991058225334584</v>
      </c>
      <c r="D39" s="4">
        <v>139.083364583058</v>
      </c>
      <c r="E39" s="4">
        <v>138.7132861374289</v>
      </c>
      <c r="F39" s="4">
        <v>134.36619536905178</v>
      </c>
      <c r="G39" s="4">
        <v>64.62561322451316</v>
      </c>
      <c r="H39" s="4">
        <v>28.26450197451317</v>
      </c>
      <c r="I39" s="4">
        <v>28.26450197451317</v>
      </c>
      <c r="J39" s="4">
        <v>27.989501974513171</v>
      </c>
      <c r="K39" s="4">
        <v>26.464501974513173</v>
      </c>
      <c r="L39" s="5">
        <v>20.369001974513171</v>
      </c>
      <c r="M39" s="4">
        <v>17.90450197451317</v>
      </c>
      <c r="N39">
        <v>11.232606772851586</v>
      </c>
      <c r="O39">
        <v>10.432606160244411</v>
      </c>
      <c r="P39">
        <v>6.5012514313520011</v>
      </c>
      <c r="Q39">
        <v>4.9762514313519999</v>
      </c>
      <c r="R39">
        <v>4.9465292589821148</v>
      </c>
      <c r="S39">
        <v>4.9035177040605236</v>
      </c>
      <c r="T39">
        <v>3.1721367040605237</v>
      </c>
    </row>
    <row r="40" spans="1:20" x14ac:dyDescent="0.3">
      <c r="A40" s="3">
        <v>2011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4"/>
    </row>
    <row r="41" spans="1:20" x14ac:dyDescent="0.3">
      <c r="A41" s="3">
        <v>2012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4"/>
    </row>
    <row r="42" spans="1:20" x14ac:dyDescent="0.3">
      <c r="A42" s="3">
        <v>2013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</row>
    <row r="43" spans="1:20" x14ac:dyDescent="0.3">
      <c r="A43" s="3">
        <v>2014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</row>
    <row r="44" spans="1:20" x14ac:dyDescent="0.3">
      <c r="A44" s="3">
        <v>2015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</row>
    <row r="45" spans="1:20" x14ac:dyDescent="0.3">
      <c r="A45" s="3">
        <v>2016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</row>
    <row r="46" spans="1:20" x14ac:dyDescent="0.3">
      <c r="A46" s="3">
        <v>2017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20" x14ac:dyDescent="0.3">
      <c r="A47" s="3">
        <v>2018</v>
      </c>
    </row>
    <row r="48" spans="1:20" x14ac:dyDescent="0.3">
      <c r="A48" s="3">
        <v>2019</v>
      </c>
    </row>
    <row r="49" spans="1:1" x14ac:dyDescent="0.3">
      <c r="A49" s="3">
        <v>2020</v>
      </c>
    </row>
    <row r="50" spans="1:1" x14ac:dyDescent="0.3">
      <c r="A50" s="3">
        <v>2021</v>
      </c>
    </row>
    <row r="51" spans="1:1" x14ac:dyDescent="0.3">
      <c r="A51" s="3">
        <v>2022</v>
      </c>
    </row>
    <row r="52" spans="1:1" x14ac:dyDescent="0.3">
      <c r="A52" s="3">
        <v>2023</v>
      </c>
    </row>
    <row r="53" spans="1:1" x14ac:dyDescent="0.3">
      <c r="A53" s="3">
        <v>2024</v>
      </c>
    </row>
  </sheetData>
  <mergeCells count="3">
    <mergeCell ref="B1:M1"/>
    <mergeCell ref="B19:M19"/>
    <mergeCell ref="B37:M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2" sqref="H2:L6"/>
    </sheetView>
  </sheetViews>
  <sheetFormatPr defaultRowHeight="14.4" x14ac:dyDescent="0.3"/>
  <cols>
    <col min="1" max="1" width="21.6640625" bestFit="1" customWidth="1"/>
    <col min="2" max="6" width="10.5546875" bestFit="1" customWidth="1"/>
    <col min="7" max="7" width="11.5546875" bestFit="1" customWidth="1"/>
    <col min="8" max="8" width="10.5546875" bestFit="1" customWidth="1"/>
    <col min="9" max="9" width="9.5546875" bestFit="1" customWidth="1"/>
    <col min="10" max="10" width="10.5546875" bestFit="1" customWidth="1"/>
    <col min="11" max="11" width="9.5546875" bestFit="1" customWidth="1"/>
    <col min="12" max="12" width="10.5546875" bestFit="1" customWidth="1"/>
  </cols>
  <sheetData>
    <row r="1" spans="1:12" x14ac:dyDescent="0.3">
      <c r="A1" t="s">
        <v>23</v>
      </c>
      <c r="B1">
        <v>2020</v>
      </c>
      <c r="C1">
        <v>2021</v>
      </c>
      <c r="D1">
        <v>2022</v>
      </c>
      <c r="E1">
        <v>2023</v>
      </c>
      <c r="F1">
        <v>2024</v>
      </c>
    </row>
    <row r="2" spans="1:12" x14ac:dyDescent="0.3">
      <c r="A2" t="s">
        <v>8</v>
      </c>
      <c r="B2" s="1">
        <v>66279.287441911758</v>
      </c>
      <c r="C2" s="1">
        <v>58330.841412801703</v>
      </c>
      <c r="D2" s="1">
        <v>53761.671515557762</v>
      </c>
      <c r="E2" s="1">
        <v>51826.276074713984</v>
      </c>
      <c r="F2" s="1">
        <v>34151.618171754832</v>
      </c>
      <c r="G2" s="2"/>
      <c r="H2" s="2"/>
      <c r="I2" s="2"/>
      <c r="J2" s="2"/>
      <c r="K2" s="2"/>
      <c r="L2" s="2"/>
    </row>
    <row r="3" spans="1:12" x14ac:dyDescent="0.3">
      <c r="A3" t="s">
        <v>20</v>
      </c>
      <c r="B3" s="1">
        <v>213.39087543902718</v>
      </c>
      <c r="C3" s="1">
        <v>207.21993812519253</v>
      </c>
      <c r="D3" s="1">
        <v>205.52826855328126</v>
      </c>
      <c r="E3" s="1">
        <v>203.72972036776403</v>
      </c>
      <c r="F3" s="1">
        <v>189.98189963795113</v>
      </c>
    </row>
    <row r="4" spans="1:12" x14ac:dyDescent="0.3">
      <c r="A4" t="s">
        <v>11</v>
      </c>
      <c r="B4" s="1">
        <v>23753.103730456634</v>
      </c>
      <c r="C4" s="1">
        <v>22138.332722456267</v>
      </c>
      <c r="D4" s="1">
        <v>22112.621331272545</v>
      </c>
      <c r="E4" s="1">
        <v>21798.656329569083</v>
      </c>
      <c r="F4" s="1">
        <v>8427.9722495690839</v>
      </c>
    </row>
    <row r="5" spans="1:12" x14ac:dyDescent="0.3">
      <c r="A5" t="s">
        <v>21</v>
      </c>
      <c r="B5" s="1">
        <v>25627.652019758774</v>
      </c>
      <c r="C5" s="1">
        <v>22213.638551758409</v>
      </c>
      <c r="D5" s="1">
        <v>22188.549541552064</v>
      </c>
      <c r="E5" s="1">
        <v>21875.562340569082</v>
      </c>
      <c r="F5" s="1">
        <v>8504.8782605690849</v>
      </c>
    </row>
    <row r="6" spans="1:12" x14ac:dyDescent="0.3">
      <c r="A6" t="s">
        <v>15</v>
      </c>
      <c r="B6" s="1">
        <v>24787.014262758865</v>
      </c>
      <c r="C6" s="1">
        <v>22787.01426275841</v>
      </c>
      <c r="D6" s="1">
        <v>22761.925252552064</v>
      </c>
      <c r="E6" s="1">
        <v>22448.938051569083</v>
      </c>
      <c r="F6" s="1">
        <v>9078.2539715690837</v>
      </c>
    </row>
    <row r="7" spans="1:12" x14ac:dyDescent="0.3">
      <c r="A7" t="s">
        <v>22</v>
      </c>
      <c r="B7" s="1">
        <v>24787.014262758865</v>
      </c>
      <c r="C7" s="1">
        <v>22787.01426275841</v>
      </c>
      <c r="D7" s="1">
        <v>22761.925252552064</v>
      </c>
      <c r="E7" s="1">
        <v>22448.938051569083</v>
      </c>
      <c r="F7" s="1">
        <v>9078.2539715690837</v>
      </c>
    </row>
    <row r="9" spans="1:12" x14ac:dyDescent="0.3">
      <c r="A9" t="s">
        <v>24</v>
      </c>
      <c r="B9">
        <v>2020</v>
      </c>
      <c r="C9">
        <v>2021</v>
      </c>
      <c r="D9">
        <v>2022</v>
      </c>
      <c r="E9">
        <v>2023</v>
      </c>
      <c r="F9">
        <v>2024</v>
      </c>
    </row>
    <row r="10" spans="1:12" x14ac:dyDescent="0.3">
      <c r="A10" t="s">
        <v>21</v>
      </c>
      <c r="B10" s="1">
        <v>6.0563998263520009</v>
      </c>
      <c r="C10" s="1">
        <v>4.6525689313520004</v>
      </c>
      <c r="D10" s="1">
        <v>4.6228467589821145</v>
      </c>
      <c r="E10" s="1">
        <v>4.5798352040605241</v>
      </c>
      <c r="F10" s="1">
        <v>2.8484542040605239</v>
      </c>
    </row>
    <row r="11" spans="1:12" x14ac:dyDescent="0.3">
      <c r="A11" t="s">
        <v>15</v>
      </c>
      <c r="B11" s="1">
        <v>6.5012514313520011</v>
      </c>
      <c r="C11" s="1">
        <v>4.9762514313519999</v>
      </c>
      <c r="D11" s="1">
        <v>4.9465292589821148</v>
      </c>
      <c r="E11" s="1">
        <v>4.9035177040605236</v>
      </c>
      <c r="F11" s="1">
        <v>3.1721367040605237</v>
      </c>
    </row>
    <row r="12" spans="1:12" x14ac:dyDescent="0.3">
      <c r="A12" t="s">
        <v>22</v>
      </c>
      <c r="B12" s="1">
        <v>6.5012514313520011</v>
      </c>
      <c r="C12" s="1">
        <v>4.9762514313519999</v>
      </c>
      <c r="D12" s="1">
        <v>4.9465292589821148</v>
      </c>
      <c r="E12" s="1">
        <v>4.9035177040605236</v>
      </c>
      <c r="F12" s="1">
        <v>3.1721367040605237</v>
      </c>
    </row>
    <row r="14" spans="1:12" x14ac:dyDescent="0.3">
      <c r="A14" t="s">
        <v>25</v>
      </c>
      <c r="B14">
        <v>2020</v>
      </c>
      <c r="C14">
        <v>2021</v>
      </c>
      <c r="D14">
        <v>2022</v>
      </c>
      <c r="E14">
        <v>2023</v>
      </c>
      <c r="F14">
        <v>2024</v>
      </c>
    </row>
    <row r="15" spans="1:12" x14ac:dyDescent="0.3">
      <c r="A15" t="s">
        <v>8</v>
      </c>
    </row>
    <row r="16" spans="1:12" x14ac:dyDescent="0.3">
      <c r="A16" t="s">
        <v>20</v>
      </c>
    </row>
    <row r="17" spans="1:6" x14ac:dyDescent="0.3">
      <c r="A17" t="s">
        <v>11</v>
      </c>
    </row>
    <row r="18" spans="1:6" x14ac:dyDescent="0.3">
      <c r="A18" t="s">
        <v>21</v>
      </c>
    </row>
    <row r="19" spans="1:6" x14ac:dyDescent="0.3">
      <c r="A19" t="s">
        <v>15</v>
      </c>
    </row>
    <row r="20" spans="1:6" x14ac:dyDescent="0.3">
      <c r="A20" t="s">
        <v>22</v>
      </c>
    </row>
    <row r="22" spans="1:6" x14ac:dyDescent="0.3">
      <c r="A22" t="s">
        <v>26</v>
      </c>
      <c r="B22">
        <v>2020</v>
      </c>
      <c r="C22">
        <v>2021</v>
      </c>
      <c r="D22">
        <v>2022</v>
      </c>
      <c r="E22">
        <v>2023</v>
      </c>
      <c r="F22">
        <v>2024</v>
      </c>
    </row>
    <row r="23" spans="1:6" x14ac:dyDescent="0.3">
      <c r="A23" t="s">
        <v>21</v>
      </c>
    </row>
    <row r="24" spans="1:6" x14ac:dyDescent="0.3">
      <c r="A24" t="s">
        <v>15</v>
      </c>
    </row>
    <row r="25" spans="1:6" x14ac:dyDescent="0.3">
      <c r="A25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3E8D1F-6A09-4E12-AA60-814E4D3F8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FFAEB7-E4AB-4D53-98A3-324A0CF9D22D}"/>
</file>

<file path=customXml/itemProps3.xml><?xml version="1.0" encoding="utf-8"?>
<ds:datastoreItem xmlns:ds="http://schemas.openxmlformats.org/officeDocument/2006/customXml" ds:itemID="{3E82E5CF-71ED-4F5B-AD24-555909CEFE14}">
  <ds:schemaRefs>
    <ds:schemaRef ds:uri="http://www.w3.org/XML/1998/namespace"/>
    <ds:schemaRef ds:uri="12f68b52-648b-46a0-8463-d3282342a499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MWh</vt:lpstr>
      <vt:lpstr>MW</vt:lpstr>
      <vt:lpstr>MWh Persistance Variance</vt:lpstr>
      <vt:lpstr>MW Persistance Variance</vt:lpstr>
      <vt:lpstr>Sheet5</vt:lpstr>
      <vt:lpstr>MW!Print_Area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 LF to LRAM Reconciliation (For Filing as Appendix)</dc:title>
  <dc:creator>Jp Musaazi</dc:creator>
  <cp:lastModifiedBy>Elissar El-Hage</cp:lastModifiedBy>
  <cp:lastPrinted>2018-08-15T13:17:56Z</cp:lastPrinted>
  <dcterms:created xsi:type="dcterms:W3CDTF">2018-06-14T12:32:49Z</dcterms:created>
  <dcterms:modified xsi:type="dcterms:W3CDTF">2018-08-15T18:01:11Z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  <property fmtid="{D5CDD505-2E9C-101B-9397-08002B2CF9AE}" pid="3" name="SV_QUERY_LIST_4F35BF76-6C0D-4D9B-82B2-816C12CF3733">
    <vt:lpwstr>empty_477D106A-C0D6-4607-AEBD-E2C9D60EA279</vt:lpwstr>
  </property>
</Properties>
</file>