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eelhage\Documents\Excel Documents to File\"/>
    </mc:Choice>
  </mc:AlternateContent>
  <bookViews>
    <workbookView xWindow="0" yWindow="0" windowWidth="18276" windowHeight="3228" tabRatio="937"/>
  </bookViews>
  <sheets>
    <sheet name="1. Info" sheetId="1" r:id="rId1"/>
    <sheet name="2. Table of Contents" sheetId="2" r:id="rId2"/>
    <sheet name="3. Rate Classes" sheetId="3" r:id="rId3"/>
    <sheet name="4. RRR Data" sheetId="4" r:id="rId4"/>
    <sheet name="5. UTRs and Sub-Transmission" sheetId="6" r:id="rId5"/>
    <sheet name="6. Historical Wholesale" sheetId="9" r:id="rId6"/>
    <sheet name="7. Current Wholesale" sheetId="8" r:id="rId7"/>
    <sheet name="8. Forecast Wholesale" sheetId="12" r:id="rId8"/>
    <sheet name="9. RTSR Rates to Forecast" sheetId="14" r:id="rId9"/>
    <sheet name="hidden1" sheetId="5" state="hidden" r:id="rId10"/>
  </sheets>
  <externalReferences>
    <externalReference r:id="rId11"/>
    <externalReference r:id="rId12"/>
  </externalReferences>
  <definedNames>
    <definedName name="classrange">hidden1!$A$1:$B$22</definedName>
    <definedName name="forecast_wholesale_lineplus">'8. Forecast Wholesale'!$P$117</definedName>
    <definedName name="forecast_wholesale_network">'8. Forecast Wholesale'!$F$113</definedName>
    <definedName name="LDC_LIST">[1]lists!$AM$1:$AM$80</definedName>
    <definedName name="_xlnm.Print_Area" localSheetId="0">'1. Info'!$A$1:$J$41</definedName>
    <definedName name="_xlnm.Print_Area" localSheetId="2">'3. Rate Classes'!$A$1:$I$41</definedName>
    <definedName name="_xlnm.Print_Area" localSheetId="3">'4. RRR Data'!$A$1:$I$32</definedName>
    <definedName name="_xlnm.Print_Area" localSheetId="5">'6. Historical Wholesale'!$A$1:$P$117</definedName>
    <definedName name="_xlnm.Print_Area" localSheetId="6">'7. Current Wholesale'!$A$1:$P$117</definedName>
    <definedName name="_xlnm.Print_Area" localSheetId="7">'8. Forecast Wholesale'!$A$1:$P$117</definedName>
    <definedName name="_xlnm.Print_Area" localSheetId="8">'9. RTSR Rates to Forecast'!$A$1:$J$60</definedName>
    <definedName name="_xlnm.Print_Titles" localSheetId="2">'3. Rate Classes'!$1:$2</definedName>
    <definedName name="_xlnm.Print_Titles" localSheetId="5">'6. Historical Wholesale'!$1:$19</definedName>
    <definedName name="_xlnm.Print_Titles" localSheetId="6">'7. Current Wholesale'!$1:$19</definedName>
    <definedName name="_xlnm.Print_Titles" localSheetId="7">'8. Forecast Wholesale'!$1:$19</definedName>
    <definedName name="ratedescription" localSheetId="9">hidden1!$D$1:$D$122</definedName>
    <definedName name="ratedescription">[2]hidden1!$D$1:$D$122</definedName>
    <definedName name="Total_Current_Wholesale_Lineplus">'7. Current Wholesale'!$P$117</definedName>
    <definedName name="total_current_wholesale_network">'7. Current Wholesale'!$F$113</definedName>
    <definedName name="units" localSheetId="9">hidden1!$J$3:$J$8</definedName>
    <definedName name="units">[2]hidden1!$J$3:$J$8</definedName>
  </definedNames>
  <calcPr calcId="152511"/>
</workbook>
</file>

<file path=xl/calcChain.xml><?xml version="1.0" encoding="utf-8"?>
<calcChain xmlns="http://schemas.openxmlformats.org/spreadsheetml/2006/main">
  <c r="J48" i="14" l="1"/>
  <c r="J47" i="14"/>
  <c r="J46" i="14"/>
  <c r="J45" i="14"/>
  <c r="J44" i="14"/>
  <c r="J43" i="14"/>
  <c r="J42" i="14"/>
  <c r="J41" i="14"/>
  <c r="J60" i="14"/>
  <c r="J59" i="14"/>
  <c r="J58" i="14"/>
  <c r="J57" i="14"/>
  <c r="J56" i="14"/>
  <c r="J55" i="14"/>
  <c r="J54" i="14"/>
  <c r="J53" i="14"/>
  <c r="I60" i="14"/>
  <c r="I59" i="14"/>
  <c r="I58" i="14"/>
  <c r="I57" i="14"/>
  <c r="I56" i="14"/>
  <c r="I55" i="14"/>
  <c r="I54" i="14"/>
  <c r="I53" i="14"/>
  <c r="H60" i="14"/>
  <c r="H59" i="14"/>
  <c r="H58" i="14"/>
  <c r="H57" i="14"/>
  <c r="H56" i="14"/>
  <c r="H55" i="14"/>
  <c r="H54" i="14"/>
  <c r="H53" i="14"/>
  <c r="G60" i="14"/>
  <c r="G59" i="14"/>
  <c r="G58" i="14"/>
  <c r="G57" i="14"/>
  <c r="G56" i="14"/>
  <c r="G55" i="14"/>
  <c r="G54" i="14"/>
  <c r="G53" i="14"/>
  <c r="I48" i="14"/>
  <c r="I47" i="14"/>
  <c r="I46" i="14"/>
  <c r="I45" i="14"/>
  <c r="I44" i="14"/>
  <c r="I43" i="14"/>
  <c r="I42" i="14"/>
  <c r="I41" i="14"/>
  <c r="H48" i="14"/>
  <c r="H47" i="14"/>
  <c r="H46" i="14"/>
  <c r="H45" i="14"/>
  <c r="H44" i="14"/>
  <c r="H43" i="14"/>
  <c r="H42" i="14"/>
  <c r="H41" i="14"/>
  <c r="G48" i="14"/>
  <c r="G47" i="14"/>
  <c r="G46" i="14"/>
  <c r="G45" i="14"/>
  <c r="G44" i="14"/>
  <c r="G43" i="14"/>
  <c r="G42" i="14"/>
  <c r="G41" i="14"/>
  <c r="J36" i="14"/>
  <c r="J35" i="14"/>
  <c r="J34" i="14"/>
  <c r="J33" i="14"/>
  <c r="J32" i="14"/>
  <c r="J31" i="14"/>
  <c r="J30" i="14"/>
  <c r="J29" i="14"/>
  <c r="I36" i="14"/>
  <c r="I35" i="14"/>
  <c r="I34" i="14"/>
  <c r="I33" i="14"/>
  <c r="I32" i="14"/>
  <c r="I31" i="14"/>
  <c r="I30" i="14"/>
  <c r="I29" i="14"/>
  <c r="H36" i="14"/>
  <c r="H35" i="14"/>
  <c r="H34" i="14"/>
  <c r="H33" i="14"/>
  <c r="H32" i="14"/>
  <c r="H31" i="14"/>
  <c r="H30" i="14"/>
  <c r="H29" i="14"/>
  <c r="G36" i="14"/>
  <c r="G35" i="14"/>
  <c r="G34" i="14"/>
  <c r="G33" i="14"/>
  <c r="G32" i="14"/>
  <c r="G31" i="14"/>
  <c r="G30" i="14"/>
  <c r="G29" i="14"/>
  <c r="J24" i="14"/>
  <c r="J23" i="14"/>
  <c r="J22" i="14"/>
  <c r="J21" i="14"/>
  <c r="J20" i="14"/>
  <c r="J19" i="14"/>
  <c r="J18" i="14"/>
  <c r="J17" i="14"/>
  <c r="I24" i="14"/>
  <c r="I23" i="14"/>
  <c r="I22" i="14"/>
  <c r="I21" i="14"/>
  <c r="I20" i="14"/>
  <c r="I19" i="14"/>
  <c r="I18" i="14"/>
  <c r="I17" i="14"/>
  <c r="H24" i="14"/>
  <c r="H23" i="14"/>
  <c r="H22" i="14"/>
  <c r="H21" i="14"/>
  <c r="H20" i="14"/>
  <c r="H19" i="14"/>
  <c r="H18" i="14"/>
  <c r="H17" i="14"/>
  <c r="G24" i="14"/>
  <c r="G23" i="14"/>
  <c r="G22" i="14"/>
  <c r="G21" i="14"/>
  <c r="G20" i="14"/>
  <c r="G19" i="14"/>
  <c r="G18" i="14"/>
  <c r="G17" i="14"/>
  <c r="I30" i="4" l="1"/>
  <c r="I29" i="4"/>
  <c r="I22" i="4"/>
  <c r="I21" i="4"/>
  <c r="I20" i="4"/>
  <c r="I19" i="4"/>
  <c r="I18" i="4"/>
  <c r="I17" i="4"/>
  <c r="J26" i="6" l="1"/>
  <c r="J24" i="6"/>
  <c r="J22" i="6"/>
  <c r="M43" i="8" l="1"/>
  <c r="M44" i="8" s="1"/>
  <c r="I43" i="8"/>
  <c r="I44" i="8" s="1"/>
  <c r="E43" i="8"/>
  <c r="E44" i="8" s="1"/>
  <c r="I43" i="12" l="1"/>
  <c r="E43" i="12"/>
  <c r="H42" i="6"/>
  <c r="E42" i="6"/>
  <c r="J42" i="6" l="1"/>
  <c r="J72" i="6" l="1"/>
  <c r="H72" i="6"/>
  <c r="E72" i="6"/>
  <c r="H57" i="6"/>
  <c r="E57" i="6"/>
  <c r="J57" i="6" l="1"/>
  <c r="M81" i="12" l="1"/>
  <c r="I81" i="12"/>
  <c r="E81" i="12"/>
  <c r="M62" i="12"/>
  <c r="I62" i="12"/>
  <c r="E62" i="12"/>
  <c r="M81" i="8"/>
  <c r="I81" i="8"/>
  <c r="E81" i="8"/>
  <c r="M62" i="8"/>
  <c r="I62" i="8"/>
  <c r="E62" i="8"/>
  <c r="P115" i="12" l="1"/>
  <c r="P115" i="8"/>
  <c r="P115" i="9"/>
  <c r="B58" i="12" l="1"/>
  <c r="B77" i="12"/>
  <c r="L92" i="12"/>
  <c r="H92" i="12"/>
  <c r="D92" i="12"/>
  <c r="L91" i="12"/>
  <c r="H91" i="12"/>
  <c r="D91" i="12"/>
  <c r="L90" i="12"/>
  <c r="H90" i="12"/>
  <c r="D90" i="12"/>
  <c r="L89" i="12"/>
  <c r="H89" i="12"/>
  <c r="D89" i="12"/>
  <c r="L88" i="12"/>
  <c r="H88" i="12"/>
  <c r="D88" i="12"/>
  <c r="L87" i="12"/>
  <c r="H87" i="12"/>
  <c r="D87" i="12"/>
  <c r="L86" i="12"/>
  <c r="H86" i="12"/>
  <c r="D86" i="12"/>
  <c r="L85" i="12"/>
  <c r="H85" i="12"/>
  <c r="D85" i="12"/>
  <c r="L84" i="12"/>
  <c r="H84" i="12"/>
  <c r="D84" i="12"/>
  <c r="L83" i="12"/>
  <c r="H83" i="12"/>
  <c r="D83" i="12"/>
  <c r="L82" i="12"/>
  <c r="H82" i="12"/>
  <c r="D82" i="12"/>
  <c r="M82" i="12"/>
  <c r="L81" i="12"/>
  <c r="I82" i="12"/>
  <c r="I83" i="12" s="1"/>
  <c r="I84" i="12" s="1"/>
  <c r="I85" i="12" s="1"/>
  <c r="I86" i="12" s="1"/>
  <c r="I87" i="12" s="1"/>
  <c r="H81" i="12"/>
  <c r="E82" i="12"/>
  <c r="E83" i="12" s="1"/>
  <c r="D81" i="12"/>
  <c r="L73" i="12"/>
  <c r="H73" i="12"/>
  <c r="D73" i="12"/>
  <c r="L72" i="12"/>
  <c r="H72" i="12"/>
  <c r="D72" i="12"/>
  <c r="L71" i="12"/>
  <c r="H71" i="12"/>
  <c r="D71" i="12"/>
  <c r="L70" i="12"/>
  <c r="H70" i="12"/>
  <c r="D70" i="12"/>
  <c r="L69" i="12"/>
  <c r="H69" i="12"/>
  <c r="D69" i="12"/>
  <c r="L68" i="12"/>
  <c r="H68" i="12"/>
  <c r="D68" i="12"/>
  <c r="L67" i="12"/>
  <c r="H67" i="12"/>
  <c r="D67" i="12"/>
  <c r="L66" i="12"/>
  <c r="H66" i="12"/>
  <c r="D66" i="12"/>
  <c r="L65" i="12"/>
  <c r="H65" i="12"/>
  <c r="D65" i="12"/>
  <c r="L64" i="12"/>
  <c r="H64" i="12"/>
  <c r="D64" i="12"/>
  <c r="L63" i="12"/>
  <c r="H63" i="12"/>
  <c r="D63" i="12"/>
  <c r="M63" i="12"/>
  <c r="M64" i="12" s="1"/>
  <c r="L62" i="12"/>
  <c r="I63" i="12"/>
  <c r="H62" i="12"/>
  <c r="E63" i="12"/>
  <c r="E64" i="12" s="1"/>
  <c r="E65" i="12" s="1"/>
  <c r="D62" i="12"/>
  <c r="B58" i="8"/>
  <c r="B77" i="8"/>
  <c r="L92" i="8"/>
  <c r="H92" i="8"/>
  <c r="D92" i="8"/>
  <c r="L91" i="8"/>
  <c r="H91" i="8"/>
  <c r="D91" i="8"/>
  <c r="L90" i="8"/>
  <c r="H90" i="8"/>
  <c r="D90" i="8"/>
  <c r="L89" i="8"/>
  <c r="H89" i="8"/>
  <c r="D89" i="8"/>
  <c r="L88" i="8"/>
  <c r="H88" i="8"/>
  <c r="D88" i="8"/>
  <c r="L87" i="8"/>
  <c r="H87" i="8"/>
  <c r="D87" i="8"/>
  <c r="L86" i="8"/>
  <c r="H86" i="8"/>
  <c r="D86" i="8"/>
  <c r="L85" i="8"/>
  <c r="H85" i="8"/>
  <c r="D85" i="8"/>
  <c r="L84" i="8"/>
  <c r="H84" i="8"/>
  <c r="D84" i="8"/>
  <c r="L83" i="8"/>
  <c r="H83" i="8"/>
  <c r="D83" i="8"/>
  <c r="L82" i="8"/>
  <c r="H82" i="8"/>
  <c r="D82" i="8"/>
  <c r="M82" i="8"/>
  <c r="M83" i="8" s="1"/>
  <c r="L81" i="8"/>
  <c r="I82" i="8"/>
  <c r="H81" i="8"/>
  <c r="E82" i="8"/>
  <c r="D81" i="8"/>
  <c r="L73" i="8"/>
  <c r="H73" i="8"/>
  <c r="D73" i="8"/>
  <c r="L72" i="8"/>
  <c r="H72" i="8"/>
  <c r="D72" i="8"/>
  <c r="L71" i="8"/>
  <c r="H71" i="8"/>
  <c r="D71" i="8"/>
  <c r="L70" i="8"/>
  <c r="H70" i="8"/>
  <c r="D70" i="8"/>
  <c r="L69" i="8"/>
  <c r="H69" i="8"/>
  <c r="D69" i="8"/>
  <c r="L68" i="8"/>
  <c r="H68" i="8"/>
  <c r="D68" i="8"/>
  <c r="L67" i="8"/>
  <c r="H67" i="8"/>
  <c r="D67" i="8"/>
  <c r="L66" i="8"/>
  <c r="H66" i="8"/>
  <c r="D66" i="8"/>
  <c r="L65" i="8"/>
  <c r="H65" i="8"/>
  <c r="D65" i="8"/>
  <c r="L64" i="8"/>
  <c r="H64" i="8"/>
  <c r="D64" i="8"/>
  <c r="L63" i="8"/>
  <c r="H63" i="8"/>
  <c r="D63" i="8"/>
  <c r="L62" i="8"/>
  <c r="I63" i="8"/>
  <c r="H62" i="8"/>
  <c r="E63" i="8"/>
  <c r="E64" i="8" s="1"/>
  <c r="E65" i="8" s="1"/>
  <c r="D62" i="8"/>
  <c r="N101" i="9"/>
  <c r="N102" i="9"/>
  <c r="N103" i="9"/>
  <c r="N104" i="9"/>
  <c r="N105" i="9"/>
  <c r="N106" i="9"/>
  <c r="N107" i="9"/>
  <c r="N108" i="9"/>
  <c r="N109" i="9"/>
  <c r="N110" i="9"/>
  <c r="N111" i="9"/>
  <c r="N100" i="9"/>
  <c r="L101" i="9"/>
  <c r="L102" i="9"/>
  <c r="L103" i="9"/>
  <c r="L104" i="9"/>
  <c r="L105" i="9"/>
  <c r="L106" i="9"/>
  <c r="L107" i="9"/>
  <c r="L108" i="9"/>
  <c r="L109" i="9"/>
  <c r="L110" i="9"/>
  <c r="L111" i="9"/>
  <c r="L100" i="9"/>
  <c r="J101" i="9"/>
  <c r="J102" i="9"/>
  <c r="J103" i="9"/>
  <c r="J104" i="9"/>
  <c r="J105" i="9"/>
  <c r="J106" i="9"/>
  <c r="J107" i="9"/>
  <c r="J108" i="9"/>
  <c r="J109" i="9"/>
  <c r="J110" i="9"/>
  <c r="J111" i="9"/>
  <c r="J100" i="9"/>
  <c r="H101" i="9"/>
  <c r="H102" i="9"/>
  <c r="H103" i="9"/>
  <c r="H104" i="9"/>
  <c r="H105" i="9"/>
  <c r="H106" i="9"/>
  <c r="H107" i="9"/>
  <c r="H108" i="9"/>
  <c r="H109" i="9"/>
  <c r="H110" i="9"/>
  <c r="H111" i="9"/>
  <c r="H100" i="9"/>
  <c r="F101" i="9"/>
  <c r="F102" i="9"/>
  <c r="F103" i="9"/>
  <c r="F104" i="9"/>
  <c r="F105" i="9"/>
  <c r="F106" i="9"/>
  <c r="F107" i="9"/>
  <c r="F108" i="9"/>
  <c r="F109" i="9"/>
  <c r="F110" i="9"/>
  <c r="F111" i="9"/>
  <c r="F100" i="9"/>
  <c r="N94" i="9"/>
  <c r="L94" i="9"/>
  <c r="M94" i="9" s="1"/>
  <c r="J94" i="9"/>
  <c r="H94" i="9"/>
  <c r="I94" i="9" s="1"/>
  <c r="F94" i="9"/>
  <c r="D94" i="9"/>
  <c r="P92" i="9"/>
  <c r="M92" i="9"/>
  <c r="I92" i="9"/>
  <c r="E92" i="9"/>
  <c r="P91" i="9"/>
  <c r="M91" i="9"/>
  <c r="I91" i="9"/>
  <c r="E91" i="9"/>
  <c r="P90" i="9"/>
  <c r="M90" i="9"/>
  <c r="I90" i="9"/>
  <c r="E90" i="9"/>
  <c r="P89" i="9"/>
  <c r="M89" i="9"/>
  <c r="I89" i="9"/>
  <c r="E89" i="9"/>
  <c r="P88" i="9"/>
  <c r="M88" i="9"/>
  <c r="I88" i="9"/>
  <c r="E88" i="9"/>
  <c r="P87" i="9"/>
  <c r="M87" i="9"/>
  <c r="I87" i="9"/>
  <c r="E87" i="9"/>
  <c r="P86" i="9"/>
  <c r="M86" i="9"/>
  <c r="I86" i="9"/>
  <c r="E86" i="9"/>
  <c r="P85" i="9"/>
  <c r="M85" i="9"/>
  <c r="I85" i="9"/>
  <c r="E85" i="9"/>
  <c r="P84" i="9"/>
  <c r="M84" i="9"/>
  <c r="I84" i="9"/>
  <c r="E84" i="9"/>
  <c r="P83" i="9"/>
  <c r="M83" i="9"/>
  <c r="I83" i="9"/>
  <c r="E83" i="9"/>
  <c r="P82" i="9"/>
  <c r="M82" i="9"/>
  <c r="I82" i="9"/>
  <c r="E82" i="9"/>
  <c r="P81" i="9"/>
  <c r="M81" i="9"/>
  <c r="I81" i="9"/>
  <c r="E81" i="9"/>
  <c r="N75" i="9"/>
  <c r="L75" i="9"/>
  <c r="M75" i="9" s="1"/>
  <c r="J75" i="9"/>
  <c r="H75" i="9"/>
  <c r="I75" i="9" s="1"/>
  <c r="F75" i="9"/>
  <c r="D75" i="9"/>
  <c r="E75" i="9" s="1"/>
  <c r="P73" i="9"/>
  <c r="M73" i="9"/>
  <c r="I73" i="9"/>
  <c r="E73" i="9"/>
  <c r="P72" i="9"/>
  <c r="M72" i="9"/>
  <c r="I72" i="9"/>
  <c r="E72" i="9"/>
  <c r="P71" i="9"/>
  <c r="M71" i="9"/>
  <c r="I71" i="9"/>
  <c r="E71" i="9"/>
  <c r="P70" i="9"/>
  <c r="M70" i="9"/>
  <c r="I70" i="9"/>
  <c r="E70" i="9"/>
  <c r="P69" i="9"/>
  <c r="M69" i="9"/>
  <c r="I69" i="9"/>
  <c r="E69" i="9"/>
  <c r="P68" i="9"/>
  <c r="M68" i="9"/>
  <c r="I68" i="9"/>
  <c r="E68" i="9"/>
  <c r="P67" i="9"/>
  <c r="M67" i="9"/>
  <c r="I67" i="9"/>
  <c r="E67" i="9"/>
  <c r="P66" i="9"/>
  <c r="M66" i="9"/>
  <c r="I66" i="9"/>
  <c r="E66" i="9"/>
  <c r="P65" i="9"/>
  <c r="M65" i="9"/>
  <c r="I65" i="9"/>
  <c r="E65" i="9"/>
  <c r="P64" i="9"/>
  <c r="M64" i="9"/>
  <c r="I64" i="9"/>
  <c r="E64" i="9"/>
  <c r="P63" i="9"/>
  <c r="M63" i="9"/>
  <c r="I63" i="9"/>
  <c r="E63" i="9"/>
  <c r="P62" i="9"/>
  <c r="P75" i="9" s="1"/>
  <c r="M62" i="9"/>
  <c r="I62" i="9"/>
  <c r="E62" i="9"/>
  <c r="L94" i="8" l="1"/>
  <c r="D94" i="8"/>
  <c r="P94" i="9"/>
  <c r="E94" i="9"/>
  <c r="F81" i="12"/>
  <c r="J81" i="8"/>
  <c r="F62" i="12"/>
  <c r="N81" i="12"/>
  <c r="J81" i="12"/>
  <c r="J82" i="12"/>
  <c r="H75" i="12"/>
  <c r="I75" i="12" s="1"/>
  <c r="F82" i="8"/>
  <c r="D94" i="12"/>
  <c r="F83" i="12"/>
  <c r="E84" i="12"/>
  <c r="E85" i="12" s="1"/>
  <c r="M83" i="12"/>
  <c r="M84" i="12" s="1"/>
  <c r="N82" i="12"/>
  <c r="J85" i="12"/>
  <c r="J86" i="12"/>
  <c r="F82" i="12"/>
  <c r="J84" i="12"/>
  <c r="J87" i="12"/>
  <c r="I88" i="12"/>
  <c r="I89" i="12" s="1"/>
  <c r="J83" i="12"/>
  <c r="F64" i="12"/>
  <c r="L94" i="12"/>
  <c r="H94" i="12"/>
  <c r="L75" i="12"/>
  <c r="M75" i="12" s="1"/>
  <c r="M65" i="12"/>
  <c r="M66" i="12" s="1"/>
  <c r="N64" i="12"/>
  <c r="N63" i="12"/>
  <c r="I64" i="12"/>
  <c r="I65" i="12" s="1"/>
  <c r="J63" i="12"/>
  <c r="F65" i="12"/>
  <c r="E66" i="12"/>
  <c r="E67" i="12" s="1"/>
  <c r="J64" i="12"/>
  <c r="N62" i="12"/>
  <c r="F63" i="12"/>
  <c r="D75" i="12"/>
  <c r="E75" i="12" s="1"/>
  <c r="J62" i="12"/>
  <c r="M84" i="8"/>
  <c r="M85" i="8" s="1"/>
  <c r="N83" i="8"/>
  <c r="N82" i="8"/>
  <c r="I83" i="8"/>
  <c r="I84" i="8" s="1"/>
  <c r="J82" i="8"/>
  <c r="N81" i="8"/>
  <c r="E83" i="8"/>
  <c r="E84" i="8" s="1"/>
  <c r="F81" i="8"/>
  <c r="H94" i="8"/>
  <c r="N62" i="8"/>
  <c r="H75" i="8"/>
  <c r="I75" i="8" s="1"/>
  <c r="F64" i="8"/>
  <c r="D75" i="8"/>
  <c r="E75" i="8" s="1"/>
  <c r="L75" i="8"/>
  <c r="M75" i="8" s="1"/>
  <c r="J63" i="8"/>
  <c r="I64" i="8"/>
  <c r="I65" i="8" s="1"/>
  <c r="F65" i="8"/>
  <c r="E66" i="8"/>
  <c r="E67" i="8" s="1"/>
  <c r="F63" i="8"/>
  <c r="J62" i="8"/>
  <c r="M63" i="8"/>
  <c r="M64" i="8" s="1"/>
  <c r="F62" i="8"/>
  <c r="E44" i="9"/>
  <c r="I44" i="9"/>
  <c r="M44" i="9"/>
  <c r="E45" i="9"/>
  <c r="I45" i="9"/>
  <c r="M45" i="9"/>
  <c r="E46" i="9"/>
  <c r="I46" i="9"/>
  <c r="M46" i="9"/>
  <c r="E47" i="9"/>
  <c r="I47" i="9"/>
  <c r="M47" i="9"/>
  <c r="E48" i="9"/>
  <c r="I48" i="9"/>
  <c r="M48" i="9"/>
  <c r="E49" i="9"/>
  <c r="I49" i="9"/>
  <c r="M49" i="9"/>
  <c r="E50" i="9"/>
  <c r="I50" i="9"/>
  <c r="M50" i="9"/>
  <c r="E51" i="9"/>
  <c r="I51" i="9"/>
  <c r="M51" i="9"/>
  <c r="E52" i="9"/>
  <c r="I52" i="9"/>
  <c r="M52" i="9"/>
  <c r="E53" i="9"/>
  <c r="I53" i="9"/>
  <c r="M53" i="9"/>
  <c r="E54" i="9"/>
  <c r="I54" i="9"/>
  <c r="M54" i="9"/>
  <c r="M43" i="9"/>
  <c r="I43" i="9"/>
  <c r="E43" i="9"/>
  <c r="N65" i="12" l="1"/>
  <c r="P81" i="12"/>
  <c r="P82" i="12"/>
  <c r="F84" i="12"/>
  <c r="F83" i="8"/>
  <c r="J83" i="8"/>
  <c r="P83" i="8" s="1"/>
  <c r="F66" i="12"/>
  <c r="N83" i="12"/>
  <c r="P83" i="12" s="1"/>
  <c r="J88" i="12"/>
  <c r="P63" i="12"/>
  <c r="M85" i="12"/>
  <c r="N84" i="12"/>
  <c r="P84" i="12" s="1"/>
  <c r="F85" i="12"/>
  <c r="E86" i="12"/>
  <c r="J89" i="12"/>
  <c r="I90" i="12"/>
  <c r="P64" i="12"/>
  <c r="P62" i="12"/>
  <c r="J65" i="12"/>
  <c r="I66" i="12"/>
  <c r="E68" i="12"/>
  <c r="F67" i="12"/>
  <c r="M67" i="12"/>
  <c r="N66" i="12"/>
  <c r="P82" i="8"/>
  <c r="I85" i="8"/>
  <c r="J84" i="8"/>
  <c r="P81" i="8"/>
  <c r="M86" i="8"/>
  <c r="N85" i="8"/>
  <c r="F66" i="8"/>
  <c r="F84" i="8"/>
  <c r="E85" i="8"/>
  <c r="N84" i="8"/>
  <c r="M65" i="8"/>
  <c r="N64" i="8"/>
  <c r="P62" i="8"/>
  <c r="I66" i="8"/>
  <c r="J65" i="8"/>
  <c r="N63" i="8"/>
  <c r="J64" i="8"/>
  <c r="F67" i="8"/>
  <c r="E68" i="8"/>
  <c r="P65" i="12" l="1"/>
  <c r="P84" i="8"/>
  <c r="M86" i="12"/>
  <c r="N85" i="12"/>
  <c r="P85" i="12" s="1"/>
  <c r="I91" i="12"/>
  <c r="J90" i="12"/>
  <c r="E87" i="12"/>
  <c r="F86" i="12"/>
  <c r="E69" i="12"/>
  <c r="F68" i="12"/>
  <c r="I67" i="12"/>
  <c r="J66" i="12"/>
  <c r="M68" i="12"/>
  <c r="N67" i="12"/>
  <c r="I86" i="8"/>
  <c r="J85" i="8"/>
  <c r="E86" i="8"/>
  <c r="F85" i="8"/>
  <c r="M87" i="8"/>
  <c r="N86" i="8"/>
  <c r="I67" i="8"/>
  <c r="J66" i="8"/>
  <c r="E69" i="8"/>
  <c r="F68" i="8"/>
  <c r="P64" i="8"/>
  <c r="P63" i="8"/>
  <c r="M66" i="8"/>
  <c r="N65" i="8"/>
  <c r="P65" i="8" s="1"/>
  <c r="L18" i="3"/>
  <c r="L17" i="3"/>
  <c r="L19" i="3"/>
  <c r="L20" i="3"/>
  <c r="L21" i="3"/>
  <c r="L22" i="3"/>
  <c r="L23" i="3"/>
  <c r="L24" i="3"/>
  <c r="L25" i="3"/>
  <c r="A5" i="5"/>
  <c r="E24" i="8"/>
  <c r="D43" i="8"/>
  <c r="D56" i="8" s="1"/>
  <c r="D44" i="8"/>
  <c r="D45" i="8"/>
  <c r="D46" i="8"/>
  <c r="D47" i="8"/>
  <c r="D48" i="8"/>
  <c r="D49" i="8"/>
  <c r="D50" i="8"/>
  <c r="D51" i="8"/>
  <c r="D52" i="8"/>
  <c r="D53" i="8"/>
  <c r="D54" i="8"/>
  <c r="E24" i="12"/>
  <c r="D43" i="12"/>
  <c r="D44" i="12"/>
  <c r="D45" i="12"/>
  <c r="D46" i="12"/>
  <c r="D47" i="12"/>
  <c r="D48" i="12"/>
  <c r="D49" i="12"/>
  <c r="D50" i="12"/>
  <c r="D51" i="12"/>
  <c r="D52" i="12"/>
  <c r="D53" i="12"/>
  <c r="D54" i="12"/>
  <c r="H24" i="8"/>
  <c r="I24" i="8"/>
  <c r="H43" i="8"/>
  <c r="L24" i="8"/>
  <c r="M24" i="8"/>
  <c r="L43" i="8"/>
  <c r="H25" i="8"/>
  <c r="H44" i="8"/>
  <c r="L25" i="8"/>
  <c r="L44" i="8"/>
  <c r="H26" i="8"/>
  <c r="H45" i="8"/>
  <c r="L26" i="8"/>
  <c r="L45" i="8"/>
  <c r="H27" i="8"/>
  <c r="H46" i="8"/>
  <c r="L27" i="8"/>
  <c r="L46" i="8"/>
  <c r="H28" i="8"/>
  <c r="H47" i="8"/>
  <c r="L28" i="8"/>
  <c r="L47" i="8"/>
  <c r="H29" i="8"/>
  <c r="H48" i="8"/>
  <c r="L29" i="8"/>
  <c r="L48" i="8"/>
  <c r="H30" i="8"/>
  <c r="H49" i="8"/>
  <c r="L30" i="8"/>
  <c r="L49" i="8"/>
  <c r="H31" i="8"/>
  <c r="H50" i="8"/>
  <c r="L31" i="8"/>
  <c r="L50" i="8"/>
  <c r="H32" i="8"/>
  <c r="H51" i="8"/>
  <c r="L32" i="8"/>
  <c r="L51" i="8"/>
  <c r="H33" i="8"/>
  <c r="H52" i="8"/>
  <c r="L33" i="8"/>
  <c r="L52" i="8"/>
  <c r="H34" i="8"/>
  <c r="H53" i="8"/>
  <c r="L34" i="8"/>
  <c r="L53" i="8"/>
  <c r="H35" i="8"/>
  <c r="H54" i="8"/>
  <c r="L35" i="8"/>
  <c r="L54" i="8"/>
  <c r="H24" i="12"/>
  <c r="H100" i="12" s="1"/>
  <c r="I24" i="12"/>
  <c r="H43" i="12"/>
  <c r="L24" i="12"/>
  <c r="M24" i="12"/>
  <c r="L43" i="12"/>
  <c r="M43" i="12"/>
  <c r="H25" i="12"/>
  <c r="H44" i="12"/>
  <c r="L25" i="12"/>
  <c r="L101" i="12" s="1"/>
  <c r="L44" i="12"/>
  <c r="H26" i="12"/>
  <c r="H45" i="12"/>
  <c r="L26" i="12"/>
  <c r="L102" i="12" s="1"/>
  <c r="L45" i="12"/>
  <c r="H27" i="12"/>
  <c r="H46" i="12"/>
  <c r="L27" i="12"/>
  <c r="L103" i="12" s="1"/>
  <c r="L46" i="12"/>
  <c r="H28" i="12"/>
  <c r="H47" i="12"/>
  <c r="L28" i="12"/>
  <c r="L104" i="12" s="1"/>
  <c r="L47" i="12"/>
  <c r="H29" i="12"/>
  <c r="H48" i="12"/>
  <c r="L29" i="12"/>
  <c r="L105" i="12" s="1"/>
  <c r="L48" i="12"/>
  <c r="H30" i="12"/>
  <c r="H49" i="12"/>
  <c r="L30" i="12"/>
  <c r="L106" i="12" s="1"/>
  <c r="L49" i="12"/>
  <c r="H31" i="12"/>
  <c r="H50" i="12"/>
  <c r="L31" i="12"/>
  <c r="L107" i="12" s="1"/>
  <c r="L50" i="12"/>
  <c r="H32" i="12"/>
  <c r="H51" i="12"/>
  <c r="L32" i="12"/>
  <c r="L108" i="12" s="1"/>
  <c r="L51" i="12"/>
  <c r="H33" i="12"/>
  <c r="H52" i="12"/>
  <c r="L33" i="12"/>
  <c r="L109" i="12" s="1"/>
  <c r="L52" i="12"/>
  <c r="H34" i="12"/>
  <c r="H53" i="12"/>
  <c r="L34" i="12"/>
  <c r="L110" i="12" s="1"/>
  <c r="L53" i="12"/>
  <c r="H35" i="12"/>
  <c r="H54" i="12"/>
  <c r="L35" i="12"/>
  <c r="L111" i="12" s="1"/>
  <c r="L54" i="12"/>
  <c r="P24" i="9"/>
  <c r="P25" i="9"/>
  <c r="P26" i="9"/>
  <c r="P27" i="9"/>
  <c r="P28" i="9"/>
  <c r="P29" i="9"/>
  <c r="P30" i="9"/>
  <c r="P31" i="9"/>
  <c r="P32" i="9"/>
  <c r="P33" i="9"/>
  <c r="P34" i="9"/>
  <c r="P35" i="9"/>
  <c r="F37" i="9"/>
  <c r="H37" i="9"/>
  <c r="J37" i="9"/>
  <c r="L37" i="9"/>
  <c r="N37" i="9"/>
  <c r="P43" i="9"/>
  <c r="P44" i="9"/>
  <c r="P45" i="9"/>
  <c r="P46" i="9"/>
  <c r="P47" i="9"/>
  <c r="P48" i="9"/>
  <c r="P49" i="9"/>
  <c r="P50" i="9"/>
  <c r="P51" i="9"/>
  <c r="P52" i="9"/>
  <c r="P53" i="9"/>
  <c r="P54" i="9"/>
  <c r="D56" i="9"/>
  <c r="F56" i="9"/>
  <c r="H56" i="9"/>
  <c r="J56" i="9"/>
  <c r="L56" i="9"/>
  <c r="N56" i="9"/>
  <c r="M17" i="3"/>
  <c r="N17" i="3"/>
  <c r="M18" i="3"/>
  <c r="N18" i="3"/>
  <c r="M19" i="3"/>
  <c r="N19" i="3"/>
  <c r="M20" i="3"/>
  <c r="N20" i="3"/>
  <c r="M21" i="3"/>
  <c r="N21" i="3"/>
  <c r="M22" i="3"/>
  <c r="N22" i="3"/>
  <c r="M23" i="3"/>
  <c r="N23" i="3"/>
  <c r="M24" i="3"/>
  <c r="N24" i="3"/>
  <c r="M25" i="3"/>
  <c r="N25" i="3"/>
  <c r="L26" i="3"/>
  <c r="M26" i="3"/>
  <c r="N26" i="3"/>
  <c r="L27" i="3"/>
  <c r="M27" i="3"/>
  <c r="N27" i="3"/>
  <c r="L28" i="3"/>
  <c r="M28" i="3"/>
  <c r="N28" i="3"/>
  <c r="L29" i="3"/>
  <c r="M29" i="3"/>
  <c r="N29" i="3"/>
  <c r="L30" i="3"/>
  <c r="M30" i="3"/>
  <c r="N30" i="3"/>
  <c r="L31" i="3"/>
  <c r="M31" i="3"/>
  <c r="N31" i="3"/>
  <c r="L32" i="3"/>
  <c r="M32" i="3"/>
  <c r="N32" i="3"/>
  <c r="L33" i="3"/>
  <c r="M33" i="3"/>
  <c r="N33" i="3"/>
  <c r="L34" i="3"/>
  <c r="M34" i="3"/>
  <c r="N34" i="3"/>
  <c r="L35" i="3"/>
  <c r="M35" i="3"/>
  <c r="N35" i="3"/>
  <c r="L36" i="3"/>
  <c r="M36" i="3"/>
  <c r="N36" i="3"/>
  <c r="L37" i="3"/>
  <c r="M37" i="3"/>
  <c r="N37" i="3"/>
  <c r="L38" i="3"/>
  <c r="M38" i="3"/>
  <c r="N38" i="3"/>
  <c r="H111" i="8" l="1"/>
  <c r="H110" i="8"/>
  <c r="H109" i="8"/>
  <c r="H108" i="8"/>
  <c r="H107" i="8"/>
  <c r="H106" i="8"/>
  <c r="H105" i="8"/>
  <c r="H111" i="12"/>
  <c r="H110" i="12"/>
  <c r="H109" i="12"/>
  <c r="H108" i="12"/>
  <c r="H107" i="12"/>
  <c r="H106" i="12"/>
  <c r="H105" i="12"/>
  <c r="H104" i="12"/>
  <c r="H103" i="12"/>
  <c r="H102" i="12"/>
  <c r="H101" i="12"/>
  <c r="L100" i="12"/>
  <c r="H37" i="12"/>
  <c r="H104" i="8"/>
  <c r="H103" i="8"/>
  <c r="M56" i="9"/>
  <c r="I56" i="9"/>
  <c r="E56" i="9"/>
  <c r="L100" i="8"/>
  <c r="H102" i="8"/>
  <c r="A4" i="5"/>
  <c r="A3" i="5"/>
  <c r="A7" i="5"/>
  <c r="L111" i="8"/>
  <c r="L110" i="8"/>
  <c r="L109" i="8"/>
  <c r="L108" i="8"/>
  <c r="L107" i="8"/>
  <c r="L106" i="8"/>
  <c r="L105" i="8"/>
  <c r="L104" i="8"/>
  <c r="L103" i="8"/>
  <c r="L102" i="8"/>
  <c r="L101" i="8"/>
  <c r="H101" i="8"/>
  <c r="H100" i="8"/>
  <c r="J91" i="12"/>
  <c r="I92" i="12"/>
  <c r="J92" i="12" s="1"/>
  <c r="F87" i="12"/>
  <c r="E88" i="12"/>
  <c r="N86" i="12"/>
  <c r="P86" i="12" s="1"/>
  <c r="M87" i="12"/>
  <c r="P66" i="12"/>
  <c r="J67" i="12"/>
  <c r="I68" i="12"/>
  <c r="N68" i="12"/>
  <c r="M69" i="12"/>
  <c r="E70" i="12"/>
  <c r="F69" i="12"/>
  <c r="P85" i="8"/>
  <c r="M88" i="8"/>
  <c r="N87" i="8"/>
  <c r="I87" i="8"/>
  <c r="J86" i="8"/>
  <c r="P86" i="8" s="1"/>
  <c r="F86" i="8"/>
  <c r="E87" i="8"/>
  <c r="H56" i="8"/>
  <c r="F69" i="8"/>
  <c r="E70" i="8"/>
  <c r="N66" i="8"/>
  <c r="P66" i="8" s="1"/>
  <c r="M67" i="8"/>
  <c r="I68" i="8"/>
  <c r="J67" i="8"/>
  <c r="J43" i="12"/>
  <c r="A2" i="5"/>
  <c r="M110" i="9"/>
  <c r="M108" i="9"/>
  <c r="I107" i="9"/>
  <c r="L37" i="12"/>
  <c r="L37" i="8"/>
  <c r="M105" i="9"/>
  <c r="M111" i="9"/>
  <c r="I106" i="9"/>
  <c r="M104" i="9"/>
  <c r="I100" i="9"/>
  <c r="L56" i="8"/>
  <c r="H56" i="12"/>
  <c r="I103" i="9"/>
  <c r="J43" i="8"/>
  <c r="F43" i="12"/>
  <c r="M106" i="9"/>
  <c r="M100" i="9"/>
  <c r="M109" i="9"/>
  <c r="M107" i="9"/>
  <c r="N24" i="12"/>
  <c r="I111" i="9"/>
  <c r="I105" i="9"/>
  <c r="I110" i="9"/>
  <c r="I108" i="9"/>
  <c r="J24" i="12"/>
  <c r="H37" i="8"/>
  <c r="I109" i="9"/>
  <c r="N39" i="3"/>
  <c r="M102" i="9"/>
  <c r="P56" i="9"/>
  <c r="F113" i="9"/>
  <c r="N113" i="9"/>
  <c r="M101" i="9"/>
  <c r="M37" i="9"/>
  <c r="M103" i="9"/>
  <c r="I104" i="9"/>
  <c r="I101" i="9"/>
  <c r="I37" i="9"/>
  <c r="I102" i="9"/>
  <c r="P37" i="9"/>
  <c r="N24" i="8"/>
  <c r="A1" i="5"/>
  <c r="H113" i="9"/>
  <c r="P109" i="9"/>
  <c r="P105" i="9"/>
  <c r="P101" i="9"/>
  <c r="L56" i="12"/>
  <c r="P111" i="9"/>
  <c r="P107" i="9"/>
  <c r="P103" i="9"/>
  <c r="L113" i="9"/>
  <c r="D56" i="12"/>
  <c r="F43" i="8"/>
  <c r="A9" i="5"/>
  <c r="J113" i="9"/>
  <c r="P110" i="9"/>
  <c r="P108" i="9"/>
  <c r="P106" i="9"/>
  <c r="P104" i="9"/>
  <c r="P102" i="9"/>
  <c r="P100" i="9"/>
  <c r="M25" i="12"/>
  <c r="N25" i="12" s="1"/>
  <c r="N43" i="12"/>
  <c r="M25" i="8"/>
  <c r="N25" i="8" s="1"/>
  <c r="I44" i="12"/>
  <c r="J44" i="12" s="1"/>
  <c r="J44" i="8"/>
  <c r="E25" i="12"/>
  <c r="A22" i="5"/>
  <c r="A20" i="5"/>
  <c r="A18" i="5"/>
  <c r="A16" i="5"/>
  <c r="A14" i="5"/>
  <c r="A12" i="5"/>
  <c r="A10" i="5"/>
  <c r="A21" i="5"/>
  <c r="A19" i="5"/>
  <c r="A17" i="5"/>
  <c r="A15" i="5"/>
  <c r="A13" i="5"/>
  <c r="A11" i="5"/>
  <c r="M44" i="12"/>
  <c r="I25" i="12"/>
  <c r="N43" i="8"/>
  <c r="M45" i="8"/>
  <c r="J24" i="8"/>
  <c r="I25" i="8"/>
  <c r="E25" i="8"/>
  <c r="E26" i="8" s="1"/>
  <c r="E44" i="12"/>
  <c r="F44" i="8"/>
  <c r="E45" i="8"/>
  <c r="A8" i="5"/>
  <c r="A6" i="5"/>
  <c r="N100" i="12" l="1"/>
  <c r="J100" i="12"/>
  <c r="I100" i="12" s="1"/>
  <c r="J100" i="8"/>
  <c r="P67" i="12"/>
  <c r="L113" i="8"/>
  <c r="N100" i="8"/>
  <c r="H113" i="8"/>
  <c r="I100" i="8"/>
  <c r="M88" i="12"/>
  <c r="N87" i="12"/>
  <c r="P87" i="12" s="1"/>
  <c r="E89" i="12"/>
  <c r="F88" i="12"/>
  <c r="J94" i="12"/>
  <c r="I94" i="12" s="1"/>
  <c r="M26" i="12"/>
  <c r="N26" i="12" s="1"/>
  <c r="E71" i="12"/>
  <c r="F70" i="12"/>
  <c r="I69" i="12"/>
  <c r="J68" i="12"/>
  <c r="M70" i="12"/>
  <c r="N69" i="12"/>
  <c r="M89" i="8"/>
  <c r="N88" i="8"/>
  <c r="I88" i="8"/>
  <c r="J87" i="8"/>
  <c r="P87" i="8" s="1"/>
  <c r="E88" i="8"/>
  <c r="F87" i="8"/>
  <c r="I45" i="8"/>
  <c r="J45" i="8" s="1"/>
  <c r="I69" i="8"/>
  <c r="J68" i="8"/>
  <c r="E71" i="8"/>
  <c r="F70" i="8"/>
  <c r="M68" i="8"/>
  <c r="N67" i="8"/>
  <c r="P67" i="8" s="1"/>
  <c r="M100" i="12"/>
  <c r="P24" i="12"/>
  <c r="M113" i="9"/>
  <c r="H113" i="12"/>
  <c r="I113" i="9"/>
  <c r="P113" i="9"/>
  <c r="P117" i="9" s="1"/>
  <c r="L113" i="12"/>
  <c r="I45" i="12"/>
  <c r="I46" i="12" s="1"/>
  <c r="M26" i="8"/>
  <c r="N26" i="8" s="1"/>
  <c r="E26" i="12"/>
  <c r="E27" i="12" s="1"/>
  <c r="P43" i="12"/>
  <c r="N44" i="8"/>
  <c r="P44" i="8" s="1"/>
  <c r="E27" i="8"/>
  <c r="J25" i="8"/>
  <c r="J101" i="8" s="1"/>
  <c r="I101" i="8" s="1"/>
  <c r="I26" i="8"/>
  <c r="N45" i="8"/>
  <c r="M46" i="8"/>
  <c r="J25" i="12"/>
  <c r="J101" i="12" s="1"/>
  <c r="I26" i="12"/>
  <c r="F45" i="8"/>
  <c r="E46" i="8"/>
  <c r="F44" i="12"/>
  <c r="E45" i="12"/>
  <c r="P24" i="8"/>
  <c r="P43" i="8"/>
  <c r="N44" i="12"/>
  <c r="N101" i="12" s="1"/>
  <c r="M45" i="12"/>
  <c r="M27" i="8" l="1"/>
  <c r="N27" i="8" s="1"/>
  <c r="J45" i="12"/>
  <c r="P100" i="8"/>
  <c r="M100" i="8"/>
  <c r="N102" i="8"/>
  <c r="M102" i="8" s="1"/>
  <c r="N101" i="8"/>
  <c r="I46" i="8"/>
  <c r="I47" i="8" s="1"/>
  <c r="M27" i="12"/>
  <c r="N27" i="12" s="1"/>
  <c r="E90" i="12"/>
  <c r="F89" i="12"/>
  <c r="M89" i="12"/>
  <c r="N88" i="12"/>
  <c r="P88" i="12" s="1"/>
  <c r="J69" i="12"/>
  <c r="I70" i="12"/>
  <c r="M71" i="12"/>
  <c r="N70" i="12"/>
  <c r="E72" i="12"/>
  <c r="F71" i="12"/>
  <c r="P68" i="12"/>
  <c r="N89" i="8"/>
  <c r="M90" i="8"/>
  <c r="E89" i="8"/>
  <c r="F88" i="8"/>
  <c r="I89" i="8"/>
  <c r="J88" i="8"/>
  <c r="F71" i="8"/>
  <c r="E72" i="8"/>
  <c r="M69" i="8"/>
  <c r="N68" i="8"/>
  <c r="P68" i="8" s="1"/>
  <c r="J69" i="8"/>
  <c r="I70" i="8"/>
  <c r="P100" i="12"/>
  <c r="P45" i="8"/>
  <c r="N45" i="12"/>
  <c r="M46" i="12"/>
  <c r="F45" i="12"/>
  <c r="E46" i="12"/>
  <c r="F46" i="8"/>
  <c r="E47" i="8"/>
  <c r="I101" i="12"/>
  <c r="P25" i="12"/>
  <c r="P25" i="8"/>
  <c r="E28" i="8"/>
  <c r="P44" i="12"/>
  <c r="M101" i="12"/>
  <c r="J46" i="12"/>
  <c r="I47" i="12"/>
  <c r="J26" i="12"/>
  <c r="J102" i="12" s="1"/>
  <c r="I27" i="12"/>
  <c r="M47" i="8"/>
  <c r="N46" i="8"/>
  <c r="J26" i="8"/>
  <c r="J102" i="8" s="1"/>
  <c r="I102" i="8" s="1"/>
  <c r="I27" i="8"/>
  <c r="E28" i="12"/>
  <c r="M28" i="8" l="1"/>
  <c r="M28" i="12"/>
  <c r="N28" i="12" s="1"/>
  <c r="N102" i="12"/>
  <c r="M102" i="12" s="1"/>
  <c r="J46" i="8"/>
  <c r="P46" i="8" s="1"/>
  <c r="P69" i="12"/>
  <c r="P101" i="8"/>
  <c r="M101" i="8"/>
  <c r="P102" i="8"/>
  <c r="N103" i="8"/>
  <c r="M103" i="8" s="1"/>
  <c r="E91" i="12"/>
  <c r="F90" i="12"/>
  <c r="M90" i="12"/>
  <c r="N89" i="12"/>
  <c r="P89" i="12" s="1"/>
  <c r="M72" i="12"/>
  <c r="N71" i="12"/>
  <c r="E73" i="12"/>
  <c r="F73" i="12" s="1"/>
  <c r="F72" i="12"/>
  <c r="I71" i="12"/>
  <c r="J70" i="12"/>
  <c r="I90" i="8"/>
  <c r="J89" i="8"/>
  <c r="P89" i="8" s="1"/>
  <c r="E90" i="8"/>
  <c r="F89" i="8"/>
  <c r="P88" i="8"/>
  <c r="M91" i="8"/>
  <c r="N90" i="8"/>
  <c r="I71" i="8"/>
  <c r="J70" i="8"/>
  <c r="E73" i="8"/>
  <c r="F73" i="8" s="1"/>
  <c r="F72" i="8"/>
  <c r="M70" i="8"/>
  <c r="N69" i="8"/>
  <c r="P69" i="8" s="1"/>
  <c r="P45" i="12"/>
  <c r="P26" i="8"/>
  <c r="N47" i="8"/>
  <c r="M48" i="8"/>
  <c r="E29" i="12"/>
  <c r="I28" i="8"/>
  <c r="J27" i="8"/>
  <c r="M29" i="8"/>
  <c r="N28" i="8"/>
  <c r="J27" i="12"/>
  <c r="J103" i="12" s="1"/>
  <c r="I28" i="12"/>
  <c r="J47" i="12"/>
  <c r="I48" i="12"/>
  <c r="P101" i="12"/>
  <c r="P26" i="12"/>
  <c r="E29" i="8"/>
  <c r="E48" i="8"/>
  <c r="F47" i="8"/>
  <c r="F46" i="12"/>
  <c r="E47" i="12"/>
  <c r="N46" i="12"/>
  <c r="N103" i="12" s="1"/>
  <c r="M47" i="12"/>
  <c r="I48" i="8"/>
  <c r="J47" i="8"/>
  <c r="M29" i="12" l="1"/>
  <c r="N29" i="12" s="1"/>
  <c r="J103" i="8"/>
  <c r="I103" i="8" s="1"/>
  <c r="N104" i="8"/>
  <c r="M104" i="8" s="1"/>
  <c r="E92" i="12"/>
  <c r="F92" i="12" s="1"/>
  <c r="F91" i="12"/>
  <c r="M91" i="12"/>
  <c r="N90" i="12"/>
  <c r="P90" i="12" s="1"/>
  <c r="F75" i="12"/>
  <c r="P70" i="12"/>
  <c r="J71" i="12"/>
  <c r="I72" i="12"/>
  <c r="M73" i="12"/>
  <c r="N73" i="12" s="1"/>
  <c r="N72" i="12"/>
  <c r="N91" i="8"/>
  <c r="M92" i="8"/>
  <c r="N92" i="8" s="1"/>
  <c r="F90" i="8"/>
  <c r="E91" i="8"/>
  <c r="I91" i="8"/>
  <c r="J90" i="8"/>
  <c r="P90" i="8" s="1"/>
  <c r="N70" i="8"/>
  <c r="P70" i="8" s="1"/>
  <c r="M71" i="8"/>
  <c r="F75" i="8"/>
  <c r="I72" i="8"/>
  <c r="J71" i="8"/>
  <c r="P102" i="12"/>
  <c r="I102" i="12"/>
  <c r="P47" i="8"/>
  <c r="N47" i="12"/>
  <c r="M48" i="12"/>
  <c r="J48" i="8"/>
  <c r="I49" i="8"/>
  <c r="F48" i="8"/>
  <c r="E49" i="8"/>
  <c r="M103" i="12"/>
  <c r="J48" i="12"/>
  <c r="I49" i="12"/>
  <c r="J28" i="12"/>
  <c r="J104" i="12" s="1"/>
  <c r="I29" i="12"/>
  <c r="J28" i="8"/>
  <c r="J104" i="8" s="1"/>
  <c r="I104" i="8" s="1"/>
  <c r="I29" i="8"/>
  <c r="M49" i="8"/>
  <c r="N48" i="8"/>
  <c r="F47" i="12"/>
  <c r="E48" i="12"/>
  <c r="E30" i="8"/>
  <c r="I103" i="12"/>
  <c r="P27" i="12"/>
  <c r="N29" i="8"/>
  <c r="M30" i="8"/>
  <c r="P27" i="8"/>
  <c r="E30" i="12"/>
  <c r="P46" i="12"/>
  <c r="M30" i="12" l="1"/>
  <c r="N30" i="12" s="1"/>
  <c r="P103" i="8"/>
  <c r="N104" i="12"/>
  <c r="M104" i="12" s="1"/>
  <c r="P71" i="12"/>
  <c r="N94" i="8"/>
  <c r="M94" i="8" s="1"/>
  <c r="N105" i="8"/>
  <c r="M105" i="8" s="1"/>
  <c r="P104" i="8"/>
  <c r="M92" i="12"/>
  <c r="N92" i="12" s="1"/>
  <c r="N91" i="12"/>
  <c r="P91" i="12" s="1"/>
  <c r="F94" i="12"/>
  <c r="E94" i="12" s="1"/>
  <c r="I73" i="12"/>
  <c r="J73" i="12" s="1"/>
  <c r="J72" i="12"/>
  <c r="N75" i="12"/>
  <c r="I92" i="8"/>
  <c r="J92" i="8" s="1"/>
  <c r="J91" i="8"/>
  <c r="P91" i="8" s="1"/>
  <c r="E92" i="8"/>
  <c r="F92" i="8" s="1"/>
  <c r="F91" i="8"/>
  <c r="M72" i="8"/>
  <c r="N71" i="8"/>
  <c r="P71" i="8" s="1"/>
  <c r="I73" i="8"/>
  <c r="J73" i="8" s="1"/>
  <c r="J72" i="8"/>
  <c r="P47" i="12"/>
  <c r="P103" i="12"/>
  <c r="M31" i="12"/>
  <c r="P28" i="8"/>
  <c r="J49" i="12"/>
  <c r="I50" i="12"/>
  <c r="E31" i="12"/>
  <c r="N30" i="8"/>
  <c r="M31" i="8"/>
  <c r="E31" i="8"/>
  <c r="N49" i="8"/>
  <c r="M50" i="8"/>
  <c r="J29" i="8"/>
  <c r="J105" i="8" s="1"/>
  <c r="I105" i="8" s="1"/>
  <c r="I30" i="8"/>
  <c r="P28" i="12"/>
  <c r="P48" i="8"/>
  <c r="N48" i="12"/>
  <c r="M49" i="12"/>
  <c r="F48" i="12"/>
  <c r="E49" i="12"/>
  <c r="J29" i="12"/>
  <c r="J105" i="12" s="1"/>
  <c r="I30" i="12"/>
  <c r="F49" i="8"/>
  <c r="E50" i="8"/>
  <c r="I50" i="8"/>
  <c r="J49" i="8"/>
  <c r="N105" i="12" l="1"/>
  <c r="M105" i="12" s="1"/>
  <c r="P72" i="12"/>
  <c r="P73" i="12"/>
  <c r="P49" i="8"/>
  <c r="F94" i="8"/>
  <c r="E94" i="8" s="1"/>
  <c r="P105" i="8"/>
  <c r="N106" i="8"/>
  <c r="M106" i="8" s="1"/>
  <c r="N94" i="12"/>
  <c r="M94" i="12" s="1"/>
  <c r="P92" i="12"/>
  <c r="P94" i="12" s="1"/>
  <c r="J75" i="12"/>
  <c r="P75" i="12"/>
  <c r="P92" i="8"/>
  <c r="P94" i="8" s="1"/>
  <c r="J94" i="8"/>
  <c r="I94" i="8" s="1"/>
  <c r="N72" i="8"/>
  <c r="P72" i="8" s="1"/>
  <c r="M73" i="8"/>
  <c r="N73" i="8" s="1"/>
  <c r="J75" i="8"/>
  <c r="P104" i="12"/>
  <c r="I104" i="12"/>
  <c r="P48" i="12"/>
  <c r="I105" i="12"/>
  <c r="P29" i="12"/>
  <c r="J50" i="8"/>
  <c r="I51" i="8"/>
  <c r="F50" i="8"/>
  <c r="E51" i="8"/>
  <c r="J30" i="12"/>
  <c r="J106" i="12" s="1"/>
  <c r="I31" i="12"/>
  <c r="F49" i="12"/>
  <c r="E50" i="12"/>
  <c r="J30" i="8"/>
  <c r="J106" i="8" s="1"/>
  <c r="I106" i="8" s="1"/>
  <c r="I31" i="8"/>
  <c r="M51" i="8"/>
  <c r="N50" i="8"/>
  <c r="N31" i="8"/>
  <c r="M32" i="8"/>
  <c r="E32" i="12"/>
  <c r="J50" i="12"/>
  <c r="I51" i="12"/>
  <c r="N31" i="12"/>
  <c r="M32" i="12"/>
  <c r="N49" i="12"/>
  <c r="P49" i="12" s="1"/>
  <c r="M50" i="12"/>
  <c r="P29" i="8"/>
  <c r="E32" i="8"/>
  <c r="N106" i="12" l="1"/>
  <c r="P106" i="8"/>
  <c r="N107" i="8"/>
  <c r="M107" i="8" s="1"/>
  <c r="N75" i="8"/>
  <c r="P73" i="8"/>
  <c r="P75" i="8" s="1"/>
  <c r="E33" i="12"/>
  <c r="M33" i="8"/>
  <c r="N32" i="8"/>
  <c r="N51" i="8"/>
  <c r="M52" i="8"/>
  <c r="F50" i="12"/>
  <c r="E51" i="12"/>
  <c r="J31" i="12"/>
  <c r="J107" i="12" s="1"/>
  <c r="I32" i="12"/>
  <c r="E52" i="8"/>
  <c r="F51" i="8"/>
  <c r="I52" i="8"/>
  <c r="J51" i="8"/>
  <c r="P105" i="12"/>
  <c r="N50" i="12"/>
  <c r="M51" i="12"/>
  <c r="N32" i="12"/>
  <c r="M33" i="12"/>
  <c r="I32" i="8"/>
  <c r="J31" i="8"/>
  <c r="J107" i="8" s="1"/>
  <c r="I107" i="8" s="1"/>
  <c r="I106" i="12"/>
  <c r="P30" i="12"/>
  <c r="P50" i="8"/>
  <c r="M106" i="12"/>
  <c r="E33" i="8"/>
  <c r="J51" i="12"/>
  <c r="I52" i="12"/>
  <c r="P30" i="8"/>
  <c r="N107" i="12" l="1"/>
  <c r="M107" i="12" s="1"/>
  <c r="P107" i="8"/>
  <c r="N108" i="8"/>
  <c r="M108" i="8" s="1"/>
  <c r="P50" i="12"/>
  <c r="P51" i="8"/>
  <c r="E34" i="8"/>
  <c r="J32" i="8"/>
  <c r="J108" i="8" s="1"/>
  <c r="I108" i="8" s="1"/>
  <c r="I33" i="8"/>
  <c r="N51" i="12"/>
  <c r="M52" i="12"/>
  <c r="F51" i="12"/>
  <c r="E52" i="12"/>
  <c r="N52" i="8"/>
  <c r="M53" i="8"/>
  <c r="E34" i="12"/>
  <c r="P106" i="12"/>
  <c r="P31" i="8"/>
  <c r="N33" i="12"/>
  <c r="M34" i="12"/>
  <c r="J52" i="8"/>
  <c r="I53" i="8"/>
  <c r="F52" i="8"/>
  <c r="E53" i="8"/>
  <c r="I107" i="12"/>
  <c r="P31" i="12"/>
  <c r="N33" i="8"/>
  <c r="M34" i="8"/>
  <c r="J52" i="12"/>
  <c r="I53" i="12"/>
  <c r="J32" i="12"/>
  <c r="J108" i="12" s="1"/>
  <c r="I33" i="12"/>
  <c r="N108" i="12" l="1"/>
  <c r="M108" i="12" s="1"/>
  <c r="N109" i="8"/>
  <c r="M109" i="8" s="1"/>
  <c r="P108" i="8"/>
  <c r="P52" i="8"/>
  <c r="P51" i="12"/>
  <c r="N34" i="8"/>
  <c r="M35" i="8"/>
  <c r="N35" i="8" s="1"/>
  <c r="F53" i="8"/>
  <c r="E54" i="8"/>
  <c r="F54" i="8" s="1"/>
  <c r="J53" i="8"/>
  <c r="I54" i="8"/>
  <c r="J54" i="8" s="1"/>
  <c r="N34" i="12"/>
  <c r="M35" i="12"/>
  <c r="N35" i="12" s="1"/>
  <c r="E35" i="12"/>
  <c r="N53" i="8"/>
  <c r="M54" i="8"/>
  <c r="N54" i="8" s="1"/>
  <c r="F52" i="12"/>
  <c r="E53" i="12"/>
  <c r="N52" i="12"/>
  <c r="P52" i="12" s="1"/>
  <c r="M53" i="12"/>
  <c r="P32" i="8"/>
  <c r="E35" i="8"/>
  <c r="J33" i="12"/>
  <c r="J109" i="12" s="1"/>
  <c r="I34" i="12"/>
  <c r="J53" i="12"/>
  <c r="I54" i="12"/>
  <c r="J54" i="12" s="1"/>
  <c r="P107" i="12"/>
  <c r="J33" i="8"/>
  <c r="J109" i="8" s="1"/>
  <c r="I34" i="8"/>
  <c r="P32" i="12"/>
  <c r="N109" i="12" l="1"/>
  <c r="P109" i="8"/>
  <c r="I109" i="8"/>
  <c r="N110" i="8"/>
  <c r="M110" i="8" s="1"/>
  <c r="N111" i="8"/>
  <c r="M111" i="8" s="1"/>
  <c r="P108" i="12"/>
  <c r="I108" i="12"/>
  <c r="M109" i="12"/>
  <c r="N56" i="8"/>
  <c r="M56" i="8" s="1"/>
  <c r="F56" i="8"/>
  <c r="E56" i="8" s="1"/>
  <c r="J56" i="12"/>
  <c r="I56" i="12" s="1"/>
  <c r="J34" i="12"/>
  <c r="J110" i="12" s="1"/>
  <c r="I35" i="12"/>
  <c r="J35" i="12" s="1"/>
  <c r="J111" i="12" s="1"/>
  <c r="N53" i="12"/>
  <c r="P53" i="12" s="1"/>
  <c r="M54" i="12"/>
  <c r="N54" i="12" s="1"/>
  <c r="P54" i="12" s="1"/>
  <c r="N37" i="12"/>
  <c r="M37" i="12" s="1"/>
  <c r="P54" i="8"/>
  <c r="J56" i="8"/>
  <c r="I56" i="8" s="1"/>
  <c r="N37" i="8"/>
  <c r="M37" i="8" s="1"/>
  <c r="P33" i="8"/>
  <c r="I109" i="12"/>
  <c r="P33" i="12"/>
  <c r="P53" i="8"/>
  <c r="J34" i="8"/>
  <c r="J110" i="8" s="1"/>
  <c r="I110" i="8" s="1"/>
  <c r="I35" i="8"/>
  <c r="J35" i="8" s="1"/>
  <c r="J111" i="8" s="1"/>
  <c r="I111" i="8" s="1"/>
  <c r="F53" i="12"/>
  <c r="E54" i="12"/>
  <c r="F54" i="12" s="1"/>
  <c r="N110" i="12" l="1"/>
  <c r="M110" i="12" s="1"/>
  <c r="N111" i="12"/>
  <c r="M111" i="12" s="1"/>
  <c r="P110" i="8"/>
  <c r="N113" i="8"/>
  <c r="M113" i="8" s="1"/>
  <c r="P111" i="8"/>
  <c r="J113" i="8"/>
  <c r="I113" i="8" s="1"/>
  <c r="P56" i="8"/>
  <c r="F56" i="12"/>
  <c r="E56" i="12" s="1"/>
  <c r="P109" i="12"/>
  <c r="P35" i="8"/>
  <c r="J37" i="8"/>
  <c r="I37" i="8" s="1"/>
  <c r="I110" i="12"/>
  <c r="P34" i="12"/>
  <c r="P56" i="12"/>
  <c r="P34" i="8"/>
  <c r="N56" i="12"/>
  <c r="M56" i="12" s="1"/>
  <c r="I111" i="12"/>
  <c r="P35" i="12"/>
  <c r="J37" i="12"/>
  <c r="I37" i="12" s="1"/>
  <c r="P113" i="8" l="1"/>
  <c r="P117" i="8" s="1"/>
  <c r="P37" i="12"/>
  <c r="N113" i="12"/>
  <c r="M113" i="12" s="1"/>
  <c r="P110" i="12"/>
  <c r="P37" i="8"/>
  <c r="P111" i="12"/>
  <c r="J113" i="12"/>
  <c r="I113" i="12" s="1"/>
  <c r="P113" i="12" l="1"/>
  <c r="P117" i="12" s="1"/>
  <c r="D102" i="9" l="1"/>
  <c r="E102" i="9" s="1"/>
  <c r="D107" i="9"/>
  <c r="E107" i="9" s="1"/>
  <c r="D108" i="9"/>
  <c r="E108" i="9" s="1"/>
  <c r="D109" i="9"/>
  <c r="E109" i="9" s="1"/>
  <c r="D37" i="9"/>
  <c r="E37" i="9" s="1"/>
  <c r="D111" i="9"/>
  <c r="E111" i="9" s="1"/>
  <c r="D101" i="9"/>
  <c r="E101" i="9" s="1"/>
  <c r="D26" i="8"/>
  <c r="F26" i="8" s="1"/>
  <c r="F102" i="8" s="1"/>
  <c r="D28" i="8"/>
  <c r="D104" i="8" s="1"/>
  <c r="D35" i="8"/>
  <c r="F35" i="8" s="1"/>
  <c r="F111" i="8" s="1"/>
  <c r="D35" i="12"/>
  <c r="D100" i="9"/>
  <c r="E100" i="9" s="1"/>
  <c r="D110" i="9"/>
  <c r="E110" i="9" s="1"/>
  <c r="D104" i="9"/>
  <c r="E104" i="9" s="1"/>
  <c r="D105" i="9"/>
  <c r="E105" i="9" s="1"/>
  <c r="D103" i="9"/>
  <c r="E103" i="9" s="1"/>
  <c r="D26" i="12"/>
  <c r="D102" i="12" s="1"/>
  <c r="D29" i="8"/>
  <c r="F29" i="8" s="1"/>
  <c r="F105" i="8" s="1"/>
  <c r="D29" i="12"/>
  <c r="D105" i="12" s="1"/>
  <c r="D30" i="12"/>
  <c r="D106" i="12" s="1"/>
  <c r="D31" i="12"/>
  <c r="D107" i="12" s="1"/>
  <c r="D32" i="12"/>
  <c r="D108" i="12" s="1"/>
  <c r="D33" i="12"/>
  <c r="D109" i="12" s="1"/>
  <c r="D34" i="12"/>
  <c r="D110" i="12" s="1"/>
  <c r="D24" i="12"/>
  <c r="D100" i="12" s="1"/>
  <c r="D106" i="9"/>
  <c r="E106" i="9" s="1"/>
  <c r="D25" i="8"/>
  <c r="F25" i="8" s="1"/>
  <c r="F101" i="8" s="1"/>
  <c r="D25" i="12"/>
  <c r="D101" i="12" s="1"/>
  <c r="D27" i="8"/>
  <c r="D103" i="8" s="1"/>
  <c r="D27" i="12"/>
  <c r="D103" i="12" s="1"/>
  <c r="D28" i="12"/>
  <c r="D104" i="12" s="1"/>
  <c r="D30" i="8"/>
  <c r="F30" i="8" s="1"/>
  <c r="F106" i="8" s="1"/>
  <c r="D31" i="8"/>
  <c r="F31" i="8" s="1"/>
  <c r="F107" i="8" s="1"/>
  <c r="D32" i="8"/>
  <c r="F32" i="8" s="1"/>
  <c r="F108" i="8" s="1"/>
  <c r="D33" i="8"/>
  <c r="F33" i="8" s="1"/>
  <c r="F109" i="8" s="1"/>
  <c r="D34" i="8"/>
  <c r="D110" i="8" s="1"/>
  <c r="D24" i="8"/>
  <c r="D100" i="8" s="1"/>
  <c r="F32" i="12" l="1"/>
  <c r="F108" i="12" s="1"/>
  <c r="E108" i="12" s="1"/>
  <c r="F34" i="8"/>
  <c r="F110" i="8" s="1"/>
  <c r="F30" i="12"/>
  <c r="F106" i="12" s="1"/>
  <c r="F35" i="12"/>
  <c r="F111" i="12" s="1"/>
  <c r="D111" i="12"/>
  <c r="D37" i="12"/>
  <c r="F24" i="12"/>
  <c r="D111" i="8"/>
  <c r="E111" i="8" s="1"/>
  <c r="F24" i="8"/>
  <c r="F100" i="8" s="1"/>
  <c r="E100" i="8" s="1"/>
  <c r="F34" i="12"/>
  <c r="F33" i="12"/>
  <c r="F31" i="12"/>
  <c r="F29" i="12"/>
  <c r="D102" i="8"/>
  <c r="E110" i="8"/>
  <c r="E106" i="12"/>
  <c r="E102" i="8"/>
  <c r="D37" i="8"/>
  <c r="D109" i="8"/>
  <c r="E109" i="8" s="1"/>
  <c r="D108" i="8"/>
  <c r="E108" i="8" s="1"/>
  <c r="D107" i="8"/>
  <c r="E107" i="8" s="1"/>
  <c r="D106" i="8"/>
  <c r="E106" i="8" s="1"/>
  <c r="D113" i="9"/>
  <c r="E113" i="9" s="1"/>
  <c r="F28" i="12"/>
  <c r="F27" i="12"/>
  <c r="F27" i="8"/>
  <c r="F103" i="8" s="1"/>
  <c r="E103" i="8" s="1"/>
  <c r="F25" i="12"/>
  <c r="D101" i="8"/>
  <c r="E101" i="8" s="1"/>
  <c r="F26" i="12"/>
  <c r="D105" i="8"/>
  <c r="E105" i="8" s="1"/>
  <c r="F28" i="8"/>
  <c r="F104" i="8" s="1"/>
  <c r="E104" i="8" s="1"/>
  <c r="E111" i="12" l="1"/>
  <c r="F101" i="12"/>
  <c r="E101" i="12" s="1"/>
  <c r="F105" i="12"/>
  <c r="E105" i="12" s="1"/>
  <c r="F107" i="12"/>
  <c r="E107" i="12" s="1"/>
  <c r="F102" i="12"/>
  <c r="E102" i="12" s="1"/>
  <c r="F103" i="12"/>
  <c r="E103" i="12" s="1"/>
  <c r="F109" i="12"/>
  <c r="E109" i="12" s="1"/>
  <c r="F104" i="12"/>
  <c r="E104" i="12" s="1"/>
  <c r="F110" i="12"/>
  <c r="E110" i="12" s="1"/>
  <c r="F100" i="12"/>
  <c r="E100" i="12" s="1"/>
  <c r="F113" i="8"/>
  <c r="D113" i="8"/>
  <c r="D113" i="12"/>
  <c r="F37" i="8"/>
  <c r="E37" i="8" s="1"/>
  <c r="F37" i="12"/>
  <c r="E37" i="12" s="1"/>
  <c r="F113" i="12" l="1"/>
  <c r="E113" i="8"/>
  <c r="E113" i="12" l="1"/>
</calcChain>
</file>

<file path=xl/sharedStrings.xml><?xml version="1.0" encoding="utf-8"?>
<sst xmlns="http://schemas.openxmlformats.org/spreadsheetml/2006/main" count="913" uniqueCount="253">
  <si>
    <t>Brantford Power Inc.</t>
  </si>
  <si>
    <t>Burlington Hydro Inc.</t>
  </si>
  <si>
    <t>Centre Wellington Hydro Ltd.</t>
  </si>
  <si>
    <t>Cooperative Hydro Embrun Inc.</t>
  </si>
  <si>
    <t>E.L.K. Energy Inc.</t>
  </si>
  <si>
    <t>Essex Powerlines Corporation</t>
  </si>
  <si>
    <t>Festival Hydro Inc.</t>
  </si>
  <si>
    <t>Fort Frances Power Corporation</t>
  </si>
  <si>
    <t>Hydro Hawkesbury Inc.</t>
  </si>
  <si>
    <t>Hydro One Remote Communities Inc.</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</si>
  <si>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</si>
  <si>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</si>
  <si>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</si>
  <si>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</si>
  <si>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</si>
  <si>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</si>
  <si>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</si>
  <si>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</si>
  <si>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</si>
  <si>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</si>
  <si>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</si>
  <si>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</si>
  <si>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Tillsonburg Hydro Inc.</t>
  </si>
  <si>
    <t>West Coast Huron Energy Inc.</t>
  </si>
  <si>
    <t>Westario Power Inc.</t>
  </si>
  <si>
    <t>Whitby Hydro Electric Corporation</t>
  </si>
  <si>
    <t>Residential</t>
  </si>
  <si>
    <t>Choose Rate Class</t>
  </si>
  <si>
    <t>General Service Less Than 50 kW</t>
  </si>
  <si>
    <t>General Service 50 to 1,000 kW</t>
  </si>
  <si>
    <t>Residential Regular</t>
  </si>
  <si>
    <t>General Service 1,000 to 4,999 kW</t>
  </si>
  <si>
    <t>Residential Urban</t>
  </si>
  <si>
    <t>Large Use</t>
  </si>
  <si>
    <t>Residential Urban Year-Round</t>
  </si>
  <si>
    <t>Unmetered Scattered Load</t>
  </si>
  <si>
    <t>Residential Suburban</t>
  </si>
  <si>
    <t>Sentinel Lighting</t>
  </si>
  <si>
    <t>Residential Suburban Seasonal</t>
  </si>
  <si>
    <t>Street Lighting</t>
  </si>
  <si>
    <t>Residential Suburban Year Round</t>
  </si>
  <si>
    <t>Residential - Time of Use</t>
  </si>
  <si>
    <t>Residential - Hensall</t>
  </si>
  <si>
    <t>Residential – High Density [R1]</t>
  </si>
  <si>
    <t>Residential – Normal Density [R2]</t>
  </si>
  <si>
    <t>Seasonal Residential – High Density [R3]</t>
  </si>
  <si>
    <t>Seasonal Residential – Normal Density [R4]</t>
  </si>
  <si>
    <t>Residential – Urban [UR]</t>
  </si>
  <si>
    <t>General Service Less Than 50 kW – Single Phase energy-billed [G1]</t>
  </si>
  <si>
    <t>General Service Less Than 50 kW – Three Phase energy-billed [G3]</t>
  </si>
  <si>
    <t>General Service Less Than 50 kW – Transmission Class energy-billed [T]</t>
  </si>
  <si>
    <t>General Service Less Than 50 kW – Urban energy-billed [UG]</t>
  </si>
  <si>
    <t>Westport Sewage Treatment Plant</t>
  </si>
  <si>
    <t>Small Commercial and USL - per meter</t>
  </si>
  <si>
    <t>Small Commercial and USL - per connection</t>
  </si>
  <si>
    <t>Farms – Single Phase energy-billed [F1]</t>
  </si>
  <si>
    <t>General Service 50 to 499 kW</t>
  </si>
  <si>
    <t>General Service 50 to 699 kW</t>
  </si>
  <si>
    <t>General Service 50 to 999 kW</t>
  </si>
  <si>
    <t>General Service 50 to 999 kW - Interval Metered</t>
  </si>
  <si>
    <t>General Service 50 to 1,000 kW - Interval Meters</t>
  </si>
  <si>
    <t>General Service 50 to 1,000 kW - Non Interval Meters</t>
  </si>
  <si>
    <t>General Service 50 to 1,499 kW</t>
  </si>
  <si>
    <t>General Service 50 to 1,499 kW - Interval Metered</t>
  </si>
  <si>
    <t>General Service  50 to 2,499 kW</t>
  </si>
  <si>
    <t>General Service 50 to 2,999 kW</t>
  </si>
  <si>
    <t>General Service 50 to 2,999 kW - Time of Use</t>
  </si>
  <si>
    <t>General Service 50 to 4,999 kW</t>
  </si>
  <si>
    <t>General Service 50 to 4,999 kW – Interval Metered</t>
  </si>
  <si>
    <t>General Service 50 to 4,999 kW - Time of Use</t>
  </si>
  <si>
    <t>General Service 50 to 4,999 kW (CoGeneration)</t>
  </si>
  <si>
    <t>General Service 50 to 4,999 kW (formerly Time of Use)</t>
  </si>
  <si>
    <t>General Service 500 to 4,999 kW</t>
  </si>
  <si>
    <t>General Service 700 to 4,999 kW</t>
  </si>
  <si>
    <t>General Service 1,000 to 2,999 kW</t>
  </si>
  <si>
    <t>General Service 1,000 to 4,999 kW - Interval Meters</t>
  </si>
  <si>
    <t>General Service 1,000 To 4,999 kW (co-generation)</t>
  </si>
  <si>
    <t>General Service Greater Than 1,000 kW</t>
  </si>
  <si>
    <t>General Service Intermediate Rate Class 1,000 To 4,999 kW (formerly Large Use Customers)</t>
  </si>
  <si>
    <t>General Service Intermediate Rate Class 1,000 To 4,999 kW (formerly General Service &gt; 50 kW Customers)</t>
  </si>
  <si>
    <t>General Service 1,500 to 4,999 kW</t>
  </si>
  <si>
    <t>General Service Equal To Or Greater Than 1,500 kW</t>
  </si>
  <si>
    <t>General Service Equal To Or Greater Than 1,500 kW - Interval Metered</t>
  </si>
  <si>
    <t>General Service Intermediate 1,000 To 4,999 kW</t>
  </si>
  <si>
    <t>General Service 2,500 to 4,999 kW</t>
  </si>
  <si>
    <t>General Service 3,000 to 4,999 kW</t>
  </si>
  <si>
    <t>General Service 3,000 to 4,999 kW - Interval Metered</t>
  </si>
  <si>
    <t>General Service 3,000 to 4,999 kW - Intermediate Use</t>
  </si>
  <si>
    <t>General Service 3,000 to 4,999 kW - Time of Use</t>
  </si>
  <si>
    <t>Intermediate With Self Generation</t>
  </si>
  <si>
    <t>General Service - Commercial</t>
  </si>
  <si>
    <t>General Service - Institutional</t>
  </si>
  <si>
    <t>Farms – Three Phase energy-billed [F3]</t>
  </si>
  <si>
    <t>Large Use - Regular</t>
  </si>
  <si>
    <t>Large Use &gt; 5000 kW</t>
  </si>
  <si>
    <t>Large Use - 3TS</t>
  </si>
  <si>
    <t>Large Use - Ford Annex</t>
  </si>
  <si>
    <t>Embedded Distributor</t>
  </si>
  <si>
    <t>Low Voltage Wheeling Charge Rate</t>
  </si>
  <si>
    <t>Stand-By</t>
  </si>
  <si>
    <t>Standby Power</t>
  </si>
  <si>
    <t>Standby Power – INTERIM APPROVAL</t>
  </si>
  <si>
    <t>Standby Power - APPROVED ON AN INTERIM BASIS</t>
  </si>
  <si>
    <t>Standby - General Service 50 - 1,000 kW</t>
  </si>
  <si>
    <t>Standby Power General Service 50 to 1,499 kW</t>
  </si>
  <si>
    <t>Standby - General Service 1,000 - 5,000 kW</t>
  </si>
  <si>
    <t>Standby Power General Service 1,500 to 4,999 kW</t>
  </si>
  <si>
    <t>Standby - Large Use</t>
  </si>
  <si>
    <t>Standby Power General Service Large Use</t>
  </si>
  <si>
    <t>Standby Distribution Service</t>
  </si>
  <si>
    <t>kW</t>
  </si>
  <si>
    <t>Rate Description</t>
  </si>
  <si>
    <t>Rate</t>
  </si>
  <si>
    <t>Network Service Rate</t>
  </si>
  <si>
    <t>Line Connection Service Rate</t>
  </si>
  <si>
    <t>Transformation Connection Service Rate</t>
  </si>
  <si>
    <t>Both Line and Transformation Connection Service Rate</t>
  </si>
  <si>
    <t>Month</t>
  </si>
  <si>
    <t>Units Billed</t>
  </si>
  <si>
    <t>Amount</t>
  </si>
  <si>
    <t>January</t>
  </si>
  <si>
    <t>February</t>
  </si>
  <si>
    <t>March</t>
  </si>
  <si>
    <t>April</t>
  </si>
  <si>
    <t>May</t>
  </si>
  <si>
    <t>June</t>
  </si>
  <si>
    <t>July</t>
  </si>
  <si>
    <t>August</t>
  </si>
  <si>
    <t>September</t>
  </si>
  <si>
    <t>October</t>
  </si>
  <si>
    <t>November</t>
  </si>
  <si>
    <t>December</t>
  </si>
  <si>
    <t>Total</t>
  </si>
  <si>
    <t>1. Info</t>
  </si>
  <si>
    <t>2. Table of Contents</t>
  </si>
  <si>
    <t>3. Rate Classes</t>
  </si>
  <si>
    <t>4. RRR Data</t>
  </si>
  <si>
    <t>5. UTRs and Sub-Transmission</t>
  </si>
  <si>
    <t>6. Historical Wholesale</t>
  </si>
  <si>
    <t>7. Current Wholesale</t>
  </si>
  <si>
    <t>8. Forecast Wholesale</t>
  </si>
  <si>
    <t>Algoma Power Inc.</t>
  </si>
  <si>
    <t>Fort Albany Power Corporation</t>
  </si>
  <si>
    <t>Greater Sudbury Hydro Inc.</t>
  </si>
  <si>
    <t>Kenora Hydro Electric Corporation Ltd.</t>
  </si>
  <si>
    <t>Kingston Hydro Corporation</t>
  </si>
  <si>
    <t>Niagara Peninsula Energy Inc.</t>
  </si>
  <si>
    <t>St. Thomas Energy Inc.</t>
  </si>
  <si>
    <t>Veridian Connections Inc.</t>
  </si>
  <si>
    <t>Wasaga Distribution Inc.</t>
  </si>
  <si>
    <t>Waterloo North Hydro Inc.</t>
  </si>
  <si>
    <t>Toronto Hydro-Electric System Limited</t>
  </si>
  <si>
    <t>Hydro One Networks Inc.</t>
  </si>
  <si>
    <t>Atikokan Hydro Inc.</t>
  </si>
  <si>
    <t>Chapleau Public Utilities Corporation</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</si>
  <si>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</si>
  <si>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</si>
  <si>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</si>
  <si>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</si>
  <si>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</si>
  <si>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</si>
  <si>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</si>
  <si>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</si>
  <si>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</si>
  <si>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</si>
  <si>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Wellington North Power Inc.</t>
  </si>
  <si>
    <t xml:space="preserve">Utility Name   </t>
  </si>
  <si>
    <t>Entegrus Powerlines Inc.</t>
  </si>
  <si>
    <t>Assigned EB Number</t>
  </si>
  <si>
    <t>Name and Title</t>
  </si>
  <si>
    <t>Phone Number</t>
  </si>
  <si>
    <t>Email Address</t>
  </si>
  <si>
    <t>Date</t>
  </si>
  <si>
    <t>Last COS Re-based Year</t>
  </si>
  <si>
    <t>Rate Class</t>
  </si>
  <si>
    <t>Unit</t>
  </si>
  <si>
    <t>Loss Adjusted Billed kWh</t>
  </si>
  <si>
    <t>Billed Amount</t>
  </si>
  <si>
    <t>Billed Amount %</t>
  </si>
  <si>
    <t>Current Wholesale Billing</t>
  </si>
  <si>
    <t>The purpose of this sheet is to re-align the current RTS Network Rates to recover current wholesale network costs.</t>
  </si>
  <si>
    <t>Current RTSR-Network</t>
  </si>
  <si>
    <t>IESO</t>
  </si>
  <si>
    <t>Network</t>
  </si>
  <si>
    <t>Total Line</t>
  </si>
  <si>
    <t>Transformation Connection</t>
  </si>
  <si>
    <t>Line Connection</t>
  </si>
  <si>
    <t>Hydro One</t>
  </si>
  <si>
    <t>Uniform Transmission Rates</t>
  </si>
  <si>
    <t>Hydro One Sub-Transmission Rates</t>
  </si>
  <si>
    <t>Non-Loss Adjusted Metered kWh</t>
  </si>
  <si>
    <t>Non-Loss Adjusted Metered kW</t>
  </si>
  <si>
    <t>Billed kW</t>
  </si>
  <si>
    <t>1.  Select the appropriate rate classes that appear on your most recent Board-Approved Tariff of Rates and Charges.
2.  Enter the RTS Network and Connection Rate as it appears on the Tariff of Rates and Charges</t>
  </si>
  <si>
    <t>RTSR-Network</t>
  </si>
  <si>
    <t>RTSR-Connection</t>
  </si>
  <si>
    <t>Add Extra Host Here (I)</t>
  </si>
  <si>
    <t>Add Extra Host Here (II)</t>
  </si>
  <si>
    <t>(if needed)</t>
  </si>
  <si>
    <t>$</t>
  </si>
  <si>
    <t>Service Territory</t>
  </si>
  <si>
    <t>Low Voltage Switchgear Credit (if applicable, enter as a negative value)</t>
  </si>
  <si>
    <t>Low Voltage Switchgear Credit (if applicable)</t>
  </si>
  <si>
    <t>Total including deduction for Low Voltage Switchgear Credit</t>
  </si>
  <si>
    <t>Bluewater Power Distribution Corporation</t>
  </si>
  <si>
    <t>Canadian Niagara Power Inc.</t>
  </si>
  <si>
    <t>Erie Thames Powerlines Corporation</t>
  </si>
  <si>
    <t>Hearst Power Distribution Company Limited</t>
  </si>
  <si>
    <t>Innpower Corporation</t>
  </si>
  <si>
    <t>Oakville Hydro Electricity Distribution Inc.</t>
  </si>
  <si>
    <t>Orillia Power Distribution Corporation</t>
  </si>
  <si>
    <t>Peterborough Distribution Incorporated</t>
  </si>
  <si>
    <t>Thunder Bay Hydro Electricity Distribution Inc.</t>
  </si>
  <si>
    <t>Drop-down lists are shaded blue; Input cells are shaded green.</t>
  </si>
  <si>
    <r>
      <t xml:space="preserve">Applicable 
Loss Factor
</t>
    </r>
    <r>
      <rPr>
        <b/>
        <i/>
        <sz val="9"/>
        <color rgb="FFFF0000"/>
        <rFont val="Arial"/>
        <family val="2"/>
      </rPr>
      <t>eg: (1.0325)</t>
    </r>
  </si>
  <si>
    <t>If needed, add extra host here. (I)</t>
  </si>
  <si>
    <t>If needed, add extra host here. (II)</t>
  </si>
  <si>
    <t>Adjusted RTSR Network</t>
  </si>
  <si>
    <t>9. RTSR Rates to Forecast</t>
  </si>
  <si>
    <t>Energy + Inc.</t>
  </si>
  <si>
    <t>Effective 
January 1, 2018</t>
  </si>
  <si>
    <t>Alectra Utilities Corporation - Enersource Hydro</t>
  </si>
  <si>
    <t>Alectra Utilities Corporation - Horizon Utilities</t>
  </si>
  <si>
    <t xml:space="preserve">Alectra Utilities Corporation - Hydro One Brampton </t>
  </si>
  <si>
    <t>Alectra Utilities Corporation - PowerStream Inc.</t>
  </si>
  <si>
    <t xml:space="preserve">Attawapiskat Power Corp. </t>
  </si>
  <si>
    <t>COLLUS PowerStream Corporation</t>
  </si>
  <si>
    <t>ENWIN Utilities Ltd.</t>
  </si>
  <si>
    <t>Hydro One Networks Inc. - Haldimand County Hydro</t>
  </si>
  <si>
    <t>Hydro One Networks Inc. - Norfolk Hydro</t>
  </si>
  <si>
    <t>Hydro One Networks Inc. - Woodstock Hydro</t>
  </si>
  <si>
    <t>Milton Hydro Distribution inc.</t>
  </si>
  <si>
    <t>Newmarket - Tay Power Distribution Ltd.</t>
  </si>
  <si>
    <t>Welland Hydro Electric System Corp.</t>
  </si>
  <si>
    <t>Effective 
January 1, 2019</t>
  </si>
  <si>
    <t>The purpose of this sheet is to calculate the expected billing when current 2018 Uniform Transmission Rates are applied against historical 2017 transmission units.</t>
  </si>
  <si>
    <t>The purpose of this sheet is to calculate the expected billing when forecasted 2019 Uniform Transmission Rates are applied against historical 2017 transmission units.</t>
  </si>
  <si>
    <t>kWh</t>
  </si>
  <si>
    <t>RTSR - Network</t>
  </si>
  <si>
    <t>RTSR - Connection</t>
  </si>
  <si>
    <t>Effective 
January 1, 2020</t>
  </si>
  <si>
    <t>Historical 2018</t>
  </si>
  <si>
    <t>Current 2019</t>
  </si>
  <si>
    <t>Forecast 2020</t>
  </si>
  <si>
    <t>Current RTSR-Connection</t>
  </si>
  <si>
    <t>Adjusted RTSR-Connection</t>
  </si>
  <si>
    <t>The purpose of this table is to re-align the current RTS Connection Rates to recover current wholesale connection costs.</t>
  </si>
  <si>
    <t>Adjusted RTSR-Network</t>
  </si>
  <si>
    <t>Proposed RTSR-Network</t>
  </si>
  <si>
    <t>The purpose of this table is to update the re-aligned RTS Network Rates to recover future wholesale network costs.</t>
  </si>
  <si>
    <t>Proposed RTSR-Connection</t>
  </si>
  <si>
    <t>The purpose of this table is to update the re-aligned RTS Connection Rates to recover future wholesale connection costs.</t>
  </si>
  <si>
    <t>EB-2018-0165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</si>
</sst>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7" formatCode="&quot;$&quot;#,##0.00;\-&quot;$&quot;#,##0.00"/>
    <numFmt numFmtId="44" formatCode="_-&quot;$&quot;* #,##0.00_-;\-&quot;$&quot;* #,##0.00_-;_-&quot;$&quot;* &quot;-&quot;??_-;_-@_-"/>
    <numFmt numFmtId="43" formatCode="_-* #,##0.00_-;\-* #,##0.00_-;_-* &quot;-&quot;??_-;_-@_-"/>
    <numFmt numFmtId="164" formatCode="_-* #,##0_-;\-* #,##0_-;_-* &quot;-&quot;??_-;_-@_-"/>
    <numFmt numFmtId="165" formatCode="0.0%"/>
    <numFmt numFmtId="166" formatCode="_-&quot;$&quot;* #,##0.0000_-;\-&quot;$&quot;* #,##0.0000_-;_-&quot;$&quot;* &quot;-&quot;??_-;_-@_-"/>
    <numFmt numFmtId="167" formatCode="_-&quot;$&quot;* #,##0_-;\-&quot;$&quot;* #,##0_-;_-&quot;$&quot;* &quot;-&quot;??_-;_-@_-"/>
    <numFmt numFmtId="168" formatCode="[$-1009]mmmm\ d\,\ yyyy;@"/>
    <numFmt numFmtId="169" formatCode="0.0000"/>
    <numFmt numFmtId="170" formatCode="##,##0"/>
    <numFmt numFmtId="171" formatCode="0.00000"/>
  </numFmts>
  <fonts count="52" x14ac:knownFonts="1">
    <font>
      <sz val="10"/>
      <name val="Arial"/>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2"/>
      <name val="Book Antiqua"/>
      <family val="1"/>
    </font>
    <font>
      <b/>
      <sz val="10"/>
      <name val="Arial"/>
      <family val="2"/>
    </font>
    <font>
      <b/>
      <sz val="11"/>
      <color indexed="48"/>
      <name val="Arial"/>
      <family val="2"/>
    </font>
    <font>
      <b/>
      <sz val="11"/>
      <name val="Arial"/>
      <family val="2"/>
    </font>
    <font>
      <sz val="11"/>
      <name val="Arial"/>
      <family val="2"/>
    </font>
    <font>
      <b/>
      <sz val="12"/>
      <name val="Arial"/>
      <family val="2"/>
    </font>
    <font>
      <sz val="10"/>
      <name val="Book Antiqua"/>
      <family val="1"/>
    </font>
    <font>
      <b/>
      <sz val="14"/>
      <name val="Book Antiqua"/>
      <family val="1"/>
    </font>
    <font>
      <b/>
      <sz val="16"/>
      <name val="Arial"/>
      <family val="2"/>
    </font>
    <font>
      <sz val="12"/>
      <name val="Book Antiqua"/>
      <family val="1"/>
    </font>
    <font>
      <sz val="14"/>
      <name val="Arial"/>
      <family val="2"/>
    </font>
    <font>
      <b/>
      <sz val="20"/>
      <name val="Arial"/>
      <family val="2"/>
    </font>
    <font>
      <b/>
      <sz val="11"/>
      <color theme="1"/>
      <name val="Calibri"/>
      <family val="2"/>
      <scheme val="minor"/>
    </font>
    <font>
      <b/>
      <sz val="12"/>
      <color indexed="10"/>
      <name val="Arial"/>
      <family val="2"/>
    </font>
    <font>
      <sz val="12"/>
      <name val="Arial"/>
      <family val="2"/>
    </font>
    <font>
      <b/>
      <sz val="12"/>
      <color theme="0"/>
      <name val="Arial"/>
      <family val="2"/>
    </font>
    <font>
      <b/>
      <sz val="12"/>
      <color rgb="FF000000"/>
      <name val="Arial"/>
      <family val="2"/>
    </font>
    <font>
      <b/>
      <sz val="10"/>
      <color theme="0"/>
      <name val="Arial"/>
      <family val="2"/>
    </font>
    <font>
      <b/>
      <u/>
      <sz val="12"/>
      <color indexed="12"/>
      <name val="Arial"/>
      <family val="2"/>
    </font>
    <font>
      <b/>
      <sz val="12"/>
      <color rgb="FFFF0000"/>
      <name val="Book Antiqua"/>
      <family val="1"/>
    </font>
    <font>
      <sz val="12"/>
      <color theme="1"/>
      <name val="Arial"/>
      <family val="2"/>
    </font>
    <font>
      <b/>
      <i/>
      <sz val="9"/>
      <color rgb="FFFF0000"/>
      <name val="Arial"/>
      <family val="2"/>
    </font>
    <font>
      <sz val="12"/>
      <color indexed="8"/>
      <name val="Arial"/>
      <family val="2"/>
    </font>
    <font>
      <sz val="11"/>
      <color theme="1"/>
      <name val="Arial"/>
      <family val="2"/>
    </font>
    <font>
      <sz val="13"/>
      <color indexed="8"/>
      <name val="Arial"/>
      <family val="2"/>
    </font>
    <font>
      <sz val="13"/>
      <name val="Arial"/>
      <family val="2"/>
    </font>
    <font>
      <b/>
      <sz val="12"/>
      <color theme="1"/>
      <name val="Arial"/>
      <family val="2"/>
    </font>
    <font>
      <b/>
      <sz val="12"/>
      <color indexed="8"/>
      <name val="Arial"/>
      <family val="2"/>
    </font>
    <font>
      <sz val="11"/>
      <color indexed="8"/>
      <name val="Calibri"/>
      <family val="2"/>
    </font>
    <font>
      <sz val="1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FFFF00"/>
        <bgColor indexed="64"/>
      </patternFill>
    </fill>
    <fill>
      <patternFill patternType="solid">
        <fgColor theme="6" tint="0.79995117038483843"/>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44" fontId="1" fillId="0" borderId="0" applyFont="0" applyFill="0" applyBorder="0" applyAlignment="0" applyProtection="0"/>
    <xf numFmtId="0" fontId="50" fillId="0" borderId="0"/>
    <xf numFmtId="9" fontId="51" fillId="0" borderId="0" applyFont="0" applyFill="0" applyBorder="0" applyAlignment="0" applyProtection="0"/>
  </cellStyleXfs>
  <cellXfs count="174">
    <xf numFmtId="0" fontId="0" fillId="0" borderId="0" xfId="0"/>
    <xf numFmtId="0" fontId="22" fillId="0" borderId="0" xfId="0" applyFont="1" applyProtection="1"/>
    <xf numFmtId="0" fontId="0" fillId="0" borderId="0" xfId="0" applyAlignment="1" applyProtection="1">
      <alignment horizontal="center"/>
      <protection locked="0"/>
    </xf>
    <xf numFmtId="0" fontId="0" fillId="25" borderId="0" xfId="0" applyFill="1"/>
    <xf numFmtId="0" fontId="0" fillId="0" borderId="0" xfId="0" applyFill="1"/>
    <xf numFmtId="0" fontId="0" fillId="0" borderId="0" xfId="0" applyAlignment="1"/>
    <xf numFmtId="0" fontId="23" fillId="0" borderId="0" xfId="0" applyFont="1" applyAlignment="1"/>
    <xf numFmtId="0" fontId="23" fillId="0" borderId="0" xfId="0" applyFont="1"/>
    <xf numFmtId="0" fontId="0" fillId="0" borderId="0" xfId="0" applyAlignment="1">
      <alignment horizontal="left"/>
    </xf>
    <xf numFmtId="0" fontId="0" fillId="0" borderId="0" xfId="0" applyFill="1" applyAlignment="1"/>
    <xf numFmtId="0" fontId="0" fillId="24" borderId="0" xfId="0" applyFill="1" applyProtection="1"/>
    <xf numFmtId="0" fontId="0" fillId="24" borderId="0" xfId="0" applyFill="1" applyAlignment="1" applyProtection="1">
      <alignment horizontal="center"/>
    </xf>
    <xf numFmtId="0" fontId="0" fillId="0" borderId="0" xfId="0" applyProtection="1"/>
    <xf numFmtId="0" fontId="27" fillId="24" borderId="0" xfId="0" applyFont="1" applyFill="1" applyProtection="1"/>
    <xf numFmtId="0" fontId="27" fillId="24" borderId="0" xfId="0" applyFont="1" applyFill="1" applyAlignment="1" applyProtection="1">
      <alignment horizontal="center" wrapText="1"/>
    </xf>
    <xf numFmtId="0" fontId="28" fillId="24" borderId="0" xfId="0" applyFont="1" applyFill="1" applyProtection="1"/>
    <xf numFmtId="0" fontId="30" fillId="24" borderId="0" xfId="0" applyFont="1" applyFill="1" applyProtection="1"/>
    <xf numFmtId="0" fontId="27" fillId="24" borderId="0" xfId="0" applyFont="1" applyFill="1" applyBorder="1" applyAlignment="1" applyProtection="1">
      <alignment wrapText="1"/>
    </xf>
    <xf numFmtId="0" fontId="27" fillId="0" borderId="0" xfId="0" applyFont="1" applyAlignment="1" applyProtection="1">
      <alignment horizontal="center" wrapText="1"/>
    </xf>
    <xf numFmtId="0" fontId="27" fillId="24" borderId="0" xfId="0" applyFont="1" applyFill="1" applyBorder="1" applyAlignment="1" applyProtection="1">
      <alignment horizontal="center" wrapText="1"/>
    </xf>
    <xf numFmtId="0" fontId="0" fillId="24" borderId="0" xfId="0" applyFill="1" applyBorder="1" applyProtection="1"/>
    <xf numFmtId="0" fontId="22" fillId="0" borderId="0" xfId="0" applyFont="1" applyAlignment="1" applyProtection="1">
      <alignment horizontal="center" wrapText="1"/>
    </xf>
    <xf numFmtId="0" fontId="22" fillId="24" borderId="0" xfId="0" applyFont="1" applyFill="1" applyAlignment="1" applyProtection="1">
      <alignment horizontal="center" wrapText="1"/>
    </xf>
    <xf numFmtId="167" fontId="1" fillId="24" borderId="0" xfId="29" applyNumberFormat="1" applyFont="1" applyFill="1" applyProtection="1"/>
    <xf numFmtId="0" fontId="31" fillId="24" borderId="0" xfId="0" applyFont="1" applyFill="1" applyAlignment="1" applyProtection="1">
      <alignment horizontal="center"/>
    </xf>
    <xf numFmtId="0" fontId="29" fillId="0" borderId="0" xfId="0" applyFont="1" applyAlignment="1" applyProtection="1">
      <alignment horizontal="center" wrapText="1"/>
    </xf>
    <xf numFmtId="164" fontId="1" fillId="24" borderId="10" xfId="28" applyNumberFormat="1" applyFont="1" applyFill="1" applyBorder="1" applyProtection="1"/>
    <xf numFmtId="44" fontId="1" fillId="24" borderId="10" xfId="29" applyFont="1" applyFill="1" applyBorder="1" applyProtection="1"/>
    <xf numFmtId="167" fontId="1" fillId="24" borderId="10" xfId="29" applyNumberFormat="1" applyFont="1" applyFill="1" applyBorder="1" applyProtection="1"/>
    <xf numFmtId="164" fontId="1" fillId="24" borderId="0" xfId="28" applyNumberFormat="1" applyFont="1" applyFill="1" applyProtection="1"/>
    <xf numFmtId="44" fontId="1" fillId="24" borderId="0" xfId="29" applyFont="1" applyFill="1" applyProtection="1"/>
    <xf numFmtId="0" fontId="1" fillId="0" borderId="0" xfId="0" applyFont="1"/>
    <xf numFmtId="7" fontId="1" fillId="24" borderId="11" xfId="29" applyNumberFormat="1" applyFont="1" applyFill="1" applyBorder="1" applyAlignment="1" applyProtection="1">
      <alignment horizontal="center"/>
    </xf>
    <xf numFmtId="164" fontId="1" fillId="24" borderId="11" xfId="28" applyNumberFormat="1" applyFont="1" applyFill="1" applyBorder="1" applyProtection="1"/>
    <xf numFmtId="166" fontId="1" fillId="24" borderId="11" xfId="29" applyNumberFormat="1" applyFont="1" applyFill="1" applyBorder="1" applyProtection="1"/>
    <xf numFmtId="167" fontId="1" fillId="24" borderId="11" xfId="29" applyNumberFormat="1" applyFont="1" applyFill="1" applyBorder="1" applyProtection="1"/>
    <xf numFmtId="0" fontId="0" fillId="0" borderId="0" xfId="0" applyFill="1" applyProtection="1"/>
    <xf numFmtId="0" fontId="22" fillId="0" borderId="0" xfId="0" applyFont="1" applyFill="1" applyProtection="1"/>
    <xf numFmtId="0" fontId="23" fillId="0" borderId="0" xfId="0" applyFont="1" applyAlignment="1" applyProtection="1">
      <alignment horizontal="center"/>
    </xf>
    <xf numFmtId="0" fontId="22" fillId="0" borderId="0" xfId="0" applyFont="1" applyAlignment="1" applyProtection="1">
      <alignment horizontal="left" indent="4"/>
    </xf>
    <xf numFmtId="0" fontId="27" fillId="0" borderId="0" xfId="0" applyFont="1" applyAlignment="1" applyProtection="1">
      <alignment horizontal="center"/>
    </xf>
    <xf numFmtId="0" fontId="0" fillId="0" borderId="0" xfId="0" applyAlignment="1" applyProtection="1">
      <alignment horizontal="left"/>
    </xf>
    <xf numFmtId="0" fontId="0" fillId="0" borderId="0" xfId="0" applyAlignment="1" applyProtection="1">
      <alignment horizontal="center"/>
    </xf>
    <xf numFmtId="0" fontId="33" fillId="0" borderId="0" xfId="0" applyFont="1" applyProtection="1"/>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0" fillId="26" borderId="14" xfId="0" applyFill="1" applyBorder="1" applyAlignment="1" applyProtection="1">
      <alignment vertical="center"/>
      <protection locked="0"/>
    </xf>
    <xf numFmtId="0" fontId="35" fillId="0" borderId="0" xfId="0" applyFont="1" applyAlignment="1" applyProtection="1">
      <alignment horizontal="left" vertical="center" wrapText="1"/>
    </xf>
    <xf numFmtId="0" fontId="23" fillId="0" borderId="0" xfId="0" applyFont="1" applyAlignment="1" applyProtection="1">
      <alignment horizontal="left"/>
    </xf>
    <xf numFmtId="0" fontId="0" fillId="0" borderId="0" xfId="28" applyNumberFormat="1" applyFont="1" applyAlignment="1" applyProtection="1">
      <alignment horizontal="center"/>
    </xf>
    <xf numFmtId="22" fontId="0" fillId="0" borderId="0" xfId="0" applyNumberFormat="1" applyAlignment="1" applyProtection="1">
      <alignment horizontal="center"/>
    </xf>
    <xf numFmtId="168" fontId="24" fillId="0" borderId="0" xfId="0" applyNumberFormat="1" applyFont="1" applyFill="1" applyBorder="1" applyAlignment="1" applyProtection="1">
      <alignment horizontal="left"/>
    </xf>
    <xf numFmtId="0" fontId="0" fillId="0" borderId="0" xfId="0" applyAlignment="1" applyProtection="1"/>
    <xf numFmtId="168" fontId="27" fillId="0" borderId="0" xfId="0" applyNumberFormat="1" applyFont="1" applyFill="1" applyAlignment="1" applyProtection="1">
      <alignment horizontal="center"/>
    </xf>
    <xf numFmtId="49" fontId="0" fillId="0" borderId="0" xfId="0" applyNumberFormat="1" applyProtection="1"/>
    <xf numFmtId="0" fontId="27" fillId="27" borderId="14" xfId="0" applyFont="1" applyFill="1" applyBorder="1" applyAlignment="1" applyProtection="1">
      <alignment horizontal="center" vertical="center" wrapText="1"/>
      <protection locked="0"/>
    </xf>
    <xf numFmtId="0" fontId="27" fillId="0" borderId="0" xfId="0" applyFont="1" applyProtection="1"/>
    <xf numFmtId="0" fontId="0" fillId="0" borderId="0" xfId="0" applyFill="1" applyBorder="1" applyAlignment="1" applyProtection="1">
      <alignment horizontal="left"/>
    </xf>
    <xf numFmtId="0" fontId="24" fillId="0" borderId="0" xfId="0" applyFont="1" applyFill="1" applyBorder="1" applyAlignment="1" applyProtection="1"/>
    <xf numFmtId="0" fontId="25" fillId="0" borderId="0" xfId="0" applyFont="1" applyFill="1" applyBorder="1" applyAlignment="1" applyProtection="1">
      <alignment horizontal="left"/>
    </xf>
    <xf numFmtId="0" fontId="22" fillId="0" borderId="0" xfId="0" applyFont="1" applyBorder="1" applyAlignment="1" applyProtection="1">
      <alignment horizontal="left" indent="4"/>
    </xf>
    <xf numFmtId="0" fontId="26" fillId="0" borderId="0" xfId="0" applyFont="1" applyFill="1" applyBorder="1" applyAlignment="1" applyProtection="1">
      <alignment horizontal="left"/>
    </xf>
    <xf numFmtId="0" fontId="22" fillId="0" borderId="0" xfId="0" applyFont="1" applyAlignment="1" applyProtection="1"/>
    <xf numFmtId="0" fontId="22" fillId="0" borderId="0" xfId="0" applyFont="1" applyBorder="1" applyAlignment="1" applyProtection="1"/>
    <xf numFmtId="0" fontId="22" fillId="0" borderId="0" xfId="0" applyFont="1" applyFill="1" applyBorder="1" applyAlignment="1" applyProtection="1">
      <alignment horizontal="left"/>
    </xf>
    <xf numFmtId="168" fontId="24" fillId="0" borderId="0" xfId="0" applyNumberFormat="1" applyFont="1" applyFill="1" applyBorder="1" applyAlignment="1" applyProtection="1"/>
    <xf numFmtId="0" fontId="22" fillId="0" borderId="0" xfId="0" applyFont="1" applyAlignment="1" applyProtection="1">
      <alignment vertical="top" wrapText="1"/>
    </xf>
    <xf numFmtId="0" fontId="22" fillId="0" borderId="0" xfId="0" applyFont="1" applyFill="1" applyBorder="1" applyAlignment="1" applyProtection="1">
      <alignment horizontal="left" vertical="top" wrapText="1"/>
    </xf>
    <xf numFmtId="168" fontId="24" fillId="0" borderId="0" xfId="0" applyNumberFormat="1" applyFont="1" applyFill="1" applyBorder="1" applyAlignment="1" applyProtection="1">
      <alignment vertical="center"/>
    </xf>
    <xf numFmtId="22" fontId="0" fillId="0" borderId="0" xfId="0" applyNumberFormat="1" applyAlignment="1" applyProtection="1">
      <alignment horizontal="left"/>
    </xf>
    <xf numFmtId="0" fontId="27" fillId="0" borderId="0" xfId="0" applyFont="1" applyAlignment="1">
      <alignment horizontal="center" vertical="center" wrapText="1"/>
    </xf>
    <xf numFmtId="0" fontId="27" fillId="0" borderId="0" xfId="0" applyFont="1"/>
    <xf numFmtId="0" fontId="27" fillId="0" borderId="0" xfId="0" applyFont="1" applyAlignment="1" applyProtection="1">
      <alignment horizontal="center" vertical="center"/>
    </xf>
    <xf numFmtId="0" fontId="37" fillId="28" borderId="0" xfId="0" applyFont="1" applyFill="1" applyAlignment="1" applyProtection="1">
      <alignment horizontal="center" vertical="center"/>
    </xf>
    <xf numFmtId="0" fontId="39" fillId="0" borderId="0" xfId="0" applyFont="1" applyFill="1" applyAlignment="1">
      <alignment horizontal="left" vertical="center"/>
    </xf>
    <xf numFmtId="0" fontId="39" fillId="0" borderId="0" xfId="0" applyFont="1" applyFill="1" applyAlignment="1">
      <alignment horizontal="center" vertical="center" wrapText="1"/>
    </xf>
    <xf numFmtId="0" fontId="0" fillId="26" borderId="0" xfId="0" applyFill="1" applyAlignment="1" applyProtection="1">
      <alignment horizontal="center"/>
      <protection locked="0"/>
    </xf>
    <xf numFmtId="0" fontId="0" fillId="26" borderId="0" xfId="0" applyFill="1" applyAlignment="1" applyProtection="1">
      <protection locked="0"/>
    </xf>
    <xf numFmtId="0" fontId="40" fillId="0" borderId="0" xfId="36" applyFont="1" applyAlignment="1" applyProtection="1"/>
    <xf numFmtId="164" fontId="1" fillId="26" borderId="11" xfId="28" applyNumberFormat="1" applyFont="1" applyFill="1" applyBorder="1" applyProtection="1">
      <protection locked="0"/>
    </xf>
    <xf numFmtId="7" fontId="1" fillId="26" borderId="11" xfId="29" applyNumberFormat="1" applyFont="1" applyFill="1" applyBorder="1" applyAlignment="1" applyProtection="1">
      <alignment horizontal="center"/>
      <protection locked="0"/>
    </xf>
    <xf numFmtId="167" fontId="1" fillId="26" borderId="11" xfId="29" applyNumberFormat="1" applyFont="1" applyFill="1" applyBorder="1" applyProtection="1">
      <protection locked="0"/>
    </xf>
    <xf numFmtId="167" fontId="0" fillId="26" borderId="11" xfId="29" applyNumberFormat="1" applyFont="1" applyFill="1" applyBorder="1" applyProtection="1">
      <protection locked="0"/>
    </xf>
    <xf numFmtId="0" fontId="1" fillId="26" borderId="14" xfId="0" applyFont="1" applyFill="1" applyBorder="1" applyAlignment="1" applyProtection="1">
      <alignment vertical="center"/>
      <protection locked="0"/>
    </xf>
    <xf numFmtId="0" fontId="37" fillId="28" borderId="0" xfId="0" applyFont="1" applyFill="1" applyAlignment="1" applyProtection="1">
      <alignment horizontal="center" vertical="center"/>
    </xf>
    <xf numFmtId="0" fontId="37" fillId="28" borderId="0" xfId="0" applyNumberFormat="1" applyFont="1" applyFill="1" applyAlignment="1" applyProtection="1">
      <alignment horizontal="center" vertical="center"/>
      <protection locked="0"/>
    </xf>
    <xf numFmtId="0" fontId="41" fillId="0" borderId="0" xfId="0" applyFont="1" applyAlignment="1" applyProtection="1">
      <alignment horizontal="center" wrapText="1"/>
    </xf>
    <xf numFmtId="0" fontId="0" fillId="0" borderId="0" xfId="0" applyAlignment="1" applyProtection="1">
      <alignment vertical="top"/>
    </xf>
    <xf numFmtId="0" fontId="23" fillId="0" borderId="0" xfId="0" applyFont="1" applyAlignment="1" applyProtection="1">
      <alignment horizontal="right" vertical="top"/>
    </xf>
    <xf numFmtId="0" fontId="23" fillId="0" borderId="0" xfId="0" applyFont="1" applyAlignment="1" applyProtection="1">
      <alignment horizontal="right"/>
    </xf>
    <xf numFmtId="167" fontId="1" fillId="29" borderId="0" xfId="29" applyNumberFormat="1" applyFont="1" applyFill="1" applyProtection="1"/>
    <xf numFmtId="0" fontId="0" fillId="0" borderId="0" xfId="0" applyAlignment="1">
      <alignment horizontal="left"/>
    </xf>
    <xf numFmtId="0" fontId="0" fillId="0" borderId="0" xfId="0" applyAlignment="1" applyProtection="1">
      <protection locked="0"/>
    </xf>
    <xf numFmtId="0" fontId="27" fillId="0" borderId="0" xfId="0" applyFont="1" applyAlignment="1">
      <alignment horizontal="center" vertical="center"/>
    </xf>
    <xf numFmtId="0" fontId="0" fillId="0" borderId="0" xfId="0" applyAlignment="1" applyProtection="1">
      <alignment horizontal="center" vertical="center"/>
    </xf>
    <xf numFmtId="0" fontId="25" fillId="0" borderId="17" xfId="45" applyFont="1" applyBorder="1" applyProtection="1"/>
    <xf numFmtId="0" fontId="25" fillId="0" borderId="17" xfId="45" applyFont="1" applyBorder="1" applyAlignment="1" applyProtection="1">
      <alignment horizontal="center" vertical="center"/>
    </xf>
    <xf numFmtId="169" fontId="25" fillId="0" borderId="17" xfId="45" applyNumberFormat="1" applyFont="1" applyBorder="1" applyAlignment="1" applyProtection="1">
      <alignment horizontal="center" vertical="center"/>
    </xf>
    <xf numFmtId="3" fontId="25" fillId="0" borderId="17" xfId="45" applyNumberFormat="1" applyFont="1" applyBorder="1" applyAlignment="1" applyProtection="1">
      <alignment horizontal="center" vertical="center" wrapText="1"/>
    </xf>
    <xf numFmtId="169" fontId="25" fillId="0" borderId="17" xfId="45" applyNumberFormat="1" applyFont="1" applyBorder="1" applyAlignment="1" applyProtection="1">
      <alignment horizontal="center" vertical="center" wrapText="1"/>
    </xf>
    <xf numFmtId="0" fontId="25" fillId="0" borderId="17" xfId="45" applyFont="1" applyBorder="1" applyAlignment="1" applyProtection="1">
      <alignment horizontal="center" vertical="center" wrapText="1"/>
    </xf>
    <xf numFmtId="0" fontId="37" fillId="28" borderId="0" xfId="0" applyFont="1" applyFill="1" applyAlignment="1" applyProtection="1">
      <alignment horizontal="left" vertical="center"/>
    </xf>
    <xf numFmtId="0" fontId="37" fillId="28" borderId="0" xfId="0" applyFont="1" applyFill="1" applyAlignment="1" applyProtection="1">
      <alignment horizontal="center" vertical="center" wrapText="1"/>
    </xf>
    <xf numFmtId="0" fontId="42" fillId="0" borderId="0" xfId="0" applyFont="1" applyProtection="1"/>
    <xf numFmtId="0" fontId="36" fillId="0" borderId="0" xfId="0" applyFont="1" applyProtection="1"/>
    <xf numFmtId="0" fontId="44" fillId="24" borderId="0" xfId="0" applyFont="1" applyFill="1" applyAlignment="1" applyProtection="1">
      <alignment horizontal="left"/>
    </xf>
    <xf numFmtId="0" fontId="36" fillId="24" borderId="0" xfId="0" applyFont="1" applyFill="1" applyAlignment="1" applyProtection="1">
      <alignment horizontal="center"/>
    </xf>
    <xf numFmtId="0" fontId="36" fillId="24" borderId="0" xfId="0" applyFont="1" applyFill="1" applyProtection="1"/>
    <xf numFmtId="44" fontId="27" fillId="24" borderId="0" xfId="46" applyFont="1" applyFill="1" applyProtection="1"/>
    <xf numFmtId="44" fontId="27" fillId="26" borderId="0" xfId="46" applyFont="1" applyFill="1" applyProtection="1">
      <protection locked="0"/>
    </xf>
    <xf numFmtId="0" fontId="42" fillId="24" borderId="0" xfId="0" applyFont="1" applyFill="1" applyAlignment="1" applyProtection="1">
      <alignment horizontal="center"/>
    </xf>
    <xf numFmtId="0" fontId="42" fillId="24" borderId="0" xfId="0" applyFont="1" applyFill="1" applyProtection="1"/>
    <xf numFmtId="0" fontId="37" fillId="30" borderId="0" xfId="0" applyFont="1" applyFill="1" applyAlignment="1" applyProtection="1">
      <alignment horizontal="left" vertical="center"/>
    </xf>
    <xf numFmtId="0" fontId="39" fillId="30" borderId="0" xfId="0" applyFont="1" applyFill="1" applyAlignment="1" applyProtection="1">
      <alignment horizontal="center" vertical="center" wrapText="1"/>
    </xf>
    <xf numFmtId="0" fontId="1" fillId="0" borderId="0" xfId="0" applyFont="1" applyProtection="1"/>
    <xf numFmtId="0" fontId="45" fillId="0" borderId="0" xfId="0" applyFont="1" applyProtection="1"/>
    <xf numFmtId="0" fontId="46" fillId="24" borderId="0" xfId="0" applyFont="1" applyFill="1" applyAlignment="1" applyProtection="1">
      <alignment horizontal="left"/>
    </xf>
    <xf numFmtId="0" fontId="47" fillId="24" borderId="0" xfId="0" applyFont="1" applyFill="1" applyAlignment="1" applyProtection="1">
      <alignment horizontal="center"/>
    </xf>
    <xf numFmtId="0" fontId="47" fillId="24" borderId="0" xfId="0" applyFont="1" applyFill="1" applyProtection="1"/>
    <xf numFmtId="0" fontId="45" fillId="24" borderId="0" xfId="0" applyFont="1" applyFill="1" applyProtection="1"/>
    <xf numFmtId="0" fontId="39" fillId="28" borderId="0" xfId="0" applyFont="1" applyFill="1" applyAlignment="1" applyProtection="1">
      <alignment horizontal="center" vertical="center" wrapText="1"/>
    </xf>
    <xf numFmtId="166" fontId="27" fillId="24" borderId="0" xfId="46" applyNumberFormat="1" applyFont="1" applyFill="1" applyProtection="1"/>
    <xf numFmtId="0" fontId="48" fillId="0" borderId="0" xfId="0" applyFont="1" applyProtection="1"/>
    <xf numFmtId="0" fontId="49" fillId="24" borderId="0" xfId="0" applyFont="1" applyFill="1" applyAlignment="1" applyProtection="1">
      <alignment horizontal="center" vertical="center"/>
    </xf>
    <xf numFmtId="0" fontId="49" fillId="24" borderId="0" xfId="0" applyFont="1" applyFill="1" applyAlignment="1" applyProtection="1">
      <alignment horizontal="left" wrapText="1"/>
    </xf>
    <xf numFmtId="0" fontId="27" fillId="0" borderId="17" xfId="45" applyFont="1" applyBorder="1" applyAlignment="1" applyProtection="1">
      <alignment horizontal="left" vertical="center" wrapText="1"/>
    </xf>
    <xf numFmtId="0" fontId="27" fillId="0" borderId="17" xfId="45" applyFont="1" applyBorder="1" applyAlignment="1" applyProtection="1">
      <alignment horizontal="center" vertical="center" wrapText="1"/>
    </xf>
    <xf numFmtId="169" fontId="27" fillId="0" borderId="17" xfId="45" applyNumberFormat="1" applyFont="1" applyBorder="1" applyAlignment="1" applyProtection="1">
      <alignment horizontal="center" vertical="center" wrapText="1"/>
    </xf>
    <xf numFmtId="164" fontId="27" fillId="0" borderId="17" xfId="45" applyNumberFormat="1" applyFont="1" applyBorder="1" applyAlignment="1" applyProtection="1">
      <alignment horizontal="center" vertical="center" wrapText="1"/>
    </xf>
    <xf numFmtId="165" fontId="27" fillId="0" borderId="17" xfId="45" applyNumberFormat="1" applyFont="1" applyBorder="1" applyAlignment="1" applyProtection="1">
      <alignment horizontal="center" vertical="center" wrapText="1"/>
    </xf>
    <xf numFmtId="0" fontId="27" fillId="0" borderId="0" xfId="0" applyFont="1" applyAlignment="1" applyProtection="1">
      <alignment horizontal="center" vertical="center" wrapText="1"/>
    </xf>
    <xf numFmtId="169" fontId="23" fillId="0" borderId="0" xfId="29" applyNumberFormat="1" applyFont="1" applyAlignment="1" applyProtection="1">
      <alignment horizontal="center" vertical="center"/>
      <protection locked="0"/>
    </xf>
    <xf numFmtId="169" fontId="23" fillId="26" borderId="0" xfId="29" applyNumberFormat="1" applyFont="1" applyFill="1" applyAlignment="1" applyProtection="1">
      <alignment horizontal="center" vertical="center"/>
      <protection locked="0"/>
    </xf>
    <xf numFmtId="167" fontId="27" fillId="26" borderId="0" xfId="46" applyNumberFormat="1" applyFont="1" applyFill="1" applyProtection="1">
      <protection locked="0"/>
    </xf>
    <xf numFmtId="166" fontId="27" fillId="26" borderId="0" xfId="46" applyNumberFormat="1" applyFont="1" applyFill="1" applyAlignment="1" applyProtection="1">
      <alignment horizontal="left"/>
      <protection locked="0"/>
    </xf>
    <xf numFmtId="166" fontId="27" fillId="24" borderId="0" xfId="46" applyNumberFormat="1" applyFont="1" applyFill="1" applyAlignment="1" applyProtection="1">
      <alignment horizontal="left"/>
    </xf>
    <xf numFmtId="169" fontId="23" fillId="26" borderId="0" xfId="29" applyNumberFormat="1" applyFont="1" applyFill="1" applyAlignment="1" applyProtection="1">
      <alignment horizontal="center"/>
      <protection locked="0"/>
    </xf>
    <xf numFmtId="49" fontId="39" fillId="28" borderId="0" xfId="0" applyNumberFormat="1" applyFont="1" applyFill="1" applyAlignment="1" applyProtection="1">
      <alignment horizontal="center" vertical="center" wrapText="1"/>
    </xf>
    <xf numFmtId="44" fontId="27" fillId="31" borderId="0" xfId="46" applyFont="1" applyFill="1" applyProtection="1"/>
    <xf numFmtId="0" fontId="1" fillId="0" borderId="0" xfId="0" applyFont="1" applyAlignment="1" applyProtection="1">
      <alignment horizontal="left"/>
      <protection locked="0"/>
    </xf>
    <xf numFmtId="0" fontId="50" fillId="0" borderId="0" xfId="47" applyFont="1" applyBorder="1"/>
    <xf numFmtId="0" fontId="50" fillId="0" borderId="0" xfId="47" applyFont="1" applyFill="1" applyBorder="1"/>
    <xf numFmtId="169" fontId="0" fillId="0" borderId="0" xfId="0" applyNumberFormat="1" applyAlignment="1" applyProtection="1">
      <alignment horizontal="center" vertical="center"/>
    </xf>
    <xf numFmtId="170" fontId="0" fillId="0" borderId="0" xfId="0" applyNumberFormat="1" applyAlignment="1" applyProtection="1">
      <alignment horizontal="center" vertical="center"/>
    </xf>
    <xf numFmtId="169" fontId="0" fillId="32" borderId="18" xfId="0" applyNumberFormat="1" applyFill="1" applyBorder="1" applyAlignment="1" applyProtection="1">
      <alignment horizontal="center" vertical="center"/>
      <protection locked="0"/>
    </xf>
    <xf numFmtId="170" fontId="0" fillId="32" borderId="18" xfId="0" applyNumberFormat="1" applyFill="1" applyBorder="1" applyAlignment="1" applyProtection="1">
      <alignment horizontal="center" vertical="center"/>
      <protection locked="0"/>
    </xf>
    <xf numFmtId="170" fontId="0" fillId="32" borderId="19" xfId="0" applyNumberFormat="1" applyFill="1" applyBorder="1" applyAlignment="1" applyProtection="1">
      <alignment horizontal="center" vertical="center"/>
      <protection locked="0"/>
    </xf>
    <xf numFmtId="169" fontId="0" fillId="32" borderId="19" xfId="0" applyNumberFormat="1" applyFill="1" applyBorder="1" applyAlignment="1" applyProtection="1">
      <alignment horizontal="center" vertical="center"/>
      <protection locked="0"/>
    </xf>
    <xf numFmtId="0" fontId="37" fillId="28" borderId="0" xfId="0" applyFont="1" applyFill="1" applyAlignment="1" applyProtection="1">
      <alignment horizontal="center" vertical="center" wrapText="1"/>
    </xf>
    <xf numFmtId="3" fontId="0" fillId="0" borderId="0" xfId="0" applyNumberFormat="1" applyAlignment="1" applyProtection="1">
      <alignment horizontal="center" vertical="center"/>
    </xf>
    <xf numFmtId="165" fontId="0" fillId="0" borderId="0" xfId="48" applyNumberFormat="1" applyFont="1" applyAlignment="1" applyProtection="1">
      <alignment horizontal="center" vertical="center"/>
    </xf>
    <xf numFmtId="169" fontId="27" fillId="31" borderId="17" xfId="45" applyNumberFormat="1" applyFont="1" applyFill="1" applyBorder="1" applyAlignment="1" applyProtection="1">
      <alignment horizontal="center" vertical="center" wrapText="1"/>
    </xf>
    <xf numFmtId="0" fontId="0" fillId="31" borderId="0" xfId="0" applyFill="1" applyAlignment="1" applyProtection="1">
      <alignment horizontal="center" vertical="center"/>
    </xf>
    <xf numFmtId="171" fontId="23" fillId="31" borderId="0" xfId="0" applyNumberFormat="1" applyFont="1" applyFill="1" applyAlignment="1" applyProtection="1">
      <alignment horizontal="center" vertical="center"/>
    </xf>
    <xf numFmtId="0" fontId="1" fillId="26" borderId="15" xfId="0" applyFont="1" applyFill="1" applyBorder="1" applyAlignment="1" applyProtection="1">
      <alignment horizontal="left" vertical="center"/>
      <protection locked="0"/>
    </xf>
    <xf numFmtId="0" fontId="1" fillId="26" borderId="16" xfId="0" applyFont="1" applyFill="1" applyBorder="1" applyAlignment="1" applyProtection="1">
      <alignment horizontal="left" vertical="center"/>
      <protection locked="0"/>
    </xf>
    <xf numFmtId="0" fontId="0" fillId="26" borderId="15" xfId="0" applyFill="1" applyBorder="1" applyAlignment="1" applyProtection="1">
      <alignment horizontal="left" vertical="center"/>
      <protection locked="0"/>
    </xf>
    <xf numFmtId="0" fontId="0" fillId="26" borderId="16" xfId="0" applyFill="1" applyBorder="1" applyAlignment="1" applyProtection="1">
      <alignment horizontal="left" vertical="center"/>
      <protection locked="0"/>
    </xf>
    <xf numFmtId="0" fontId="32" fillId="24" borderId="0" xfId="0" applyFont="1" applyFill="1" applyBorder="1" applyAlignment="1" applyProtection="1"/>
    <xf numFmtId="0" fontId="0" fillId="27" borderId="12" xfId="0" applyFill="1" applyBorder="1" applyAlignment="1" applyProtection="1">
      <alignment horizontal="left" vertical="center" wrapText="1"/>
      <protection locked="0"/>
    </xf>
    <xf numFmtId="0" fontId="0" fillId="27" borderId="13" xfId="0" applyFill="1" applyBorder="1" applyAlignment="1" applyProtection="1">
      <alignment horizontal="left" vertical="center" wrapText="1"/>
      <protection locked="0"/>
    </xf>
    <xf numFmtId="0" fontId="23" fillId="0" borderId="0" xfId="0" applyFont="1" applyAlignment="1">
      <alignment horizontal="left" vertical="center" wrapText="1"/>
    </xf>
    <xf numFmtId="0" fontId="27" fillId="0" borderId="0" xfId="0" applyFont="1" applyAlignment="1" applyProtection="1">
      <alignment horizontal="left" vertical="center" wrapText="1"/>
    </xf>
    <xf numFmtId="44" fontId="27" fillId="26" borderId="0" xfId="46" applyFont="1" applyFill="1" applyAlignment="1" applyProtection="1">
      <alignment horizontal="center"/>
      <protection locked="0"/>
    </xf>
    <xf numFmtId="44" fontId="27" fillId="24" borderId="0" xfId="46" applyFont="1" applyFill="1" applyAlignment="1" applyProtection="1">
      <alignment horizontal="center"/>
    </xf>
    <xf numFmtId="167" fontId="27" fillId="26" borderId="0" xfId="46" applyNumberFormat="1" applyFont="1" applyFill="1" applyAlignment="1" applyProtection="1">
      <alignment horizontal="center"/>
      <protection locked="0"/>
    </xf>
    <xf numFmtId="0" fontId="49" fillId="24" borderId="0" xfId="0" applyFont="1" applyFill="1" applyAlignment="1" applyProtection="1">
      <alignment horizontal="center" vertical="center"/>
    </xf>
    <xf numFmtId="0" fontId="27" fillId="0" borderId="0" xfId="0" applyFont="1" applyAlignment="1" applyProtection="1">
      <alignment horizontal="center"/>
    </xf>
    <xf numFmtId="0" fontId="39" fillId="30" borderId="0" xfId="0" applyFont="1" applyFill="1" applyAlignment="1" applyProtection="1">
      <alignment horizontal="center" vertical="center" wrapText="1"/>
    </xf>
    <xf numFmtId="0" fontId="37" fillId="28" borderId="0" xfId="0" applyFont="1" applyFill="1" applyAlignment="1" applyProtection="1">
      <alignment horizontal="center" vertical="center" wrapText="1"/>
    </xf>
    <xf numFmtId="166" fontId="27" fillId="24" borderId="0" xfId="46" applyNumberFormat="1" applyFont="1" applyFill="1" applyAlignment="1" applyProtection="1">
      <alignment horizontal="center"/>
    </xf>
    <xf numFmtId="0" fontId="37" fillId="28" borderId="0" xfId="0" applyFont="1" applyFill="1" applyAlignment="1" applyProtection="1">
      <alignment horizontal="center" vertical="center"/>
    </xf>
    <xf numFmtId="0" fontId="27" fillId="24" borderId="0" xfId="0" applyFont="1" applyFill="1" applyBorder="1" applyAlignment="1" applyProtection="1">
      <alignment horizontal="center" wrapText="1"/>
    </xf>
    <xf numFmtId="0" fontId="38" fillId="0" borderId="0" xfId="0" applyFont="1" applyAlignment="1">
      <alignment horizontal="left" vertical="center"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46"/>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cellStyle name="Normal_Sheet3" xfId="47"/>
    <cellStyle name="Note" xfId="40" builtinId="10" customBuiltin="1"/>
    <cellStyle name="Output" xfId="41" builtinId="21" customBuiltin="1"/>
    <cellStyle name="Percent" xfId="48" builtinId="5"/>
    <cellStyle name="Title" xfId="42" builtinId="15" customBuiltin="1"/>
    <cellStyle name="Total" xfId="43" builtinId="25" customBuiltin="1"/>
    <cellStyle name="Warning Text" xfId="44" builtinId="11" customBuiltin="1"/>
  </cellStyles>
  <dxfs count="12">
    <dxf>
      <font>
        <b/>
        <i val="0"/>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b/>
        <i val="0"/>
        <condense val="0"/>
        <extend val="0"/>
        <color indexed="8"/>
      </font>
      <fill>
        <patternFill>
          <bgColor theme="4" tint="0.79998168889431442"/>
        </patternFill>
      </fill>
    </dxf>
    <dxf>
      <font>
        <b/>
        <i val="0"/>
        <condense val="0"/>
        <extend val="0"/>
        <color auto="1"/>
      </font>
      <fill>
        <patternFill>
          <bgColor theme="6" tint="0.79998168889431442"/>
        </patternFill>
      </fill>
    </dxf>
    <dxf>
      <font>
        <b/>
        <i val="0"/>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b/>
        <i val="0"/>
        <condense val="0"/>
        <extend val="0"/>
        <color auto="1"/>
      </font>
      <fill>
        <patternFill>
          <bgColor theme="4" tint="0.79998168889431442"/>
        </patternFill>
      </fill>
    </dxf>
    <dxf>
      <font>
        <b/>
        <i val="0"/>
        <condense val="0"/>
        <extend val="0"/>
        <color auto="1"/>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wmf"/><Relationship Id="rId2" Type="http://schemas.openxmlformats.org/officeDocument/2006/relationships/image" Target="../media/image1.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1037" name="Text Box 13"/>
        <xdr:cNvSpPr txBox="1">
          <a:spLocks noChangeArrowheads="1" noTextEdit="1"/>
        </xdr:cNvSpPr>
      </xdr:nvSpPr>
      <xdr:spPr bwMode="auto">
        <a:xfrm>
          <a:off x="5934075" y="19050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1039" name="Text Box 15"/>
        <xdr:cNvSpPr txBox="1">
          <a:spLocks noChangeArrowheads="1" noTextEdit="1"/>
        </xdr:cNvSpPr>
      </xdr:nvSpPr>
      <xdr:spPr bwMode="auto">
        <a:xfrm>
          <a:off x="9286875" y="19240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161925</xdr:colOff>
      <xdr:row>13</xdr:row>
      <xdr:rowOff>28575</xdr:rowOff>
    </xdr:from>
    <xdr:to>
      <xdr:col>16</xdr:col>
      <xdr:colOff>600075</xdr:colOff>
      <xdr:row>14</xdr:row>
      <xdr:rowOff>76200</xdr:rowOff>
    </xdr:to>
    <xdr:sp macro="" textlink="$AE$2">
      <xdr:nvSpPr>
        <xdr:cNvPr id="1040" name="Text Box 16"/>
        <xdr:cNvSpPr txBox="1">
          <a:spLocks noChangeArrowheads="1" noTextEdit="1"/>
        </xdr:cNvSpPr>
      </xdr:nvSpPr>
      <xdr:spPr bwMode="auto">
        <a:xfrm>
          <a:off x="9305925" y="21336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1041" name="Text Box 17"/>
        <xdr:cNvSpPr txBox="1">
          <a:spLocks noChangeArrowheads="1" noTextEdit="1"/>
        </xdr:cNvSpPr>
      </xdr:nvSpPr>
      <xdr:spPr bwMode="auto">
        <a:xfrm>
          <a:off x="5934075" y="214312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33</xdr:row>
      <xdr:rowOff>57149</xdr:rowOff>
    </xdr:from>
    <xdr:to>
      <xdr:col>9</xdr:col>
      <xdr:colOff>333375</xdr:colOff>
      <xdr:row>40</xdr:row>
      <xdr:rowOff>180974</xdr:rowOff>
    </xdr:to>
    <xdr:sp macro="" textlink="">
      <xdr:nvSpPr>
        <xdr:cNvPr id="34" name="Text Box 50"/>
        <xdr:cNvSpPr txBox="1">
          <a:spLocks noChangeArrowheads="1"/>
        </xdr:cNvSpPr>
      </xdr:nvSpPr>
      <xdr:spPr bwMode="auto">
        <a:xfrm>
          <a:off x="0" y="6248399"/>
          <a:ext cx="9267825"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47625</xdr:colOff>
      <xdr:row>0</xdr:row>
      <xdr:rowOff>28575</xdr:rowOff>
    </xdr:from>
    <xdr:to>
      <xdr:col>7</xdr:col>
      <xdr:colOff>284920</xdr:colOff>
      <xdr:row>9</xdr:row>
      <xdr:rowOff>29816</xdr:rowOff>
    </xdr:to>
    <xdr:grpSp>
      <xdr:nvGrpSpPr>
        <xdr:cNvPr id="4" name="Group 3"/>
        <xdr:cNvGrpSpPr/>
      </xdr:nvGrpSpPr>
      <xdr:grpSpPr>
        <a:xfrm>
          <a:off x="47625" y="28575"/>
          <a:ext cx="9089195" cy="1880841"/>
          <a:chOff x="7848600" y="4257675"/>
          <a:chExt cx="8857420" cy="1915766"/>
        </a:xfrm>
      </xdr:grpSpPr>
      <xdr:pic>
        <xdr:nvPicPr>
          <xdr:cNvPr id="18" name="Picture 1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2" name="TextBox 1"/>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sp macro="" textlink="">
        <xdr:nvSpPr>
          <xdr:cNvPr id="19" name="Rectangle 18"/>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21" name="Rectangle 20"/>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20" name="Picture 1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152400</xdr:rowOff>
    </xdr:from>
    <xdr:to>
      <xdr:col>14</xdr:col>
      <xdr:colOff>333374</xdr:colOff>
      <xdr:row>11</xdr:row>
      <xdr:rowOff>134591</xdr:rowOff>
    </xdr:to>
    <xdr:pic>
      <xdr:nvPicPr>
        <xdr:cNvPr id="14" name="Picture 1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0"/>
          <a:ext cx="8867774" cy="1763366"/>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
      <xdr:nvSpPr>
        <xdr:cNvPr id="15" name="TextBox 14"/>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0</xdr:col>
      <xdr:colOff>137211</xdr:colOff>
      <xdr:row>2</xdr:row>
      <xdr:rowOff>120536</xdr:rowOff>
    </xdr:from>
    <xdr:to>
      <xdr:col>14</xdr:col>
      <xdr:colOff>169381</xdr:colOff>
      <xdr:row>9</xdr:row>
      <xdr:rowOff>142875</xdr:rowOff>
    </xdr:to>
    <xdr:sp macro="" textlink="">
      <xdr:nvSpPr>
        <xdr:cNvPr id="16" name="Rectangle 15"/>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1</xdr:row>
      <xdr:rowOff>53446</xdr:rowOff>
    </xdr:from>
    <xdr:to>
      <xdr:col>5</xdr:col>
      <xdr:colOff>81585</xdr:colOff>
      <xdr:row>3</xdr:row>
      <xdr:rowOff>65846</xdr:rowOff>
    </xdr:to>
    <xdr:sp macro="" textlink="">
      <xdr:nvSpPr>
        <xdr:cNvPr id="17" name="Rectangle 16"/>
        <xdr:cNvSpPr/>
      </xdr:nvSpPr>
      <xdr:spPr>
        <a:xfrm>
          <a:off x="546371" y="21537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74175</xdr:rowOff>
    </xdr:from>
    <xdr:to>
      <xdr:col>0</xdr:col>
      <xdr:colOff>585581</xdr:colOff>
      <xdr:row>3</xdr:row>
      <xdr:rowOff>128470</xdr:rowOff>
    </xdr:to>
    <xdr:pic>
      <xdr:nvPicPr>
        <xdr:cNvPr id="18" name="Picture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2361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43295</xdr:colOff>
      <xdr:row>2</xdr:row>
      <xdr:rowOff>0</xdr:rowOff>
    </xdr:from>
    <xdr:to>
      <xdr:col>8</xdr:col>
      <xdr:colOff>1004455</xdr:colOff>
      <xdr:row>12</xdr:row>
      <xdr:rowOff>47999</xdr:rowOff>
    </xdr:to>
    <xdr:grpSp>
      <xdr:nvGrpSpPr>
        <xdr:cNvPr id="6" name="Group 5"/>
        <xdr:cNvGrpSpPr/>
      </xdr:nvGrpSpPr>
      <xdr:grpSpPr>
        <a:xfrm>
          <a:off x="43295" y="330200"/>
          <a:ext cx="8238260" cy="1698999"/>
          <a:chOff x="7810545" y="4394835"/>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10545" y="4394835"/>
            <a:ext cx="8857420" cy="1915766"/>
          </a:xfrm>
          <a:prstGeom prst="rect">
            <a:avLst/>
          </a:prstGeom>
          <a:ln>
            <a:noFill/>
          </a:ln>
          <a:effectLst>
            <a:softEdge rad="112500"/>
          </a:effectLst>
        </xdr:spPr>
      </xdr:pic>
      <xdr:sp macro="" textlink="">
        <xdr:nvSpPr>
          <xdr:cNvPr id="8" name="TextBox 7"/>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sp macro="" textlink="">
        <xdr:nvSpPr>
          <xdr:cNvPr id="9" name="Rectangle 8"/>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11</xdr:row>
      <xdr:rowOff>134591</xdr:rowOff>
    </xdr:to>
    <xdr:grpSp>
      <xdr:nvGrpSpPr>
        <xdr:cNvPr id="6" name="Group 5"/>
        <xdr:cNvGrpSpPr/>
      </xdr:nvGrpSpPr>
      <xdr:grpSpPr>
        <a:xfrm>
          <a:off x="0" y="0"/>
          <a:ext cx="12100983" cy="1848414"/>
          <a:chOff x="7848600" y="4257675"/>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8" name="TextBox 7"/>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sp macro="" textlink="">
        <xdr:nvSpPr>
          <xdr:cNvPr id="9" name="Rectangle 8"/>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31749</xdr:colOff>
      <xdr:row>0</xdr:row>
      <xdr:rowOff>31750</xdr:rowOff>
    </xdr:from>
    <xdr:to>
      <xdr:col>9</xdr:col>
      <xdr:colOff>444499</xdr:colOff>
      <xdr:row>12</xdr:row>
      <xdr:rowOff>42516</xdr:rowOff>
    </xdr:to>
    <xdr:grpSp>
      <xdr:nvGrpSpPr>
        <xdr:cNvPr id="6" name="Group 5"/>
        <xdr:cNvGrpSpPr/>
      </xdr:nvGrpSpPr>
      <xdr:grpSpPr>
        <a:xfrm>
          <a:off x="31749" y="31750"/>
          <a:ext cx="11842750" cy="1839566"/>
          <a:chOff x="7848600" y="4289425"/>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89425"/>
            <a:ext cx="8857420" cy="1915766"/>
          </a:xfrm>
          <a:prstGeom prst="rect">
            <a:avLst/>
          </a:prstGeom>
          <a:ln>
            <a:noFill/>
          </a:ln>
          <a:effectLst>
            <a:softEdge rad="112500"/>
          </a:effectLst>
        </xdr:spPr>
      </xdr:pic>
      <xdr:sp macro="" textlink="">
        <xdr:nvSpPr>
          <xdr:cNvPr id="8" name="TextBox 7"/>
          <xdr:cNvSpPr txBox="1"/>
        </xdr:nvSpPr>
        <xdr:spPr>
          <a:xfrm>
            <a:off x="15840075" y="447040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sp macro="" textlink="">
        <xdr:nvSpPr>
          <xdr:cNvPr id="9" name="Rectangle 8"/>
          <xdr:cNvSpPr/>
        </xdr:nvSpPr>
        <xdr:spPr>
          <a:xfrm>
            <a:off x="7985811" y="473381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xdr:cNvSpPr/>
        </xdr:nvSpPr>
        <xdr:spPr>
          <a:xfrm>
            <a:off x="8394971" y="444764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16</xdr:row>
      <xdr:rowOff>28575</xdr:rowOff>
    </xdr:from>
    <xdr:to>
      <xdr:col>13</xdr:col>
      <xdr:colOff>866775</xdr:colOff>
      <xdr:row>18</xdr:row>
      <xdr:rowOff>419100</xdr:rowOff>
    </xdr:to>
    <xdr:grpSp>
      <xdr:nvGrpSpPr>
        <xdr:cNvPr id="8252" name="Group 60"/>
        <xdr:cNvGrpSpPr>
          <a:grpSpLocks/>
        </xdr:cNvGrpSpPr>
      </xdr:nvGrpSpPr>
      <xdr:grpSpPr bwMode="auto">
        <a:xfrm>
          <a:off x="57150" y="2688648"/>
          <a:ext cx="10452389" cy="723034"/>
          <a:chOff x="110" y="277"/>
          <a:chExt cx="963" cy="46"/>
        </a:xfrm>
      </xdr:grpSpPr>
      <xdr:pic>
        <xdr:nvPicPr>
          <xdr:cNvPr id="8250" name="Picture 5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110" y="277"/>
            <a:ext cx="963" cy="4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8251" name="Text Box 59"/>
          <xdr:cNvSpPr txBox="1">
            <a:spLocks noChangeArrowheads="1"/>
          </xdr:cNvSpPr>
        </xdr:nvSpPr>
        <xdr:spPr bwMode="auto">
          <a:xfrm>
            <a:off x="111" y="286"/>
            <a:ext cx="843" cy="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"4. RRR Data".  For Hydro One Sub-transmission Rates, if you are charged a </a:t>
            </a:r>
            <a:r>
              <a:rPr lang="en-CA" sz="1000" b="1" i="1" u="none" strike="noStrike" baseline="0">
                <a:solidFill>
                  <a:srgbClr val="000000"/>
                </a:solidFill>
                <a:latin typeface="Arial"/>
                <a:cs typeface="Arial"/>
              </a:rPr>
              <a:t>combined</a:t>
            </a:r>
            <a:r>
              <a:rPr lang="en-CA" sz="1000" b="1" i="0" u="none" strike="noStrike" baseline="0">
                <a:solidFill>
                  <a:srgbClr val="000000"/>
                </a:solidFill>
                <a:latin typeface="Arial"/>
                <a:cs typeface="Arial"/>
              </a:rPr>
              <a:t> Line and Transformer connection rate, please ensure that both the line connection and transformer connection columns are completed.</a:t>
            </a:r>
          </a:p>
        </xdr:txBody>
      </xdr:sp>
    </xdr:grpSp>
    <xdr:clientData/>
  </xdr:twoCellAnchor>
  <xdr:twoCellAnchor>
    <xdr:from>
      <xdr:col>0</xdr:col>
      <xdr:colOff>0</xdr:colOff>
      <xdr:row>0</xdr:row>
      <xdr:rowOff>0</xdr:rowOff>
    </xdr:from>
    <xdr:to>
      <xdr:col>12</xdr:col>
      <xdr:colOff>122995</xdr:colOff>
      <xdr:row>11</xdr:row>
      <xdr:rowOff>134591</xdr:rowOff>
    </xdr:to>
    <xdr:pic>
      <xdr:nvPicPr>
        <xdr:cNvPr id="10" name="Picture 9"/>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
      <xdr:nvSpPr>
        <xdr:cNvPr id="11" name="TextBox 10"/>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1</xdr:col>
      <xdr:colOff>137211</xdr:colOff>
      <xdr:row>2</xdr:row>
      <xdr:rowOff>120536</xdr:rowOff>
    </xdr:from>
    <xdr:to>
      <xdr:col>11</xdr:col>
      <xdr:colOff>855181</xdr:colOff>
      <xdr:row>9</xdr:row>
      <xdr:rowOff>142875</xdr:rowOff>
    </xdr:to>
    <xdr:sp macro="" textlink="">
      <xdr:nvSpPr>
        <xdr:cNvPr id="12" name="Rectangle 11"/>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3" name="Rectangle 12"/>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4" name="Picture 1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25</xdr:col>
      <xdr:colOff>438150</xdr:colOff>
      <xdr:row>2</xdr:row>
      <xdr:rowOff>85722</xdr:rowOff>
    </xdr:from>
    <xdr:to>
      <xdr:col>27</xdr:col>
      <xdr:colOff>400050</xdr:colOff>
      <xdr:row>5</xdr:row>
      <xdr:rowOff>28360</xdr:rowOff>
    </xdr:to>
    <xdr:sp macro="" textlink="">
      <xdr:nvSpPr>
        <xdr:cNvPr id="7184" name="Text Box 16"/>
        <xdr:cNvSpPr txBox="1">
          <a:spLocks noChangeArrowheads="1"/>
        </xdr:cNvSpPr>
      </xdr:nvSpPr>
      <xdr:spPr bwMode="auto">
        <a:xfrm>
          <a:off x="17621250" y="409572"/>
          <a:ext cx="1181100" cy="428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clientData/>
  </xdr:twoCellAnchor>
  <xdr:twoCellAnchor>
    <xdr:from>
      <xdr:col>0</xdr:col>
      <xdr:colOff>0</xdr:colOff>
      <xdr:row>0</xdr:row>
      <xdr:rowOff>0</xdr:rowOff>
    </xdr:from>
    <xdr:to>
      <xdr:col>11</xdr:col>
      <xdr:colOff>808795</xdr:colOff>
      <xdr:row>11</xdr:row>
      <xdr:rowOff>134591</xdr:rowOff>
    </xdr:to>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10</xdr:col>
      <xdr:colOff>152400</xdr:colOff>
      <xdr:row>1</xdr:row>
      <xdr:rowOff>19050</xdr:rowOff>
    </xdr:from>
    <xdr:to>
      <xdr:col>11</xdr:col>
      <xdr:colOff>482998</xdr:colOff>
      <xdr:row>3</xdr:row>
      <xdr:rowOff>6696</xdr:rowOff>
    </xdr:to>
    <xdr:sp macro="" textlink="">
      <xdr:nvSpPr>
        <xdr:cNvPr id="8" name="TextBox 7"/>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1</xdr:col>
      <xdr:colOff>137211</xdr:colOff>
      <xdr:row>2</xdr:row>
      <xdr:rowOff>120536</xdr:rowOff>
    </xdr:from>
    <xdr:to>
      <xdr:col>11</xdr:col>
      <xdr:colOff>655156</xdr:colOff>
      <xdr:row>9</xdr:row>
      <xdr:rowOff>142875</xdr:rowOff>
    </xdr:to>
    <xdr:sp macro="" textlink="">
      <xdr:nvSpPr>
        <xdr:cNvPr id="9" name="Rectangle 8"/>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0" name="Rectangle 9"/>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10" name="TextBox 9"/>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11" name="Rectangle 10"/>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2" name="Rectangle 11"/>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85726</xdr:colOff>
      <xdr:row>11</xdr:row>
      <xdr:rowOff>134591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14439900" cy="1915766"/>
        </a:xfrm>
        <a:prstGeom prst="rect">
          <a:avLst/>
        </a:prstGeom>
        <a:ln>
          <a:noFill/>
        </a:ln>
        <a:effectLst>
          <a:softEdge rad="112500"/>
        </a:effectLst>
      </xdr:spPr>
    </xdr:pic>
    <xdr:clientData/>
  </xdr:twoCellAnchor>
  <xdr:twoCellAnchor>
    <xdr:from>
      <xdr:col>9</xdr:col>
      <xdr:colOff>666750</xdr:colOff>
      <xdr:row>0</xdr:row>
      <xdr:rowOff>142875</xdr:rowOff>
    </xdr:from>
    <xdr:to>
      <xdr:col>9</xdr:col>
      <xdr:colOff>1206898</xdr:colOff>
      <xdr:row>2</xdr:row>
      <xdr:rowOff>130521</xdr:rowOff>
    </xdr:to>
    <xdr:sp macro="" textlink="">
      <xdr:nvSpPr>
        <xdr:cNvPr id="7" name="TextBox 6"/>
        <xdr:cNvSpPr txBox="1"/>
      </xdr:nvSpPr>
      <xdr:spPr>
        <a:xfrm>
          <a:off x="13601700"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0</xdr:col>
      <xdr:colOff>137211</xdr:colOff>
      <xdr:row>2</xdr:row>
      <xdr:rowOff>120536</xdr:rowOff>
    </xdr:from>
    <xdr:to>
      <xdr:col>10</xdr:col>
      <xdr:colOff>902806</xdr:colOff>
      <xdr:row>9</xdr:row>
      <xdr:rowOff>142875</xdr:rowOff>
    </xdr:to>
    <xdr:sp macro="" textlink="">
      <xdr:nvSpPr>
        <xdr:cNvPr id="8" name="Rectangle 7"/>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1</xdr:col>
      <xdr:colOff>976935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0</xdr:row>
      <xdr:rowOff>147200</xdr:rowOff>
    </xdr:from>
    <xdr:to>
      <xdr:col>0</xdr:col>
      <xdr:colOff>585581</xdr:colOff>
      <xdr:row>3</xdr:row>
      <xdr:rowOff>39570</xdr:rowOff>
    </xdr:to>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113"/>
  <sheetViews>
    <sheetView showGridLines="0" tabSelected="1" view="pageBreakPreview" zoomScale="60" zoomScaleNormal="70" workbookViewId="0">
      <selection activeCell="O23" sqref="O23"/>
    </sheetView>
  </sheetViews>
  <sheetFormatPr defaultColWidth="9.109375" defaultRowHeight="0" customHeight="1" zeroHeight="1" x14ac:dyDescent="0.3"/>
  <cols>
    <col min="1" max="1" width="14.6640625" style="12" customWidth="1"/>
    <col min="2" max="2" width="11.44140625" style="12" hidden="1" customWidth="1"/>
    <col min="3" max="3" width="26.6640625" style="12" customWidth="1"/>
    <col min="4" max="4" width="34.44140625" style="12" customWidth="1"/>
    <col min="5" max="5" width="30.6640625" style="40" customWidth="1"/>
    <col min="6" max="6" width="13.5546875" style="12" customWidth="1"/>
    <col min="7" max="25" width="9.109375" style="12"/>
    <col min="26" max="26" width="8.5546875" style="12" customWidth="1"/>
    <col min="27" max="27" width="3.88671875" style="41" customWidth="1"/>
    <col min="28" max="28" width="67.6640625" style="41" hidden="1" customWidth="1"/>
    <col min="29" max="29" width="17" style="41" customWidth="1"/>
    <col min="30" max="30" width="16.33203125" style="41" customWidth="1"/>
    <col min="31" max="31" width="16.109375" style="41" customWidth="1"/>
    <col min="32" max="32" width="13.6640625" style="42" customWidth="1"/>
    <col min="33" max="33" width="24.44140625" style="42" customWidth="1"/>
    <col min="34" max="34" width="6.33203125" style="12" customWidth="1"/>
    <col min="35" max="35" width="9.109375" style="12" customWidth="1"/>
    <col min="36" max="36" width="45.109375" style="12" customWidth="1"/>
    <col min="37" max="16384" width="9.109375" style="12"/>
  </cols>
  <sheetData>
    <row r="1" spans="1:34" ht="15.6" x14ac:dyDescent="0.3">
      <c r="AB1" s="139" t="s">
        <v>221</v>
      </c>
    </row>
    <row r="2" spans="1:34" ht="17.399999999999999" x14ac:dyDescent="0.3">
      <c r="C2" s="158"/>
      <c r="D2" s="158"/>
      <c r="E2" s="158"/>
      <c r="F2" s="158"/>
      <c r="G2" s="158"/>
      <c r="H2" s="158"/>
      <c r="I2" s="158"/>
      <c r="J2" s="158"/>
      <c r="AB2" s="139" t="s">
        <v>222</v>
      </c>
      <c r="AF2" s="41"/>
      <c r="AG2" s="41"/>
      <c r="AH2" s="41"/>
    </row>
    <row r="3" spans="1:34" ht="17.399999999999999" x14ac:dyDescent="0.3">
      <c r="C3" s="158"/>
      <c r="D3" s="158"/>
      <c r="E3" s="158"/>
      <c r="F3" s="158"/>
      <c r="G3" s="158"/>
      <c r="H3" s="158"/>
      <c r="I3" s="158"/>
      <c r="J3" s="158"/>
      <c r="AB3" s="139" t="s">
        <v>223</v>
      </c>
    </row>
    <row r="4" spans="1:34" ht="17.399999999999999" x14ac:dyDescent="0.3">
      <c r="C4" s="158"/>
      <c r="D4" s="158"/>
      <c r="E4" s="158"/>
      <c r="F4" s="158"/>
      <c r="G4" s="158"/>
      <c r="H4" s="158"/>
      <c r="I4" s="158"/>
      <c r="J4" s="158"/>
      <c r="AB4" s="139" t="s">
        <v>224</v>
      </c>
    </row>
    <row r="5" spans="1:34" ht="17.399999999999999" x14ac:dyDescent="0.3">
      <c r="C5" s="158"/>
      <c r="D5" s="158"/>
      <c r="E5" s="158"/>
      <c r="F5" s="158"/>
      <c r="G5" s="158"/>
      <c r="H5" s="158"/>
      <c r="I5" s="158"/>
      <c r="J5" s="158"/>
      <c r="AB5" s="140" t="s">
        <v>141</v>
      </c>
    </row>
    <row r="6" spans="1:34" ht="15.6" x14ac:dyDescent="0.3">
      <c r="AB6" s="140" t="s">
        <v>153</v>
      </c>
    </row>
    <row r="7" spans="1:34" ht="15.6" x14ac:dyDescent="0.3">
      <c r="AB7" s="140" t="s">
        <v>225</v>
      </c>
    </row>
    <row r="8" spans="1:34" ht="15.6" x14ac:dyDescent="0.3">
      <c r="AB8" s="140" t="s">
        <v>204</v>
      </c>
    </row>
    <row r="9" spans="1:34" ht="15.6" x14ac:dyDescent="0.3">
      <c r="AB9" s="140" t="s">
        <v>0</v>
      </c>
    </row>
    <row r="10" spans="1:34" ht="9" customHeight="1" x14ac:dyDescent="0.4">
      <c r="C10" s="43"/>
      <c r="AB10" s="140" t="s">
        <v>1</v>
      </c>
    </row>
    <row r="11" spans="1:34" ht="9" customHeight="1" x14ac:dyDescent="0.3">
      <c r="AB11" s="140" t="s">
        <v>205</v>
      </c>
    </row>
    <row r="12" spans="1:34" ht="9" customHeight="1" x14ac:dyDescent="0.3">
      <c r="AB12" s="140" t="s">
        <v>2</v>
      </c>
    </row>
    <row r="13" spans="1:34" ht="15.6" x14ac:dyDescent="0.3">
      <c r="A13" s="56" t="s">
        <v>213</v>
      </c>
      <c r="AB13" s="140" t="s">
        <v>154</v>
      </c>
    </row>
    <row r="14" spans="1:34" ht="16.2" thickBot="1" x14ac:dyDescent="0.35">
      <c r="F14" s="40"/>
      <c r="G14" s="40"/>
      <c r="H14" s="40"/>
      <c r="AB14" s="140" t="s">
        <v>226</v>
      </c>
    </row>
    <row r="15" spans="1:34" ht="16.8" thickTop="1" thickBot="1" x14ac:dyDescent="0.35">
      <c r="C15" s="44" t="s">
        <v>166</v>
      </c>
      <c r="D15" s="159" t="s">
        <v>151</v>
      </c>
      <c r="E15" s="160"/>
      <c r="F15" s="40"/>
      <c r="G15" s="40"/>
      <c r="H15" s="40"/>
      <c r="AB15" s="140" t="s">
        <v>3</v>
      </c>
    </row>
    <row r="16" spans="1:34" ht="16.2" thickBot="1" x14ac:dyDescent="0.35">
      <c r="AB16" s="140" t="s">
        <v>4</v>
      </c>
    </row>
    <row r="17" spans="3:33" ht="15" thickTop="1" x14ac:dyDescent="0.3">
      <c r="C17" s="45" t="s">
        <v>200</v>
      </c>
      <c r="D17" s="154"/>
      <c r="E17" s="155"/>
      <c r="AB17" s="140" t="s">
        <v>219</v>
      </c>
    </row>
    <row r="18" spans="3:33" ht="16.2" thickBot="1" x14ac:dyDescent="0.35">
      <c r="AB18" s="141" t="s">
        <v>167</v>
      </c>
    </row>
    <row r="19" spans="3:33" ht="16.2" thickTop="1" x14ac:dyDescent="0.3">
      <c r="C19" s="45" t="s">
        <v>168</v>
      </c>
      <c r="D19" s="83" t="s">
        <v>252</v>
      </c>
      <c r="AB19" s="140" t="s">
        <v>227</v>
      </c>
    </row>
    <row r="20" spans="3:33" ht="16.2" thickBot="1" x14ac:dyDescent="0.35">
      <c r="AB20" s="140" t="s">
        <v>206</v>
      </c>
    </row>
    <row r="21" spans="3:33" ht="16.2" thickTop="1" x14ac:dyDescent="0.3">
      <c r="C21" s="45" t="s">
        <v>169</v>
      </c>
      <c r="D21" s="156"/>
      <c r="E21" s="157"/>
      <c r="G21" s="47"/>
      <c r="H21" s="47"/>
      <c r="AB21" s="140" t="s">
        <v>155</v>
      </c>
    </row>
    <row r="22" spans="3:33" ht="16.2" thickBot="1" x14ac:dyDescent="0.35">
      <c r="AA22" s="48"/>
      <c r="AB22" s="140" t="s">
        <v>5</v>
      </c>
      <c r="AC22" s="48"/>
      <c r="AD22" s="48"/>
      <c r="AE22" s="48"/>
      <c r="AF22" s="38"/>
      <c r="AG22" s="38"/>
    </row>
    <row r="23" spans="3:33" ht="16.2" thickTop="1" x14ac:dyDescent="0.3">
      <c r="C23" s="45" t="s">
        <v>170</v>
      </c>
      <c r="D23" s="46"/>
      <c r="AB23" s="140" t="s">
        <v>6</v>
      </c>
      <c r="AC23" s="12"/>
      <c r="AE23" s="12"/>
      <c r="AF23" s="49"/>
      <c r="AG23" s="50"/>
    </row>
    <row r="24" spans="3:33" ht="16.2" thickBot="1" x14ac:dyDescent="0.35">
      <c r="E24" s="47"/>
      <c r="AB24" s="140" t="s">
        <v>142</v>
      </c>
      <c r="AC24" s="12"/>
      <c r="AE24" s="12"/>
      <c r="AF24" s="49"/>
      <c r="AG24" s="50"/>
    </row>
    <row r="25" spans="3:33" ht="15" thickTop="1" x14ac:dyDescent="0.3">
      <c r="C25" s="45" t="s">
        <v>171</v>
      </c>
      <c r="D25" s="154"/>
      <c r="E25" s="155"/>
      <c r="AB25" s="140" t="s">
        <v>7</v>
      </c>
      <c r="AC25" s="12"/>
      <c r="AE25" s="12"/>
      <c r="AF25" s="49"/>
      <c r="AG25" s="50"/>
    </row>
    <row r="26" spans="3:33" ht="16.2" thickBot="1" x14ac:dyDescent="0.35">
      <c r="AB26" s="140" t="s">
        <v>143</v>
      </c>
      <c r="AC26" s="12"/>
      <c r="AE26" s="12"/>
      <c r="AF26" s="49"/>
      <c r="AG26" s="50"/>
    </row>
    <row r="27" spans="3:33" ht="16.2" thickTop="1" x14ac:dyDescent="0.3">
      <c r="C27" s="45" t="s">
        <v>172</v>
      </c>
      <c r="D27" s="83"/>
      <c r="G27" s="51"/>
      <c r="H27" s="51"/>
      <c r="AB27" s="140" t="s">
        <v>156</v>
      </c>
      <c r="AC27" s="12"/>
      <c r="AE27" s="12"/>
      <c r="AF27" s="49"/>
      <c r="AG27" s="50"/>
    </row>
    <row r="28" spans="3:33" ht="16.2" thickBot="1" x14ac:dyDescent="0.35">
      <c r="C28" s="52"/>
      <c r="D28" s="53"/>
      <c r="I28" s="54"/>
      <c r="AB28" s="140" t="s">
        <v>157</v>
      </c>
      <c r="AC28" s="12"/>
      <c r="AE28" s="12"/>
      <c r="AF28" s="49"/>
      <c r="AG28" s="50"/>
    </row>
    <row r="29" spans="3:33" ht="15.75" customHeight="1" thickTop="1" x14ac:dyDescent="0.3">
      <c r="C29" s="37" t="s">
        <v>173</v>
      </c>
      <c r="D29" s="55">
        <v>2015</v>
      </c>
      <c r="AB29" s="140" t="s">
        <v>158</v>
      </c>
      <c r="AC29" s="12"/>
      <c r="AE29" s="12"/>
      <c r="AF29" s="49"/>
      <c r="AG29" s="50"/>
    </row>
    <row r="30" spans="3:33" ht="15.75" customHeight="1" x14ac:dyDescent="0.3">
      <c r="AB30" s="141" t="s">
        <v>207</v>
      </c>
      <c r="AC30" s="12"/>
      <c r="AE30" s="12"/>
      <c r="AF30" s="49"/>
      <c r="AG30" s="50"/>
    </row>
    <row r="31" spans="3:33" ht="15.75" customHeight="1" x14ac:dyDescent="0.3">
      <c r="C31" s="37"/>
      <c r="AB31" s="140" t="s">
        <v>159</v>
      </c>
      <c r="AC31" s="12"/>
      <c r="AE31" s="12"/>
      <c r="AF31" s="49"/>
      <c r="AG31" s="50"/>
    </row>
    <row r="32" spans="3:33" ht="15.75" customHeight="1" x14ac:dyDescent="0.3">
      <c r="C32" s="37"/>
      <c r="AB32" s="140" t="s">
        <v>8</v>
      </c>
      <c r="AC32" s="12"/>
      <c r="AE32" s="12"/>
      <c r="AF32" s="49"/>
      <c r="AG32" s="50"/>
    </row>
    <row r="33" spans="3:33" ht="15.75" customHeight="1" x14ac:dyDescent="0.3">
      <c r="C33" s="37"/>
      <c r="AB33" s="140" t="s">
        <v>152</v>
      </c>
      <c r="AC33" s="12"/>
      <c r="AE33" s="12"/>
      <c r="AF33" s="49"/>
      <c r="AG33" s="50"/>
    </row>
    <row r="34" spans="3:33" ht="15.75" customHeight="1" x14ac:dyDescent="0.3">
      <c r="AB34" s="140" t="s">
        <v>228</v>
      </c>
      <c r="AC34" s="12"/>
      <c r="AE34" s="12"/>
      <c r="AF34" s="49"/>
      <c r="AG34" s="50"/>
    </row>
    <row r="35" spans="3:33" ht="15.6" x14ac:dyDescent="0.3">
      <c r="C35" s="36"/>
      <c r="AB35" s="140" t="s">
        <v>229</v>
      </c>
      <c r="AC35" s="12"/>
      <c r="AE35" s="12"/>
      <c r="AF35" s="49"/>
      <c r="AG35" s="50"/>
    </row>
    <row r="36" spans="3:33" ht="15.6" x14ac:dyDescent="0.3">
      <c r="F36" s="57"/>
      <c r="G36" s="57"/>
      <c r="H36" s="57"/>
      <c r="I36" s="57"/>
      <c r="J36" s="57"/>
      <c r="K36" s="57"/>
      <c r="AB36" s="140" t="s">
        <v>230</v>
      </c>
      <c r="AC36" s="12"/>
      <c r="AE36" s="12"/>
      <c r="AF36" s="49"/>
      <c r="AG36" s="50"/>
    </row>
    <row r="37" spans="3:33" ht="15.6" x14ac:dyDescent="0.3">
      <c r="F37" s="57"/>
      <c r="G37" s="57"/>
      <c r="H37" s="57"/>
      <c r="I37" s="57"/>
      <c r="J37" s="57"/>
      <c r="K37" s="57"/>
      <c r="AB37" s="140" t="s">
        <v>9</v>
      </c>
      <c r="AC37" s="12"/>
      <c r="AE37" s="12"/>
      <c r="AF37" s="49"/>
      <c r="AG37" s="50"/>
    </row>
    <row r="38" spans="3:33" ht="15.6" x14ac:dyDescent="0.3">
      <c r="F38" s="57"/>
      <c r="G38" s="57"/>
      <c r="H38" s="57"/>
      <c r="I38" s="57"/>
      <c r="J38" s="57"/>
      <c r="K38" s="57"/>
      <c r="AB38" s="140" t="s">
        <v>160</v>
      </c>
      <c r="AC38" s="12"/>
      <c r="AE38" s="12"/>
      <c r="AF38" s="49"/>
      <c r="AG38" s="50"/>
    </row>
    <row r="39" spans="3:33" ht="15.6" x14ac:dyDescent="0.3">
      <c r="D39" s="39"/>
      <c r="E39" s="12"/>
      <c r="F39" s="58"/>
      <c r="G39" s="58"/>
      <c r="H39" s="58"/>
      <c r="I39" s="58"/>
      <c r="J39" s="58"/>
      <c r="K39" s="58"/>
      <c r="AB39" s="140" t="s">
        <v>208</v>
      </c>
      <c r="AC39" s="12"/>
      <c r="AE39" s="12"/>
      <c r="AF39" s="49"/>
      <c r="AG39" s="50"/>
    </row>
    <row r="40" spans="3:33" ht="15.75" customHeight="1" x14ac:dyDescent="0.3">
      <c r="D40" s="1"/>
      <c r="E40" s="12"/>
      <c r="F40" s="59"/>
      <c r="G40" s="57"/>
      <c r="H40" s="57"/>
      <c r="I40" s="57"/>
      <c r="J40" s="57"/>
      <c r="K40" s="57"/>
      <c r="AB40" s="140" t="s">
        <v>161</v>
      </c>
      <c r="AC40" s="12"/>
      <c r="AE40" s="12"/>
      <c r="AF40" s="49"/>
      <c r="AG40" s="50"/>
    </row>
    <row r="41" spans="3:33" ht="15.75" customHeight="1" x14ac:dyDescent="0.3">
      <c r="D41" s="39"/>
      <c r="E41" s="12"/>
      <c r="F41" s="58"/>
      <c r="G41" s="58"/>
      <c r="H41" s="58"/>
      <c r="I41" s="58"/>
      <c r="J41" s="58"/>
      <c r="K41" s="58"/>
      <c r="AB41" s="140" t="s">
        <v>144</v>
      </c>
      <c r="AC41" s="12"/>
      <c r="AE41" s="12"/>
      <c r="AF41" s="49"/>
      <c r="AG41" s="50"/>
    </row>
    <row r="42" spans="3:33" ht="15.75" customHeight="1" x14ac:dyDescent="0.3">
      <c r="D42" s="1"/>
      <c r="E42" s="12"/>
      <c r="F42" s="59"/>
      <c r="G42" s="57"/>
      <c r="H42" s="57"/>
      <c r="I42" s="57"/>
      <c r="J42" s="57"/>
      <c r="K42" s="57"/>
      <c r="AB42" s="140" t="s">
        <v>145</v>
      </c>
      <c r="AC42" s="12"/>
      <c r="AE42" s="12"/>
      <c r="AF42" s="49"/>
      <c r="AG42" s="50"/>
    </row>
    <row r="43" spans="3:33" ht="15.75" customHeight="1" x14ac:dyDescent="0.3">
      <c r="D43" s="39"/>
      <c r="E43" s="60"/>
      <c r="F43" s="58"/>
      <c r="G43" s="58"/>
      <c r="H43" s="58"/>
      <c r="I43" s="58"/>
      <c r="J43" s="58"/>
      <c r="K43" s="58"/>
      <c r="AB43" s="140" t="s">
        <v>10</v>
      </c>
      <c r="AC43" s="12"/>
      <c r="AE43" s="12"/>
      <c r="AF43" s="49"/>
      <c r="AG43" s="50"/>
    </row>
    <row r="44" spans="3:33" ht="15.6" x14ac:dyDescent="0.3">
      <c r="D44" s="1"/>
      <c r="E44" s="12"/>
      <c r="F44" s="61"/>
      <c r="G44" s="57"/>
      <c r="H44" s="57"/>
      <c r="I44" s="57"/>
      <c r="J44" s="57"/>
      <c r="K44" s="57"/>
      <c r="AB44" s="140" t="s">
        <v>162</v>
      </c>
      <c r="AC44" s="12"/>
      <c r="AE44" s="12"/>
      <c r="AF44" s="49"/>
      <c r="AG44" s="50"/>
    </row>
    <row r="45" spans="3:33" ht="15.6" x14ac:dyDescent="0.3">
      <c r="D45" s="62"/>
      <c r="E45" s="63"/>
      <c r="F45" s="58"/>
      <c r="G45" s="58"/>
      <c r="H45" s="58"/>
      <c r="I45" s="58"/>
      <c r="J45" s="58"/>
      <c r="K45" s="58"/>
      <c r="AB45" s="140" t="s">
        <v>11</v>
      </c>
      <c r="AC45" s="12"/>
      <c r="AE45" s="12"/>
      <c r="AF45" s="49"/>
      <c r="AG45" s="50"/>
    </row>
    <row r="46" spans="3:33" ht="14.4" x14ac:dyDescent="0.3">
      <c r="E46" s="12"/>
      <c r="F46" s="57"/>
      <c r="G46" s="57"/>
      <c r="H46" s="57"/>
      <c r="I46" s="57"/>
      <c r="J46" s="57"/>
      <c r="K46" s="57"/>
      <c r="AB46" s="140" t="s">
        <v>12</v>
      </c>
      <c r="AC46" s="12"/>
      <c r="AE46" s="12"/>
      <c r="AF46" s="49"/>
      <c r="AG46" s="50"/>
    </row>
    <row r="47" spans="3:33" ht="15.6" x14ac:dyDescent="0.3">
      <c r="D47" s="62"/>
      <c r="E47" s="62"/>
      <c r="F47" s="64"/>
      <c r="G47" s="64"/>
      <c r="H47" s="65"/>
      <c r="I47" s="65"/>
      <c r="J47" s="65"/>
      <c r="K47" s="65"/>
      <c r="AB47" s="140" t="s">
        <v>13</v>
      </c>
      <c r="AC47" s="12"/>
      <c r="AE47" s="12"/>
      <c r="AF47" s="49"/>
      <c r="AG47" s="50"/>
    </row>
    <row r="48" spans="3:33" ht="14.4" x14ac:dyDescent="0.3">
      <c r="E48" s="12"/>
      <c r="F48" s="57"/>
      <c r="G48" s="57"/>
      <c r="H48" s="57"/>
      <c r="I48" s="57"/>
      <c r="J48" s="57"/>
      <c r="K48" s="57"/>
      <c r="AB48" s="140" t="s">
        <v>231</v>
      </c>
      <c r="AC48" s="12"/>
      <c r="AE48" s="12"/>
      <c r="AF48" s="49"/>
      <c r="AG48" s="50"/>
    </row>
    <row r="49" spans="3:33" ht="15" customHeight="1" x14ac:dyDescent="0.3">
      <c r="D49" s="66"/>
      <c r="E49" s="66"/>
      <c r="F49" s="67"/>
      <c r="G49" s="67"/>
      <c r="H49" s="67"/>
      <c r="I49" s="68"/>
      <c r="J49" s="68"/>
      <c r="K49" s="68"/>
      <c r="AB49" s="140" t="s">
        <v>232</v>
      </c>
      <c r="AC49" s="12"/>
      <c r="AE49" s="12"/>
      <c r="AF49" s="49"/>
      <c r="AG49" s="50"/>
    </row>
    <row r="50" spans="3:33" ht="15" customHeight="1" x14ac:dyDescent="0.3">
      <c r="C50" s="66"/>
      <c r="D50" s="66"/>
      <c r="E50" s="66"/>
      <c r="F50" s="67"/>
      <c r="G50" s="67"/>
      <c r="H50" s="67"/>
      <c r="I50" s="68"/>
      <c r="J50" s="68"/>
      <c r="K50" s="68"/>
      <c r="AB50" s="140" t="s">
        <v>146</v>
      </c>
      <c r="AC50" s="12"/>
      <c r="AE50" s="12"/>
      <c r="AF50" s="49"/>
      <c r="AG50" s="50"/>
    </row>
    <row r="51" spans="3:33" ht="15.6" x14ac:dyDescent="0.3">
      <c r="F51" s="57"/>
      <c r="G51" s="57"/>
      <c r="H51" s="57"/>
      <c r="I51" s="57"/>
      <c r="J51" s="57"/>
      <c r="K51" s="57"/>
      <c r="AB51" s="140" t="s">
        <v>14</v>
      </c>
      <c r="AC51" s="12"/>
      <c r="AE51" s="12"/>
      <c r="AF51" s="49"/>
      <c r="AG51" s="50"/>
    </row>
    <row r="52" spans="3:33" ht="15.6" x14ac:dyDescent="0.3">
      <c r="F52" s="57"/>
      <c r="G52" s="57"/>
      <c r="H52" s="57"/>
      <c r="I52" s="57"/>
      <c r="J52" s="57"/>
      <c r="K52" s="57"/>
      <c r="AB52" s="140" t="s">
        <v>15</v>
      </c>
      <c r="AC52" s="12"/>
      <c r="AE52" s="12"/>
      <c r="AF52" s="49"/>
      <c r="AG52" s="50"/>
    </row>
    <row r="53" spans="3:33" ht="15.6" x14ac:dyDescent="0.3">
      <c r="AB53" s="140" t="s">
        <v>16</v>
      </c>
      <c r="AC53" s="12"/>
      <c r="AE53" s="12"/>
      <c r="AF53" s="49"/>
      <c r="AG53" s="50"/>
    </row>
    <row r="54" spans="3:33" ht="15.6" x14ac:dyDescent="0.3">
      <c r="AB54" s="140" t="s">
        <v>209</v>
      </c>
      <c r="AC54" s="12"/>
      <c r="AE54" s="12"/>
      <c r="AF54" s="49"/>
      <c r="AG54" s="50"/>
    </row>
    <row r="55" spans="3:33" ht="15.6" x14ac:dyDescent="0.3">
      <c r="AB55" s="140" t="s">
        <v>17</v>
      </c>
      <c r="AC55" s="12"/>
      <c r="AE55" s="12"/>
      <c r="AF55" s="49"/>
      <c r="AG55" s="50"/>
    </row>
    <row r="56" spans="3:33" ht="15.6" x14ac:dyDescent="0.3">
      <c r="AB56" s="140" t="s">
        <v>210</v>
      </c>
      <c r="AC56" s="12"/>
      <c r="AE56" s="12"/>
      <c r="AF56" s="49"/>
      <c r="AG56" s="50"/>
    </row>
    <row r="57" spans="3:33" ht="15.6" x14ac:dyDescent="0.3">
      <c r="AB57" s="140" t="s">
        <v>163</v>
      </c>
      <c r="AC57" s="12"/>
      <c r="AE57" s="12"/>
      <c r="AF57" s="49"/>
      <c r="AG57" s="50"/>
    </row>
    <row r="58" spans="3:33" ht="15.6" x14ac:dyDescent="0.3">
      <c r="AB58" s="140" t="s">
        <v>18</v>
      </c>
      <c r="AC58" s="12"/>
      <c r="AE58" s="12"/>
      <c r="AF58" s="49"/>
      <c r="AG58" s="50"/>
    </row>
    <row r="59" spans="3:33" ht="15.6" x14ac:dyDescent="0.3">
      <c r="AB59" s="140" t="s">
        <v>211</v>
      </c>
      <c r="AC59" s="12"/>
      <c r="AE59" s="12"/>
      <c r="AF59" s="49"/>
      <c r="AG59" s="50"/>
    </row>
    <row r="60" spans="3:33" ht="15.6" x14ac:dyDescent="0.3">
      <c r="AB60" s="140" t="s">
        <v>19</v>
      </c>
      <c r="AC60" s="12"/>
      <c r="AE60" s="12"/>
      <c r="AF60" s="49"/>
      <c r="AG60" s="50"/>
    </row>
    <row r="61" spans="3:33" ht="15.6" x14ac:dyDescent="0.3">
      <c r="AB61" s="140" t="s">
        <v>20</v>
      </c>
      <c r="AC61" s="12"/>
      <c r="AE61" s="12"/>
      <c r="AF61" s="49"/>
      <c r="AG61" s="50"/>
    </row>
    <row r="62" spans="3:33" ht="15.6" x14ac:dyDescent="0.3">
      <c r="AB62" s="140" t="s">
        <v>164</v>
      </c>
      <c r="AC62" s="12"/>
      <c r="AE62" s="12"/>
      <c r="AF62" s="49"/>
      <c r="AG62" s="50"/>
    </row>
    <row r="63" spans="3:33" ht="15.6" x14ac:dyDescent="0.3">
      <c r="AB63" s="140" t="s">
        <v>21</v>
      </c>
      <c r="AC63" s="12"/>
      <c r="AE63" s="12"/>
      <c r="AF63" s="49"/>
      <c r="AG63" s="50"/>
    </row>
    <row r="64" spans="3:33" ht="15.6" x14ac:dyDescent="0.3">
      <c r="AB64" s="140" t="s">
        <v>147</v>
      </c>
      <c r="AC64" s="12"/>
      <c r="AE64" s="12"/>
      <c r="AF64" s="49"/>
      <c r="AG64" s="50"/>
    </row>
    <row r="65" spans="28:33" ht="15.6" x14ac:dyDescent="0.3">
      <c r="AB65" s="140" t="s">
        <v>212</v>
      </c>
      <c r="AC65" s="12"/>
      <c r="AE65" s="12"/>
      <c r="AF65" s="49"/>
      <c r="AG65" s="50"/>
    </row>
    <row r="66" spans="28:33" ht="15.6" x14ac:dyDescent="0.3">
      <c r="AB66" s="140" t="s">
        <v>22</v>
      </c>
      <c r="AC66" s="12"/>
      <c r="AE66" s="12"/>
      <c r="AF66" s="49"/>
      <c r="AG66" s="50"/>
    </row>
    <row r="67" spans="28:33" ht="15.6" x14ac:dyDescent="0.3">
      <c r="AB67" s="140" t="s">
        <v>151</v>
      </c>
      <c r="AC67" s="12"/>
      <c r="AE67" s="12"/>
      <c r="AF67" s="49"/>
      <c r="AG67" s="50"/>
    </row>
    <row r="68" spans="28:33" ht="15.6" x14ac:dyDescent="0.3">
      <c r="AB68" s="140" t="s">
        <v>148</v>
      </c>
      <c r="AC68" s="12"/>
      <c r="AE68" s="12"/>
      <c r="AF68" s="49"/>
      <c r="AG68" s="50"/>
    </row>
    <row r="69" spans="28:33" ht="15.6" x14ac:dyDescent="0.3">
      <c r="AB69" s="140" t="s">
        <v>149</v>
      </c>
      <c r="AC69" s="12"/>
      <c r="AE69" s="12"/>
      <c r="AF69" s="49"/>
      <c r="AG69" s="50"/>
    </row>
    <row r="70" spans="28:33" ht="15.6" x14ac:dyDescent="0.3">
      <c r="AB70" s="140" t="s">
        <v>150</v>
      </c>
      <c r="AC70" s="12"/>
      <c r="AE70" s="12"/>
      <c r="AF70" s="49"/>
      <c r="AG70" s="50"/>
    </row>
    <row r="71" spans="28:33" ht="15.6" x14ac:dyDescent="0.3">
      <c r="AB71" s="140" t="s">
        <v>233</v>
      </c>
      <c r="AC71" s="12"/>
      <c r="AE71" s="12"/>
      <c r="AF71" s="49"/>
      <c r="AG71" s="50"/>
    </row>
    <row r="72" spans="28:33" ht="15.6" x14ac:dyDescent="0.3">
      <c r="AB72" s="140" t="s">
        <v>165</v>
      </c>
      <c r="AC72" s="12"/>
      <c r="AE72" s="12"/>
      <c r="AF72" s="49"/>
      <c r="AG72" s="50"/>
    </row>
    <row r="73" spans="28:33" ht="15.6" x14ac:dyDescent="0.3">
      <c r="AB73" s="140" t="s">
        <v>23</v>
      </c>
      <c r="AC73" s="12"/>
      <c r="AE73" s="12"/>
      <c r="AF73" s="49"/>
      <c r="AG73" s="50"/>
    </row>
    <row r="74" spans="28:33" ht="15.6" x14ac:dyDescent="0.3">
      <c r="AB74" s="140" t="s">
        <v>24</v>
      </c>
      <c r="AC74" s="12"/>
      <c r="AE74" s="12"/>
      <c r="AF74" s="49"/>
      <c r="AG74" s="50"/>
    </row>
    <row r="75" spans="28:33" ht="15.6" x14ac:dyDescent="0.3">
      <c r="AB75" s="140" t="s">
        <v>25</v>
      </c>
      <c r="AC75" s="12"/>
      <c r="AE75" s="12"/>
      <c r="AF75" s="49"/>
      <c r="AG75" s="50"/>
    </row>
    <row r="76" spans="28:33" ht="15.6" x14ac:dyDescent="0.3">
      <c r="AC76" s="12"/>
      <c r="AE76" s="12"/>
      <c r="AF76" s="49"/>
      <c r="AG76" s="50"/>
    </row>
    <row r="77" spans="28:33" ht="15.6" x14ac:dyDescent="0.3">
      <c r="AC77" s="12"/>
      <c r="AE77" s="12"/>
      <c r="AF77" s="49"/>
      <c r="AG77" s="50"/>
    </row>
    <row r="78" spans="28:33" ht="15.6" x14ac:dyDescent="0.3">
      <c r="AC78" s="12"/>
      <c r="AE78" s="12"/>
      <c r="AF78" s="49"/>
      <c r="AG78" s="50"/>
    </row>
    <row r="79" spans="28:33" ht="15.6" x14ac:dyDescent="0.3">
      <c r="AC79" s="12"/>
      <c r="AE79" s="12"/>
      <c r="AF79" s="49"/>
      <c r="AG79" s="50"/>
    </row>
    <row r="80" spans="28:33" ht="15.6" x14ac:dyDescent="0.3">
      <c r="AC80" s="12"/>
      <c r="AE80" s="12"/>
      <c r="AF80" s="49"/>
      <c r="AG80" s="50"/>
    </row>
    <row r="81" spans="29:33" ht="15.6" x14ac:dyDescent="0.3">
      <c r="AC81" s="12"/>
      <c r="AE81" s="12"/>
      <c r="AF81" s="49"/>
      <c r="AG81" s="50"/>
    </row>
    <row r="82" spans="29:33" ht="15.6" x14ac:dyDescent="0.3">
      <c r="AC82" s="12"/>
      <c r="AE82" s="12"/>
      <c r="AF82" s="49"/>
      <c r="AG82" s="50"/>
    </row>
    <row r="83" spans="29:33" ht="15.6" x14ac:dyDescent="0.3">
      <c r="AC83" s="12"/>
      <c r="AE83" s="12"/>
      <c r="AF83" s="49"/>
      <c r="AG83" s="50"/>
    </row>
    <row r="84" spans="29:33" ht="15.6" x14ac:dyDescent="0.3">
      <c r="AC84" s="12"/>
      <c r="AE84" s="12"/>
      <c r="AF84" s="49"/>
      <c r="AG84" s="50"/>
    </row>
    <row r="85" spans="29:33" ht="15.6" x14ac:dyDescent="0.3">
      <c r="AC85" s="12"/>
      <c r="AE85" s="12"/>
      <c r="AF85" s="49"/>
      <c r="AG85" s="50"/>
    </row>
    <row r="86" spans="29:33" ht="15.6" x14ac:dyDescent="0.3">
      <c r="AC86" s="12"/>
      <c r="AE86" s="12"/>
      <c r="AF86" s="49"/>
      <c r="AG86" s="50"/>
    </row>
    <row r="87" spans="29:33" ht="15.6" x14ac:dyDescent="0.3">
      <c r="AC87" s="12"/>
      <c r="AE87" s="12"/>
      <c r="AF87" s="49"/>
      <c r="AG87" s="50"/>
    </row>
    <row r="88" spans="29:33" ht="15.6" x14ac:dyDescent="0.3">
      <c r="AC88" s="12"/>
      <c r="AE88" s="12"/>
      <c r="AF88" s="49"/>
      <c r="AG88" s="50"/>
    </row>
    <row r="89" spans="29:33" ht="15.6" x14ac:dyDescent="0.3">
      <c r="AC89" s="12"/>
      <c r="AE89" s="12"/>
      <c r="AF89" s="49"/>
      <c r="AG89" s="50"/>
    </row>
    <row r="90" spans="29:33" ht="15.6" x14ac:dyDescent="0.3">
      <c r="AC90" s="12"/>
      <c r="AE90" s="12"/>
      <c r="AF90" s="50"/>
      <c r="AG90" s="50"/>
    </row>
    <row r="91" spans="29:33" ht="15.6" x14ac:dyDescent="0.3">
      <c r="AC91" s="12"/>
      <c r="AE91" s="12"/>
      <c r="AF91" s="50"/>
      <c r="AG91" s="50"/>
    </row>
    <row r="92" spans="29:33" ht="15.6" x14ac:dyDescent="0.3">
      <c r="AC92" s="12"/>
      <c r="AE92" s="12"/>
      <c r="AF92" s="50"/>
      <c r="AG92" s="50"/>
    </row>
    <row r="93" spans="29:33" ht="15.6" x14ac:dyDescent="0.3">
      <c r="AC93" s="69"/>
      <c r="AF93" s="50"/>
      <c r="AG93" s="50"/>
    </row>
    <row r="94" spans="29:33" ht="15.6" x14ac:dyDescent="0.3">
      <c r="AC94" s="69"/>
      <c r="AF94" s="50"/>
      <c r="AG94" s="50"/>
    </row>
    <row r="95" spans="29:33" ht="15.6" x14ac:dyDescent="0.3">
      <c r="AC95" s="69"/>
      <c r="AF95" s="50"/>
      <c r="AG95" s="50"/>
    </row>
    <row r="96" spans="29:33" ht="15.6" x14ac:dyDescent="0.3">
      <c r="AC96" s="69"/>
      <c r="AF96" s="50"/>
      <c r="AG96" s="50"/>
    </row>
    <row r="97" spans="29:33" ht="15.6" x14ac:dyDescent="0.3">
      <c r="AC97" s="69"/>
      <c r="AF97" s="50"/>
      <c r="AG97" s="50"/>
    </row>
    <row r="98" spans="29:33" ht="15.6" x14ac:dyDescent="0.3">
      <c r="AC98" s="69"/>
      <c r="AF98" s="50"/>
      <c r="AG98" s="50"/>
    </row>
    <row r="99" spans="29:33" ht="15.6" x14ac:dyDescent="0.3">
      <c r="AC99" s="69"/>
      <c r="AF99" s="50"/>
      <c r="AG99" s="50"/>
    </row>
    <row r="100" spans="29:33" ht="15.6" x14ac:dyDescent="0.3">
      <c r="AC100" s="69"/>
      <c r="AF100" s="50"/>
      <c r="AG100" s="50"/>
    </row>
    <row r="101" spans="29:33" ht="15.6" x14ac:dyDescent="0.3">
      <c r="AC101" s="69"/>
      <c r="AF101" s="50"/>
      <c r="AG101" s="50"/>
    </row>
    <row r="102" spans="29:33" ht="15.6" x14ac:dyDescent="0.3">
      <c r="AC102" s="69"/>
      <c r="AF102" s="50"/>
      <c r="AG102" s="50"/>
    </row>
    <row r="103" spans="29:33" ht="15.6" x14ac:dyDescent="0.3">
      <c r="AC103" s="69"/>
      <c r="AF103" s="50"/>
      <c r="AG103" s="50"/>
    </row>
    <row r="104" spans="29:33" ht="15.6" x14ac:dyDescent="0.3">
      <c r="AC104" s="69"/>
      <c r="AF104" s="50"/>
      <c r="AG104" s="50"/>
    </row>
    <row r="105" spans="29:33" ht="15.6" x14ac:dyDescent="0.3">
      <c r="AC105" s="69"/>
      <c r="AF105" s="50"/>
      <c r="AG105" s="50"/>
    </row>
    <row r="106" spans="29:33" ht="15.6" x14ac:dyDescent="0.3">
      <c r="AC106" s="69"/>
      <c r="AF106" s="50"/>
      <c r="AG106" s="50"/>
    </row>
    <row r="107" spans="29:33" ht="15.6" x14ac:dyDescent="0.3">
      <c r="AC107" s="69"/>
      <c r="AF107" s="50"/>
      <c r="AG107" s="50"/>
    </row>
    <row r="108" spans="29:33" ht="15.6" x14ac:dyDescent="0.3">
      <c r="AC108" s="69"/>
      <c r="AF108" s="50"/>
      <c r="AG108" s="50"/>
    </row>
    <row r="109" spans="29:33" ht="15.6" x14ac:dyDescent="0.3">
      <c r="AC109" s="69"/>
      <c r="AF109" s="50"/>
      <c r="AG109" s="50"/>
    </row>
    <row r="110" spans="29:33" ht="15.6" hidden="1" x14ac:dyDescent="0.3">
      <c r="AC110" s="69"/>
      <c r="AF110" s="50"/>
      <c r="AG110" s="50"/>
    </row>
    <row r="111" spans="29:33" ht="15.6" hidden="1" x14ac:dyDescent="0.3">
      <c r="AC111" s="69"/>
      <c r="AF111" s="50"/>
      <c r="AG111" s="50"/>
    </row>
    <row r="112" spans="29:33" ht="15.6" x14ac:dyDescent="0.3"/>
    <row r="113" ht="0" hidden="1" customHeight="1" x14ac:dyDescent="0.3"/>
  </sheetData>
  <mergeCells count="8">
    <mergeCell ref="D25:E25"/>
    <mergeCell ref="D21:E21"/>
    <mergeCell ref="C2:J2"/>
    <mergeCell ref="C3:J3"/>
    <mergeCell ref="C4:J4"/>
    <mergeCell ref="C5:J5"/>
    <mergeCell ref="D15:E15"/>
    <mergeCell ref="D17:E17"/>
  </mergeCells>
  <phoneticPr fontId="21" type="noConversion"/>
  <dataValidations disablePrompts="1" count="4">
    <dataValidation type="list" allowBlank="1" showInputMessage="1" showErrorMessage="1" sqref="D29">
      <formula1>"2008,2009,2010,2011,2012, 2013, 2014, 2015, 2016, 2017,2018"</formula1>
    </dataValidation>
    <dataValidation allowBlank="1" showInputMessage="1" showErrorMessage="1" promptTitle="Inputting Date" prompt="Please Use the following format:_x000a__x000a_E.g:  May 1, 2012" sqref="H47:K47"/>
    <dataValidation type="list" allowBlank="1" showInputMessage="1" showErrorMessage="1" sqref="I49:K50">
      <formula1>"Excel 2000, Excel 2003, Excel 2007, Excel 2010"</formula1>
    </dataValidation>
    <dataValidation type="list" allowBlank="1" showInputMessage="1" showErrorMessage="1" sqref="D15:E15">
      <formula1>$AB$1:$AB$75</formula1>
    </dataValidation>
  </dataValidations>
  <printOptions horizontalCentered="1"/>
  <pageMargins left="0.70866141732283472" right="0.70866141732283472" top="1.5354330708661419" bottom="0.74803149606299213" header="0.31496062992125984" footer="0.51181102362204722"/>
  <pageSetup scale="58" orientation="portrait" r:id="rId1"/>
  <headerFooter scaleWithDoc="0" alignWithMargins="0">
    <oddHeader>&amp;R&amp;"Calibri,Regular"Toronto Hydro-Electric System Limited 
EB-2018-0165
Exhibit 8
Tab 5
Schedule 1
ORIGINAL
Page &amp;P of &amp;N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73"/>
  <sheetViews>
    <sheetView workbookViewId="0"/>
  </sheetViews>
  <sheetFormatPr defaultRowHeight="13.2" x14ac:dyDescent="0.25"/>
  <cols>
    <col min="1" max="1" width="30.5546875" bestFit="1" customWidth="1"/>
    <col min="4" max="4" width="22.88671875" bestFit="1" customWidth="1"/>
  </cols>
  <sheetData>
    <row r="1" spans="1:4" x14ac:dyDescent="0.25">
      <c r="A1" s="3" t="str">
        <f>IF('3. Rate Classes'!L17=1, '3. Rate Classes'!C17, "")</f>
        <v>Residential</v>
      </c>
      <c r="B1" s="3">
        <v>1</v>
      </c>
      <c r="D1" s="4"/>
    </row>
    <row r="2" spans="1:4" x14ac:dyDescent="0.25">
      <c r="A2" s="3" t="str">
        <f>IF('3. Rate Classes'!L18=1, '3. Rate Classes'!C18, "")</f>
        <v>Residential Regular</v>
      </c>
      <c r="B2" s="3">
        <v>2</v>
      </c>
    </row>
    <row r="3" spans="1:4" x14ac:dyDescent="0.25">
      <c r="A3" s="3" t="str">
        <f>IF('3. Rate Classes'!L19=1, '3. Rate Classes'!C19, "")</f>
        <v>General Service Less Than 50 kW</v>
      </c>
      <c r="B3" s="3">
        <v>3</v>
      </c>
    </row>
    <row r="4" spans="1:4" x14ac:dyDescent="0.25">
      <c r="A4" s="3" t="str">
        <f>IF('3. Rate Classes'!L20=1, '3. Rate Classes'!C20, "")</f>
        <v>General Service 50 to 999 kW</v>
      </c>
      <c r="B4" s="3">
        <v>4</v>
      </c>
    </row>
    <row r="5" spans="1:4" x14ac:dyDescent="0.25">
      <c r="A5" s="3" t="str">
        <f>IF('3. Rate Classes'!L21=1, '3. Rate Classes'!C21, "")</f>
        <v>General Service 1,000 to 4,999 kW</v>
      </c>
      <c r="B5" s="3">
        <v>5</v>
      </c>
    </row>
    <row r="6" spans="1:4" x14ac:dyDescent="0.25">
      <c r="A6" s="3" t="str">
        <f>IF('3. Rate Classes'!L22=1, '3. Rate Classes'!C22, "")</f>
        <v>Large Use &gt; 5000 kW</v>
      </c>
      <c r="B6" s="3">
        <v>6</v>
      </c>
    </row>
    <row r="7" spans="1:4" x14ac:dyDescent="0.25">
      <c r="A7" s="3" t="str">
        <f>IF('3. Rate Classes'!L23=1, '3. Rate Classes'!C23, "")</f>
        <v>Unmetered Scattered Load</v>
      </c>
      <c r="B7" s="3">
        <v>7</v>
      </c>
    </row>
    <row r="8" spans="1:4" x14ac:dyDescent="0.25">
      <c r="A8" s="3" t="str">
        <f>IF('3. Rate Classes'!L24=1, '3. Rate Classes'!C24, "")</f>
        <v>Street Lighting</v>
      </c>
      <c r="B8" s="3">
        <v>8</v>
      </c>
    </row>
    <row r="9" spans="1:4" x14ac:dyDescent="0.25">
      <c r="A9" s="3" t="str">
        <f>IF('3. Rate Classes'!L25=1, '3. Rate Classes'!C25, "")</f>
        <v/>
      </c>
      <c r="B9" s="3">
        <v>9</v>
      </c>
    </row>
    <row r="10" spans="1:4" x14ac:dyDescent="0.25">
      <c r="A10" s="3" t="str">
        <f>IF('3. Rate Classes'!L26=1, '3. Rate Classes'!C26, "")</f>
        <v/>
      </c>
      <c r="B10" s="3">
        <v>10</v>
      </c>
    </row>
    <row r="11" spans="1:4" x14ac:dyDescent="0.25">
      <c r="A11" s="3" t="str">
        <f>IF('3. Rate Classes'!L27=1, '3. Rate Classes'!C27, "")</f>
        <v/>
      </c>
      <c r="B11" s="3">
        <v>11</v>
      </c>
    </row>
    <row r="12" spans="1:4" x14ac:dyDescent="0.25">
      <c r="A12" s="3" t="str">
        <f>IF('3. Rate Classes'!L28=1, '3. Rate Classes'!C28, "")</f>
        <v/>
      </c>
      <c r="B12" s="3">
        <v>12</v>
      </c>
    </row>
    <row r="13" spans="1:4" x14ac:dyDescent="0.25">
      <c r="A13" s="3" t="str">
        <f>IF('3. Rate Classes'!L29=1, '3. Rate Classes'!C29, "")</f>
        <v/>
      </c>
      <c r="B13" s="3">
        <v>13</v>
      </c>
    </row>
    <row r="14" spans="1:4" x14ac:dyDescent="0.25">
      <c r="A14" s="3" t="str">
        <f>IF('3. Rate Classes'!L30=1, '3. Rate Classes'!C30, "")</f>
        <v/>
      </c>
      <c r="B14" s="3">
        <v>14</v>
      </c>
    </row>
    <row r="15" spans="1:4" x14ac:dyDescent="0.25">
      <c r="A15" s="3" t="str">
        <f>IF('3. Rate Classes'!L31=1, '3. Rate Classes'!C31, "")</f>
        <v/>
      </c>
      <c r="B15" s="3">
        <v>15</v>
      </c>
    </row>
    <row r="16" spans="1:4" x14ac:dyDescent="0.25">
      <c r="A16" s="3" t="str">
        <f>IF('3. Rate Classes'!L32=1, '3. Rate Classes'!C32, "")</f>
        <v/>
      </c>
      <c r="B16" s="3">
        <v>16</v>
      </c>
    </row>
    <row r="17" spans="1:4" x14ac:dyDescent="0.25">
      <c r="A17" s="3" t="str">
        <f>IF('3. Rate Classes'!L33=1, '3. Rate Classes'!C33, "")</f>
        <v/>
      </c>
      <c r="B17" s="3">
        <v>17</v>
      </c>
    </row>
    <row r="18" spans="1:4" x14ac:dyDescent="0.25">
      <c r="A18" s="3" t="str">
        <f>IF('3. Rate Classes'!L34=1, '3. Rate Classes'!C34, "")</f>
        <v/>
      </c>
      <c r="B18" s="3">
        <v>18</v>
      </c>
    </row>
    <row r="19" spans="1:4" x14ac:dyDescent="0.25">
      <c r="A19" s="3" t="str">
        <f>IF('3. Rate Classes'!L35=1, '3. Rate Classes'!C35, "")</f>
        <v/>
      </c>
      <c r="B19" s="3">
        <v>19</v>
      </c>
    </row>
    <row r="20" spans="1:4" x14ac:dyDescent="0.25">
      <c r="A20" s="3" t="str">
        <f>IF('3. Rate Classes'!L36=1, '3. Rate Classes'!C36, "")</f>
        <v/>
      </c>
      <c r="B20" s="3">
        <v>20</v>
      </c>
    </row>
    <row r="21" spans="1:4" x14ac:dyDescent="0.25">
      <c r="A21" s="3" t="str">
        <f>IF('3. Rate Classes'!L37=1, '3. Rate Classes'!C37, "")</f>
        <v/>
      </c>
      <c r="B21" s="3">
        <v>21</v>
      </c>
      <c r="D21" s="4"/>
    </row>
    <row r="22" spans="1:4" x14ac:dyDescent="0.25">
      <c r="A22" s="3" t="str">
        <f>IF('3. Rate Classes'!L38=1, '3. Rate Classes'!C38, "")</f>
        <v/>
      </c>
      <c r="B22" s="3">
        <v>22</v>
      </c>
      <c r="D22" s="4"/>
    </row>
    <row r="23" spans="1:4" x14ac:dyDescent="0.25">
      <c r="D23" s="4"/>
    </row>
    <row r="24" spans="1:4" x14ac:dyDescent="0.25">
      <c r="D24" s="4"/>
    </row>
    <row r="25" spans="1:4" x14ac:dyDescent="0.25">
      <c r="D25" s="4"/>
    </row>
    <row r="26" spans="1:4" x14ac:dyDescent="0.25">
      <c r="D26" s="4"/>
    </row>
    <row r="27" spans="1:4" x14ac:dyDescent="0.25">
      <c r="D27" s="4"/>
    </row>
    <row r="28" spans="1:4" x14ac:dyDescent="0.25">
      <c r="D28" s="4"/>
    </row>
    <row r="29" spans="1:4" x14ac:dyDescent="0.25">
      <c r="D29" s="4"/>
    </row>
    <row r="30" spans="1:4" x14ac:dyDescent="0.25">
      <c r="D30" s="4"/>
    </row>
    <row r="31" spans="1:4" x14ac:dyDescent="0.25">
      <c r="D31" s="4"/>
    </row>
    <row r="32" spans="1:4" x14ac:dyDescent="0.25">
      <c r="D32" s="4"/>
    </row>
    <row r="73" spans="4:4" x14ac:dyDescent="0.25">
      <c r="D73" s="3"/>
    </row>
  </sheetData>
  <sheetProtection algorithmName="SHA-512" hashValue="rVko7dNitUDMGLyh39csBuBWR9c5BxAtvsv2tQA8snD5zkSnTE+uj6InhS7hIw5qPCeAI+BmAVIDxFL7hT8rCg==" saltValue="C+dqgbERr8a/xP/PWQlkkw==" spinCount="100000" sheet="1" objects="1" scenarios="1"/>
  <phoneticPr fontId="2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C14:M121"/>
  <sheetViews>
    <sheetView showGridLines="0" zoomScaleNormal="100" workbookViewId="0">
      <selection activeCell="Q44" activeCellId="1" sqref="S37 Q44"/>
    </sheetView>
  </sheetViews>
  <sheetFormatPr defaultRowHeight="13.2" x14ac:dyDescent="0.25"/>
  <sheetData>
    <row r="14" ht="3" customHeight="1" x14ac:dyDescent="0.25"/>
    <row r="15" ht="3" customHeight="1" x14ac:dyDescent="0.25"/>
    <row r="16" ht="3" customHeight="1" x14ac:dyDescent="0.25"/>
    <row r="17" spans="3:13" s="31" customFormat="1" ht="3" customHeight="1" x14ac:dyDescent="0.25"/>
    <row r="18" spans="3:13" s="31" customFormat="1" ht="3" customHeight="1" x14ac:dyDescent="0.25">
      <c r="C18" s="7"/>
      <c r="D18" s="7"/>
      <c r="E18" s="7"/>
      <c r="F18" s="7"/>
      <c r="G18" s="7"/>
      <c r="H18" s="7"/>
      <c r="I18" s="7"/>
      <c r="J18" s="7"/>
      <c r="K18" s="7"/>
      <c r="L18" s="7"/>
      <c r="M18" s="7"/>
    </row>
    <row r="19" spans="3:13" s="31" customFormat="1" x14ac:dyDescent="0.25">
      <c r="C19" s="7"/>
      <c r="D19" s="7"/>
      <c r="E19" s="7"/>
      <c r="F19" s="7"/>
      <c r="G19" s="7"/>
      <c r="H19" s="7"/>
      <c r="J19" s="7"/>
      <c r="K19" s="7"/>
      <c r="L19" s="7"/>
      <c r="M19" s="7"/>
    </row>
    <row r="20" spans="3:13" s="31" customFormat="1" ht="15.6" x14ac:dyDescent="0.3">
      <c r="C20" s="7"/>
      <c r="D20" s="78" t="s">
        <v>133</v>
      </c>
      <c r="E20" s="7"/>
      <c r="F20" s="7"/>
      <c r="G20" s="7"/>
      <c r="H20" s="7"/>
      <c r="I20" s="78" t="s">
        <v>138</v>
      </c>
      <c r="J20" s="7"/>
      <c r="K20" s="7"/>
      <c r="L20" s="7"/>
      <c r="M20" s="7"/>
    </row>
    <row r="21" spans="3:13" s="31" customFormat="1" ht="15.6" x14ac:dyDescent="0.3">
      <c r="C21" s="7"/>
      <c r="D21" s="71"/>
      <c r="E21" s="7"/>
      <c r="F21" s="7"/>
      <c r="G21" s="7"/>
      <c r="H21" s="7"/>
      <c r="J21" s="7"/>
      <c r="K21" s="7"/>
      <c r="L21" s="7"/>
      <c r="M21" s="7"/>
    </row>
    <row r="22" spans="3:13" s="31" customFormat="1" ht="15.6" x14ac:dyDescent="0.3">
      <c r="C22" s="7"/>
      <c r="D22" s="78" t="s">
        <v>134</v>
      </c>
      <c r="E22" s="7"/>
      <c r="F22" s="7"/>
      <c r="G22" s="7"/>
      <c r="H22" s="7"/>
      <c r="I22" s="78" t="s">
        <v>139</v>
      </c>
      <c r="J22" s="7"/>
      <c r="K22" s="7"/>
      <c r="L22" s="7"/>
      <c r="M22" s="7"/>
    </row>
    <row r="23" spans="3:13" s="31" customFormat="1" ht="15.6" x14ac:dyDescent="0.3">
      <c r="C23" s="7"/>
      <c r="D23" s="71"/>
      <c r="E23" s="7"/>
      <c r="F23" s="7"/>
      <c r="G23" s="7"/>
      <c r="H23" s="7"/>
      <c r="I23" s="71"/>
      <c r="J23" s="7"/>
      <c r="K23" s="7"/>
      <c r="L23" s="7"/>
      <c r="M23" s="7"/>
    </row>
    <row r="24" spans="3:13" s="31" customFormat="1" ht="15.6" x14ac:dyDescent="0.3">
      <c r="C24" s="7"/>
      <c r="D24" s="78" t="s">
        <v>135</v>
      </c>
      <c r="E24" s="7"/>
      <c r="F24" s="7"/>
      <c r="G24" s="7"/>
      <c r="H24" s="7"/>
      <c r="I24" s="78" t="s">
        <v>140</v>
      </c>
      <c r="J24" s="7"/>
      <c r="K24" s="7"/>
      <c r="L24" s="7"/>
      <c r="M24" s="7"/>
    </row>
    <row r="25" spans="3:13" s="31" customFormat="1" ht="15.6" x14ac:dyDescent="0.3">
      <c r="C25" s="7"/>
      <c r="D25" s="71"/>
      <c r="E25" s="7"/>
      <c r="F25" s="7"/>
      <c r="G25" s="7"/>
      <c r="H25" s="7"/>
      <c r="I25" s="71"/>
      <c r="J25" s="7"/>
      <c r="K25" s="7"/>
      <c r="L25" s="7"/>
      <c r="M25" s="7"/>
    </row>
    <row r="26" spans="3:13" s="31" customFormat="1" ht="15.6" x14ac:dyDescent="0.3">
      <c r="C26" s="7"/>
      <c r="D26" s="78" t="s">
        <v>136</v>
      </c>
      <c r="E26" s="7"/>
      <c r="F26" s="7"/>
      <c r="G26" s="7"/>
      <c r="H26" s="7"/>
      <c r="I26" s="78" t="s">
        <v>218</v>
      </c>
      <c r="J26" s="7"/>
      <c r="K26" s="7"/>
      <c r="L26" s="7"/>
      <c r="M26" s="7"/>
    </row>
    <row r="27" spans="3:13" s="31" customFormat="1" ht="15.6" x14ac:dyDescent="0.3">
      <c r="C27" s="7"/>
      <c r="D27" s="71"/>
      <c r="E27" s="7"/>
      <c r="F27" s="7"/>
      <c r="G27" s="7"/>
      <c r="H27" s="7"/>
      <c r="I27" s="71"/>
      <c r="J27" s="7"/>
      <c r="K27" s="7"/>
      <c r="L27" s="7"/>
      <c r="M27" s="7"/>
    </row>
    <row r="28" spans="3:13" s="31" customFormat="1" ht="15.6" x14ac:dyDescent="0.3">
      <c r="C28" s="7"/>
      <c r="D28" s="78" t="s">
        <v>137</v>
      </c>
      <c r="E28" s="7"/>
      <c r="F28" s="7"/>
      <c r="G28" s="7"/>
      <c r="H28" s="7"/>
      <c r="I28" s="71"/>
      <c r="J28" s="7"/>
      <c r="K28" s="7"/>
      <c r="L28" s="7"/>
      <c r="M28" s="7"/>
    </row>
    <row r="29" spans="3:13" s="31" customFormat="1" ht="15.6" x14ac:dyDescent="0.3">
      <c r="C29" s="7"/>
      <c r="D29" s="71"/>
      <c r="E29" s="7"/>
      <c r="F29" s="7"/>
      <c r="G29" s="7"/>
      <c r="H29" s="7"/>
      <c r="I29" s="78"/>
      <c r="J29" s="7"/>
      <c r="K29" s="7"/>
      <c r="L29" s="7"/>
      <c r="M29" s="7"/>
    </row>
    <row r="30" spans="3:13" s="31" customFormat="1" x14ac:dyDescent="0.25">
      <c r="C30" s="7"/>
      <c r="E30" s="7"/>
      <c r="F30" s="7"/>
      <c r="G30" s="7"/>
      <c r="H30" s="7"/>
      <c r="I30" s="7"/>
      <c r="J30" s="7"/>
      <c r="K30" s="7"/>
      <c r="L30" s="7"/>
      <c r="M30" s="7"/>
    </row>
    <row r="31" spans="3:13" s="31" customFormat="1" ht="15.6" x14ac:dyDescent="0.3">
      <c r="C31" s="7"/>
      <c r="D31" s="7"/>
      <c r="E31" s="7"/>
      <c r="F31" s="7"/>
      <c r="G31" s="7"/>
      <c r="H31" s="7"/>
      <c r="I31" s="78"/>
      <c r="J31" s="7"/>
      <c r="K31" s="7"/>
      <c r="L31" s="7"/>
      <c r="M31" s="7"/>
    </row>
    <row r="32" spans="3:13" s="31" customFormat="1" x14ac:dyDescent="0.25">
      <c r="C32" s="7"/>
      <c r="D32" s="7"/>
      <c r="E32" s="7"/>
      <c r="F32" s="7"/>
      <c r="G32" s="7"/>
      <c r="H32" s="7"/>
      <c r="I32" s="7"/>
      <c r="J32" s="7"/>
      <c r="K32" s="7"/>
      <c r="L32" s="7"/>
      <c r="M32" s="7"/>
    </row>
    <row r="33" spans="3:13" s="31" customFormat="1" x14ac:dyDescent="0.25">
      <c r="C33" s="7"/>
      <c r="D33" s="7"/>
      <c r="E33" s="7"/>
      <c r="F33" s="7"/>
      <c r="G33" s="7"/>
      <c r="H33" s="7"/>
      <c r="I33" s="7"/>
      <c r="J33" s="7"/>
      <c r="K33" s="7"/>
      <c r="L33" s="7"/>
      <c r="M33" s="7"/>
    </row>
    <row r="34" spans="3:13" s="31" customFormat="1" x14ac:dyDescent="0.25">
      <c r="C34" s="7"/>
      <c r="D34" s="7"/>
      <c r="E34" s="7"/>
      <c r="F34" s="7"/>
      <c r="G34" s="7"/>
      <c r="H34" s="7"/>
      <c r="I34" s="7"/>
      <c r="J34" s="7"/>
      <c r="K34" s="7"/>
      <c r="L34" s="7"/>
      <c r="M34" s="7"/>
    </row>
    <row r="35" spans="3:13" s="31" customFormat="1" x14ac:dyDescent="0.25">
      <c r="C35" s="7"/>
      <c r="D35" s="7"/>
      <c r="E35" s="7"/>
      <c r="F35" s="7"/>
      <c r="G35" s="7"/>
      <c r="H35" s="7"/>
      <c r="J35" s="7"/>
      <c r="K35" s="7"/>
      <c r="L35" s="7"/>
      <c r="M35" s="7"/>
    </row>
    <row r="36" spans="3:13" s="31" customFormat="1" x14ac:dyDescent="0.25"/>
    <row r="37" spans="3:13" s="31" customFormat="1" x14ac:dyDescent="0.25"/>
    <row r="38" spans="3:13" s="31" customFormat="1" x14ac:dyDescent="0.25"/>
    <row r="39" spans="3:13" s="31" customFormat="1" x14ac:dyDescent="0.25"/>
    <row r="40" spans="3:13" s="31" customFormat="1" x14ac:dyDescent="0.25"/>
    <row r="41" spans="3:13" s="31" customFormat="1" x14ac:dyDescent="0.25"/>
    <row r="42" spans="3:13" s="31" customFormat="1" x14ac:dyDescent="0.25"/>
    <row r="43" spans="3:13" s="31" customFormat="1" x14ac:dyDescent="0.25"/>
    <row r="44" spans="3:13" s="31" customFormat="1" x14ac:dyDescent="0.25"/>
    <row r="45" spans="3:13" s="31" customFormat="1" x14ac:dyDescent="0.25"/>
    <row r="46" spans="3:13" s="31" customFormat="1" x14ac:dyDescent="0.25"/>
    <row r="47" spans="3:13" s="31" customFormat="1" x14ac:dyDescent="0.25"/>
    <row r="48" spans="3:13" s="31" customFormat="1" x14ac:dyDescent="0.25"/>
    <row r="49" s="31" customFormat="1" x14ac:dyDescent="0.25"/>
    <row r="50" s="31" customFormat="1" x14ac:dyDescent="0.25"/>
    <row r="51" s="31" customFormat="1" x14ac:dyDescent="0.25"/>
    <row r="52" s="31" customFormat="1" x14ac:dyDescent="0.25"/>
    <row r="53" s="31" customFormat="1" x14ac:dyDescent="0.25"/>
    <row r="54" s="31" customFormat="1" x14ac:dyDescent="0.25"/>
    <row r="55" s="31" customFormat="1" x14ac:dyDescent="0.25"/>
    <row r="56" s="31" customFormat="1" x14ac:dyDescent="0.25"/>
    <row r="57" s="31" customFormat="1" x14ac:dyDescent="0.25"/>
    <row r="58" s="31" customFormat="1" x14ac:dyDescent="0.25"/>
    <row r="59" s="31" customFormat="1" x14ac:dyDescent="0.25"/>
    <row r="60" s="31" customFormat="1" x14ac:dyDescent="0.25"/>
    <row r="61" s="31" customFormat="1" x14ac:dyDescent="0.25"/>
    <row r="62" s="31" customFormat="1" x14ac:dyDescent="0.25"/>
    <row r="63" s="31" customFormat="1" x14ac:dyDescent="0.25"/>
    <row r="64"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row r="90" s="31" customFormat="1" x14ac:dyDescent="0.25"/>
    <row r="91" s="31" customFormat="1" x14ac:dyDescent="0.25"/>
    <row r="92" s="31" customFormat="1" x14ac:dyDescent="0.25"/>
    <row r="93" s="31" customFormat="1" x14ac:dyDescent="0.25"/>
    <row r="94" s="31" customFormat="1" x14ac:dyDescent="0.25"/>
    <row r="95" s="31" customFormat="1" x14ac:dyDescent="0.25"/>
    <row r="96" s="31" customFormat="1" x14ac:dyDescent="0.25"/>
    <row r="97" spans="3:9" s="31" customFormat="1" x14ac:dyDescent="0.25"/>
    <row r="98" spans="3:9" s="31" customFormat="1" x14ac:dyDescent="0.25"/>
    <row r="99" spans="3:9" s="31" customFormat="1" x14ac:dyDescent="0.25"/>
    <row r="100" spans="3:9" s="31" customFormat="1" x14ac:dyDescent="0.25"/>
    <row r="101" spans="3:9" s="31" customFormat="1" x14ac:dyDescent="0.25"/>
    <row r="102" spans="3:9" s="31" customFormat="1" x14ac:dyDescent="0.25"/>
    <row r="103" spans="3:9" s="31" customFormat="1" x14ac:dyDescent="0.25"/>
    <row r="104" spans="3:9" s="31" customFormat="1" x14ac:dyDescent="0.25"/>
    <row r="105" spans="3:9" s="31" customFormat="1" x14ac:dyDescent="0.25"/>
    <row r="106" spans="3:9" s="31" customFormat="1" x14ac:dyDescent="0.25"/>
    <row r="107" spans="3:9" s="31" customFormat="1" x14ac:dyDescent="0.25"/>
    <row r="108" spans="3:9" s="31" customFormat="1" x14ac:dyDescent="0.25"/>
    <row r="109" spans="3:9" s="31" customFormat="1" x14ac:dyDescent="0.25"/>
    <row r="110" spans="3:9" s="31" customFormat="1" x14ac:dyDescent="0.25"/>
    <row r="111" spans="3:9" s="31" customFormat="1" x14ac:dyDescent="0.25">
      <c r="I111"/>
    </row>
    <row r="112" spans="3:9" x14ac:dyDescent="0.25">
      <c r="C112" s="31"/>
    </row>
    <row r="113" spans="3:3" x14ac:dyDescent="0.25">
      <c r="C113" s="31"/>
    </row>
    <row r="114" spans="3:3" x14ac:dyDescent="0.25">
      <c r="C114" s="31"/>
    </row>
    <row r="115" spans="3:3" x14ac:dyDescent="0.25">
      <c r="C115" s="31"/>
    </row>
    <row r="116" spans="3:3" x14ac:dyDescent="0.25">
      <c r="C116" s="31"/>
    </row>
    <row r="117" spans="3:3" x14ac:dyDescent="0.25">
      <c r="C117" s="31"/>
    </row>
    <row r="118" spans="3:3" x14ac:dyDescent="0.25">
      <c r="C118" s="31"/>
    </row>
    <row r="119" spans="3:3" x14ac:dyDescent="0.25">
      <c r="C119" s="31"/>
    </row>
    <row r="120" spans="3:3" x14ac:dyDescent="0.25">
      <c r="C120" s="31"/>
    </row>
    <row r="121" spans="3:3" x14ac:dyDescent="0.25">
      <c r="C121" s="31"/>
    </row>
  </sheetData>
  <phoneticPr fontId="21" type="noConversion"/>
  <hyperlinks>
    <hyperlink ref="D20" location="'1. Info'!A1" display="1. Info"/>
    <hyperlink ref="D22" location="'2. Table of Contents'!A1" display="2. Table of Contents"/>
    <hyperlink ref="D24" location="'3. Rate Classes'!A1" display="3. Rate Classes"/>
    <hyperlink ref="D26" location="'4. RRR Data'!A1" display="4. RRR Data"/>
    <hyperlink ref="D28" location="'5. UTRs and Sub-Transmission'!A1" display="5. UTRs and Sub-Transmission"/>
    <hyperlink ref="I20" location="'6. Historical Wholesale'!A1" display="6. Historical Wholesale"/>
    <hyperlink ref="I22" location="'7. Current Wholesale'!A1" display="7. Current Wholesale"/>
    <hyperlink ref="I24" location="'8. Forecast Wholesale'!A1" display="8. Forecast Wholesale"/>
    <hyperlink ref="I26" location="'9. Adj Network to Current WS'!A1" display="9. Adj Network to Current WS"/>
  </hyperlinks>
  <printOptions horizontalCentered="1"/>
  <pageMargins left="0.70866141732283472" right="0.70866141732283472" top="1.5354330708661419" bottom="0.74803149606299213" header="0.31496062992125984" footer="0.51181102362204722"/>
  <pageSetup scale="69" orientation="portrait" r:id="rId1"/>
  <headerFooter scaleWithDoc="0" alignWithMargins="0">
    <oddHeader>&amp;R&amp;"Calibri,Regular"Toronto Hydro-Electric System Limited 
EB-2018-0165
Exhibit 8
Tab 5
Schedule 1
ORIGINAL
Page &amp;P of &amp;N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C13:W100"/>
  <sheetViews>
    <sheetView showGridLines="0" view="pageBreakPreview" topLeftCell="B1" zoomScale="60" zoomScaleNormal="40" workbookViewId="0">
      <selection activeCell="Q44" activeCellId="1" sqref="S37 Q44"/>
    </sheetView>
  </sheetViews>
  <sheetFormatPr defaultRowHeight="13.2" x14ac:dyDescent="0.25"/>
  <cols>
    <col min="1" max="1" width="0" hidden="1" customWidth="1"/>
    <col min="3" max="3" width="67.44140625" customWidth="1"/>
    <col min="4" max="4" width="2.5546875" customWidth="1"/>
    <col min="6" max="6" width="2.5546875" customWidth="1"/>
    <col min="7" max="7" width="13.109375" customWidth="1"/>
    <col min="8" max="8" width="2.5546875" customWidth="1"/>
    <col min="9" max="9" width="15.44140625" customWidth="1"/>
    <col min="11" max="16" width="0" hidden="1" customWidth="1"/>
    <col min="21" max="22" width="9.109375" customWidth="1"/>
    <col min="23" max="23" width="91.44140625" hidden="1" customWidth="1"/>
    <col min="24" max="43" width="9.109375" customWidth="1"/>
  </cols>
  <sheetData>
    <row r="13" spans="3:9" ht="39.75" customHeight="1" x14ac:dyDescent="0.25">
      <c r="C13" s="161" t="s">
        <v>193</v>
      </c>
      <c r="D13" s="161"/>
      <c r="E13" s="161"/>
      <c r="F13" s="161"/>
      <c r="G13" s="161"/>
      <c r="H13" s="161"/>
      <c r="I13" s="161"/>
    </row>
    <row r="15" spans="3:9" ht="31.2" x14ac:dyDescent="0.3">
      <c r="C15" s="71" t="s">
        <v>174</v>
      </c>
      <c r="D15" s="71"/>
      <c r="E15" s="93" t="s">
        <v>175</v>
      </c>
      <c r="F15" s="71"/>
      <c r="G15" s="70" t="s">
        <v>194</v>
      </c>
      <c r="H15" s="71"/>
      <c r="I15" s="70" t="s">
        <v>195</v>
      </c>
    </row>
    <row r="17" spans="3:23" x14ac:dyDescent="0.25">
      <c r="C17" s="92" t="s">
        <v>26</v>
      </c>
      <c r="D17" s="8"/>
      <c r="E17" s="2" t="s">
        <v>237</v>
      </c>
      <c r="F17" s="9"/>
      <c r="G17" s="131">
        <v>7.5900000000000004E-3</v>
      </c>
      <c r="H17" s="6"/>
      <c r="I17" s="131">
        <v>6.1700000000000001E-3</v>
      </c>
      <c r="L17">
        <f t="shared" ref="L17:L38" si="0">IF(OR(ISBLANK(C17), ISERROR(FIND("Choose", C17))=FALSE), 0, 1)</f>
        <v>1</v>
      </c>
      <c r="M17" t="str">
        <f t="shared" ref="M17:M38" si="1">"C" &amp; ROW(C17)</f>
        <v>C17</v>
      </c>
      <c r="N17" t="str">
        <f>IF(OR(C17="General Service Intermediate Rate Class 1,000 To 4,999 kW (formerly General Service &gt; 50 kW Customers)", C17="General Service Intermediate Rate Class 1,000 To 4,999 kW (formerly Large Use Customers)"), "x", "")</f>
        <v/>
      </c>
      <c r="W17" t="s">
        <v>27</v>
      </c>
    </row>
    <row r="18" spans="3:23" x14ac:dyDescent="0.25">
      <c r="C18" s="92" t="s">
        <v>30</v>
      </c>
      <c r="D18" s="8"/>
      <c r="E18" s="76" t="s">
        <v>237</v>
      </c>
      <c r="F18" s="5"/>
      <c r="G18" s="132">
        <v>7.5900000000000004E-3</v>
      </c>
      <c r="H18" s="7"/>
      <c r="I18" s="132">
        <v>6.1700000000000001E-3</v>
      </c>
      <c r="L18">
        <f t="shared" si="0"/>
        <v>1</v>
      </c>
      <c r="M18" t="str">
        <f t="shared" si="1"/>
        <v>C18</v>
      </c>
      <c r="N18" t="str">
        <f t="shared" ref="N18:N38" si="2">IF(OR(C18="General Service Intermediate Rate Class 1,000 To 4,999 kW (formerly General Service &gt; 50 kW Customers)", C18="General Service Intermediate Rate Class 1,000 To 4,999 kW (formerly Large Use Customers)"), "x", "")</f>
        <v/>
      </c>
      <c r="W18" t="s">
        <v>26</v>
      </c>
    </row>
    <row r="19" spans="3:23" x14ac:dyDescent="0.25">
      <c r="C19" s="92" t="s">
        <v>28</v>
      </c>
      <c r="D19" s="8"/>
      <c r="E19" s="76" t="s">
        <v>237</v>
      </c>
      <c r="F19" s="5"/>
      <c r="G19" s="132">
        <v>7.3899999999999999E-3</v>
      </c>
      <c r="H19" s="7"/>
      <c r="I19" s="132">
        <v>5.5199999999999997E-3</v>
      </c>
      <c r="L19">
        <f t="shared" si="0"/>
        <v>1</v>
      </c>
      <c r="M19" t="str">
        <f t="shared" si="1"/>
        <v>C19</v>
      </c>
      <c r="N19" t="str">
        <f t="shared" si="2"/>
        <v/>
      </c>
      <c r="W19" t="s">
        <v>30</v>
      </c>
    </row>
    <row r="20" spans="3:23" x14ac:dyDescent="0.25">
      <c r="C20" s="92" t="s">
        <v>58</v>
      </c>
      <c r="D20" s="8"/>
      <c r="E20" s="76" t="s">
        <v>110</v>
      </c>
      <c r="F20" s="5"/>
      <c r="G20" s="132">
        <v>2.569</v>
      </c>
      <c r="H20" s="7"/>
      <c r="I20" s="132">
        <v>2.0514999999999999</v>
      </c>
      <c r="L20">
        <f t="shared" si="0"/>
        <v>1</v>
      </c>
      <c r="M20" t="str">
        <f t="shared" si="1"/>
        <v>C20</v>
      </c>
      <c r="N20" t="str">
        <f t="shared" si="2"/>
        <v/>
      </c>
      <c r="W20" t="s">
        <v>32</v>
      </c>
    </row>
    <row r="21" spans="3:23" x14ac:dyDescent="0.25">
      <c r="C21" s="92" t="s">
        <v>31</v>
      </c>
      <c r="D21" s="8"/>
      <c r="E21" s="76" t="s">
        <v>110</v>
      </c>
      <c r="F21" s="5"/>
      <c r="G21" s="132">
        <v>2.4821</v>
      </c>
      <c r="H21" s="7"/>
      <c r="I21" s="132">
        <v>2.0493999999999999</v>
      </c>
      <c r="L21">
        <f t="shared" si="0"/>
        <v>1</v>
      </c>
      <c r="M21" t="str">
        <f t="shared" si="1"/>
        <v>C21</v>
      </c>
      <c r="N21" t="str">
        <f t="shared" si="2"/>
        <v/>
      </c>
      <c r="W21" t="s">
        <v>34</v>
      </c>
    </row>
    <row r="22" spans="3:23" x14ac:dyDescent="0.25">
      <c r="C22" s="92" t="s">
        <v>94</v>
      </c>
      <c r="D22" s="8"/>
      <c r="E22" s="76" t="s">
        <v>110</v>
      </c>
      <c r="F22" s="5"/>
      <c r="G22" s="132">
        <v>2.8294999999999999</v>
      </c>
      <c r="H22" s="7"/>
      <c r="I22" s="132">
        <v>2.2768999999999999</v>
      </c>
      <c r="L22">
        <f t="shared" si="0"/>
        <v>1</v>
      </c>
      <c r="M22" t="str">
        <f t="shared" si="1"/>
        <v>C22</v>
      </c>
      <c r="N22" t="str">
        <f t="shared" si="2"/>
        <v/>
      </c>
      <c r="W22" t="s">
        <v>36</v>
      </c>
    </row>
    <row r="23" spans="3:23" x14ac:dyDescent="0.25">
      <c r="C23" s="92" t="s">
        <v>35</v>
      </c>
      <c r="D23" s="8"/>
      <c r="E23" s="76" t="s">
        <v>237</v>
      </c>
      <c r="F23" s="5"/>
      <c r="G23" s="136">
        <v>4.5999999999999999E-3</v>
      </c>
      <c r="H23" s="7"/>
      <c r="I23" s="136">
        <v>3.8999999999999998E-3</v>
      </c>
      <c r="L23">
        <f t="shared" si="0"/>
        <v>1</v>
      </c>
      <c r="M23" t="str">
        <f t="shared" si="1"/>
        <v>C23</v>
      </c>
      <c r="N23" t="str">
        <f t="shared" si="2"/>
        <v/>
      </c>
      <c r="W23" t="s">
        <v>38</v>
      </c>
    </row>
    <row r="24" spans="3:23" x14ac:dyDescent="0.25">
      <c r="C24" s="92" t="s">
        <v>39</v>
      </c>
      <c r="D24" s="8"/>
      <c r="E24" s="76" t="s">
        <v>110</v>
      </c>
      <c r="F24" s="5"/>
      <c r="G24" s="136">
        <v>2.2848999999999999</v>
      </c>
      <c r="H24" s="7"/>
      <c r="I24" s="136">
        <v>2.4460999999999999</v>
      </c>
      <c r="L24">
        <f t="shared" si="0"/>
        <v>1</v>
      </c>
      <c r="M24" t="str">
        <f t="shared" si="1"/>
        <v>C24</v>
      </c>
      <c r="N24" t="str">
        <f t="shared" si="2"/>
        <v/>
      </c>
      <c r="W24" t="s">
        <v>40</v>
      </c>
    </row>
    <row r="25" spans="3:23" x14ac:dyDescent="0.25">
      <c r="C25" s="92" t="s">
        <v>27</v>
      </c>
      <c r="D25" s="8"/>
      <c r="E25" s="76"/>
      <c r="F25" s="5"/>
      <c r="G25" s="136"/>
      <c r="H25" s="7"/>
      <c r="I25" s="136"/>
      <c r="L25">
        <f t="shared" si="0"/>
        <v>0</v>
      </c>
      <c r="M25" t="str">
        <f t="shared" si="1"/>
        <v>C25</v>
      </c>
      <c r="N25" t="str">
        <f t="shared" si="2"/>
        <v/>
      </c>
      <c r="W25" t="s">
        <v>41</v>
      </c>
    </row>
    <row r="26" spans="3:23" x14ac:dyDescent="0.25">
      <c r="C26" s="92" t="s">
        <v>27</v>
      </c>
      <c r="D26" s="8"/>
      <c r="E26" s="77"/>
      <c r="F26" s="5"/>
      <c r="G26" s="136"/>
      <c r="H26" s="7"/>
      <c r="I26" s="136"/>
      <c r="L26">
        <f t="shared" si="0"/>
        <v>0</v>
      </c>
      <c r="M26" t="str">
        <f t="shared" si="1"/>
        <v>C26</v>
      </c>
      <c r="N26" t="str">
        <f t="shared" si="2"/>
        <v/>
      </c>
      <c r="W26" t="s">
        <v>42</v>
      </c>
    </row>
    <row r="27" spans="3:23" x14ac:dyDescent="0.25">
      <c r="C27" s="92" t="s">
        <v>27</v>
      </c>
      <c r="D27" s="8"/>
      <c r="E27" s="77"/>
      <c r="F27" s="5"/>
      <c r="G27" s="136"/>
      <c r="H27" s="7"/>
      <c r="I27" s="136"/>
      <c r="L27">
        <f t="shared" si="0"/>
        <v>0</v>
      </c>
      <c r="M27" t="str">
        <f t="shared" si="1"/>
        <v>C27</v>
      </c>
      <c r="N27" t="str">
        <f t="shared" si="2"/>
        <v/>
      </c>
      <c r="W27" t="s">
        <v>43</v>
      </c>
    </row>
    <row r="28" spans="3:23" x14ac:dyDescent="0.25">
      <c r="C28" s="92" t="s">
        <v>27</v>
      </c>
      <c r="D28" s="8"/>
      <c r="E28" s="77"/>
      <c r="F28" s="5"/>
      <c r="G28" s="136"/>
      <c r="H28" s="7"/>
      <c r="I28" s="136"/>
      <c r="L28">
        <f t="shared" si="0"/>
        <v>0</v>
      </c>
      <c r="M28" t="str">
        <f t="shared" si="1"/>
        <v>C28</v>
      </c>
      <c r="N28" t="str">
        <f t="shared" si="2"/>
        <v/>
      </c>
      <c r="W28" t="s">
        <v>44</v>
      </c>
    </row>
    <row r="29" spans="3:23" x14ac:dyDescent="0.25">
      <c r="C29" s="92" t="s">
        <v>27</v>
      </c>
      <c r="D29" s="8"/>
      <c r="E29" s="77"/>
      <c r="F29" s="5"/>
      <c r="G29" s="136"/>
      <c r="H29" s="7"/>
      <c r="I29" s="136"/>
      <c r="L29">
        <f t="shared" si="0"/>
        <v>0</v>
      </c>
      <c r="M29" t="str">
        <f t="shared" si="1"/>
        <v>C29</v>
      </c>
      <c r="N29" t="str">
        <f t="shared" si="2"/>
        <v/>
      </c>
      <c r="W29" t="s">
        <v>45</v>
      </c>
    </row>
    <row r="30" spans="3:23" x14ac:dyDescent="0.25">
      <c r="C30" s="92" t="s">
        <v>27</v>
      </c>
      <c r="D30" s="8"/>
      <c r="E30" s="77"/>
      <c r="F30" s="5"/>
      <c r="G30" s="136"/>
      <c r="H30" s="7"/>
      <c r="I30" s="136"/>
      <c r="L30">
        <f t="shared" si="0"/>
        <v>0</v>
      </c>
      <c r="M30" t="str">
        <f t="shared" si="1"/>
        <v>C30</v>
      </c>
      <c r="N30" t="str">
        <f t="shared" si="2"/>
        <v/>
      </c>
      <c r="W30" t="s">
        <v>46</v>
      </c>
    </row>
    <row r="31" spans="3:23" x14ac:dyDescent="0.25">
      <c r="C31" s="92" t="s">
        <v>27</v>
      </c>
      <c r="D31" s="8"/>
      <c r="E31" s="77"/>
      <c r="F31" s="5"/>
      <c r="G31" s="136"/>
      <c r="H31" s="7"/>
      <c r="I31" s="136"/>
      <c r="L31">
        <f t="shared" si="0"/>
        <v>0</v>
      </c>
      <c r="M31" t="str">
        <f t="shared" si="1"/>
        <v>C31</v>
      </c>
      <c r="N31" t="str">
        <f t="shared" si="2"/>
        <v/>
      </c>
      <c r="W31" t="s">
        <v>47</v>
      </c>
    </row>
    <row r="32" spans="3:23" x14ac:dyDescent="0.25">
      <c r="C32" s="92" t="s">
        <v>27</v>
      </c>
      <c r="D32" s="8"/>
      <c r="E32" s="77"/>
      <c r="F32" s="5"/>
      <c r="G32" s="136"/>
      <c r="H32" s="7"/>
      <c r="I32" s="136"/>
      <c r="L32">
        <f t="shared" si="0"/>
        <v>0</v>
      </c>
      <c r="M32" t="str">
        <f t="shared" si="1"/>
        <v>C32</v>
      </c>
      <c r="N32" t="str">
        <f t="shared" si="2"/>
        <v/>
      </c>
      <c r="W32" t="s">
        <v>28</v>
      </c>
    </row>
    <row r="33" spans="3:23" x14ac:dyDescent="0.25">
      <c r="C33" s="92" t="s">
        <v>27</v>
      </c>
      <c r="D33" s="8"/>
      <c r="E33" s="77"/>
      <c r="F33" s="5"/>
      <c r="G33" s="136"/>
      <c r="H33" s="7"/>
      <c r="I33" s="136"/>
      <c r="L33">
        <f t="shared" si="0"/>
        <v>0</v>
      </c>
      <c r="M33" t="str">
        <f t="shared" si="1"/>
        <v>C33</v>
      </c>
      <c r="N33" t="str">
        <f t="shared" si="2"/>
        <v/>
      </c>
      <c r="W33" t="s">
        <v>48</v>
      </c>
    </row>
    <row r="34" spans="3:23" x14ac:dyDescent="0.25">
      <c r="C34" s="92" t="s">
        <v>27</v>
      </c>
      <c r="D34" s="8"/>
      <c r="E34" s="77"/>
      <c r="F34" s="5"/>
      <c r="G34" s="136"/>
      <c r="H34" s="7"/>
      <c r="I34" s="136"/>
      <c r="L34">
        <f t="shared" si="0"/>
        <v>0</v>
      </c>
      <c r="M34" t="str">
        <f t="shared" si="1"/>
        <v>C34</v>
      </c>
      <c r="N34" t="str">
        <f t="shared" si="2"/>
        <v/>
      </c>
      <c r="W34" t="s">
        <v>49</v>
      </c>
    </row>
    <row r="35" spans="3:23" x14ac:dyDescent="0.25">
      <c r="C35" s="92" t="s">
        <v>27</v>
      </c>
      <c r="D35" s="8"/>
      <c r="E35" s="77"/>
      <c r="F35" s="5"/>
      <c r="G35" s="136"/>
      <c r="H35" s="7"/>
      <c r="I35" s="136"/>
      <c r="L35">
        <f t="shared" si="0"/>
        <v>0</v>
      </c>
      <c r="M35" t="str">
        <f t="shared" si="1"/>
        <v>C35</v>
      </c>
      <c r="N35" t="str">
        <f t="shared" si="2"/>
        <v/>
      </c>
      <c r="W35" t="s">
        <v>50</v>
      </c>
    </row>
    <row r="36" spans="3:23" x14ac:dyDescent="0.25">
      <c r="C36" s="92" t="s">
        <v>27</v>
      </c>
      <c r="D36" s="8"/>
      <c r="E36" s="77"/>
      <c r="F36" s="5"/>
      <c r="G36" s="136"/>
      <c r="H36" s="7"/>
      <c r="I36" s="136"/>
      <c r="L36">
        <f t="shared" si="0"/>
        <v>0</v>
      </c>
      <c r="M36" t="str">
        <f t="shared" si="1"/>
        <v>C36</v>
      </c>
      <c r="N36" t="str">
        <f t="shared" si="2"/>
        <v/>
      </c>
      <c r="W36" t="s">
        <v>51</v>
      </c>
    </row>
    <row r="37" spans="3:23" x14ac:dyDescent="0.25">
      <c r="C37" s="92" t="s">
        <v>27</v>
      </c>
      <c r="D37" s="8"/>
      <c r="E37" s="77"/>
      <c r="F37" s="5"/>
      <c r="G37" s="136"/>
      <c r="H37" s="7"/>
      <c r="I37" s="136"/>
      <c r="L37">
        <f t="shared" si="0"/>
        <v>0</v>
      </c>
      <c r="M37" t="str">
        <f t="shared" si="1"/>
        <v>C37</v>
      </c>
      <c r="N37" t="str">
        <f t="shared" si="2"/>
        <v/>
      </c>
      <c r="W37" t="s">
        <v>52</v>
      </c>
    </row>
    <row r="38" spans="3:23" x14ac:dyDescent="0.25">
      <c r="C38" s="92" t="s">
        <v>27</v>
      </c>
      <c r="D38" s="8"/>
      <c r="E38" s="77"/>
      <c r="F38" s="5"/>
      <c r="G38" s="136"/>
      <c r="H38" s="7"/>
      <c r="I38" s="136"/>
      <c r="L38">
        <f t="shared" si="0"/>
        <v>0</v>
      </c>
      <c r="M38" t="str">
        <f t="shared" si="1"/>
        <v>C38</v>
      </c>
      <c r="N38" t="str">
        <f t="shared" si="2"/>
        <v/>
      </c>
      <c r="W38" t="s">
        <v>53</v>
      </c>
    </row>
    <row r="39" spans="3:23" x14ac:dyDescent="0.25">
      <c r="C39" s="91"/>
      <c r="D39" s="8"/>
      <c r="E39" s="8"/>
      <c r="N39">
        <f>COUNTIF(N17:N38, "x")</f>
        <v>0</v>
      </c>
      <c r="W39" t="s">
        <v>54</v>
      </c>
    </row>
    <row r="40" spans="3:23" x14ac:dyDescent="0.25">
      <c r="C40" s="91"/>
      <c r="D40" s="8"/>
      <c r="E40" s="8"/>
      <c r="W40" t="s">
        <v>55</v>
      </c>
    </row>
    <row r="41" spans="3:23" x14ac:dyDescent="0.25">
      <c r="C41" s="91"/>
      <c r="D41" s="8"/>
      <c r="E41" s="8"/>
      <c r="W41" t="s">
        <v>56</v>
      </c>
    </row>
    <row r="42" spans="3:23" x14ac:dyDescent="0.25">
      <c r="W42" t="s">
        <v>57</v>
      </c>
    </row>
    <row r="43" spans="3:23" x14ac:dyDescent="0.25">
      <c r="W43" t="s">
        <v>58</v>
      </c>
    </row>
    <row r="44" spans="3:23" x14ac:dyDescent="0.25">
      <c r="W44" t="s">
        <v>59</v>
      </c>
    </row>
    <row r="45" spans="3:23" x14ac:dyDescent="0.25">
      <c r="W45" t="s">
        <v>29</v>
      </c>
    </row>
    <row r="46" spans="3:23" x14ac:dyDescent="0.25">
      <c r="W46" t="s">
        <v>60</v>
      </c>
    </row>
    <row r="47" spans="3:23" x14ac:dyDescent="0.25">
      <c r="W47" t="s">
        <v>61</v>
      </c>
    </row>
    <row r="48" spans="3:23" x14ac:dyDescent="0.25">
      <c r="W48" t="s">
        <v>62</v>
      </c>
    </row>
    <row r="49" spans="23:23" x14ac:dyDescent="0.25">
      <c r="W49" t="s">
        <v>63</v>
      </c>
    </row>
    <row r="50" spans="23:23" x14ac:dyDescent="0.25">
      <c r="W50" t="s">
        <v>64</v>
      </c>
    </row>
    <row r="51" spans="23:23" x14ac:dyDescent="0.25">
      <c r="W51" t="s">
        <v>65</v>
      </c>
    </row>
    <row r="52" spans="23:23" x14ac:dyDescent="0.25">
      <c r="W52" t="s">
        <v>66</v>
      </c>
    </row>
    <row r="53" spans="23:23" x14ac:dyDescent="0.25">
      <c r="W53" t="s">
        <v>67</v>
      </c>
    </row>
    <row r="54" spans="23:23" x14ac:dyDescent="0.25">
      <c r="W54" t="s">
        <v>68</v>
      </c>
    </row>
    <row r="55" spans="23:23" x14ac:dyDescent="0.25">
      <c r="W55" t="s">
        <v>69</v>
      </c>
    </row>
    <row r="56" spans="23:23" x14ac:dyDescent="0.25">
      <c r="W56" t="s">
        <v>70</v>
      </c>
    </row>
    <row r="57" spans="23:23" x14ac:dyDescent="0.25">
      <c r="W57" t="s">
        <v>71</v>
      </c>
    </row>
    <row r="58" spans="23:23" x14ac:dyDescent="0.25">
      <c r="W58" t="s">
        <v>72</v>
      </c>
    </row>
    <row r="59" spans="23:23" x14ac:dyDescent="0.25">
      <c r="W59" t="s">
        <v>73</v>
      </c>
    </row>
    <row r="60" spans="23:23" x14ac:dyDescent="0.25">
      <c r="W60" t="s">
        <v>74</v>
      </c>
    </row>
    <row r="61" spans="23:23" x14ac:dyDescent="0.25">
      <c r="W61" t="s">
        <v>31</v>
      </c>
    </row>
    <row r="62" spans="23:23" x14ac:dyDescent="0.25">
      <c r="W62" t="s">
        <v>75</v>
      </c>
    </row>
    <row r="63" spans="23:23" x14ac:dyDescent="0.25">
      <c r="W63" t="s">
        <v>76</v>
      </c>
    </row>
    <row r="64" spans="23:23" x14ac:dyDescent="0.25">
      <c r="W64" t="s">
        <v>77</v>
      </c>
    </row>
    <row r="65" spans="23:23" x14ac:dyDescent="0.25">
      <c r="W65" t="s">
        <v>78</v>
      </c>
    </row>
    <row r="66" spans="23:23" x14ac:dyDescent="0.25">
      <c r="W66" t="s">
        <v>79</v>
      </c>
    </row>
    <row r="67" spans="23:23" x14ac:dyDescent="0.25">
      <c r="W67" t="s">
        <v>80</v>
      </c>
    </row>
    <row r="68" spans="23:23" x14ac:dyDescent="0.25">
      <c r="W68" t="s">
        <v>81</v>
      </c>
    </row>
    <row r="69" spans="23:23" x14ac:dyDescent="0.25">
      <c r="W69" t="s">
        <v>82</v>
      </c>
    </row>
    <row r="70" spans="23:23" x14ac:dyDescent="0.25">
      <c r="W70" t="s">
        <v>83</v>
      </c>
    </row>
    <row r="71" spans="23:23" x14ac:dyDescent="0.25">
      <c r="W71" t="s">
        <v>84</v>
      </c>
    </row>
    <row r="72" spans="23:23" x14ac:dyDescent="0.25">
      <c r="W72" t="s">
        <v>85</v>
      </c>
    </row>
    <row r="73" spans="23:23" x14ac:dyDescent="0.25">
      <c r="W73" t="s">
        <v>86</v>
      </c>
    </row>
    <row r="74" spans="23:23" x14ac:dyDescent="0.25">
      <c r="W74" t="s">
        <v>87</v>
      </c>
    </row>
    <row r="75" spans="23:23" x14ac:dyDescent="0.25">
      <c r="W75" t="s">
        <v>88</v>
      </c>
    </row>
    <row r="76" spans="23:23" x14ac:dyDescent="0.25">
      <c r="W76" t="s">
        <v>89</v>
      </c>
    </row>
    <row r="77" spans="23:23" x14ac:dyDescent="0.25">
      <c r="W77" t="s">
        <v>90</v>
      </c>
    </row>
    <row r="78" spans="23:23" x14ac:dyDescent="0.25">
      <c r="W78" t="s">
        <v>91</v>
      </c>
    </row>
    <row r="79" spans="23:23" x14ac:dyDescent="0.25">
      <c r="W79" t="s">
        <v>92</v>
      </c>
    </row>
    <row r="80" spans="23:23" x14ac:dyDescent="0.25">
      <c r="W80" t="s">
        <v>33</v>
      </c>
    </row>
    <row r="81" spans="23:23" x14ac:dyDescent="0.25">
      <c r="W81" t="s">
        <v>93</v>
      </c>
    </row>
    <row r="82" spans="23:23" x14ac:dyDescent="0.25">
      <c r="W82" t="s">
        <v>94</v>
      </c>
    </row>
    <row r="83" spans="23:23" x14ac:dyDescent="0.25">
      <c r="W83" t="s">
        <v>95</v>
      </c>
    </row>
    <row r="84" spans="23:23" x14ac:dyDescent="0.25">
      <c r="W84" t="s">
        <v>96</v>
      </c>
    </row>
    <row r="85" spans="23:23" x14ac:dyDescent="0.25">
      <c r="W85" t="s">
        <v>35</v>
      </c>
    </row>
    <row r="86" spans="23:23" x14ac:dyDescent="0.25">
      <c r="W86" t="s">
        <v>37</v>
      </c>
    </row>
    <row r="87" spans="23:23" x14ac:dyDescent="0.25">
      <c r="W87" t="s">
        <v>39</v>
      </c>
    </row>
    <row r="88" spans="23:23" x14ac:dyDescent="0.25">
      <c r="W88" t="s">
        <v>97</v>
      </c>
    </row>
    <row r="89" spans="23:23" x14ac:dyDescent="0.25">
      <c r="W89" t="s">
        <v>98</v>
      </c>
    </row>
    <row r="90" spans="23:23" x14ac:dyDescent="0.25">
      <c r="W90" t="s">
        <v>99</v>
      </c>
    </row>
    <row r="91" spans="23:23" x14ac:dyDescent="0.25">
      <c r="W91" t="s">
        <v>100</v>
      </c>
    </row>
    <row r="92" spans="23:23" x14ac:dyDescent="0.25">
      <c r="W92" t="s">
        <v>101</v>
      </c>
    </row>
    <row r="93" spans="23:23" x14ac:dyDescent="0.25">
      <c r="W93" t="s">
        <v>102</v>
      </c>
    </row>
    <row r="94" spans="23:23" x14ac:dyDescent="0.25">
      <c r="W94" t="s">
        <v>103</v>
      </c>
    </row>
    <row r="95" spans="23:23" x14ac:dyDescent="0.25">
      <c r="W95" t="s">
        <v>104</v>
      </c>
    </row>
    <row r="96" spans="23:23" x14ac:dyDescent="0.25">
      <c r="W96" t="s">
        <v>105</v>
      </c>
    </row>
    <row r="97" spans="23:23" x14ac:dyDescent="0.25">
      <c r="W97" t="s">
        <v>106</v>
      </c>
    </row>
    <row r="98" spans="23:23" x14ac:dyDescent="0.25">
      <c r="W98" t="s">
        <v>107</v>
      </c>
    </row>
    <row r="99" spans="23:23" x14ac:dyDescent="0.25">
      <c r="W99" t="s">
        <v>108</v>
      </c>
    </row>
    <row r="100" spans="23:23" x14ac:dyDescent="0.25">
      <c r="W100" t="s">
        <v>109</v>
      </c>
    </row>
  </sheetData>
  <mergeCells count="1">
    <mergeCell ref="C13:I13"/>
  </mergeCells>
  <phoneticPr fontId="21" type="noConversion"/>
  <conditionalFormatting sqref="E17:E38">
    <cfRule type="expression" dxfId="11" priority="9" stopIfTrue="1">
      <formula>$L17&gt;0</formula>
    </cfRule>
    <cfRule type="expression" dxfId="10" priority="10" stopIfTrue="1">
      <formula>$L17=0</formula>
    </cfRule>
  </conditionalFormatting>
  <conditionalFormatting sqref="G23:G38">
    <cfRule type="expression" dxfId="9" priority="11" stopIfTrue="1">
      <formula>$L23&gt;0</formula>
    </cfRule>
    <cfRule type="expression" dxfId="8" priority="12" stopIfTrue="1">
      <formula>$L23=0</formula>
    </cfRule>
  </conditionalFormatting>
  <conditionalFormatting sqref="I23:I38">
    <cfRule type="expression" dxfId="7" priority="13" stopIfTrue="1">
      <formula>$L23&gt;0</formula>
    </cfRule>
    <cfRule type="expression" dxfId="6" priority="14" stopIfTrue="1">
      <formula>$L23=0</formula>
    </cfRule>
  </conditionalFormatting>
  <conditionalFormatting sqref="C17:C38">
    <cfRule type="expression" dxfId="5" priority="15" stopIfTrue="1">
      <formula>$L17&gt;0</formula>
    </cfRule>
    <cfRule type="expression" dxfId="4" priority="16" stopIfTrue="1">
      <formula>$L17=0</formula>
    </cfRule>
  </conditionalFormatting>
  <conditionalFormatting sqref="G17:G22">
    <cfRule type="expression" dxfId="3" priority="5" stopIfTrue="1">
      <formula>$L17&gt;0</formula>
    </cfRule>
    <cfRule type="expression" dxfId="2" priority="6" stopIfTrue="1">
      <formula>$L17=0</formula>
    </cfRule>
  </conditionalFormatting>
  <conditionalFormatting sqref="I17:I22">
    <cfRule type="expression" dxfId="1" priority="3" stopIfTrue="1">
      <formula>$L17&gt;0</formula>
    </cfRule>
    <cfRule type="expression" dxfId="0" priority="4" stopIfTrue="1">
      <formula>$L17=0</formula>
    </cfRule>
  </conditionalFormatting>
  <dataValidations count="2">
    <dataValidation type="list" allowBlank="1" showInputMessage="1" showErrorMessage="1" sqref="E17:E38">
      <formula1>"kW, kWh"</formula1>
    </dataValidation>
    <dataValidation type="list" allowBlank="1" showInputMessage="1" showErrorMessage="1" sqref="C17:C38">
      <formula1>$W$17:$W$107</formula1>
    </dataValidation>
  </dataValidations>
  <printOptions horizontalCentered="1"/>
  <pageMargins left="0.70866141732283472" right="0.70866141732283472" top="1.5354330708661419" bottom="0.74803149606299213" header="0.31496062992125984" footer="0.51181102362204722"/>
  <pageSetup scale="75" orientation="portrait" r:id="rId1"/>
  <headerFooter scaleWithDoc="0" alignWithMargins="0">
    <oddHeader>&amp;R&amp;"Calibri,Regular"Toronto Hydro-Electric System Limited 
EB-2018-0165
Exhibit 8
Tab 5
Schedule 1
ORIGINAL
Page &amp;P of &amp;N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3:I32"/>
  <sheetViews>
    <sheetView showGridLines="0" view="pageBreakPreview" zoomScale="60" zoomScaleNormal="55" workbookViewId="0">
      <selection activeCell="Q44" activeCellId="1" sqref="S37 Q44"/>
    </sheetView>
  </sheetViews>
  <sheetFormatPr defaultColWidth="9.109375" defaultRowHeight="13.2" x14ac:dyDescent="0.25"/>
  <cols>
    <col min="1" max="1" width="2.33203125" style="12" customWidth="1"/>
    <col min="2" max="2" width="59.109375" style="12" bestFit="1" customWidth="1"/>
    <col min="3" max="3" width="18.33203125" style="12" bestFit="1" customWidth="1"/>
    <col min="4" max="4" width="17.88671875" style="94" customWidth="1"/>
    <col min="5" max="5" width="8.6640625" style="94" customWidth="1"/>
    <col min="6" max="8" width="16.109375" style="94" customWidth="1"/>
    <col min="9" max="9" width="17.88671875" style="94" customWidth="1"/>
    <col min="10" max="10" width="14.6640625" style="12" customWidth="1"/>
    <col min="11" max="16384" width="9.109375" style="12"/>
  </cols>
  <sheetData>
    <row r="13" spans="2:9" ht="42.75" customHeight="1" x14ac:dyDescent="0.25">
      <c r="B13" s="162"/>
      <c r="C13" s="162"/>
      <c r="D13" s="162"/>
      <c r="E13" s="162"/>
      <c r="F13" s="162"/>
      <c r="G13" s="162"/>
      <c r="H13" s="162"/>
      <c r="I13" s="162"/>
    </row>
    <row r="14" spans="2:9" x14ac:dyDescent="0.25">
      <c r="D14" s="12"/>
      <c r="E14" s="12"/>
      <c r="F14" s="12"/>
      <c r="G14" s="12"/>
      <c r="H14" s="12"/>
      <c r="I14" s="12"/>
    </row>
    <row r="15" spans="2:9" ht="42" thickBot="1" x14ac:dyDescent="0.3">
      <c r="B15" s="95" t="s">
        <v>174</v>
      </c>
      <c r="C15" s="95" t="s">
        <v>111</v>
      </c>
      <c r="D15" s="96" t="s">
        <v>175</v>
      </c>
      <c r="E15" s="97" t="s">
        <v>112</v>
      </c>
      <c r="F15" s="98" t="s">
        <v>190</v>
      </c>
      <c r="G15" s="98" t="s">
        <v>191</v>
      </c>
      <c r="H15" s="99" t="s">
        <v>214</v>
      </c>
      <c r="I15" s="100" t="s">
        <v>176</v>
      </c>
    </row>
    <row r="17" spans="2:9" x14ac:dyDescent="0.25">
      <c r="B17" s="12" t="s">
        <v>26</v>
      </c>
      <c r="C17" s="12" t="s">
        <v>238</v>
      </c>
      <c r="D17" s="94" t="s">
        <v>237</v>
      </c>
      <c r="E17" s="142">
        <v>7.5900000000000004E-3</v>
      </c>
      <c r="F17" s="146">
        <v>4510636914.0017157</v>
      </c>
      <c r="G17" s="146"/>
      <c r="H17" s="147">
        <v>1.0295000000000001</v>
      </c>
      <c r="I17" s="143">
        <f t="shared" ref="I17:I22" si="0">F17*H17</f>
        <v>4643700702.9647665</v>
      </c>
    </row>
    <row r="18" spans="2:9" x14ac:dyDescent="0.25">
      <c r="B18" s="12" t="s">
        <v>26</v>
      </c>
      <c r="C18" s="12" t="s">
        <v>239</v>
      </c>
      <c r="D18" s="94" t="s">
        <v>237</v>
      </c>
      <c r="E18" s="142">
        <v>6.1700000000000001E-3</v>
      </c>
      <c r="F18" s="146">
        <v>4510636914.0017157</v>
      </c>
      <c r="G18" s="146"/>
      <c r="H18" s="147">
        <v>1.0295000000000001</v>
      </c>
      <c r="I18" s="143">
        <f t="shared" si="0"/>
        <v>4643700702.9647665</v>
      </c>
    </row>
    <row r="19" spans="2:9" x14ac:dyDescent="0.25">
      <c r="B19" s="12" t="s">
        <v>30</v>
      </c>
      <c r="C19" s="12" t="s">
        <v>238</v>
      </c>
      <c r="D19" s="94" t="s">
        <v>237</v>
      </c>
      <c r="E19" s="142">
        <v>7.5900000000000004E-3</v>
      </c>
      <c r="F19" s="146">
        <v>277127203.04572177</v>
      </c>
      <c r="G19" s="146"/>
      <c r="H19" s="147">
        <v>1.0295000000000001</v>
      </c>
      <c r="I19" s="143">
        <f t="shared" si="0"/>
        <v>285302455.53557056</v>
      </c>
    </row>
    <row r="20" spans="2:9" x14ac:dyDescent="0.25">
      <c r="B20" s="12" t="s">
        <v>30</v>
      </c>
      <c r="C20" s="12" t="s">
        <v>239</v>
      </c>
      <c r="D20" s="94" t="s">
        <v>237</v>
      </c>
      <c r="E20" s="142">
        <v>6.1700000000000001E-3</v>
      </c>
      <c r="F20" s="146">
        <v>277127203.04572177</v>
      </c>
      <c r="G20" s="146"/>
      <c r="H20" s="147">
        <v>1.0295000000000001</v>
      </c>
      <c r="I20" s="143">
        <f t="shared" si="0"/>
        <v>285302455.53557056</v>
      </c>
    </row>
    <row r="21" spans="2:9" x14ac:dyDescent="0.25">
      <c r="B21" s="12" t="s">
        <v>28</v>
      </c>
      <c r="C21" s="12" t="s">
        <v>238</v>
      </c>
      <c r="D21" s="94" t="s">
        <v>237</v>
      </c>
      <c r="E21" s="142">
        <v>7.3899999999999999E-3</v>
      </c>
      <c r="F21" s="146">
        <v>2267638936.0570927</v>
      </c>
      <c r="G21" s="146"/>
      <c r="H21" s="147">
        <v>1.0295000000000001</v>
      </c>
      <c r="I21" s="143">
        <f t="shared" si="0"/>
        <v>2334534284.6707773</v>
      </c>
    </row>
    <row r="22" spans="2:9" x14ac:dyDescent="0.25">
      <c r="B22" s="12" t="s">
        <v>28</v>
      </c>
      <c r="C22" s="12" t="s">
        <v>239</v>
      </c>
      <c r="D22" s="94" t="s">
        <v>237</v>
      </c>
      <c r="E22" s="142">
        <v>5.5199999999999997E-3</v>
      </c>
      <c r="F22" s="146">
        <v>2267638936.0570927</v>
      </c>
      <c r="G22" s="146"/>
      <c r="H22" s="144">
        <v>1.0295000000000001</v>
      </c>
      <c r="I22" s="143">
        <f t="shared" si="0"/>
        <v>2334534284.6707773</v>
      </c>
    </row>
    <row r="23" spans="2:9" x14ac:dyDescent="0.25">
      <c r="B23" s="12" t="s">
        <v>58</v>
      </c>
      <c r="C23" s="12" t="s">
        <v>238</v>
      </c>
      <c r="D23" s="94" t="s">
        <v>110</v>
      </c>
      <c r="E23" s="142">
        <v>2.569</v>
      </c>
      <c r="F23" s="146">
        <v>9587728582.1042347</v>
      </c>
      <c r="G23" s="146">
        <v>22878951</v>
      </c>
    </row>
    <row r="24" spans="2:9" x14ac:dyDescent="0.25">
      <c r="B24" s="12" t="s">
        <v>58</v>
      </c>
      <c r="C24" s="12" t="s">
        <v>239</v>
      </c>
      <c r="D24" s="94" t="s">
        <v>110</v>
      </c>
      <c r="E24" s="142">
        <v>2.0514999999999999</v>
      </c>
      <c r="F24" s="146">
        <v>9587728582.1042347</v>
      </c>
      <c r="G24" s="146">
        <v>22878951</v>
      </c>
    </row>
    <row r="25" spans="2:9" x14ac:dyDescent="0.25">
      <c r="B25" s="12" t="s">
        <v>31</v>
      </c>
      <c r="C25" s="12" t="s">
        <v>238</v>
      </c>
      <c r="D25" s="94" t="s">
        <v>110</v>
      </c>
      <c r="E25" s="142">
        <v>2.4821</v>
      </c>
      <c r="F25" s="146">
        <v>4561528176.8588076</v>
      </c>
      <c r="G25" s="146">
        <v>9624782</v>
      </c>
    </row>
    <row r="26" spans="2:9" x14ac:dyDescent="0.25">
      <c r="B26" s="12" t="s">
        <v>31</v>
      </c>
      <c r="C26" s="12" t="s">
        <v>239</v>
      </c>
      <c r="D26" s="94" t="s">
        <v>110</v>
      </c>
      <c r="E26" s="142">
        <v>2.0493999999999999</v>
      </c>
      <c r="F26" s="146">
        <v>4561528176.8588076</v>
      </c>
      <c r="G26" s="146">
        <v>9624782</v>
      </c>
    </row>
    <row r="27" spans="2:9" x14ac:dyDescent="0.25">
      <c r="B27" s="12" t="s">
        <v>94</v>
      </c>
      <c r="C27" s="12" t="s">
        <v>238</v>
      </c>
      <c r="D27" s="94" t="s">
        <v>110</v>
      </c>
      <c r="E27" s="142">
        <v>2.8294999999999999</v>
      </c>
      <c r="F27" s="146">
        <v>2009923443.2453647</v>
      </c>
      <c r="G27" s="146">
        <v>4443293</v>
      </c>
    </row>
    <row r="28" spans="2:9" x14ac:dyDescent="0.25">
      <c r="B28" s="12" t="s">
        <v>94</v>
      </c>
      <c r="C28" s="12" t="s">
        <v>239</v>
      </c>
      <c r="D28" s="94" t="s">
        <v>110</v>
      </c>
      <c r="E28" s="142">
        <v>2.2768999999999999</v>
      </c>
      <c r="F28" s="146">
        <v>2009923443.2453647</v>
      </c>
      <c r="G28" s="146">
        <v>4443293</v>
      </c>
    </row>
    <row r="29" spans="2:9" x14ac:dyDescent="0.25">
      <c r="B29" s="12" t="s">
        <v>35</v>
      </c>
      <c r="C29" s="12" t="s">
        <v>238</v>
      </c>
      <c r="D29" s="94" t="s">
        <v>237</v>
      </c>
      <c r="E29" s="142">
        <v>4.5999999999999999E-3</v>
      </c>
      <c r="F29" s="146">
        <v>41313478.679269738</v>
      </c>
      <c r="G29" s="146"/>
      <c r="H29" s="147">
        <v>1.0295000000000001</v>
      </c>
      <c r="I29" s="143">
        <f>F29*H29</f>
        <v>42532226.300308198</v>
      </c>
    </row>
    <row r="30" spans="2:9" x14ac:dyDescent="0.25">
      <c r="B30" s="12" t="s">
        <v>35</v>
      </c>
      <c r="C30" s="12" t="s">
        <v>239</v>
      </c>
      <c r="D30" s="94" t="s">
        <v>237</v>
      </c>
      <c r="E30" s="142">
        <v>3.8999999999999998E-3</v>
      </c>
      <c r="F30" s="146">
        <v>41313478.679269738</v>
      </c>
      <c r="G30" s="146"/>
      <c r="H30" s="144">
        <v>1.0295000000000001</v>
      </c>
      <c r="I30" s="143">
        <f>F30*H30</f>
        <v>42532226.300308198</v>
      </c>
    </row>
    <row r="31" spans="2:9" x14ac:dyDescent="0.25">
      <c r="B31" s="12" t="s">
        <v>39</v>
      </c>
      <c r="C31" s="12" t="s">
        <v>238</v>
      </c>
      <c r="D31" s="94" t="s">
        <v>110</v>
      </c>
      <c r="E31" s="142">
        <v>2.2848999999999999</v>
      </c>
      <c r="F31" s="146">
        <v>115390403.15090825</v>
      </c>
      <c r="G31" s="146">
        <v>326622</v>
      </c>
    </row>
    <row r="32" spans="2:9" x14ac:dyDescent="0.25">
      <c r="B32" s="12" t="s">
        <v>39</v>
      </c>
      <c r="C32" s="12" t="s">
        <v>239</v>
      </c>
      <c r="D32" s="94" t="s">
        <v>110</v>
      </c>
      <c r="E32" s="142">
        <v>2.4460999999999999</v>
      </c>
      <c r="F32" s="145">
        <v>115390403.15090825</v>
      </c>
      <c r="G32" s="145">
        <v>326622</v>
      </c>
    </row>
  </sheetData>
  <mergeCells count="1">
    <mergeCell ref="B13:I13"/>
  </mergeCells>
  <phoneticPr fontId="21" type="noConversion"/>
  <printOptions horizontalCentered="1"/>
  <pageMargins left="0.70866141732283461" right="0.70866141732283461" top="1.9291338582677164" bottom="0.74803149606299213" header="0.51181102362204722" footer="0.51181102362204722"/>
  <pageSetup scale="72" orientation="landscape" r:id="rId1"/>
  <headerFooter scaleWithDoc="0" alignWithMargins="0">
    <oddHeader>&amp;R&amp;"Calibri,Regular"Toronto Hydro-Electric System Limited 
EB-2018-0165
Exhibit 8
Tab 5
Schedule 1
ORIGINAL
Page &amp;P of &amp;N</oddHead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J75"/>
  <sheetViews>
    <sheetView showGridLines="0" view="pageBreakPreview" zoomScale="10" zoomScaleNormal="80" zoomScaleSheetLayoutView="10" workbookViewId="0">
      <pane ySplit="16" topLeftCell="A17" activePane="bottomLeft" state="frozenSplit"/>
      <selection activeCell="Q44" activeCellId="1" sqref="S37 Q44"/>
      <selection pane="bottomLeft" activeCell="Q44" activeCellId="1" sqref="S37 Q44"/>
    </sheetView>
  </sheetViews>
  <sheetFormatPr defaultRowHeight="13.2" x14ac:dyDescent="0.25"/>
  <cols>
    <col min="1" max="1" width="1.109375" customWidth="1"/>
    <col min="2" max="2" width="69" customWidth="1"/>
    <col min="3" max="3" width="15.44140625" customWidth="1"/>
    <col min="5" max="6" width="19.6640625" customWidth="1"/>
    <col min="7" max="7" width="6.33203125" customWidth="1"/>
    <col min="8" max="8" width="19.6640625" customWidth="1"/>
    <col min="9" max="9" width="5.44140625" customWidth="1"/>
    <col min="10" max="10" width="19.6640625" customWidth="1"/>
  </cols>
  <sheetData>
    <row r="13" spans="2:10" ht="3.75" customHeight="1" x14ac:dyDescent="0.25"/>
    <row r="14" spans="2:10" ht="3.75" customHeight="1" x14ac:dyDescent="0.25"/>
    <row r="15" spans="2:10" ht="3.75" customHeight="1" x14ac:dyDescent="0.25">
      <c r="B15" s="74"/>
      <c r="C15" s="75"/>
      <c r="D15" s="4"/>
      <c r="E15" s="75"/>
      <c r="F15" s="75"/>
      <c r="G15" s="4"/>
      <c r="H15" s="75"/>
      <c r="I15" s="4"/>
      <c r="J15" s="75"/>
    </row>
    <row r="16" spans="2:10" ht="3.75" customHeight="1" x14ac:dyDescent="0.25"/>
    <row r="17" spans="2:10" ht="15.6" x14ac:dyDescent="0.3">
      <c r="B17" s="10"/>
      <c r="C17" s="10"/>
      <c r="D17" s="11"/>
      <c r="E17" s="14"/>
      <c r="F17" s="14"/>
      <c r="G17" s="10"/>
      <c r="H17" s="14"/>
      <c r="I17" s="10"/>
    </row>
    <row r="18" spans="2:10" ht="15.6" x14ac:dyDescent="0.25">
      <c r="B18" s="101" t="s">
        <v>188</v>
      </c>
      <c r="C18" s="102" t="s">
        <v>175</v>
      </c>
      <c r="D18" s="103"/>
      <c r="E18" s="169">
        <v>2018</v>
      </c>
      <c r="F18" s="169"/>
      <c r="G18" s="103"/>
      <c r="H18" s="102">
        <v>2019</v>
      </c>
      <c r="I18" s="103"/>
      <c r="J18" s="102">
        <v>2020</v>
      </c>
    </row>
    <row r="19" spans="2:10" ht="15" x14ac:dyDescent="0.25">
      <c r="B19" s="103"/>
      <c r="C19" s="103"/>
      <c r="D19" s="103"/>
      <c r="E19" s="103"/>
      <c r="F19" s="103"/>
      <c r="G19" s="103"/>
      <c r="H19" s="103"/>
      <c r="I19" s="103"/>
      <c r="J19" s="103"/>
    </row>
    <row r="20" spans="2:10" ht="15.6" x14ac:dyDescent="0.3">
      <c r="B20" s="56" t="s">
        <v>111</v>
      </c>
      <c r="C20" s="56"/>
      <c r="D20" s="104"/>
      <c r="E20" s="167" t="s">
        <v>112</v>
      </c>
      <c r="F20" s="167"/>
      <c r="G20" s="104"/>
      <c r="H20" s="40" t="s">
        <v>112</v>
      </c>
      <c r="I20" s="104"/>
      <c r="J20" s="40" t="s">
        <v>112</v>
      </c>
    </row>
    <row r="21" spans="2:10" ht="15" x14ac:dyDescent="0.25">
      <c r="B21" s="103"/>
      <c r="C21" s="103"/>
      <c r="D21" s="103"/>
      <c r="E21" s="103"/>
      <c r="F21" s="103"/>
      <c r="G21" s="103"/>
      <c r="H21" s="103"/>
      <c r="I21" s="103"/>
      <c r="J21" s="103"/>
    </row>
    <row r="22" spans="2:10" ht="15.6" x14ac:dyDescent="0.3">
      <c r="B22" s="105" t="s">
        <v>113</v>
      </c>
      <c r="C22" s="106" t="s">
        <v>110</v>
      </c>
      <c r="D22" s="107"/>
      <c r="E22" s="164">
        <v>3.66</v>
      </c>
      <c r="F22" s="164"/>
      <c r="G22" s="107"/>
      <c r="H22" s="138">
        <v>3.61</v>
      </c>
      <c r="I22" s="104"/>
      <c r="J22" s="109">
        <f>+H22</f>
        <v>3.61</v>
      </c>
    </row>
    <row r="23" spans="2:10" ht="15.6" x14ac:dyDescent="0.3">
      <c r="B23" s="107"/>
      <c r="C23" s="107"/>
      <c r="D23" s="107"/>
      <c r="E23" s="108"/>
      <c r="F23" s="108"/>
      <c r="G23" s="107"/>
      <c r="H23" s="138"/>
      <c r="I23" s="104"/>
      <c r="J23" s="108"/>
    </row>
    <row r="24" spans="2:10" ht="15.6" x14ac:dyDescent="0.3">
      <c r="B24" s="105" t="s">
        <v>114</v>
      </c>
      <c r="C24" s="106" t="s">
        <v>110</v>
      </c>
      <c r="D24" s="107"/>
      <c r="E24" s="164">
        <v>0.87</v>
      </c>
      <c r="F24" s="164"/>
      <c r="G24" s="107"/>
      <c r="H24" s="138">
        <v>0.95</v>
      </c>
      <c r="I24" s="104"/>
      <c r="J24" s="109">
        <f>+H24</f>
        <v>0.95</v>
      </c>
    </row>
    <row r="25" spans="2:10" ht="15.6" x14ac:dyDescent="0.3">
      <c r="B25" s="107"/>
      <c r="C25" s="107"/>
      <c r="D25" s="107"/>
      <c r="E25" s="108"/>
      <c r="F25" s="108"/>
      <c r="G25" s="107"/>
      <c r="H25" s="138"/>
      <c r="I25" s="104"/>
      <c r="J25" s="108"/>
    </row>
    <row r="26" spans="2:10" ht="15.6" x14ac:dyDescent="0.3">
      <c r="B26" s="105" t="s">
        <v>115</v>
      </c>
      <c r="C26" s="106" t="s">
        <v>110</v>
      </c>
      <c r="D26" s="107"/>
      <c r="E26" s="164">
        <v>2.02</v>
      </c>
      <c r="F26" s="164"/>
      <c r="G26" s="107"/>
      <c r="H26" s="138">
        <v>2.34</v>
      </c>
      <c r="I26" s="104"/>
      <c r="J26" s="109">
        <f>+H26</f>
        <v>2.34</v>
      </c>
    </row>
    <row r="27" spans="2:10" ht="15" x14ac:dyDescent="0.25">
      <c r="B27" s="103"/>
      <c r="C27" s="103"/>
      <c r="D27" s="103"/>
      <c r="E27" s="103"/>
      <c r="F27" s="103"/>
      <c r="G27" s="103"/>
      <c r="H27" s="103"/>
      <c r="I27" s="103"/>
      <c r="J27" s="103"/>
    </row>
    <row r="28" spans="2:10" ht="15" x14ac:dyDescent="0.25">
      <c r="B28" s="103"/>
      <c r="C28" s="103"/>
      <c r="D28" s="103"/>
      <c r="E28" s="103"/>
      <c r="F28" s="103"/>
      <c r="G28" s="103"/>
      <c r="H28" s="103"/>
      <c r="I28" s="103"/>
      <c r="J28" s="103"/>
    </row>
    <row r="29" spans="2:10" ht="15.6" x14ac:dyDescent="0.25">
      <c r="B29" s="101" t="s">
        <v>189</v>
      </c>
      <c r="C29" s="102" t="s">
        <v>175</v>
      </c>
      <c r="D29" s="103"/>
      <c r="E29" s="169">
        <v>2018</v>
      </c>
      <c r="F29" s="169"/>
      <c r="G29" s="103"/>
      <c r="H29" s="148">
        <v>2019</v>
      </c>
      <c r="I29" s="103"/>
      <c r="J29" s="148">
        <v>2020</v>
      </c>
    </row>
    <row r="30" spans="2:10" ht="15.6" x14ac:dyDescent="0.25">
      <c r="B30" s="101"/>
      <c r="C30" s="102"/>
      <c r="D30" s="103"/>
      <c r="E30" s="137"/>
      <c r="F30" s="120"/>
      <c r="G30" s="103"/>
      <c r="I30" s="103"/>
    </row>
    <row r="31" spans="2:10" ht="15.6" x14ac:dyDescent="0.3">
      <c r="B31" s="13"/>
      <c r="C31" s="110"/>
      <c r="D31" s="103"/>
      <c r="E31" s="111"/>
      <c r="F31" s="111"/>
      <c r="G31" s="111"/>
      <c r="H31" s="111"/>
      <c r="I31" s="111"/>
      <c r="J31" s="103"/>
    </row>
    <row r="32" spans="2:10" ht="3" customHeight="1" x14ac:dyDescent="0.3">
      <c r="B32" s="111"/>
      <c r="C32" s="110"/>
      <c r="D32" s="103"/>
      <c r="E32" s="14"/>
      <c r="F32" s="14"/>
      <c r="G32" s="111"/>
      <c r="H32" s="14"/>
      <c r="I32" s="111"/>
      <c r="J32" s="103"/>
    </row>
    <row r="33" spans="2:10" ht="3" customHeight="1" x14ac:dyDescent="0.25">
      <c r="B33" s="103"/>
      <c r="C33" s="103"/>
      <c r="D33" s="103"/>
      <c r="E33" s="103"/>
      <c r="F33" s="103"/>
      <c r="G33" s="103"/>
      <c r="H33" s="103"/>
      <c r="I33" s="103"/>
      <c r="J33" s="103"/>
    </row>
    <row r="34" spans="2:10" ht="15.6" x14ac:dyDescent="0.3">
      <c r="B34" s="56" t="s">
        <v>111</v>
      </c>
      <c r="C34" s="56"/>
      <c r="D34" s="104"/>
      <c r="E34" s="167" t="s">
        <v>112</v>
      </c>
      <c r="F34" s="167"/>
      <c r="G34" s="104"/>
      <c r="H34" s="40" t="s">
        <v>112</v>
      </c>
      <c r="I34" s="103"/>
      <c r="J34" s="40" t="s">
        <v>112</v>
      </c>
    </row>
    <row r="35" spans="2:10" ht="15" x14ac:dyDescent="0.25">
      <c r="B35" s="103"/>
      <c r="C35" s="103"/>
      <c r="D35" s="103"/>
      <c r="E35" s="103"/>
      <c r="F35" s="103"/>
      <c r="G35" s="103"/>
      <c r="H35" s="103"/>
      <c r="I35" s="103"/>
      <c r="J35" s="103"/>
    </row>
    <row r="36" spans="2:10" ht="15.6" x14ac:dyDescent="0.3">
      <c r="B36" s="105" t="s">
        <v>113</v>
      </c>
      <c r="C36" s="106" t="s">
        <v>110</v>
      </c>
      <c r="D36" s="107"/>
      <c r="E36" s="170">
        <v>3.1941999999999999</v>
      </c>
      <c r="F36" s="170"/>
      <c r="G36" s="107"/>
      <c r="H36" s="121">
        <v>3.1941999999999999</v>
      </c>
      <c r="I36" s="111"/>
      <c r="J36" s="134"/>
    </row>
    <row r="37" spans="2:10" ht="15.6" x14ac:dyDescent="0.3">
      <c r="B37" s="111"/>
      <c r="C37" s="111"/>
      <c r="D37" s="111"/>
      <c r="E37" s="121"/>
      <c r="F37" s="121"/>
      <c r="G37" s="111"/>
      <c r="H37" s="121"/>
      <c r="I37" s="111"/>
      <c r="J37" s="135"/>
    </row>
    <row r="38" spans="2:10" ht="15.6" x14ac:dyDescent="0.3">
      <c r="B38" s="105" t="s">
        <v>114</v>
      </c>
      <c r="C38" s="106" t="s">
        <v>110</v>
      </c>
      <c r="D38" s="107"/>
      <c r="E38" s="170">
        <v>0.77100000000000002</v>
      </c>
      <c r="F38" s="170"/>
      <c r="G38" s="107"/>
      <c r="H38" s="121">
        <v>0.77100000000000002</v>
      </c>
      <c r="I38" s="111"/>
      <c r="J38" s="134"/>
    </row>
    <row r="39" spans="2:10" ht="15.6" x14ac:dyDescent="0.3">
      <c r="B39" s="111"/>
      <c r="C39" s="111"/>
      <c r="D39" s="111"/>
      <c r="E39" s="170">
        <v>1.7493000000000001</v>
      </c>
      <c r="F39" s="170"/>
      <c r="G39" s="111"/>
      <c r="H39" s="121"/>
      <c r="I39" s="111"/>
      <c r="J39" s="135"/>
    </row>
    <row r="40" spans="2:10" ht="15.6" x14ac:dyDescent="0.3">
      <c r="B40" s="105" t="s">
        <v>115</v>
      </c>
      <c r="C40" s="106" t="s">
        <v>110</v>
      </c>
      <c r="D40" s="107"/>
      <c r="E40" s="170"/>
      <c r="F40" s="170"/>
      <c r="G40" s="107"/>
      <c r="H40" s="121">
        <v>1.7493000000000001</v>
      </c>
      <c r="I40" s="111"/>
      <c r="J40" s="134"/>
    </row>
    <row r="41" spans="2:10" ht="15.6" x14ac:dyDescent="0.3">
      <c r="B41" s="111"/>
      <c r="C41" s="111"/>
      <c r="D41" s="111"/>
      <c r="E41" s="121"/>
      <c r="F41" s="108"/>
      <c r="G41" s="111"/>
      <c r="H41" s="108"/>
      <c r="I41" s="111"/>
      <c r="J41" s="135"/>
    </row>
    <row r="42" spans="2:10" ht="15.6" x14ac:dyDescent="0.3">
      <c r="B42" s="105" t="s">
        <v>116</v>
      </c>
      <c r="C42" s="106" t="s">
        <v>110</v>
      </c>
      <c r="D42" s="107"/>
      <c r="E42" s="170">
        <f>E39+E38</f>
        <v>2.5203000000000002</v>
      </c>
      <c r="F42" s="170"/>
      <c r="G42" s="107"/>
      <c r="H42" s="121">
        <f>SUM(H40,H38)</f>
        <v>2.5203000000000002</v>
      </c>
      <c r="I42" s="111"/>
      <c r="J42" s="135">
        <f>SUM(J40,J38)</f>
        <v>0</v>
      </c>
    </row>
    <row r="43" spans="2:10" ht="15.6" x14ac:dyDescent="0.3">
      <c r="B43" s="10"/>
      <c r="C43" s="10"/>
      <c r="D43" s="12"/>
      <c r="E43" s="108"/>
      <c r="F43" s="108"/>
      <c r="G43" s="12"/>
      <c r="H43" s="108"/>
      <c r="I43" s="12"/>
      <c r="J43" s="12"/>
    </row>
    <row r="44" spans="2:10" x14ac:dyDescent="0.25">
      <c r="B44" s="12"/>
      <c r="C44" s="12"/>
      <c r="D44" s="12"/>
      <c r="E44" s="12"/>
      <c r="F44" s="12"/>
      <c r="G44" s="12"/>
      <c r="H44" s="12"/>
      <c r="I44" s="12"/>
      <c r="J44" s="12"/>
    </row>
    <row r="45" spans="2:10" ht="15.6" x14ac:dyDescent="0.25">
      <c r="B45" s="112" t="s">
        <v>215</v>
      </c>
      <c r="C45" s="113" t="s">
        <v>175</v>
      </c>
      <c r="D45" s="12"/>
      <c r="E45" s="168">
        <v>2018</v>
      </c>
      <c r="F45" s="168"/>
      <c r="G45" s="12"/>
      <c r="H45" s="113">
        <v>2019</v>
      </c>
      <c r="I45" s="12"/>
      <c r="J45" s="113">
        <v>2020</v>
      </c>
    </row>
    <row r="46" spans="2:10" ht="15.6" x14ac:dyDescent="0.3">
      <c r="B46" s="13"/>
      <c r="C46" s="11"/>
      <c r="D46" s="12"/>
      <c r="E46" s="10"/>
      <c r="F46" s="10"/>
      <c r="G46" s="10"/>
      <c r="H46" s="10"/>
      <c r="I46" s="10"/>
      <c r="J46" s="12"/>
    </row>
    <row r="47" spans="2:10" ht="3" customHeight="1" x14ac:dyDescent="0.3">
      <c r="B47" s="10"/>
      <c r="C47" s="11"/>
      <c r="D47" s="12"/>
      <c r="E47" s="14"/>
      <c r="F47" s="14"/>
      <c r="G47" s="10"/>
      <c r="H47" s="14"/>
      <c r="I47" s="10"/>
      <c r="J47" s="12"/>
    </row>
    <row r="48" spans="2:10" ht="3" customHeight="1" x14ac:dyDescent="0.25">
      <c r="B48" s="12"/>
      <c r="C48" s="12"/>
      <c r="D48" s="12"/>
      <c r="E48" s="12"/>
      <c r="F48" s="12"/>
      <c r="G48" s="12"/>
      <c r="H48" s="12"/>
      <c r="I48" s="12"/>
      <c r="J48" s="12"/>
    </row>
    <row r="49" spans="2:10" ht="15.6" x14ac:dyDescent="0.3">
      <c r="B49" s="56" t="s">
        <v>111</v>
      </c>
      <c r="C49" s="56"/>
      <c r="D49" s="114"/>
      <c r="E49" s="167" t="s">
        <v>112</v>
      </c>
      <c r="F49" s="167"/>
      <c r="G49" s="104"/>
      <c r="H49" s="40" t="s">
        <v>112</v>
      </c>
      <c r="I49" s="103"/>
      <c r="J49" s="40" t="s">
        <v>112</v>
      </c>
    </row>
    <row r="50" spans="2:10" ht="15" x14ac:dyDescent="0.25">
      <c r="B50" s="115"/>
      <c r="C50" s="115"/>
      <c r="D50" s="115"/>
      <c r="E50" s="103"/>
      <c r="F50" s="103"/>
      <c r="G50" s="103"/>
      <c r="H50" s="103"/>
      <c r="I50" s="103"/>
      <c r="J50" s="103"/>
    </row>
    <row r="51" spans="2:10" ht="16.8" x14ac:dyDescent="0.3">
      <c r="B51" s="116" t="s">
        <v>113</v>
      </c>
      <c r="C51" s="117" t="s">
        <v>110</v>
      </c>
      <c r="D51" s="118"/>
      <c r="E51" s="163"/>
      <c r="F51" s="163"/>
      <c r="G51" s="107"/>
      <c r="H51" s="109"/>
      <c r="I51" s="111"/>
      <c r="J51" s="109"/>
    </row>
    <row r="52" spans="2:10" ht="15.6" x14ac:dyDescent="0.3">
      <c r="B52" s="119"/>
      <c r="C52" s="119"/>
      <c r="D52" s="119"/>
      <c r="E52" s="108"/>
      <c r="F52" s="108"/>
      <c r="G52" s="111"/>
      <c r="H52" s="108"/>
      <c r="I52" s="111"/>
      <c r="J52" s="108"/>
    </row>
    <row r="53" spans="2:10" ht="16.8" x14ac:dyDescent="0.3">
      <c r="B53" s="116" t="s">
        <v>114</v>
      </c>
      <c r="C53" s="117" t="s">
        <v>110</v>
      </c>
      <c r="D53" s="118"/>
      <c r="E53" s="163"/>
      <c r="F53" s="163"/>
      <c r="G53" s="107"/>
      <c r="H53" s="109"/>
      <c r="I53" s="111"/>
      <c r="J53" s="109"/>
    </row>
    <row r="54" spans="2:10" ht="15.6" x14ac:dyDescent="0.3">
      <c r="B54" s="119"/>
      <c r="C54" s="119"/>
      <c r="D54" s="119"/>
      <c r="E54" s="108"/>
      <c r="F54" s="108"/>
      <c r="G54" s="111"/>
      <c r="H54" s="108"/>
      <c r="I54" s="111"/>
      <c r="J54" s="108"/>
    </row>
    <row r="55" spans="2:10" ht="16.8" x14ac:dyDescent="0.3">
      <c r="B55" s="116" t="s">
        <v>115</v>
      </c>
      <c r="C55" s="117" t="s">
        <v>110</v>
      </c>
      <c r="D55" s="118"/>
      <c r="E55" s="163"/>
      <c r="F55" s="163"/>
      <c r="G55" s="107"/>
      <c r="H55" s="109"/>
      <c r="I55" s="111"/>
      <c r="J55" s="109"/>
    </row>
    <row r="56" spans="2:10" ht="15.6" x14ac:dyDescent="0.3">
      <c r="B56" s="119"/>
      <c r="C56" s="119"/>
      <c r="D56" s="119"/>
      <c r="E56" s="108"/>
      <c r="F56" s="108"/>
      <c r="G56" s="111"/>
      <c r="H56" s="108"/>
      <c r="I56" s="111"/>
      <c r="J56" s="108"/>
    </row>
    <row r="57" spans="2:10" ht="16.8" x14ac:dyDescent="0.3">
      <c r="B57" s="116" t="s">
        <v>116</v>
      </c>
      <c r="C57" s="117" t="s">
        <v>110</v>
      </c>
      <c r="D57" s="118"/>
      <c r="E57" s="164">
        <f>SUM(E53,E55)</f>
        <v>0</v>
      </c>
      <c r="F57" s="164"/>
      <c r="G57" s="107"/>
      <c r="H57" s="108">
        <f>SUM(H53,H55)</f>
        <v>0</v>
      </c>
      <c r="I57" s="111"/>
      <c r="J57" s="108">
        <f>J55+J53</f>
        <v>0</v>
      </c>
    </row>
    <row r="58" spans="2:10" ht="15.6" x14ac:dyDescent="0.3">
      <c r="B58" s="10"/>
      <c r="C58" s="10"/>
      <c r="D58" s="12"/>
      <c r="E58" s="108"/>
      <c r="F58" s="108"/>
      <c r="G58" s="12"/>
      <c r="H58" s="108"/>
      <c r="I58" s="12"/>
      <c r="J58" s="12"/>
    </row>
    <row r="59" spans="2:10" x14ac:dyDescent="0.25">
      <c r="B59" s="12"/>
      <c r="C59" s="12"/>
      <c r="D59" s="12"/>
      <c r="E59" s="12"/>
      <c r="F59" s="12"/>
      <c r="G59" s="12"/>
      <c r="H59" s="12"/>
      <c r="I59" s="12"/>
      <c r="J59" s="12"/>
    </row>
    <row r="60" spans="2:10" ht="26.4" x14ac:dyDescent="0.25">
      <c r="B60" s="112" t="s">
        <v>216</v>
      </c>
      <c r="C60" s="113" t="s">
        <v>175</v>
      </c>
      <c r="D60" s="12"/>
      <c r="E60" s="168" t="s">
        <v>220</v>
      </c>
      <c r="F60" s="168"/>
      <c r="G60" s="12"/>
      <c r="H60" s="113" t="s">
        <v>234</v>
      </c>
      <c r="I60" s="12"/>
      <c r="J60" s="113" t="s">
        <v>240</v>
      </c>
    </row>
    <row r="61" spans="2:10" ht="15.6" x14ac:dyDescent="0.3">
      <c r="B61" s="13"/>
      <c r="C61" s="11"/>
      <c r="D61" s="12"/>
      <c r="E61" s="10"/>
      <c r="F61" s="10"/>
      <c r="G61" s="10"/>
      <c r="H61" s="10"/>
      <c r="I61" s="10"/>
      <c r="J61" s="12"/>
    </row>
    <row r="62" spans="2:10" ht="3" customHeight="1" x14ac:dyDescent="0.3">
      <c r="B62" s="10"/>
      <c r="C62" s="11"/>
      <c r="D62" s="12"/>
      <c r="E62" s="14"/>
      <c r="F62" s="14"/>
      <c r="G62" s="10"/>
      <c r="H62" s="14"/>
      <c r="I62" s="10"/>
      <c r="J62" s="12"/>
    </row>
    <row r="63" spans="2:10" ht="3" customHeight="1" x14ac:dyDescent="0.25">
      <c r="B63" s="12"/>
      <c r="C63" s="12"/>
      <c r="D63" s="12"/>
      <c r="E63" s="12"/>
      <c r="F63" s="12"/>
      <c r="G63" s="12"/>
      <c r="H63" s="12"/>
      <c r="I63" s="12"/>
      <c r="J63" s="12"/>
    </row>
    <row r="64" spans="2:10" ht="15.6" x14ac:dyDescent="0.3">
      <c r="B64" s="56" t="s">
        <v>111</v>
      </c>
      <c r="C64" s="56"/>
      <c r="D64" s="104"/>
      <c r="E64" s="40" t="s">
        <v>112</v>
      </c>
      <c r="F64" s="40"/>
      <c r="G64" s="104"/>
      <c r="H64" s="40" t="s">
        <v>112</v>
      </c>
      <c r="I64" s="103"/>
      <c r="J64" s="40" t="s">
        <v>112</v>
      </c>
    </row>
    <row r="65" spans="2:10" ht="15" x14ac:dyDescent="0.25">
      <c r="B65" s="103"/>
      <c r="C65" s="103"/>
      <c r="D65" s="103"/>
      <c r="E65" s="103"/>
      <c r="F65" s="103"/>
      <c r="G65" s="103"/>
      <c r="H65" s="103"/>
      <c r="I65" s="103"/>
      <c r="J65" s="103"/>
    </row>
    <row r="66" spans="2:10" ht="15.6" x14ac:dyDescent="0.3">
      <c r="B66" s="105" t="s">
        <v>113</v>
      </c>
      <c r="C66" s="106" t="s">
        <v>110</v>
      </c>
      <c r="D66" s="107"/>
      <c r="E66" s="163"/>
      <c r="F66" s="163"/>
      <c r="G66" s="107"/>
      <c r="H66" s="109"/>
      <c r="I66" s="111"/>
      <c r="J66" s="109"/>
    </row>
    <row r="67" spans="2:10" ht="15.6" x14ac:dyDescent="0.3">
      <c r="B67" s="111"/>
      <c r="C67" s="111"/>
      <c r="D67" s="111"/>
      <c r="E67" s="108"/>
      <c r="F67" s="108"/>
      <c r="G67" s="111"/>
      <c r="H67" s="108"/>
      <c r="I67" s="111"/>
      <c r="J67" s="108"/>
    </row>
    <row r="68" spans="2:10" ht="15.6" x14ac:dyDescent="0.3">
      <c r="B68" s="105" t="s">
        <v>114</v>
      </c>
      <c r="C68" s="106" t="s">
        <v>110</v>
      </c>
      <c r="D68" s="107"/>
      <c r="E68" s="163"/>
      <c r="F68" s="163"/>
      <c r="G68" s="107"/>
      <c r="H68" s="109"/>
      <c r="I68" s="111"/>
      <c r="J68" s="109"/>
    </row>
    <row r="69" spans="2:10" ht="15.6" x14ac:dyDescent="0.3">
      <c r="B69" s="111"/>
      <c r="C69" s="111"/>
      <c r="D69" s="111"/>
      <c r="E69" s="108"/>
      <c r="F69" s="108"/>
      <c r="G69" s="111"/>
      <c r="H69" s="108"/>
      <c r="I69" s="111"/>
      <c r="J69" s="108"/>
    </row>
    <row r="70" spans="2:10" ht="15.6" x14ac:dyDescent="0.3">
      <c r="B70" s="105" t="s">
        <v>115</v>
      </c>
      <c r="C70" s="106" t="s">
        <v>110</v>
      </c>
      <c r="D70" s="107"/>
      <c r="E70" s="163"/>
      <c r="F70" s="163"/>
      <c r="G70" s="107"/>
      <c r="H70" s="109"/>
      <c r="I70" s="111"/>
      <c r="J70" s="109"/>
    </row>
    <row r="71" spans="2:10" ht="15.6" x14ac:dyDescent="0.3">
      <c r="B71" s="111"/>
      <c r="C71" s="111"/>
      <c r="D71" s="111"/>
      <c r="E71" s="108"/>
      <c r="F71" s="108"/>
      <c r="G71" s="111"/>
      <c r="H71" s="108"/>
      <c r="I71" s="111"/>
      <c r="J71" s="108"/>
    </row>
    <row r="72" spans="2:10" ht="15.6" x14ac:dyDescent="0.3">
      <c r="B72" s="105" t="s">
        <v>116</v>
      </c>
      <c r="C72" s="106" t="s">
        <v>110</v>
      </c>
      <c r="D72" s="107"/>
      <c r="E72" s="164">
        <f>SUM(E68,E70)</f>
        <v>0</v>
      </c>
      <c r="F72" s="164"/>
      <c r="G72" s="107"/>
      <c r="H72" s="108">
        <f>SUM(H68,H70)</f>
        <v>0</v>
      </c>
      <c r="I72" s="111"/>
      <c r="J72" s="108">
        <f>J70+J68</f>
        <v>0</v>
      </c>
    </row>
    <row r="73" spans="2:10" ht="15.6" x14ac:dyDescent="0.3">
      <c r="B73" s="103"/>
      <c r="C73" s="103"/>
      <c r="D73" s="103"/>
      <c r="E73" s="122"/>
      <c r="F73" s="122"/>
      <c r="G73" s="122"/>
      <c r="H73" s="122"/>
      <c r="I73" s="122"/>
      <c r="J73" s="122"/>
    </row>
    <row r="74" spans="2:10" ht="15.6" x14ac:dyDescent="0.25">
      <c r="B74" s="103"/>
      <c r="C74" s="103"/>
      <c r="D74" s="103"/>
      <c r="E74" s="166" t="s">
        <v>241</v>
      </c>
      <c r="F74" s="166"/>
      <c r="G74" s="123"/>
      <c r="H74" s="123" t="s">
        <v>242</v>
      </c>
      <c r="I74" s="123"/>
      <c r="J74" s="123" t="s">
        <v>243</v>
      </c>
    </row>
    <row r="75" spans="2:10" ht="31.2" x14ac:dyDescent="0.3">
      <c r="B75" s="124" t="s">
        <v>201</v>
      </c>
      <c r="C75" s="106" t="s">
        <v>199</v>
      </c>
      <c r="D75" s="103"/>
      <c r="E75" s="165">
        <v>-10042014</v>
      </c>
      <c r="F75" s="165"/>
      <c r="G75" s="121"/>
      <c r="H75" s="133">
        <v>-10042014</v>
      </c>
      <c r="I75" s="121"/>
      <c r="J75" s="133">
        <v>-10042014</v>
      </c>
    </row>
  </sheetData>
  <mergeCells count="24">
    <mergeCell ref="E49:F49"/>
    <mergeCell ref="E45:F45"/>
    <mergeCell ref="E60:F60"/>
    <mergeCell ref="E29:F29"/>
    <mergeCell ref="E18:F18"/>
    <mergeCell ref="E34:F34"/>
    <mergeCell ref="E20:F20"/>
    <mergeCell ref="E22:F22"/>
    <mergeCell ref="E24:F24"/>
    <mergeCell ref="E26:F26"/>
    <mergeCell ref="E36:F36"/>
    <mergeCell ref="E38:F38"/>
    <mergeCell ref="E39:F40"/>
    <mergeCell ref="E42:F42"/>
    <mergeCell ref="E70:F70"/>
    <mergeCell ref="E72:F72"/>
    <mergeCell ref="E75:F75"/>
    <mergeCell ref="E74:F74"/>
    <mergeCell ref="E51:F51"/>
    <mergeCell ref="E53:F53"/>
    <mergeCell ref="E55:F55"/>
    <mergeCell ref="E57:F57"/>
    <mergeCell ref="E66:F66"/>
    <mergeCell ref="E68:F68"/>
  </mergeCells>
  <phoneticPr fontId="21" type="noConversion"/>
  <printOptions horizontalCentered="1"/>
  <pageMargins left="0.70866141732283472" right="0.70866141732283472" top="1.5354330708661419" bottom="0.74803149606299213" header="0.31496062992125984" footer="0.51181102362204722"/>
  <pageSetup scale="49" orientation="portrait" r:id="rId1"/>
  <headerFooter scaleWithDoc="0" alignWithMargins="0">
    <oddHeader>&amp;R&amp;"Calibri,Regular"Toronto Hydro-Electric System Limited 
EB-2018-0165
Exhibit 8
Tab 5
Schedule 1
ORIGINAL
Page &amp;P of &amp;N</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9:Q117"/>
  <sheetViews>
    <sheetView showGridLines="0" view="pageBreakPreview" topLeftCell="B1" zoomScale="55" zoomScaleNormal="100" zoomScaleSheetLayoutView="55" workbookViewId="0">
      <pane ySplit="16" topLeftCell="A17" activePane="bottomLeft" state="frozenSplit"/>
      <selection activeCell="Q44" activeCellId="1" sqref="S37 Q44"/>
      <selection pane="bottomLeft" activeCell="Q44" activeCellId="1" sqref="S37 Q44"/>
    </sheetView>
  </sheetViews>
  <sheetFormatPr defaultColWidth="9.109375" defaultRowHeight="13.2" x14ac:dyDescent="0.25"/>
  <cols>
    <col min="1" max="1" width="11.88671875" style="12" hidden="1" customWidth="1"/>
    <col min="2" max="2" width="30.109375" style="12" customWidth="1"/>
    <col min="3" max="3" width="3.88671875" style="12" customWidth="1"/>
    <col min="4" max="4" width="13.33203125" style="12" customWidth="1"/>
    <col min="5" max="5" width="15.109375" style="12" customWidth="1"/>
    <col min="6" max="6" width="13.33203125" style="12" customWidth="1"/>
    <col min="7" max="7" width="2.88671875" style="12" customWidth="1"/>
    <col min="8" max="8" width="13.33203125" style="12" customWidth="1"/>
    <col min="9" max="9" width="9.44140625" style="12" bestFit="1" customWidth="1"/>
    <col min="10" max="10" width="13.33203125" style="12" customWidth="1"/>
    <col min="11" max="11" width="3.109375" style="12" customWidth="1"/>
    <col min="12" max="12" width="13.33203125" style="12" customWidth="1"/>
    <col min="13" max="13" width="9.44140625" style="12" bestFit="1" customWidth="1"/>
    <col min="14" max="14" width="13.33203125" style="12" customWidth="1"/>
    <col min="15" max="15" width="3.6640625" style="12" customWidth="1"/>
    <col min="16" max="16" width="13.33203125" style="12" customWidth="1"/>
    <col min="17" max="16384" width="9.109375" style="12"/>
  </cols>
  <sheetData>
    <row r="19" spans="2:17" ht="33.75" customHeight="1" x14ac:dyDescent="0.3">
      <c r="B19" s="10"/>
      <c r="C19" s="10"/>
      <c r="D19" s="11"/>
      <c r="E19" s="14"/>
      <c r="F19" s="10"/>
      <c r="G19" s="14"/>
      <c r="H19" s="10"/>
    </row>
    <row r="20" spans="2:17" ht="21" x14ac:dyDescent="0.4">
      <c r="B20" s="16"/>
      <c r="C20" s="10"/>
      <c r="D20" s="10"/>
      <c r="E20" s="10"/>
      <c r="F20" s="10"/>
      <c r="G20" s="10"/>
      <c r="H20" s="10"/>
      <c r="I20" s="10"/>
      <c r="J20" s="10"/>
      <c r="K20" s="10"/>
      <c r="L20" s="10"/>
      <c r="M20" s="10"/>
      <c r="N20" s="10"/>
      <c r="O20" s="10"/>
      <c r="P20" s="10"/>
      <c r="Q20" s="10"/>
    </row>
    <row r="21" spans="2:17" ht="15.6" x14ac:dyDescent="0.3">
      <c r="B21" s="73" t="s">
        <v>182</v>
      </c>
      <c r="C21" s="72"/>
      <c r="D21" s="171" t="s">
        <v>183</v>
      </c>
      <c r="E21" s="171"/>
      <c r="F21" s="171"/>
      <c r="G21" s="72"/>
      <c r="H21" s="171" t="s">
        <v>186</v>
      </c>
      <c r="I21" s="171"/>
      <c r="J21" s="171"/>
      <c r="K21" s="72"/>
      <c r="L21" s="171" t="s">
        <v>185</v>
      </c>
      <c r="M21" s="171"/>
      <c r="N21" s="171"/>
      <c r="O21" s="72"/>
      <c r="P21" s="73" t="s">
        <v>184</v>
      </c>
      <c r="Q21" s="17"/>
    </row>
    <row r="22" spans="2:17" ht="31.2" x14ac:dyDescent="0.3">
      <c r="B22" s="21" t="s">
        <v>117</v>
      </c>
      <c r="C22" s="15"/>
      <c r="D22" s="22" t="s">
        <v>118</v>
      </c>
      <c r="E22" s="22" t="s">
        <v>112</v>
      </c>
      <c r="F22" s="22" t="s">
        <v>119</v>
      </c>
      <c r="G22" s="15"/>
      <c r="H22" s="22" t="s">
        <v>118</v>
      </c>
      <c r="I22" s="22" t="s">
        <v>112</v>
      </c>
      <c r="J22" s="22" t="s">
        <v>119</v>
      </c>
      <c r="K22" s="15"/>
      <c r="L22" s="22" t="s">
        <v>118</v>
      </c>
      <c r="M22" s="22" t="s">
        <v>112</v>
      </c>
      <c r="N22" s="22" t="s">
        <v>119</v>
      </c>
      <c r="O22" s="15"/>
      <c r="P22" s="22" t="s">
        <v>119</v>
      </c>
      <c r="Q22" s="10"/>
    </row>
    <row r="23" spans="2:17" x14ac:dyDescent="0.25">
      <c r="B23" s="10"/>
      <c r="C23" s="10"/>
      <c r="D23" s="10"/>
      <c r="E23" s="10"/>
      <c r="F23" s="10"/>
      <c r="G23" s="10"/>
      <c r="H23" s="10"/>
      <c r="I23" s="10"/>
      <c r="J23" s="10"/>
      <c r="K23" s="10"/>
      <c r="L23" s="10"/>
      <c r="M23" s="10"/>
      <c r="N23" s="10"/>
      <c r="O23" s="10"/>
      <c r="P23" s="10"/>
      <c r="Q23" s="10"/>
    </row>
    <row r="24" spans="2:17" ht="15.6" x14ac:dyDescent="0.3">
      <c r="B24" s="24" t="s">
        <v>120</v>
      </c>
      <c r="C24" s="10"/>
      <c r="D24" s="79">
        <v>3839382.6306818179</v>
      </c>
      <c r="E24" s="80">
        <v>3.52</v>
      </c>
      <c r="F24" s="79">
        <v>13514626.859999999</v>
      </c>
      <c r="G24" s="10"/>
      <c r="H24" s="79">
        <v>3607436.2159090908</v>
      </c>
      <c r="I24" s="80">
        <v>0.88</v>
      </c>
      <c r="J24" s="79">
        <v>3174543.87</v>
      </c>
      <c r="K24" s="10"/>
      <c r="L24" s="79">
        <v>3551116.3755868548</v>
      </c>
      <c r="M24" s="80">
        <v>2.13</v>
      </c>
      <c r="N24" s="79">
        <v>7563877.8799999999</v>
      </c>
      <c r="O24" s="10"/>
      <c r="P24" s="23">
        <f t="shared" ref="P24:P35" si="0">J24+N24</f>
        <v>10738421.75</v>
      </c>
      <c r="Q24" s="10"/>
    </row>
    <row r="25" spans="2:17" ht="15.6" x14ac:dyDescent="0.3">
      <c r="B25" s="24" t="s">
        <v>121</v>
      </c>
      <c r="C25" s="10"/>
      <c r="D25" s="79">
        <v>3708019.8238636362</v>
      </c>
      <c r="E25" s="80">
        <v>3.52</v>
      </c>
      <c r="F25" s="79">
        <v>13052229.779999999</v>
      </c>
      <c r="G25" s="10"/>
      <c r="H25" s="79">
        <v>3541237.125</v>
      </c>
      <c r="I25" s="80">
        <v>0.88</v>
      </c>
      <c r="J25" s="79">
        <v>3116288.67</v>
      </c>
      <c r="K25" s="10"/>
      <c r="L25" s="79">
        <v>3484006.8544600941</v>
      </c>
      <c r="M25" s="80">
        <v>2.13</v>
      </c>
      <c r="N25" s="79">
        <v>7420934.5999999996</v>
      </c>
      <c r="O25" s="10"/>
      <c r="P25" s="23">
        <f t="shared" si="0"/>
        <v>10537223.27</v>
      </c>
      <c r="Q25" s="10"/>
    </row>
    <row r="26" spans="2:17" ht="15.6" x14ac:dyDescent="0.3">
      <c r="B26" s="24" t="s">
        <v>122</v>
      </c>
      <c r="C26" s="10"/>
      <c r="D26" s="79">
        <v>3674590.0909090908</v>
      </c>
      <c r="E26" s="80">
        <v>3.52</v>
      </c>
      <c r="F26" s="79">
        <v>12934557.119999999</v>
      </c>
      <c r="G26" s="10"/>
      <c r="H26" s="79">
        <v>3545779.9090909087</v>
      </c>
      <c r="I26" s="80">
        <v>0.88</v>
      </c>
      <c r="J26" s="79">
        <v>3120286.32</v>
      </c>
      <c r="K26" s="10"/>
      <c r="L26" s="79">
        <v>3487030.2159624416</v>
      </c>
      <c r="M26" s="80">
        <v>2.13</v>
      </c>
      <c r="N26" s="79">
        <v>7427374.3600000003</v>
      </c>
      <c r="O26" s="10"/>
      <c r="P26" s="23">
        <f t="shared" si="0"/>
        <v>10547660.68</v>
      </c>
      <c r="Q26" s="10"/>
    </row>
    <row r="27" spans="2:17" ht="15.6" x14ac:dyDescent="0.3">
      <c r="B27" s="24" t="s">
        <v>123</v>
      </c>
      <c r="C27" s="10"/>
      <c r="D27" s="79">
        <v>3306272.4375</v>
      </c>
      <c r="E27" s="80">
        <v>3.52</v>
      </c>
      <c r="F27" s="79">
        <v>11638078.98</v>
      </c>
      <c r="G27" s="10"/>
      <c r="H27" s="79">
        <v>3507368.5340909092</v>
      </c>
      <c r="I27" s="80">
        <v>0.88</v>
      </c>
      <c r="J27" s="79">
        <v>3086484.31</v>
      </c>
      <c r="K27" s="10"/>
      <c r="L27" s="79">
        <v>3447347.295774648</v>
      </c>
      <c r="M27" s="80">
        <v>2.13</v>
      </c>
      <c r="N27" s="79">
        <v>7342849.7400000002</v>
      </c>
      <c r="O27" s="10"/>
      <c r="P27" s="23">
        <f t="shared" si="0"/>
        <v>10429334.050000001</v>
      </c>
      <c r="Q27" s="10"/>
    </row>
    <row r="28" spans="2:17" ht="15.6" x14ac:dyDescent="0.3">
      <c r="B28" s="24" t="s">
        <v>124</v>
      </c>
      <c r="C28" s="10"/>
      <c r="D28" s="79">
        <v>3559825.1761363633</v>
      </c>
      <c r="E28" s="80">
        <v>3.52</v>
      </c>
      <c r="F28" s="79">
        <v>12530584.619999999</v>
      </c>
      <c r="G28" s="10"/>
      <c r="H28" s="79">
        <v>3388728.1022727271</v>
      </c>
      <c r="I28" s="80">
        <v>0.88</v>
      </c>
      <c r="J28" s="79">
        <v>2982080.73</v>
      </c>
      <c r="K28" s="10"/>
      <c r="L28" s="79">
        <v>3313919.0610328638</v>
      </c>
      <c r="M28" s="80">
        <v>2.13</v>
      </c>
      <c r="N28" s="79">
        <v>7058647.5999999996</v>
      </c>
      <c r="O28" s="10"/>
      <c r="P28" s="23">
        <f t="shared" si="0"/>
        <v>10040728.33</v>
      </c>
      <c r="Q28" s="10"/>
    </row>
    <row r="29" spans="2:17" ht="15.6" x14ac:dyDescent="0.3">
      <c r="B29" s="24" t="s">
        <v>125</v>
      </c>
      <c r="C29" s="10"/>
      <c r="D29" s="79">
        <v>4229362.9090909092</v>
      </c>
      <c r="E29" s="80">
        <v>3.52</v>
      </c>
      <c r="F29" s="79">
        <v>14887357.439999999</v>
      </c>
      <c r="G29" s="10"/>
      <c r="H29" s="79">
        <v>3945477.6818181816</v>
      </c>
      <c r="I29" s="80">
        <v>0.88</v>
      </c>
      <c r="J29" s="79">
        <v>3472020.36</v>
      </c>
      <c r="K29" s="10"/>
      <c r="L29" s="79">
        <v>3887828.5633802819</v>
      </c>
      <c r="M29" s="80">
        <v>2.13</v>
      </c>
      <c r="N29" s="79">
        <v>8281074.8399999999</v>
      </c>
      <c r="O29" s="10"/>
      <c r="P29" s="23">
        <f t="shared" si="0"/>
        <v>11753095.199999999</v>
      </c>
      <c r="Q29" s="10"/>
    </row>
    <row r="30" spans="2:17" ht="15.6" x14ac:dyDescent="0.3">
      <c r="B30" s="24" t="s">
        <v>126</v>
      </c>
      <c r="C30" s="10"/>
      <c r="D30" s="79">
        <v>4205568.75</v>
      </c>
      <c r="E30" s="80">
        <v>3.52</v>
      </c>
      <c r="F30" s="79">
        <v>14803602</v>
      </c>
      <c r="G30" s="10"/>
      <c r="H30" s="79">
        <v>3972683.9659090908</v>
      </c>
      <c r="I30" s="80">
        <v>0.88</v>
      </c>
      <c r="J30" s="79">
        <v>3495961.89</v>
      </c>
      <c r="K30" s="10"/>
      <c r="L30" s="79">
        <v>3900901.6619718312</v>
      </c>
      <c r="M30" s="80">
        <v>2.13</v>
      </c>
      <c r="N30" s="79">
        <v>8308920.54</v>
      </c>
      <c r="O30" s="10"/>
      <c r="P30" s="23">
        <f t="shared" si="0"/>
        <v>11804882.43</v>
      </c>
      <c r="Q30" s="10"/>
    </row>
    <row r="31" spans="2:17" ht="15.6" x14ac:dyDescent="0.3">
      <c r="B31" s="24" t="s">
        <v>127</v>
      </c>
      <c r="C31" s="10"/>
      <c r="D31" s="79">
        <v>4084610.9488636362</v>
      </c>
      <c r="E31" s="80">
        <v>3.52</v>
      </c>
      <c r="F31" s="79">
        <v>14377830.539999999</v>
      </c>
      <c r="G31" s="10"/>
      <c r="H31" s="79">
        <v>3885447.6818181816</v>
      </c>
      <c r="I31" s="80">
        <v>0.88</v>
      </c>
      <c r="J31" s="79">
        <v>3419193.96</v>
      </c>
      <c r="K31" s="10"/>
      <c r="L31" s="79">
        <v>3827102.4319248833</v>
      </c>
      <c r="M31" s="80">
        <v>2.13</v>
      </c>
      <c r="N31" s="79">
        <v>8151728.1800000006</v>
      </c>
      <c r="O31" s="10"/>
      <c r="P31" s="23">
        <f t="shared" si="0"/>
        <v>11570922.140000001</v>
      </c>
      <c r="Q31" s="10"/>
    </row>
    <row r="32" spans="2:17" ht="15.6" x14ac:dyDescent="0.3">
      <c r="B32" s="24" t="s">
        <v>128</v>
      </c>
      <c r="C32" s="10"/>
      <c r="D32" s="79">
        <v>4407905.4034090908</v>
      </c>
      <c r="E32" s="80">
        <v>3.52</v>
      </c>
      <c r="F32" s="79">
        <v>15515827.02</v>
      </c>
      <c r="G32" s="10"/>
      <c r="H32" s="79">
        <v>4190349.0681818184</v>
      </c>
      <c r="I32" s="80">
        <v>0.88</v>
      </c>
      <c r="J32" s="79">
        <v>3687507.18</v>
      </c>
      <c r="K32" s="10"/>
      <c r="L32" s="79">
        <v>4126671.2769953054</v>
      </c>
      <c r="M32" s="80">
        <v>2.13</v>
      </c>
      <c r="N32" s="79">
        <v>8789809.8200000003</v>
      </c>
      <c r="O32" s="10"/>
      <c r="P32" s="23">
        <f t="shared" si="0"/>
        <v>12477317</v>
      </c>
      <c r="Q32" s="10"/>
    </row>
    <row r="33" spans="2:17" ht="15.6" x14ac:dyDescent="0.3">
      <c r="B33" s="24" t="s">
        <v>129</v>
      </c>
      <c r="C33" s="10"/>
      <c r="D33" s="79">
        <v>3381492.7159090908</v>
      </c>
      <c r="E33" s="80">
        <v>3.52</v>
      </c>
      <c r="F33" s="79">
        <v>11902854.359999999</v>
      </c>
      <c r="G33" s="10"/>
      <c r="H33" s="79">
        <v>3278393.3181818184</v>
      </c>
      <c r="I33" s="80">
        <v>0.88</v>
      </c>
      <c r="J33" s="79">
        <v>2884986.12</v>
      </c>
      <c r="K33" s="10"/>
      <c r="L33" s="79">
        <v>3238598.666666667</v>
      </c>
      <c r="M33" s="80">
        <v>2.13</v>
      </c>
      <c r="N33" s="79">
        <v>6898215.1600000001</v>
      </c>
      <c r="O33" s="10"/>
      <c r="P33" s="23">
        <f t="shared" si="0"/>
        <v>9783201.2800000012</v>
      </c>
      <c r="Q33" s="10"/>
    </row>
    <row r="34" spans="2:17" ht="15.6" x14ac:dyDescent="0.3">
      <c r="B34" s="24" t="s">
        <v>130</v>
      </c>
      <c r="C34" s="10"/>
      <c r="D34" s="79">
        <v>3349423.0000000005</v>
      </c>
      <c r="E34" s="80">
        <v>3.52</v>
      </c>
      <c r="F34" s="79">
        <v>11789968.960000001</v>
      </c>
      <c r="G34" s="10"/>
      <c r="H34" s="79">
        <v>3312347</v>
      </c>
      <c r="I34" s="80">
        <v>0.88</v>
      </c>
      <c r="J34" s="79">
        <v>2914865.36</v>
      </c>
      <c r="K34" s="10"/>
      <c r="L34" s="79">
        <v>3414800.9999999995</v>
      </c>
      <c r="M34" s="80">
        <v>2.13</v>
      </c>
      <c r="N34" s="79">
        <v>7273526.129999999</v>
      </c>
      <c r="O34" s="10"/>
      <c r="P34" s="23">
        <f t="shared" si="0"/>
        <v>10188391.489999998</v>
      </c>
      <c r="Q34" s="10"/>
    </row>
    <row r="35" spans="2:17" ht="15.6" x14ac:dyDescent="0.3">
      <c r="B35" s="24" t="s">
        <v>131</v>
      </c>
      <c r="C35" s="10"/>
      <c r="D35" s="79">
        <v>3644538</v>
      </c>
      <c r="E35" s="80">
        <v>3.52</v>
      </c>
      <c r="F35" s="79">
        <v>12828773.76</v>
      </c>
      <c r="G35" s="10"/>
      <c r="H35" s="79">
        <v>3641080.9999999995</v>
      </c>
      <c r="I35" s="80">
        <v>0.88</v>
      </c>
      <c r="J35" s="79">
        <v>3204151.28</v>
      </c>
      <c r="K35" s="10"/>
      <c r="L35" s="79">
        <v>3727966</v>
      </c>
      <c r="M35" s="80">
        <v>2.13</v>
      </c>
      <c r="N35" s="79">
        <v>7940567.5800000001</v>
      </c>
      <c r="O35" s="10"/>
      <c r="P35" s="23">
        <f t="shared" si="0"/>
        <v>11144718.859999999</v>
      </c>
      <c r="Q35" s="10"/>
    </row>
    <row r="36" spans="2:17" x14ac:dyDescent="0.25">
      <c r="B36" s="10"/>
      <c r="C36" s="10"/>
      <c r="D36" s="10"/>
      <c r="E36" s="10"/>
      <c r="F36" s="10"/>
      <c r="G36" s="10"/>
      <c r="H36" s="10"/>
      <c r="I36" s="10"/>
      <c r="J36" s="10"/>
      <c r="K36" s="10"/>
      <c r="L36" s="10"/>
      <c r="M36" s="10"/>
      <c r="N36" s="10"/>
      <c r="O36" s="10"/>
      <c r="P36" s="10"/>
      <c r="Q36" s="10"/>
    </row>
    <row r="37" spans="2:17" ht="18.600000000000001" thickBot="1" x14ac:dyDescent="0.4">
      <c r="B37" s="25" t="s">
        <v>132</v>
      </c>
      <c r="C37" s="10"/>
      <c r="D37" s="26">
        <f>SUM(D24:D35)</f>
        <v>45390991.88636364</v>
      </c>
      <c r="E37" s="27">
        <f>IF(D37&lt;&gt;0,F37/D37,0)</f>
        <v>3.5199999999999996</v>
      </c>
      <c r="F37" s="28">
        <f>SUM(F24:F35)</f>
        <v>159776291.44</v>
      </c>
      <c r="G37" s="10"/>
      <c r="H37" s="26">
        <f>SUM(H24:H35)</f>
        <v>43816329.602272734</v>
      </c>
      <c r="I37" s="27">
        <f>IF(H37&lt;&gt;0,J37/H37,0)</f>
        <v>0.88</v>
      </c>
      <c r="J37" s="28">
        <f>SUM(J24:J35)</f>
        <v>38558370.050000004</v>
      </c>
      <c r="K37" s="10"/>
      <c r="L37" s="26">
        <f>SUM(L24:L35)</f>
        <v>43407289.403755866</v>
      </c>
      <c r="M37" s="27">
        <f>IF(L37&lt;&gt;0,N37/L37,0)</f>
        <v>2.13</v>
      </c>
      <c r="N37" s="28">
        <f>SUM(N24:N35)</f>
        <v>92457526.429999992</v>
      </c>
      <c r="O37" s="10"/>
      <c r="P37" s="28">
        <f>SUM(P24:P35)</f>
        <v>131015896.48</v>
      </c>
      <c r="Q37" s="10"/>
    </row>
    <row r="38" spans="2:17" x14ac:dyDescent="0.25">
      <c r="B38" s="10"/>
      <c r="C38" s="10"/>
      <c r="D38" s="10"/>
      <c r="E38" s="10"/>
      <c r="F38" s="10"/>
      <c r="G38" s="10"/>
      <c r="H38" s="10"/>
      <c r="I38" s="10"/>
      <c r="J38" s="10"/>
      <c r="K38" s="10"/>
      <c r="L38" s="10"/>
      <c r="M38" s="10"/>
      <c r="N38" s="10"/>
      <c r="O38" s="10"/>
      <c r="P38" s="10"/>
      <c r="Q38" s="10"/>
    </row>
    <row r="39" spans="2:17" ht="15.6" x14ac:dyDescent="0.25">
      <c r="B39" s="73" t="s">
        <v>187</v>
      </c>
      <c r="C39" s="72"/>
      <c r="D39" s="171" t="s">
        <v>183</v>
      </c>
      <c r="E39" s="171"/>
      <c r="F39" s="171"/>
      <c r="G39" s="72"/>
      <c r="H39" s="171" t="s">
        <v>186</v>
      </c>
      <c r="I39" s="171"/>
      <c r="J39" s="171"/>
      <c r="K39" s="72"/>
      <c r="L39" s="171" t="s">
        <v>185</v>
      </c>
      <c r="M39" s="171"/>
      <c r="N39" s="171"/>
      <c r="O39" s="72"/>
      <c r="P39" s="73" t="s">
        <v>184</v>
      </c>
      <c r="Q39" s="10"/>
    </row>
    <row r="40" spans="2:17" ht="15.6" x14ac:dyDescent="0.3">
      <c r="B40" s="21"/>
      <c r="C40" s="15"/>
      <c r="D40" s="22"/>
      <c r="E40" s="22"/>
      <c r="F40" s="22"/>
      <c r="G40" s="15"/>
      <c r="H40" s="22"/>
      <c r="I40" s="22"/>
      <c r="J40" s="22"/>
      <c r="K40" s="15"/>
      <c r="L40" s="22"/>
      <c r="M40" s="22"/>
      <c r="N40" s="22"/>
      <c r="O40" s="15"/>
      <c r="P40" s="22"/>
      <c r="Q40" s="10"/>
    </row>
    <row r="41" spans="2:17" ht="31.2" x14ac:dyDescent="0.3">
      <c r="B41" s="21" t="s">
        <v>117</v>
      </c>
      <c r="C41" s="15"/>
      <c r="D41" s="22" t="s">
        <v>118</v>
      </c>
      <c r="E41" s="22" t="s">
        <v>112</v>
      </c>
      <c r="F41" s="22" t="s">
        <v>119</v>
      </c>
      <c r="G41" s="15"/>
      <c r="H41" s="22" t="s">
        <v>118</v>
      </c>
      <c r="I41" s="22" t="s">
        <v>112</v>
      </c>
      <c r="J41" s="22" t="s">
        <v>119</v>
      </c>
      <c r="K41" s="15"/>
      <c r="L41" s="22" t="s">
        <v>118</v>
      </c>
      <c r="M41" s="22" t="s">
        <v>112</v>
      </c>
      <c r="N41" s="22" t="s">
        <v>119</v>
      </c>
      <c r="O41" s="15"/>
      <c r="P41" s="22" t="s">
        <v>119</v>
      </c>
      <c r="Q41" s="10"/>
    </row>
    <row r="42" spans="2:17" x14ac:dyDescent="0.25">
      <c r="B42" s="10"/>
      <c r="C42" s="10"/>
      <c r="D42" s="10"/>
      <c r="E42" s="10"/>
      <c r="F42" s="10"/>
      <c r="G42" s="10"/>
      <c r="H42" s="10"/>
      <c r="I42" s="10"/>
      <c r="J42" s="10"/>
      <c r="K42" s="10"/>
      <c r="L42" s="10"/>
      <c r="M42" s="10"/>
      <c r="N42" s="10"/>
      <c r="O42" s="10"/>
      <c r="P42" s="10"/>
      <c r="Q42" s="10"/>
    </row>
    <row r="43" spans="2:17" ht="15.6" x14ac:dyDescent="0.3">
      <c r="B43" s="24" t="s">
        <v>120</v>
      </c>
      <c r="C43" s="10"/>
      <c r="D43" s="79"/>
      <c r="E43" s="80">
        <f t="shared" ref="E43" si="1">IF(D43&lt;&gt;0,F43/D43,0)</f>
        <v>0</v>
      </c>
      <c r="F43" s="81"/>
      <c r="G43" s="10"/>
      <c r="H43" s="79"/>
      <c r="I43" s="80">
        <f t="shared" ref="I43" si="2">IF(H43&lt;&gt;0,J43/H43,0)</f>
        <v>0</v>
      </c>
      <c r="J43" s="82"/>
      <c r="K43" s="10"/>
      <c r="L43" s="79"/>
      <c r="M43" s="80">
        <f t="shared" ref="M43" si="3">IF(L43&lt;&gt;0,N43/L43,0)</f>
        <v>0</v>
      </c>
      <c r="N43" s="81"/>
      <c r="O43" s="10"/>
      <c r="P43" s="23">
        <f t="shared" ref="P43:P54" si="4">J43+N43</f>
        <v>0</v>
      </c>
      <c r="Q43" s="10"/>
    </row>
    <row r="44" spans="2:17" ht="15.6" x14ac:dyDescent="0.3">
      <c r="B44" s="24" t="s">
        <v>121</v>
      </c>
      <c r="C44" s="10"/>
      <c r="D44" s="79"/>
      <c r="E44" s="80">
        <f t="shared" ref="E44:E54" si="5">IF(D44&lt;&gt;0,F44/D44,0)</f>
        <v>0</v>
      </c>
      <c r="F44" s="81"/>
      <c r="G44" s="10"/>
      <c r="H44" s="79"/>
      <c r="I44" s="80">
        <f t="shared" ref="I44:I54" si="6">IF(H44&lt;&gt;0,J44/H44,0)</f>
        <v>0</v>
      </c>
      <c r="J44" s="82"/>
      <c r="K44" s="10"/>
      <c r="L44" s="79"/>
      <c r="M44" s="80">
        <f t="shared" ref="M44:M54" si="7">IF(L44&lt;&gt;0,N44/L44,0)</f>
        <v>0</v>
      </c>
      <c r="N44" s="81"/>
      <c r="O44" s="10"/>
      <c r="P44" s="23">
        <f t="shared" si="4"/>
        <v>0</v>
      </c>
      <c r="Q44" s="10"/>
    </row>
    <row r="45" spans="2:17" ht="15.6" x14ac:dyDescent="0.3">
      <c r="B45" s="24" t="s">
        <v>122</v>
      </c>
      <c r="C45" s="10"/>
      <c r="D45" s="79"/>
      <c r="E45" s="80">
        <f t="shared" si="5"/>
        <v>0</v>
      </c>
      <c r="F45" s="81"/>
      <c r="G45" s="10"/>
      <c r="H45" s="79"/>
      <c r="I45" s="80">
        <f t="shared" si="6"/>
        <v>0</v>
      </c>
      <c r="J45" s="82"/>
      <c r="K45" s="10"/>
      <c r="L45" s="79"/>
      <c r="M45" s="80">
        <f t="shared" si="7"/>
        <v>0</v>
      </c>
      <c r="N45" s="81"/>
      <c r="O45" s="10"/>
      <c r="P45" s="23">
        <f t="shared" si="4"/>
        <v>0</v>
      </c>
      <c r="Q45" s="10"/>
    </row>
    <row r="46" spans="2:17" ht="15.6" x14ac:dyDescent="0.3">
      <c r="B46" s="24" t="s">
        <v>123</v>
      </c>
      <c r="C46" s="10"/>
      <c r="D46" s="79"/>
      <c r="E46" s="80">
        <f t="shared" si="5"/>
        <v>0</v>
      </c>
      <c r="F46" s="81"/>
      <c r="G46" s="10"/>
      <c r="H46" s="79"/>
      <c r="I46" s="80">
        <f t="shared" si="6"/>
        <v>0</v>
      </c>
      <c r="J46" s="82"/>
      <c r="K46" s="10"/>
      <c r="L46" s="79"/>
      <c r="M46" s="80">
        <f t="shared" si="7"/>
        <v>0</v>
      </c>
      <c r="N46" s="81"/>
      <c r="O46" s="10"/>
      <c r="P46" s="23">
        <f t="shared" si="4"/>
        <v>0</v>
      </c>
      <c r="Q46" s="10"/>
    </row>
    <row r="47" spans="2:17" ht="15.6" x14ac:dyDescent="0.3">
      <c r="B47" s="24" t="s">
        <v>124</v>
      </c>
      <c r="C47" s="10"/>
      <c r="D47" s="79"/>
      <c r="E47" s="80">
        <f t="shared" si="5"/>
        <v>0</v>
      </c>
      <c r="F47" s="81"/>
      <c r="G47" s="10"/>
      <c r="H47" s="79"/>
      <c r="I47" s="80">
        <f t="shared" si="6"/>
        <v>0</v>
      </c>
      <c r="J47" s="82"/>
      <c r="K47" s="10"/>
      <c r="L47" s="79"/>
      <c r="M47" s="80">
        <f t="shared" si="7"/>
        <v>0</v>
      </c>
      <c r="N47" s="81"/>
      <c r="O47" s="10"/>
      <c r="P47" s="23">
        <f t="shared" si="4"/>
        <v>0</v>
      </c>
      <c r="Q47" s="10"/>
    </row>
    <row r="48" spans="2:17" ht="15.6" x14ac:dyDescent="0.3">
      <c r="B48" s="24" t="s">
        <v>125</v>
      </c>
      <c r="C48" s="10"/>
      <c r="D48" s="79"/>
      <c r="E48" s="80">
        <f t="shared" si="5"/>
        <v>0</v>
      </c>
      <c r="F48" s="81"/>
      <c r="G48" s="10"/>
      <c r="H48" s="79"/>
      <c r="I48" s="80">
        <f t="shared" si="6"/>
        <v>0</v>
      </c>
      <c r="J48" s="82"/>
      <c r="K48" s="10"/>
      <c r="L48" s="79"/>
      <c r="M48" s="80">
        <f t="shared" si="7"/>
        <v>0</v>
      </c>
      <c r="N48" s="81"/>
      <c r="O48" s="10"/>
      <c r="P48" s="23">
        <f t="shared" si="4"/>
        <v>0</v>
      </c>
      <c r="Q48" s="10"/>
    </row>
    <row r="49" spans="2:17" ht="15.6" x14ac:dyDescent="0.3">
      <c r="B49" s="24" t="s">
        <v>126</v>
      </c>
      <c r="C49" s="10"/>
      <c r="D49" s="79"/>
      <c r="E49" s="80">
        <f t="shared" si="5"/>
        <v>0</v>
      </c>
      <c r="F49" s="81"/>
      <c r="G49" s="10"/>
      <c r="H49" s="79"/>
      <c r="I49" s="80">
        <f t="shared" si="6"/>
        <v>0</v>
      </c>
      <c r="J49" s="82"/>
      <c r="K49" s="10"/>
      <c r="L49" s="79"/>
      <c r="M49" s="80">
        <f t="shared" si="7"/>
        <v>0</v>
      </c>
      <c r="N49" s="81"/>
      <c r="O49" s="10"/>
      <c r="P49" s="23">
        <f t="shared" si="4"/>
        <v>0</v>
      </c>
      <c r="Q49" s="10"/>
    </row>
    <row r="50" spans="2:17" ht="15.6" x14ac:dyDescent="0.3">
      <c r="B50" s="24" t="s">
        <v>127</v>
      </c>
      <c r="C50" s="10"/>
      <c r="D50" s="79"/>
      <c r="E50" s="80">
        <f t="shared" si="5"/>
        <v>0</v>
      </c>
      <c r="F50" s="81"/>
      <c r="G50" s="10"/>
      <c r="H50" s="79"/>
      <c r="I50" s="80">
        <f t="shared" si="6"/>
        <v>0</v>
      </c>
      <c r="J50" s="82"/>
      <c r="K50" s="10"/>
      <c r="L50" s="79"/>
      <c r="M50" s="80">
        <f t="shared" si="7"/>
        <v>0</v>
      </c>
      <c r="N50" s="81"/>
      <c r="O50" s="10"/>
      <c r="P50" s="23">
        <f t="shared" si="4"/>
        <v>0</v>
      </c>
      <c r="Q50" s="10"/>
    </row>
    <row r="51" spans="2:17" ht="15.6" x14ac:dyDescent="0.3">
      <c r="B51" s="24" t="s">
        <v>128</v>
      </c>
      <c r="C51" s="10"/>
      <c r="D51" s="79"/>
      <c r="E51" s="80">
        <f t="shared" si="5"/>
        <v>0</v>
      </c>
      <c r="F51" s="81"/>
      <c r="G51" s="10"/>
      <c r="H51" s="79"/>
      <c r="I51" s="80">
        <f t="shared" si="6"/>
        <v>0</v>
      </c>
      <c r="J51" s="82"/>
      <c r="K51" s="10"/>
      <c r="L51" s="79"/>
      <c r="M51" s="80">
        <f t="shared" si="7"/>
        <v>0</v>
      </c>
      <c r="N51" s="81"/>
      <c r="O51" s="10"/>
      <c r="P51" s="23">
        <f t="shared" si="4"/>
        <v>0</v>
      </c>
      <c r="Q51" s="10"/>
    </row>
    <row r="52" spans="2:17" ht="15.6" x14ac:dyDescent="0.3">
      <c r="B52" s="24" t="s">
        <v>129</v>
      </c>
      <c r="C52" s="10"/>
      <c r="D52" s="79"/>
      <c r="E52" s="80">
        <f t="shared" si="5"/>
        <v>0</v>
      </c>
      <c r="F52" s="81"/>
      <c r="G52" s="10"/>
      <c r="H52" s="79"/>
      <c r="I52" s="80">
        <f t="shared" si="6"/>
        <v>0</v>
      </c>
      <c r="J52" s="82"/>
      <c r="K52" s="10"/>
      <c r="L52" s="79"/>
      <c r="M52" s="80">
        <f t="shared" si="7"/>
        <v>0</v>
      </c>
      <c r="N52" s="81"/>
      <c r="O52" s="10"/>
      <c r="P52" s="23">
        <f t="shared" si="4"/>
        <v>0</v>
      </c>
      <c r="Q52" s="10"/>
    </row>
    <row r="53" spans="2:17" ht="15.6" x14ac:dyDescent="0.3">
      <c r="B53" s="24" t="s">
        <v>130</v>
      </c>
      <c r="C53" s="10"/>
      <c r="D53" s="79"/>
      <c r="E53" s="80">
        <f t="shared" si="5"/>
        <v>0</v>
      </c>
      <c r="F53" s="81"/>
      <c r="G53" s="10"/>
      <c r="H53" s="79"/>
      <c r="I53" s="80">
        <f t="shared" si="6"/>
        <v>0</v>
      </c>
      <c r="J53" s="82"/>
      <c r="K53" s="10"/>
      <c r="L53" s="79"/>
      <c r="M53" s="80">
        <f t="shared" si="7"/>
        <v>0</v>
      </c>
      <c r="N53" s="81"/>
      <c r="O53" s="10"/>
      <c r="P53" s="23">
        <f t="shared" si="4"/>
        <v>0</v>
      </c>
      <c r="Q53" s="10"/>
    </row>
    <row r="54" spans="2:17" ht="15.6" x14ac:dyDescent="0.3">
      <c r="B54" s="24" t="s">
        <v>131</v>
      </c>
      <c r="C54" s="10"/>
      <c r="D54" s="79"/>
      <c r="E54" s="80">
        <f t="shared" si="5"/>
        <v>0</v>
      </c>
      <c r="F54" s="81"/>
      <c r="G54" s="10"/>
      <c r="H54" s="79"/>
      <c r="I54" s="80">
        <f t="shared" si="6"/>
        <v>0</v>
      </c>
      <c r="J54" s="82"/>
      <c r="K54" s="10"/>
      <c r="L54" s="79"/>
      <c r="M54" s="80">
        <f t="shared" si="7"/>
        <v>0</v>
      </c>
      <c r="N54" s="81"/>
      <c r="O54" s="10"/>
      <c r="P54" s="23">
        <f t="shared" si="4"/>
        <v>0</v>
      </c>
      <c r="Q54" s="10"/>
    </row>
    <row r="55" spans="2:17" x14ac:dyDescent="0.25">
      <c r="B55" s="10"/>
      <c r="C55" s="10"/>
      <c r="D55" s="10"/>
      <c r="E55" s="10"/>
      <c r="F55" s="10"/>
      <c r="G55" s="10"/>
      <c r="H55" s="10"/>
      <c r="I55" s="10"/>
      <c r="J55" s="10"/>
      <c r="K55" s="10"/>
      <c r="L55" s="10"/>
      <c r="M55" s="10"/>
      <c r="N55" s="10"/>
      <c r="O55" s="10"/>
      <c r="P55" s="10"/>
      <c r="Q55" s="10"/>
    </row>
    <row r="56" spans="2:17" ht="18.600000000000001" thickBot="1" x14ac:dyDescent="0.4">
      <c r="B56" s="25" t="s">
        <v>132</v>
      </c>
      <c r="C56" s="10"/>
      <c r="D56" s="26">
        <f>SUM(D43:D54)</f>
        <v>0</v>
      </c>
      <c r="E56" s="27">
        <f>IF(D56&lt;&gt;0,F56/D56,0)</f>
        <v>0</v>
      </c>
      <c r="F56" s="28">
        <f>SUM(F43:F54)</f>
        <v>0</v>
      </c>
      <c r="G56" s="10"/>
      <c r="H56" s="26">
        <f>SUM(H43:H54)</f>
        <v>0</v>
      </c>
      <c r="I56" s="27">
        <f>IF(H56&lt;&gt;0,J56/H56,0)</f>
        <v>0</v>
      </c>
      <c r="J56" s="28">
        <f>SUM(J43:J54)</f>
        <v>0</v>
      </c>
      <c r="K56" s="10"/>
      <c r="L56" s="26">
        <f>SUM(L43:L54)</f>
        <v>0</v>
      </c>
      <c r="M56" s="27">
        <f>IF(L56&lt;&gt;0,N56/L56,0)</f>
        <v>0</v>
      </c>
      <c r="N56" s="28">
        <f>SUM(N43:N54)</f>
        <v>0</v>
      </c>
      <c r="O56" s="10"/>
      <c r="P56" s="28">
        <f>SUM(P43:P54)</f>
        <v>0</v>
      </c>
      <c r="Q56" s="10"/>
    </row>
    <row r="57" spans="2:17" x14ac:dyDescent="0.25">
      <c r="B57" s="10"/>
      <c r="C57" s="10"/>
      <c r="D57" s="10"/>
      <c r="E57" s="10"/>
      <c r="F57" s="10"/>
      <c r="G57" s="10"/>
      <c r="H57" s="10"/>
      <c r="I57" s="10"/>
      <c r="J57" s="10"/>
      <c r="K57" s="10"/>
      <c r="L57" s="10"/>
      <c r="M57" s="10"/>
      <c r="N57" s="10"/>
      <c r="O57" s="10"/>
      <c r="P57" s="10"/>
      <c r="Q57" s="10"/>
    </row>
    <row r="58" spans="2:17" ht="15.6" x14ac:dyDescent="0.25">
      <c r="B58" s="85" t="s">
        <v>196</v>
      </c>
      <c r="C58" s="72"/>
      <c r="D58" s="171" t="s">
        <v>183</v>
      </c>
      <c r="E58" s="171"/>
      <c r="F58" s="171"/>
      <c r="G58" s="72"/>
      <c r="H58" s="171" t="s">
        <v>186</v>
      </c>
      <c r="I58" s="171"/>
      <c r="J58" s="171"/>
      <c r="K58" s="72"/>
      <c r="L58" s="171" t="s">
        <v>185</v>
      </c>
      <c r="M58" s="171"/>
      <c r="N58" s="171"/>
      <c r="O58" s="72"/>
      <c r="P58" s="84" t="s">
        <v>184</v>
      </c>
      <c r="Q58" s="10"/>
    </row>
    <row r="59" spans="2:17" ht="15.6" x14ac:dyDescent="0.3">
      <c r="B59" s="86" t="s">
        <v>198</v>
      </c>
      <c r="C59" s="15"/>
      <c r="D59" s="22"/>
      <c r="E59" s="22"/>
      <c r="F59" s="22"/>
      <c r="G59" s="15"/>
      <c r="H59" s="22"/>
      <c r="I59" s="22"/>
      <c r="J59" s="22"/>
      <c r="K59" s="15"/>
      <c r="L59" s="22"/>
      <c r="M59" s="22"/>
      <c r="N59" s="22"/>
      <c r="O59" s="15"/>
      <c r="P59" s="22"/>
      <c r="Q59" s="10"/>
    </row>
    <row r="60" spans="2:17" ht="31.2" x14ac:dyDescent="0.3">
      <c r="B60" s="21" t="s">
        <v>117</v>
      </c>
      <c r="C60" s="15"/>
      <c r="D60" s="22" t="s">
        <v>118</v>
      </c>
      <c r="E60" s="22" t="s">
        <v>112</v>
      </c>
      <c r="F60" s="22" t="s">
        <v>119</v>
      </c>
      <c r="G60" s="15"/>
      <c r="H60" s="22" t="s">
        <v>118</v>
      </c>
      <c r="I60" s="22" t="s">
        <v>112</v>
      </c>
      <c r="J60" s="22" t="s">
        <v>119</v>
      </c>
      <c r="K60" s="15"/>
      <c r="L60" s="22" t="s">
        <v>118</v>
      </c>
      <c r="M60" s="22" t="s">
        <v>112</v>
      </c>
      <c r="N60" s="22" t="s">
        <v>119</v>
      </c>
      <c r="O60" s="15"/>
      <c r="P60" s="22" t="s">
        <v>119</v>
      </c>
      <c r="Q60" s="10"/>
    </row>
    <row r="61" spans="2:17" x14ac:dyDescent="0.25">
      <c r="B61" s="10"/>
      <c r="C61" s="10"/>
      <c r="D61" s="10"/>
      <c r="E61" s="10"/>
      <c r="F61" s="10"/>
      <c r="G61" s="10"/>
      <c r="H61" s="10"/>
      <c r="I61" s="10"/>
      <c r="J61" s="10"/>
      <c r="K61" s="10"/>
      <c r="L61" s="10"/>
      <c r="M61" s="10"/>
      <c r="N61" s="10"/>
      <c r="O61" s="10"/>
      <c r="P61" s="10"/>
      <c r="Q61" s="10"/>
    </row>
    <row r="62" spans="2:17" ht="15.6" x14ac:dyDescent="0.3">
      <c r="B62" s="24" t="s">
        <v>120</v>
      </c>
      <c r="C62" s="10"/>
      <c r="D62" s="79"/>
      <c r="E62" s="80">
        <f t="shared" ref="E62:E73" si="8">IF(D62&lt;&gt;0,F62/D62,0)</f>
        <v>0</v>
      </c>
      <c r="F62" s="81"/>
      <c r="G62" s="10"/>
      <c r="H62" s="79"/>
      <c r="I62" s="80">
        <f t="shared" ref="I62:I73" si="9">IF(H62&lt;&gt;0,J62/H62,0)</f>
        <v>0</v>
      </c>
      <c r="J62" s="82"/>
      <c r="K62" s="10"/>
      <c r="L62" s="79"/>
      <c r="M62" s="80">
        <f t="shared" ref="M62:M73" si="10">IF(L62&lt;&gt;0,N62/L62,0)</f>
        <v>0</v>
      </c>
      <c r="N62" s="81"/>
      <c r="O62" s="10"/>
      <c r="P62" s="23">
        <f t="shared" ref="P62:P73" si="11">J62+N62</f>
        <v>0</v>
      </c>
      <c r="Q62" s="10"/>
    </row>
    <row r="63" spans="2:17" ht="15.6" x14ac:dyDescent="0.3">
      <c r="B63" s="24" t="s">
        <v>121</v>
      </c>
      <c r="C63" s="10"/>
      <c r="D63" s="79"/>
      <c r="E63" s="80">
        <f t="shared" si="8"/>
        <v>0</v>
      </c>
      <c r="F63" s="81"/>
      <c r="G63" s="10"/>
      <c r="H63" s="79"/>
      <c r="I63" s="80">
        <f t="shared" si="9"/>
        <v>0</v>
      </c>
      <c r="J63" s="82"/>
      <c r="K63" s="10"/>
      <c r="L63" s="79"/>
      <c r="M63" s="80">
        <f t="shared" si="10"/>
        <v>0</v>
      </c>
      <c r="N63" s="81"/>
      <c r="O63" s="10"/>
      <c r="P63" s="23">
        <f t="shared" si="11"/>
        <v>0</v>
      </c>
      <c r="Q63" s="10"/>
    </row>
    <row r="64" spans="2:17" ht="15.6" x14ac:dyDescent="0.3">
      <c r="B64" s="24" t="s">
        <v>122</v>
      </c>
      <c r="C64" s="10"/>
      <c r="D64" s="79"/>
      <c r="E64" s="80">
        <f t="shared" si="8"/>
        <v>0</v>
      </c>
      <c r="F64" s="81"/>
      <c r="G64" s="10"/>
      <c r="H64" s="79"/>
      <c r="I64" s="80">
        <f t="shared" si="9"/>
        <v>0</v>
      </c>
      <c r="J64" s="82"/>
      <c r="K64" s="10"/>
      <c r="L64" s="79"/>
      <c r="M64" s="80">
        <f t="shared" si="10"/>
        <v>0</v>
      </c>
      <c r="N64" s="81"/>
      <c r="O64" s="10"/>
      <c r="P64" s="23">
        <f t="shared" si="11"/>
        <v>0</v>
      </c>
      <c r="Q64" s="10"/>
    </row>
    <row r="65" spans="2:17" ht="15.6" x14ac:dyDescent="0.3">
      <c r="B65" s="24" t="s">
        <v>123</v>
      </c>
      <c r="C65" s="10"/>
      <c r="D65" s="79"/>
      <c r="E65" s="80">
        <f t="shared" si="8"/>
        <v>0</v>
      </c>
      <c r="F65" s="81"/>
      <c r="G65" s="10"/>
      <c r="H65" s="79"/>
      <c r="I65" s="80">
        <f t="shared" si="9"/>
        <v>0</v>
      </c>
      <c r="J65" s="82"/>
      <c r="K65" s="10"/>
      <c r="L65" s="79"/>
      <c r="M65" s="80">
        <f t="shared" si="10"/>
        <v>0</v>
      </c>
      <c r="N65" s="81"/>
      <c r="O65" s="10"/>
      <c r="P65" s="23">
        <f t="shared" si="11"/>
        <v>0</v>
      </c>
      <c r="Q65" s="10"/>
    </row>
    <row r="66" spans="2:17" ht="15.6" x14ac:dyDescent="0.3">
      <c r="B66" s="24" t="s">
        <v>124</v>
      </c>
      <c r="C66" s="10"/>
      <c r="D66" s="79"/>
      <c r="E66" s="80">
        <f t="shared" si="8"/>
        <v>0</v>
      </c>
      <c r="F66" s="81"/>
      <c r="G66" s="10"/>
      <c r="H66" s="79"/>
      <c r="I66" s="80">
        <f t="shared" si="9"/>
        <v>0</v>
      </c>
      <c r="J66" s="82"/>
      <c r="K66" s="10"/>
      <c r="L66" s="79"/>
      <c r="M66" s="80">
        <f t="shared" si="10"/>
        <v>0</v>
      </c>
      <c r="N66" s="81"/>
      <c r="O66" s="10"/>
      <c r="P66" s="23">
        <f t="shared" si="11"/>
        <v>0</v>
      </c>
      <c r="Q66" s="10"/>
    </row>
    <row r="67" spans="2:17" ht="15.6" x14ac:dyDescent="0.3">
      <c r="B67" s="24" t="s">
        <v>125</v>
      </c>
      <c r="C67" s="10"/>
      <c r="D67" s="79"/>
      <c r="E67" s="80">
        <f t="shared" si="8"/>
        <v>0</v>
      </c>
      <c r="F67" s="81"/>
      <c r="G67" s="10"/>
      <c r="H67" s="79"/>
      <c r="I67" s="80">
        <f t="shared" si="9"/>
        <v>0</v>
      </c>
      <c r="J67" s="82"/>
      <c r="K67" s="10"/>
      <c r="L67" s="79"/>
      <c r="M67" s="80">
        <f t="shared" si="10"/>
        <v>0</v>
      </c>
      <c r="N67" s="81"/>
      <c r="O67" s="10"/>
      <c r="P67" s="23">
        <f t="shared" si="11"/>
        <v>0</v>
      </c>
      <c r="Q67" s="10"/>
    </row>
    <row r="68" spans="2:17" ht="15.6" x14ac:dyDescent="0.3">
      <c r="B68" s="24" t="s">
        <v>126</v>
      </c>
      <c r="C68" s="10"/>
      <c r="D68" s="79"/>
      <c r="E68" s="80">
        <f t="shared" si="8"/>
        <v>0</v>
      </c>
      <c r="F68" s="81"/>
      <c r="G68" s="10"/>
      <c r="H68" s="79"/>
      <c r="I68" s="80">
        <f t="shared" si="9"/>
        <v>0</v>
      </c>
      <c r="J68" s="82"/>
      <c r="K68" s="10"/>
      <c r="L68" s="79"/>
      <c r="M68" s="80">
        <f t="shared" si="10"/>
        <v>0</v>
      </c>
      <c r="N68" s="81"/>
      <c r="O68" s="10"/>
      <c r="P68" s="23">
        <f t="shared" si="11"/>
        <v>0</v>
      </c>
      <c r="Q68" s="10"/>
    </row>
    <row r="69" spans="2:17" ht="15.6" x14ac:dyDescent="0.3">
      <c r="B69" s="24" t="s">
        <v>127</v>
      </c>
      <c r="C69" s="10"/>
      <c r="D69" s="79"/>
      <c r="E69" s="80">
        <f t="shared" si="8"/>
        <v>0</v>
      </c>
      <c r="F69" s="81"/>
      <c r="G69" s="10"/>
      <c r="H69" s="79"/>
      <c r="I69" s="80">
        <f t="shared" si="9"/>
        <v>0</v>
      </c>
      <c r="J69" s="82"/>
      <c r="K69" s="10"/>
      <c r="L69" s="79"/>
      <c r="M69" s="80">
        <f t="shared" si="10"/>
        <v>0</v>
      </c>
      <c r="N69" s="81"/>
      <c r="O69" s="10"/>
      <c r="P69" s="23">
        <f t="shared" si="11"/>
        <v>0</v>
      </c>
      <c r="Q69" s="10"/>
    </row>
    <row r="70" spans="2:17" ht="15.6" x14ac:dyDescent="0.3">
      <c r="B70" s="24" t="s">
        <v>128</v>
      </c>
      <c r="C70" s="10"/>
      <c r="D70" s="79"/>
      <c r="E70" s="80">
        <f t="shared" si="8"/>
        <v>0</v>
      </c>
      <c r="F70" s="81"/>
      <c r="G70" s="10"/>
      <c r="H70" s="79"/>
      <c r="I70" s="80">
        <f t="shared" si="9"/>
        <v>0</v>
      </c>
      <c r="J70" s="82"/>
      <c r="K70" s="10"/>
      <c r="L70" s="79"/>
      <c r="M70" s="80">
        <f t="shared" si="10"/>
        <v>0</v>
      </c>
      <c r="N70" s="81"/>
      <c r="O70" s="10"/>
      <c r="P70" s="23">
        <f t="shared" si="11"/>
        <v>0</v>
      </c>
      <c r="Q70" s="10"/>
    </row>
    <row r="71" spans="2:17" ht="15.6" x14ac:dyDescent="0.3">
      <c r="B71" s="24" t="s">
        <v>129</v>
      </c>
      <c r="C71" s="10"/>
      <c r="D71" s="79"/>
      <c r="E71" s="80">
        <f t="shared" si="8"/>
        <v>0</v>
      </c>
      <c r="F71" s="81"/>
      <c r="G71" s="10"/>
      <c r="H71" s="79"/>
      <c r="I71" s="80">
        <f t="shared" si="9"/>
        <v>0</v>
      </c>
      <c r="J71" s="82"/>
      <c r="K71" s="10"/>
      <c r="L71" s="79"/>
      <c r="M71" s="80">
        <f t="shared" si="10"/>
        <v>0</v>
      </c>
      <c r="N71" s="81"/>
      <c r="O71" s="10"/>
      <c r="P71" s="23">
        <f t="shared" si="11"/>
        <v>0</v>
      </c>
      <c r="Q71" s="10"/>
    </row>
    <row r="72" spans="2:17" ht="15.6" x14ac:dyDescent="0.3">
      <c r="B72" s="24" t="s">
        <v>130</v>
      </c>
      <c r="C72" s="10"/>
      <c r="D72" s="79"/>
      <c r="E72" s="80">
        <f t="shared" si="8"/>
        <v>0</v>
      </c>
      <c r="F72" s="81"/>
      <c r="G72" s="10"/>
      <c r="H72" s="79"/>
      <c r="I72" s="80">
        <f t="shared" si="9"/>
        <v>0</v>
      </c>
      <c r="J72" s="82"/>
      <c r="K72" s="10"/>
      <c r="L72" s="79"/>
      <c r="M72" s="80">
        <f t="shared" si="10"/>
        <v>0</v>
      </c>
      <c r="N72" s="81"/>
      <c r="O72" s="10"/>
      <c r="P72" s="23">
        <f t="shared" si="11"/>
        <v>0</v>
      </c>
      <c r="Q72" s="10"/>
    </row>
    <row r="73" spans="2:17" ht="15.6" x14ac:dyDescent="0.3">
      <c r="B73" s="24" t="s">
        <v>131</v>
      </c>
      <c r="C73" s="10"/>
      <c r="D73" s="79"/>
      <c r="E73" s="80">
        <f t="shared" si="8"/>
        <v>0</v>
      </c>
      <c r="F73" s="81"/>
      <c r="G73" s="10"/>
      <c r="H73" s="79"/>
      <c r="I73" s="80">
        <f t="shared" si="9"/>
        <v>0</v>
      </c>
      <c r="J73" s="82"/>
      <c r="K73" s="10"/>
      <c r="L73" s="79"/>
      <c r="M73" s="80">
        <f t="shared" si="10"/>
        <v>0</v>
      </c>
      <c r="N73" s="81"/>
      <c r="O73" s="10"/>
      <c r="P73" s="23">
        <f t="shared" si="11"/>
        <v>0</v>
      </c>
      <c r="Q73" s="10"/>
    </row>
    <row r="74" spans="2:17" x14ac:dyDescent="0.25">
      <c r="B74" s="10"/>
      <c r="C74" s="10"/>
      <c r="D74" s="10"/>
      <c r="E74" s="10"/>
      <c r="F74" s="10"/>
      <c r="G74" s="10"/>
      <c r="H74" s="10"/>
      <c r="I74" s="10"/>
      <c r="J74" s="10"/>
      <c r="K74" s="10"/>
      <c r="L74" s="10"/>
      <c r="M74" s="10"/>
      <c r="N74" s="10"/>
      <c r="O74" s="10"/>
      <c r="P74" s="10"/>
      <c r="Q74" s="10"/>
    </row>
    <row r="75" spans="2:17" ht="18.600000000000001" thickBot="1" x14ac:dyDescent="0.4">
      <c r="B75" s="25" t="s">
        <v>132</v>
      </c>
      <c r="C75" s="10"/>
      <c r="D75" s="26">
        <f>SUM(D62:D73)</f>
        <v>0</v>
      </c>
      <c r="E75" s="27">
        <f>IF(D75&lt;&gt;0,F75/D75,0)</f>
        <v>0</v>
      </c>
      <c r="F75" s="28">
        <f>SUM(F62:F73)</f>
        <v>0</v>
      </c>
      <c r="G75" s="10"/>
      <c r="H75" s="26">
        <f>SUM(H62:H73)</f>
        <v>0</v>
      </c>
      <c r="I75" s="27">
        <f>IF(H75&lt;&gt;0,J75/H75,0)</f>
        <v>0</v>
      </c>
      <c r="J75" s="28">
        <f>SUM(J62:J73)</f>
        <v>0</v>
      </c>
      <c r="K75" s="10"/>
      <c r="L75" s="26">
        <f>SUM(L62:L73)</f>
        <v>0</v>
      </c>
      <c r="M75" s="27">
        <f>IF(L75&lt;&gt;0,N75/L75,0)</f>
        <v>0</v>
      </c>
      <c r="N75" s="28">
        <f>SUM(N62:N73)</f>
        <v>0</v>
      </c>
      <c r="O75" s="10"/>
      <c r="P75" s="28">
        <f>SUM(P62:P73)</f>
        <v>0</v>
      </c>
      <c r="Q75" s="10"/>
    </row>
    <row r="76" spans="2:17" x14ac:dyDescent="0.25">
      <c r="B76" s="10"/>
      <c r="C76" s="10"/>
      <c r="D76" s="10"/>
      <c r="E76" s="10"/>
      <c r="F76" s="10"/>
      <c r="G76" s="10"/>
      <c r="H76" s="10"/>
      <c r="I76" s="10"/>
      <c r="J76" s="10"/>
      <c r="K76" s="10"/>
      <c r="L76" s="10"/>
      <c r="M76" s="10"/>
      <c r="N76" s="10"/>
      <c r="O76" s="10"/>
      <c r="P76" s="10"/>
      <c r="Q76" s="10"/>
    </row>
    <row r="77" spans="2:17" ht="15.6" x14ac:dyDescent="0.25">
      <c r="B77" s="85" t="s">
        <v>197</v>
      </c>
      <c r="C77" s="72"/>
      <c r="D77" s="171" t="s">
        <v>183</v>
      </c>
      <c r="E77" s="171"/>
      <c r="F77" s="171"/>
      <c r="G77" s="72"/>
      <c r="H77" s="171" t="s">
        <v>186</v>
      </c>
      <c r="I77" s="171"/>
      <c r="J77" s="171"/>
      <c r="K77" s="72"/>
      <c r="L77" s="171" t="s">
        <v>185</v>
      </c>
      <c r="M77" s="171"/>
      <c r="N77" s="171"/>
      <c r="O77" s="72"/>
      <c r="P77" s="84" t="s">
        <v>184</v>
      </c>
      <c r="Q77" s="10"/>
    </row>
    <row r="78" spans="2:17" ht="15.6" x14ac:dyDescent="0.3">
      <c r="B78" s="86" t="s">
        <v>198</v>
      </c>
      <c r="C78" s="15"/>
      <c r="D78" s="22"/>
      <c r="E78" s="22"/>
      <c r="F78" s="22"/>
      <c r="G78" s="15"/>
      <c r="H78" s="22"/>
      <c r="I78" s="22"/>
      <c r="J78" s="22"/>
      <c r="K78" s="15"/>
      <c r="L78" s="22"/>
      <c r="M78" s="22"/>
      <c r="N78" s="22"/>
      <c r="O78" s="15"/>
      <c r="P78" s="22"/>
      <c r="Q78" s="10"/>
    </row>
    <row r="79" spans="2:17" ht="31.2" x14ac:dyDescent="0.3">
      <c r="B79" s="21" t="s">
        <v>117</v>
      </c>
      <c r="C79" s="15"/>
      <c r="D79" s="22" t="s">
        <v>118</v>
      </c>
      <c r="E79" s="22" t="s">
        <v>112</v>
      </c>
      <c r="F79" s="22" t="s">
        <v>119</v>
      </c>
      <c r="G79" s="15"/>
      <c r="H79" s="22" t="s">
        <v>118</v>
      </c>
      <c r="I79" s="22" t="s">
        <v>112</v>
      </c>
      <c r="J79" s="22" t="s">
        <v>119</v>
      </c>
      <c r="K79" s="15"/>
      <c r="L79" s="22" t="s">
        <v>118</v>
      </c>
      <c r="M79" s="22" t="s">
        <v>112</v>
      </c>
      <c r="N79" s="22" t="s">
        <v>119</v>
      </c>
      <c r="O79" s="15"/>
      <c r="P79" s="22" t="s">
        <v>119</v>
      </c>
      <c r="Q79" s="10"/>
    </row>
    <row r="80" spans="2:17" x14ac:dyDescent="0.25">
      <c r="B80" s="10"/>
      <c r="C80" s="10"/>
      <c r="D80" s="10"/>
      <c r="E80" s="10"/>
      <c r="F80" s="10"/>
      <c r="G80" s="10"/>
      <c r="H80" s="10"/>
      <c r="I80" s="10"/>
      <c r="J80" s="10"/>
      <c r="K80" s="10"/>
      <c r="L80" s="10"/>
      <c r="M80" s="10"/>
      <c r="N80" s="10"/>
      <c r="O80" s="10"/>
      <c r="P80" s="10"/>
      <c r="Q80" s="10"/>
    </row>
    <row r="81" spans="2:17" ht="15.6" x14ac:dyDescent="0.3">
      <c r="B81" s="24" t="s">
        <v>120</v>
      </c>
      <c r="C81" s="10"/>
      <c r="D81" s="79"/>
      <c r="E81" s="80">
        <f t="shared" ref="E81:E92" si="12">IF(D81&lt;&gt;0,F81/D81,0)</f>
        <v>0</v>
      </c>
      <c r="F81" s="81"/>
      <c r="G81" s="10"/>
      <c r="H81" s="79"/>
      <c r="I81" s="80">
        <f t="shared" ref="I81:I92" si="13">IF(H81&lt;&gt;0,J81/H81,0)</f>
        <v>0</v>
      </c>
      <c r="J81" s="82"/>
      <c r="K81" s="10"/>
      <c r="L81" s="79"/>
      <c r="M81" s="80">
        <f t="shared" ref="M81:M92" si="14">IF(L81&lt;&gt;0,N81/L81,0)</f>
        <v>0</v>
      </c>
      <c r="N81" s="81"/>
      <c r="O81" s="10"/>
      <c r="P81" s="23">
        <f t="shared" ref="P81:P92" si="15">J81+N81</f>
        <v>0</v>
      </c>
      <c r="Q81" s="10"/>
    </row>
    <row r="82" spans="2:17" ht="15.6" x14ac:dyDescent="0.3">
      <c r="B82" s="24" t="s">
        <v>121</v>
      </c>
      <c r="C82" s="10"/>
      <c r="D82" s="79"/>
      <c r="E82" s="80">
        <f t="shared" si="12"/>
        <v>0</v>
      </c>
      <c r="F82" s="81"/>
      <c r="G82" s="10"/>
      <c r="H82" s="79"/>
      <c r="I82" s="80">
        <f t="shared" si="13"/>
        <v>0</v>
      </c>
      <c r="J82" s="82"/>
      <c r="K82" s="10"/>
      <c r="L82" s="79"/>
      <c r="M82" s="80">
        <f t="shared" si="14"/>
        <v>0</v>
      </c>
      <c r="N82" s="81"/>
      <c r="O82" s="10"/>
      <c r="P82" s="23">
        <f t="shared" si="15"/>
        <v>0</v>
      </c>
      <c r="Q82" s="10"/>
    </row>
    <row r="83" spans="2:17" ht="15.6" x14ac:dyDescent="0.3">
      <c r="B83" s="24" t="s">
        <v>122</v>
      </c>
      <c r="C83" s="10"/>
      <c r="D83" s="79"/>
      <c r="E83" s="80">
        <f t="shared" si="12"/>
        <v>0</v>
      </c>
      <c r="F83" s="81"/>
      <c r="G83" s="10"/>
      <c r="H83" s="79"/>
      <c r="I83" s="80">
        <f t="shared" si="13"/>
        <v>0</v>
      </c>
      <c r="J83" s="82"/>
      <c r="K83" s="10"/>
      <c r="L83" s="79"/>
      <c r="M83" s="80">
        <f t="shared" si="14"/>
        <v>0</v>
      </c>
      <c r="N83" s="81"/>
      <c r="O83" s="10"/>
      <c r="P83" s="23">
        <f t="shared" si="15"/>
        <v>0</v>
      </c>
      <c r="Q83" s="10"/>
    </row>
    <row r="84" spans="2:17" ht="15.6" x14ac:dyDescent="0.3">
      <c r="B84" s="24" t="s">
        <v>123</v>
      </c>
      <c r="C84" s="10"/>
      <c r="D84" s="79"/>
      <c r="E84" s="80">
        <f t="shared" si="12"/>
        <v>0</v>
      </c>
      <c r="F84" s="81"/>
      <c r="G84" s="10"/>
      <c r="H84" s="79"/>
      <c r="I84" s="80">
        <f t="shared" si="13"/>
        <v>0</v>
      </c>
      <c r="J84" s="82"/>
      <c r="K84" s="10"/>
      <c r="L84" s="79"/>
      <c r="M84" s="80">
        <f t="shared" si="14"/>
        <v>0</v>
      </c>
      <c r="N84" s="81"/>
      <c r="O84" s="10"/>
      <c r="P84" s="23">
        <f t="shared" si="15"/>
        <v>0</v>
      </c>
      <c r="Q84" s="10"/>
    </row>
    <row r="85" spans="2:17" ht="15.6" x14ac:dyDescent="0.3">
      <c r="B85" s="24" t="s">
        <v>124</v>
      </c>
      <c r="C85" s="10"/>
      <c r="D85" s="79"/>
      <c r="E85" s="80">
        <f t="shared" si="12"/>
        <v>0</v>
      </c>
      <c r="F85" s="81"/>
      <c r="G85" s="10"/>
      <c r="H85" s="79"/>
      <c r="I85" s="80">
        <f t="shared" si="13"/>
        <v>0</v>
      </c>
      <c r="J85" s="82"/>
      <c r="K85" s="10"/>
      <c r="L85" s="79"/>
      <c r="M85" s="80">
        <f t="shared" si="14"/>
        <v>0</v>
      </c>
      <c r="N85" s="81"/>
      <c r="O85" s="10"/>
      <c r="P85" s="23">
        <f t="shared" si="15"/>
        <v>0</v>
      </c>
      <c r="Q85" s="10"/>
    </row>
    <row r="86" spans="2:17" ht="15.6" x14ac:dyDescent="0.3">
      <c r="B86" s="24" t="s">
        <v>125</v>
      </c>
      <c r="C86" s="10"/>
      <c r="D86" s="79"/>
      <c r="E86" s="80">
        <f t="shared" si="12"/>
        <v>0</v>
      </c>
      <c r="F86" s="81"/>
      <c r="G86" s="10"/>
      <c r="H86" s="79"/>
      <c r="I86" s="80">
        <f t="shared" si="13"/>
        <v>0</v>
      </c>
      <c r="J86" s="82"/>
      <c r="K86" s="10"/>
      <c r="L86" s="79"/>
      <c r="M86" s="80">
        <f t="shared" si="14"/>
        <v>0</v>
      </c>
      <c r="N86" s="81"/>
      <c r="O86" s="10"/>
      <c r="P86" s="23">
        <f t="shared" si="15"/>
        <v>0</v>
      </c>
      <c r="Q86" s="10"/>
    </row>
    <row r="87" spans="2:17" ht="15.6" x14ac:dyDescent="0.3">
      <c r="B87" s="24" t="s">
        <v>126</v>
      </c>
      <c r="C87" s="10"/>
      <c r="D87" s="79"/>
      <c r="E87" s="80">
        <f t="shared" si="12"/>
        <v>0</v>
      </c>
      <c r="F87" s="81"/>
      <c r="G87" s="10"/>
      <c r="H87" s="79"/>
      <c r="I87" s="80">
        <f t="shared" si="13"/>
        <v>0</v>
      </c>
      <c r="J87" s="82"/>
      <c r="K87" s="10"/>
      <c r="L87" s="79"/>
      <c r="M87" s="80">
        <f t="shared" si="14"/>
        <v>0</v>
      </c>
      <c r="N87" s="81"/>
      <c r="O87" s="10"/>
      <c r="P87" s="23">
        <f t="shared" si="15"/>
        <v>0</v>
      </c>
      <c r="Q87" s="10"/>
    </row>
    <row r="88" spans="2:17" ht="15.6" x14ac:dyDescent="0.3">
      <c r="B88" s="24" t="s">
        <v>127</v>
      </c>
      <c r="C88" s="10"/>
      <c r="D88" s="79"/>
      <c r="E88" s="80">
        <f t="shared" si="12"/>
        <v>0</v>
      </c>
      <c r="F88" s="81"/>
      <c r="G88" s="10"/>
      <c r="H88" s="79"/>
      <c r="I88" s="80">
        <f t="shared" si="13"/>
        <v>0</v>
      </c>
      <c r="J88" s="82"/>
      <c r="K88" s="10"/>
      <c r="L88" s="79"/>
      <c r="M88" s="80">
        <f t="shared" si="14"/>
        <v>0</v>
      </c>
      <c r="N88" s="81"/>
      <c r="O88" s="10"/>
      <c r="P88" s="23">
        <f t="shared" si="15"/>
        <v>0</v>
      </c>
      <c r="Q88" s="10"/>
    </row>
    <row r="89" spans="2:17" ht="15.6" x14ac:dyDescent="0.3">
      <c r="B89" s="24" t="s">
        <v>128</v>
      </c>
      <c r="C89" s="10"/>
      <c r="D89" s="79"/>
      <c r="E89" s="80">
        <f t="shared" si="12"/>
        <v>0</v>
      </c>
      <c r="F89" s="81"/>
      <c r="G89" s="10"/>
      <c r="H89" s="79"/>
      <c r="I89" s="80">
        <f t="shared" si="13"/>
        <v>0</v>
      </c>
      <c r="J89" s="82"/>
      <c r="K89" s="10"/>
      <c r="L89" s="79"/>
      <c r="M89" s="80">
        <f t="shared" si="14"/>
        <v>0</v>
      </c>
      <c r="N89" s="81"/>
      <c r="O89" s="10"/>
      <c r="P89" s="23">
        <f t="shared" si="15"/>
        <v>0</v>
      </c>
      <c r="Q89" s="10"/>
    </row>
    <row r="90" spans="2:17" ht="15.6" x14ac:dyDescent="0.3">
      <c r="B90" s="24" t="s">
        <v>129</v>
      </c>
      <c r="C90" s="10"/>
      <c r="D90" s="79"/>
      <c r="E90" s="80">
        <f t="shared" si="12"/>
        <v>0</v>
      </c>
      <c r="F90" s="81"/>
      <c r="G90" s="10"/>
      <c r="H90" s="79"/>
      <c r="I90" s="80">
        <f t="shared" si="13"/>
        <v>0</v>
      </c>
      <c r="J90" s="82"/>
      <c r="K90" s="10"/>
      <c r="L90" s="79"/>
      <c r="M90" s="80">
        <f t="shared" si="14"/>
        <v>0</v>
      </c>
      <c r="N90" s="81"/>
      <c r="O90" s="10"/>
      <c r="P90" s="23">
        <f t="shared" si="15"/>
        <v>0</v>
      </c>
      <c r="Q90" s="10"/>
    </row>
    <row r="91" spans="2:17" ht="15.6" x14ac:dyDescent="0.3">
      <c r="B91" s="24" t="s">
        <v>130</v>
      </c>
      <c r="C91" s="10"/>
      <c r="D91" s="79"/>
      <c r="E91" s="80">
        <f t="shared" si="12"/>
        <v>0</v>
      </c>
      <c r="F91" s="81"/>
      <c r="G91" s="10"/>
      <c r="H91" s="79"/>
      <c r="I91" s="80">
        <f t="shared" si="13"/>
        <v>0</v>
      </c>
      <c r="J91" s="82"/>
      <c r="K91" s="10"/>
      <c r="L91" s="79"/>
      <c r="M91" s="80">
        <f t="shared" si="14"/>
        <v>0</v>
      </c>
      <c r="N91" s="81"/>
      <c r="O91" s="10"/>
      <c r="P91" s="23">
        <f t="shared" si="15"/>
        <v>0</v>
      </c>
      <c r="Q91" s="10"/>
    </row>
    <row r="92" spans="2:17" ht="15.6" x14ac:dyDescent="0.3">
      <c r="B92" s="24" t="s">
        <v>131</v>
      </c>
      <c r="C92" s="10"/>
      <c r="D92" s="79"/>
      <c r="E92" s="80">
        <f t="shared" si="12"/>
        <v>0</v>
      </c>
      <c r="F92" s="81"/>
      <c r="G92" s="10"/>
      <c r="H92" s="79"/>
      <c r="I92" s="80">
        <f t="shared" si="13"/>
        <v>0</v>
      </c>
      <c r="J92" s="82"/>
      <c r="K92" s="10"/>
      <c r="L92" s="79"/>
      <c r="M92" s="80">
        <f t="shared" si="14"/>
        <v>0</v>
      </c>
      <c r="N92" s="81"/>
      <c r="O92" s="10"/>
      <c r="P92" s="23">
        <f t="shared" si="15"/>
        <v>0</v>
      </c>
      <c r="Q92" s="10"/>
    </row>
    <row r="93" spans="2:17" x14ac:dyDescent="0.25">
      <c r="B93" s="10"/>
      <c r="C93" s="10"/>
      <c r="D93" s="10"/>
      <c r="E93" s="10"/>
      <c r="F93" s="10"/>
      <c r="G93" s="10"/>
      <c r="H93" s="10"/>
      <c r="I93" s="10"/>
      <c r="J93" s="10"/>
      <c r="K93" s="10"/>
      <c r="L93" s="10"/>
      <c r="M93" s="10"/>
      <c r="N93" s="10"/>
      <c r="O93" s="10"/>
      <c r="P93" s="10"/>
      <c r="Q93" s="10"/>
    </row>
    <row r="94" spans="2:17" ht="18.600000000000001" thickBot="1" x14ac:dyDescent="0.4">
      <c r="B94" s="25" t="s">
        <v>132</v>
      </c>
      <c r="C94" s="10"/>
      <c r="D94" s="26">
        <f>SUM(D81:D92)</f>
        <v>0</v>
      </c>
      <c r="E94" s="27">
        <f>IF(D94&lt;&gt;0,F94/D94,0)</f>
        <v>0</v>
      </c>
      <c r="F94" s="28">
        <f>SUM(F81:F92)</f>
        <v>0</v>
      </c>
      <c r="G94" s="10"/>
      <c r="H94" s="26">
        <f>SUM(H81:H92)</f>
        <v>0</v>
      </c>
      <c r="I94" s="27">
        <f>IF(H94&lt;&gt;0,J94/H94,0)</f>
        <v>0</v>
      </c>
      <c r="J94" s="28">
        <f>SUM(J81:J92)</f>
        <v>0</v>
      </c>
      <c r="K94" s="10"/>
      <c r="L94" s="26">
        <f>SUM(L81:L92)</f>
        <v>0</v>
      </c>
      <c r="M94" s="27">
        <f>IF(L94&lt;&gt;0,N94/L94,0)</f>
        <v>0</v>
      </c>
      <c r="N94" s="28">
        <f>SUM(N81:N92)</f>
        <v>0</v>
      </c>
      <c r="O94" s="10"/>
      <c r="P94" s="28">
        <f>SUM(P81:P92)</f>
        <v>0</v>
      </c>
      <c r="Q94" s="10"/>
    </row>
    <row r="95" spans="2:17" x14ac:dyDescent="0.25">
      <c r="B95" s="10"/>
      <c r="C95" s="10"/>
      <c r="D95" s="10"/>
      <c r="E95" s="10"/>
      <c r="F95" s="10"/>
      <c r="G95" s="10"/>
      <c r="H95" s="10"/>
      <c r="I95" s="10"/>
      <c r="J95" s="10"/>
      <c r="K95" s="10"/>
      <c r="L95" s="10"/>
      <c r="M95" s="10"/>
      <c r="N95" s="10"/>
      <c r="O95" s="10"/>
      <c r="P95" s="10"/>
      <c r="Q95" s="10"/>
    </row>
    <row r="96" spans="2:17" ht="15.6" x14ac:dyDescent="0.25">
      <c r="B96" s="73" t="s">
        <v>132</v>
      </c>
      <c r="C96" s="72"/>
      <c r="D96" s="171" t="s">
        <v>183</v>
      </c>
      <c r="E96" s="171"/>
      <c r="F96" s="171"/>
      <c r="G96" s="72"/>
      <c r="H96" s="171" t="s">
        <v>186</v>
      </c>
      <c r="I96" s="171"/>
      <c r="J96" s="171"/>
      <c r="K96" s="72"/>
      <c r="L96" s="171" t="s">
        <v>185</v>
      </c>
      <c r="M96" s="171"/>
      <c r="N96" s="171"/>
      <c r="O96" s="72"/>
      <c r="P96" s="73" t="s">
        <v>184</v>
      </c>
      <c r="Q96" s="10"/>
    </row>
    <row r="97" spans="2:17" ht="15.6" x14ac:dyDescent="0.3">
      <c r="B97" s="10"/>
      <c r="C97" s="10"/>
      <c r="D97" s="172"/>
      <c r="E97" s="172"/>
      <c r="F97" s="172"/>
      <c r="G97" s="20"/>
      <c r="H97" s="172"/>
      <c r="I97" s="172"/>
      <c r="J97" s="172"/>
      <c r="K97" s="20"/>
      <c r="L97" s="172"/>
      <c r="M97" s="172"/>
      <c r="N97" s="172"/>
      <c r="O97" s="20"/>
      <c r="P97" s="19"/>
      <c r="Q97" s="10"/>
    </row>
    <row r="98" spans="2:17" ht="31.2" x14ac:dyDescent="0.3">
      <c r="B98" s="18" t="s">
        <v>117</v>
      </c>
      <c r="C98" s="10"/>
      <c r="D98" s="22" t="s">
        <v>118</v>
      </c>
      <c r="E98" s="22" t="s">
        <v>112</v>
      </c>
      <c r="F98" s="22" t="s">
        <v>119</v>
      </c>
      <c r="G98" s="15"/>
      <c r="H98" s="22" t="s">
        <v>118</v>
      </c>
      <c r="I98" s="22" t="s">
        <v>112</v>
      </c>
      <c r="J98" s="22" t="s">
        <v>119</v>
      </c>
      <c r="K98" s="15"/>
      <c r="L98" s="22" t="s">
        <v>118</v>
      </c>
      <c r="M98" s="22" t="s">
        <v>112</v>
      </c>
      <c r="N98" s="22" t="s">
        <v>119</v>
      </c>
      <c r="O98" s="15"/>
      <c r="P98" s="22" t="s">
        <v>119</v>
      </c>
      <c r="Q98" s="10"/>
    </row>
    <row r="99" spans="2:17" x14ac:dyDescent="0.25">
      <c r="B99" s="10"/>
      <c r="C99" s="10"/>
      <c r="D99" s="10"/>
      <c r="E99" s="10"/>
      <c r="F99" s="10"/>
      <c r="G99" s="10"/>
      <c r="H99" s="10"/>
      <c r="I99" s="10"/>
      <c r="J99" s="10"/>
      <c r="K99" s="10"/>
      <c r="L99" s="10"/>
      <c r="M99" s="10"/>
      <c r="N99" s="10"/>
      <c r="O99" s="10"/>
      <c r="P99" s="10"/>
      <c r="Q99" s="10"/>
    </row>
    <row r="100" spans="2:17" ht="15.6" x14ac:dyDescent="0.3">
      <c r="B100" s="24" t="s">
        <v>120</v>
      </c>
      <c r="C100" s="10"/>
      <c r="D100" s="29">
        <f>D24+D43+D62+D81</f>
        <v>3839382.6306818179</v>
      </c>
      <c r="E100" s="32">
        <f t="shared" ref="E100:E111" si="16">IF(D100&lt;&gt;0,F100/D100,0)</f>
        <v>3.52</v>
      </c>
      <c r="F100" s="23">
        <f>F24+F43+F62+F81</f>
        <v>13514626.859999999</v>
      </c>
      <c r="G100" s="10"/>
      <c r="H100" s="29">
        <f>H24+H43+H62+H81</f>
        <v>3607436.2159090908</v>
      </c>
      <c r="I100" s="32">
        <f t="shared" ref="I100:I111" si="17">IF(H100&lt;&gt;0,J100/H100,0)</f>
        <v>0.88</v>
      </c>
      <c r="J100" s="23">
        <f>J24+J43+J62+J81</f>
        <v>3174543.87</v>
      </c>
      <c r="K100" s="10"/>
      <c r="L100" s="29">
        <f>L24+L43+L62+L81</f>
        <v>3551116.3755868548</v>
      </c>
      <c r="M100" s="32">
        <f t="shared" ref="M100:M111" si="18">IF(L100&lt;&gt;0,N100/L100,0)</f>
        <v>2.13</v>
      </c>
      <c r="N100" s="23">
        <f>N24+N43+N62+N81</f>
        <v>7563877.8799999999</v>
      </c>
      <c r="O100" s="10"/>
      <c r="P100" s="23">
        <f t="shared" ref="P100:P111" si="19">J100+N100</f>
        <v>10738421.75</v>
      </c>
      <c r="Q100" s="10"/>
    </row>
    <row r="101" spans="2:17" ht="15.6" x14ac:dyDescent="0.3">
      <c r="B101" s="24" t="s">
        <v>121</v>
      </c>
      <c r="C101" s="10"/>
      <c r="D101" s="29">
        <f t="shared" ref="D101:D111" si="20">D25+D44+D63+D82</f>
        <v>3708019.8238636362</v>
      </c>
      <c r="E101" s="32">
        <f t="shared" si="16"/>
        <v>3.52</v>
      </c>
      <c r="F101" s="23">
        <f t="shared" ref="F101:F111" si="21">F25+F44+F63+F82</f>
        <v>13052229.779999999</v>
      </c>
      <c r="G101" s="10"/>
      <c r="H101" s="29">
        <f t="shared" ref="H101:H111" si="22">H25+H44+H63+H82</f>
        <v>3541237.125</v>
      </c>
      <c r="I101" s="32">
        <f t="shared" si="17"/>
        <v>0.88</v>
      </c>
      <c r="J101" s="23">
        <f t="shared" ref="J101:J111" si="23">J25+J44+J63+J82</f>
        <v>3116288.67</v>
      </c>
      <c r="K101" s="10"/>
      <c r="L101" s="29">
        <f t="shared" ref="L101:L111" si="24">L25+L44+L63+L82</f>
        <v>3484006.8544600941</v>
      </c>
      <c r="M101" s="32">
        <f t="shared" si="18"/>
        <v>2.13</v>
      </c>
      <c r="N101" s="23">
        <f t="shared" ref="N101:N111" si="25">N25+N44+N63+N82</f>
        <v>7420934.5999999996</v>
      </c>
      <c r="O101" s="10"/>
      <c r="P101" s="23">
        <f t="shared" si="19"/>
        <v>10537223.27</v>
      </c>
      <c r="Q101" s="10"/>
    </row>
    <row r="102" spans="2:17" ht="15.6" x14ac:dyDescent="0.3">
      <c r="B102" s="24" t="s">
        <v>122</v>
      </c>
      <c r="C102" s="10"/>
      <c r="D102" s="29">
        <f t="shared" si="20"/>
        <v>3674590.0909090908</v>
      </c>
      <c r="E102" s="32">
        <f t="shared" si="16"/>
        <v>3.52</v>
      </c>
      <c r="F102" s="23">
        <f t="shared" si="21"/>
        <v>12934557.119999999</v>
      </c>
      <c r="G102" s="10"/>
      <c r="H102" s="29">
        <f t="shared" si="22"/>
        <v>3545779.9090909087</v>
      </c>
      <c r="I102" s="32">
        <f t="shared" si="17"/>
        <v>0.88</v>
      </c>
      <c r="J102" s="23">
        <f t="shared" si="23"/>
        <v>3120286.32</v>
      </c>
      <c r="K102" s="10"/>
      <c r="L102" s="29">
        <f t="shared" si="24"/>
        <v>3487030.2159624416</v>
      </c>
      <c r="M102" s="32">
        <f t="shared" si="18"/>
        <v>2.13</v>
      </c>
      <c r="N102" s="23">
        <f t="shared" si="25"/>
        <v>7427374.3600000003</v>
      </c>
      <c r="O102" s="10"/>
      <c r="P102" s="23">
        <f t="shared" si="19"/>
        <v>10547660.68</v>
      </c>
      <c r="Q102" s="10"/>
    </row>
    <row r="103" spans="2:17" ht="15.6" x14ac:dyDescent="0.3">
      <c r="B103" s="24" t="s">
        <v>123</v>
      </c>
      <c r="C103" s="10"/>
      <c r="D103" s="29">
        <f t="shared" si="20"/>
        <v>3306272.4375</v>
      </c>
      <c r="E103" s="32">
        <f t="shared" si="16"/>
        <v>3.52</v>
      </c>
      <c r="F103" s="23">
        <f t="shared" si="21"/>
        <v>11638078.98</v>
      </c>
      <c r="G103" s="10"/>
      <c r="H103" s="29">
        <f t="shared" si="22"/>
        <v>3507368.5340909092</v>
      </c>
      <c r="I103" s="32">
        <f t="shared" si="17"/>
        <v>0.88</v>
      </c>
      <c r="J103" s="23">
        <f t="shared" si="23"/>
        <v>3086484.31</v>
      </c>
      <c r="K103" s="10"/>
      <c r="L103" s="29">
        <f t="shared" si="24"/>
        <v>3447347.295774648</v>
      </c>
      <c r="M103" s="32">
        <f t="shared" si="18"/>
        <v>2.13</v>
      </c>
      <c r="N103" s="23">
        <f t="shared" si="25"/>
        <v>7342849.7400000002</v>
      </c>
      <c r="O103" s="10"/>
      <c r="P103" s="23">
        <f t="shared" si="19"/>
        <v>10429334.050000001</v>
      </c>
      <c r="Q103" s="10"/>
    </row>
    <row r="104" spans="2:17" ht="15.6" x14ac:dyDescent="0.3">
      <c r="B104" s="24" t="s">
        <v>124</v>
      </c>
      <c r="C104" s="10"/>
      <c r="D104" s="29">
        <f t="shared" si="20"/>
        <v>3559825.1761363633</v>
      </c>
      <c r="E104" s="32">
        <f t="shared" si="16"/>
        <v>3.52</v>
      </c>
      <c r="F104" s="23">
        <f t="shared" si="21"/>
        <v>12530584.619999999</v>
      </c>
      <c r="G104" s="10"/>
      <c r="H104" s="29">
        <f t="shared" si="22"/>
        <v>3388728.1022727271</v>
      </c>
      <c r="I104" s="32">
        <f t="shared" si="17"/>
        <v>0.88</v>
      </c>
      <c r="J104" s="23">
        <f t="shared" si="23"/>
        <v>2982080.73</v>
      </c>
      <c r="K104" s="10"/>
      <c r="L104" s="29">
        <f t="shared" si="24"/>
        <v>3313919.0610328638</v>
      </c>
      <c r="M104" s="32">
        <f t="shared" si="18"/>
        <v>2.13</v>
      </c>
      <c r="N104" s="23">
        <f t="shared" si="25"/>
        <v>7058647.5999999996</v>
      </c>
      <c r="O104" s="10"/>
      <c r="P104" s="23">
        <f t="shared" si="19"/>
        <v>10040728.33</v>
      </c>
      <c r="Q104" s="10"/>
    </row>
    <row r="105" spans="2:17" ht="15.6" x14ac:dyDescent="0.3">
      <c r="B105" s="24" t="s">
        <v>125</v>
      </c>
      <c r="C105" s="10"/>
      <c r="D105" s="29">
        <f t="shared" si="20"/>
        <v>4229362.9090909092</v>
      </c>
      <c r="E105" s="32">
        <f t="shared" si="16"/>
        <v>3.52</v>
      </c>
      <c r="F105" s="23">
        <f t="shared" si="21"/>
        <v>14887357.439999999</v>
      </c>
      <c r="G105" s="10"/>
      <c r="H105" s="29">
        <f t="shared" si="22"/>
        <v>3945477.6818181816</v>
      </c>
      <c r="I105" s="32">
        <f t="shared" si="17"/>
        <v>0.88</v>
      </c>
      <c r="J105" s="23">
        <f t="shared" si="23"/>
        <v>3472020.36</v>
      </c>
      <c r="K105" s="10"/>
      <c r="L105" s="29">
        <f t="shared" si="24"/>
        <v>3887828.5633802819</v>
      </c>
      <c r="M105" s="32">
        <f t="shared" si="18"/>
        <v>2.13</v>
      </c>
      <c r="N105" s="23">
        <f t="shared" si="25"/>
        <v>8281074.8399999999</v>
      </c>
      <c r="O105" s="10"/>
      <c r="P105" s="23">
        <f t="shared" si="19"/>
        <v>11753095.199999999</v>
      </c>
      <c r="Q105" s="10"/>
    </row>
    <row r="106" spans="2:17" ht="15.6" x14ac:dyDescent="0.3">
      <c r="B106" s="24" t="s">
        <v>126</v>
      </c>
      <c r="C106" s="10"/>
      <c r="D106" s="29">
        <f t="shared" si="20"/>
        <v>4205568.75</v>
      </c>
      <c r="E106" s="32">
        <f t="shared" si="16"/>
        <v>3.52</v>
      </c>
      <c r="F106" s="23">
        <f t="shared" si="21"/>
        <v>14803602</v>
      </c>
      <c r="G106" s="10"/>
      <c r="H106" s="29">
        <f t="shared" si="22"/>
        <v>3972683.9659090908</v>
      </c>
      <c r="I106" s="32">
        <f t="shared" si="17"/>
        <v>0.88</v>
      </c>
      <c r="J106" s="23">
        <f t="shared" si="23"/>
        <v>3495961.89</v>
      </c>
      <c r="K106" s="10"/>
      <c r="L106" s="29">
        <f t="shared" si="24"/>
        <v>3900901.6619718312</v>
      </c>
      <c r="M106" s="32">
        <f t="shared" si="18"/>
        <v>2.13</v>
      </c>
      <c r="N106" s="23">
        <f t="shared" si="25"/>
        <v>8308920.54</v>
      </c>
      <c r="O106" s="10"/>
      <c r="P106" s="23">
        <f t="shared" si="19"/>
        <v>11804882.43</v>
      </c>
      <c r="Q106" s="10"/>
    </row>
    <row r="107" spans="2:17" ht="15.6" x14ac:dyDescent="0.3">
      <c r="B107" s="24" t="s">
        <v>127</v>
      </c>
      <c r="C107" s="10"/>
      <c r="D107" s="29">
        <f t="shared" si="20"/>
        <v>4084610.9488636362</v>
      </c>
      <c r="E107" s="32">
        <f t="shared" si="16"/>
        <v>3.52</v>
      </c>
      <c r="F107" s="23">
        <f t="shared" si="21"/>
        <v>14377830.539999999</v>
      </c>
      <c r="G107" s="10"/>
      <c r="H107" s="29">
        <f t="shared" si="22"/>
        <v>3885447.6818181816</v>
      </c>
      <c r="I107" s="32">
        <f t="shared" si="17"/>
        <v>0.88</v>
      </c>
      <c r="J107" s="23">
        <f t="shared" si="23"/>
        <v>3419193.96</v>
      </c>
      <c r="K107" s="10"/>
      <c r="L107" s="29">
        <f t="shared" si="24"/>
        <v>3827102.4319248833</v>
      </c>
      <c r="M107" s="32">
        <f t="shared" si="18"/>
        <v>2.13</v>
      </c>
      <c r="N107" s="23">
        <f t="shared" si="25"/>
        <v>8151728.1800000006</v>
      </c>
      <c r="O107" s="10"/>
      <c r="P107" s="23">
        <f t="shared" si="19"/>
        <v>11570922.140000001</v>
      </c>
      <c r="Q107" s="10"/>
    </row>
    <row r="108" spans="2:17" ht="15.6" x14ac:dyDescent="0.3">
      <c r="B108" s="24" t="s">
        <v>128</v>
      </c>
      <c r="C108" s="10"/>
      <c r="D108" s="29">
        <f t="shared" si="20"/>
        <v>4407905.4034090908</v>
      </c>
      <c r="E108" s="32">
        <f t="shared" si="16"/>
        <v>3.52</v>
      </c>
      <c r="F108" s="23">
        <f t="shared" si="21"/>
        <v>15515827.02</v>
      </c>
      <c r="G108" s="10"/>
      <c r="H108" s="29">
        <f t="shared" si="22"/>
        <v>4190349.0681818184</v>
      </c>
      <c r="I108" s="32">
        <f t="shared" si="17"/>
        <v>0.88</v>
      </c>
      <c r="J108" s="23">
        <f t="shared" si="23"/>
        <v>3687507.18</v>
      </c>
      <c r="K108" s="10"/>
      <c r="L108" s="29">
        <f t="shared" si="24"/>
        <v>4126671.2769953054</v>
      </c>
      <c r="M108" s="32">
        <f t="shared" si="18"/>
        <v>2.13</v>
      </c>
      <c r="N108" s="23">
        <f t="shared" si="25"/>
        <v>8789809.8200000003</v>
      </c>
      <c r="O108" s="10"/>
      <c r="P108" s="23">
        <f t="shared" si="19"/>
        <v>12477317</v>
      </c>
      <c r="Q108" s="10"/>
    </row>
    <row r="109" spans="2:17" ht="15.6" x14ac:dyDescent="0.3">
      <c r="B109" s="24" t="s">
        <v>129</v>
      </c>
      <c r="C109" s="10"/>
      <c r="D109" s="29">
        <f t="shared" si="20"/>
        <v>3381492.7159090908</v>
      </c>
      <c r="E109" s="32">
        <f t="shared" si="16"/>
        <v>3.52</v>
      </c>
      <c r="F109" s="23">
        <f t="shared" si="21"/>
        <v>11902854.359999999</v>
      </c>
      <c r="G109" s="10"/>
      <c r="H109" s="29">
        <f t="shared" si="22"/>
        <v>3278393.3181818184</v>
      </c>
      <c r="I109" s="32">
        <f t="shared" si="17"/>
        <v>0.88</v>
      </c>
      <c r="J109" s="23">
        <f t="shared" si="23"/>
        <v>2884986.12</v>
      </c>
      <c r="K109" s="10"/>
      <c r="L109" s="29">
        <f t="shared" si="24"/>
        <v>3238598.666666667</v>
      </c>
      <c r="M109" s="32">
        <f t="shared" si="18"/>
        <v>2.13</v>
      </c>
      <c r="N109" s="23">
        <f t="shared" si="25"/>
        <v>6898215.1600000001</v>
      </c>
      <c r="O109" s="10"/>
      <c r="P109" s="23">
        <f t="shared" si="19"/>
        <v>9783201.2800000012</v>
      </c>
      <c r="Q109" s="10"/>
    </row>
    <row r="110" spans="2:17" ht="15.6" x14ac:dyDescent="0.3">
      <c r="B110" s="24" t="s">
        <v>130</v>
      </c>
      <c r="C110" s="10"/>
      <c r="D110" s="29">
        <f t="shared" si="20"/>
        <v>3349423.0000000005</v>
      </c>
      <c r="E110" s="32">
        <f t="shared" si="16"/>
        <v>3.5199999999999996</v>
      </c>
      <c r="F110" s="23">
        <f t="shared" si="21"/>
        <v>11789968.960000001</v>
      </c>
      <c r="G110" s="10"/>
      <c r="H110" s="29">
        <f t="shared" si="22"/>
        <v>3312347</v>
      </c>
      <c r="I110" s="32">
        <f t="shared" si="17"/>
        <v>0.88</v>
      </c>
      <c r="J110" s="23">
        <f t="shared" si="23"/>
        <v>2914865.36</v>
      </c>
      <c r="K110" s="10"/>
      <c r="L110" s="29">
        <f t="shared" si="24"/>
        <v>3414800.9999999995</v>
      </c>
      <c r="M110" s="32">
        <f t="shared" si="18"/>
        <v>2.13</v>
      </c>
      <c r="N110" s="23">
        <f t="shared" si="25"/>
        <v>7273526.129999999</v>
      </c>
      <c r="O110" s="10"/>
      <c r="P110" s="23">
        <f t="shared" si="19"/>
        <v>10188391.489999998</v>
      </c>
      <c r="Q110" s="10"/>
    </row>
    <row r="111" spans="2:17" ht="15.6" x14ac:dyDescent="0.3">
      <c r="B111" s="24" t="s">
        <v>131</v>
      </c>
      <c r="C111" s="10"/>
      <c r="D111" s="29">
        <f t="shared" si="20"/>
        <v>3644538</v>
      </c>
      <c r="E111" s="32">
        <f t="shared" si="16"/>
        <v>3.52</v>
      </c>
      <c r="F111" s="23">
        <f t="shared" si="21"/>
        <v>12828773.76</v>
      </c>
      <c r="G111" s="10"/>
      <c r="H111" s="29">
        <f t="shared" si="22"/>
        <v>3641080.9999999995</v>
      </c>
      <c r="I111" s="32">
        <f t="shared" si="17"/>
        <v>0.88</v>
      </c>
      <c r="J111" s="23">
        <f t="shared" si="23"/>
        <v>3204151.28</v>
      </c>
      <c r="K111" s="10"/>
      <c r="L111" s="29">
        <f t="shared" si="24"/>
        <v>3727966</v>
      </c>
      <c r="M111" s="32">
        <f t="shared" si="18"/>
        <v>2.13</v>
      </c>
      <c r="N111" s="23">
        <f t="shared" si="25"/>
        <v>7940567.5800000001</v>
      </c>
      <c r="O111" s="10"/>
      <c r="P111" s="23">
        <f t="shared" si="19"/>
        <v>11144718.859999999</v>
      </c>
      <c r="Q111" s="10"/>
    </row>
    <row r="112" spans="2:17" x14ac:dyDescent="0.25">
      <c r="B112" s="10"/>
      <c r="C112" s="10"/>
      <c r="D112" s="10"/>
      <c r="E112" s="10"/>
      <c r="F112" s="10"/>
      <c r="G112" s="10"/>
      <c r="H112" s="10"/>
      <c r="I112" s="10"/>
      <c r="J112" s="10"/>
      <c r="K112" s="10"/>
      <c r="L112" s="10"/>
      <c r="M112" s="10"/>
      <c r="N112" s="10"/>
      <c r="O112" s="10"/>
      <c r="P112" s="23"/>
      <c r="Q112" s="10"/>
    </row>
    <row r="113" spans="2:17" ht="18.600000000000001" thickBot="1" x14ac:dyDescent="0.4">
      <c r="B113" s="25" t="s">
        <v>132</v>
      </c>
      <c r="C113" s="10"/>
      <c r="D113" s="26">
        <f>SUM(D100:D111)</f>
        <v>45390991.88636364</v>
      </c>
      <c r="E113" s="27">
        <f>IF(D113&lt;&gt;0,F113/D113,0)</f>
        <v>3.5199999999999996</v>
      </c>
      <c r="F113" s="28">
        <f>SUM(F100:F111)</f>
        <v>159776291.44</v>
      </c>
      <c r="G113" s="10"/>
      <c r="H113" s="26">
        <f>SUM(H100:H111)</f>
        <v>43816329.602272734</v>
      </c>
      <c r="I113" s="27">
        <f>IF(H113&lt;&gt;0,J113/H113,0)</f>
        <v>0.88</v>
      </c>
      <c r="J113" s="28">
        <f>SUM(J100:J111)</f>
        <v>38558370.050000004</v>
      </c>
      <c r="K113" s="10"/>
      <c r="L113" s="26">
        <f>SUM(L100:L111)</f>
        <v>43407289.403755866</v>
      </c>
      <c r="M113" s="27">
        <f>IF(L113&lt;&gt;0,N113/L113,0)</f>
        <v>2.13</v>
      </c>
      <c r="N113" s="28">
        <f>SUM(N100:N111)</f>
        <v>92457526.429999992</v>
      </c>
      <c r="O113" s="10"/>
      <c r="P113" s="28">
        <f>SUM(P100:P111)</f>
        <v>131015896.48</v>
      </c>
      <c r="Q113" s="10"/>
    </row>
    <row r="114" spans="2:17" x14ac:dyDescent="0.25">
      <c r="P114" s="23"/>
    </row>
    <row r="115" spans="2:17" x14ac:dyDescent="0.25">
      <c r="M115" s="87"/>
      <c r="N115" s="88" t="s">
        <v>202</v>
      </c>
      <c r="P115" s="90">
        <f>'5. UTRs and Sub-Transmission'!E75</f>
        <v>-10042014</v>
      </c>
    </row>
    <row r="117" spans="2:17" ht="13.8" thickBot="1" x14ac:dyDescent="0.3">
      <c r="N117" s="89" t="s">
        <v>203</v>
      </c>
      <c r="P117" s="28">
        <f>P113+P115</f>
        <v>120973882.48</v>
      </c>
    </row>
  </sheetData>
  <mergeCells count="18">
    <mergeCell ref="D21:F21"/>
    <mergeCell ref="H21:J21"/>
    <mergeCell ref="L21:N21"/>
    <mergeCell ref="D97:F97"/>
    <mergeCell ref="D39:F39"/>
    <mergeCell ref="H39:J39"/>
    <mergeCell ref="L39:N39"/>
    <mergeCell ref="D96:F96"/>
    <mergeCell ref="D58:F58"/>
    <mergeCell ref="H58:J58"/>
    <mergeCell ref="L58:N58"/>
    <mergeCell ref="D77:F77"/>
    <mergeCell ref="H77:J77"/>
    <mergeCell ref="L77:N77"/>
    <mergeCell ref="H96:J96"/>
    <mergeCell ref="L96:N96"/>
    <mergeCell ref="H97:J97"/>
    <mergeCell ref="L97:N97"/>
  </mergeCells>
  <phoneticPr fontId="21" type="noConversion"/>
  <printOptions horizontalCentered="1"/>
  <pageMargins left="0.70866141732283472" right="0.70866141732283472" top="1.5354330708661419" bottom="0.74803149606299213" header="0.31496062992125984" footer="0.51181102362204722"/>
  <pageSetup scale="53" fitToHeight="2" orientation="portrait" r:id="rId1"/>
  <headerFooter scaleWithDoc="0" alignWithMargins="0">
    <oddHeader>&amp;R&amp;"Calibri,Regular"Toronto Hydro-Electric System Limited 
EB-2018-0165
Exhibit 8
Tab 5
Schedule 1
ORIGINAL
Page &amp;P of &amp;N</oddHeader>
  </headerFooter>
  <rowBreaks count="1" manualBreakCount="1">
    <brk id="57"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3:Q117"/>
  <sheetViews>
    <sheetView showGridLines="0" view="pageBreakPreview" zoomScale="40" zoomScaleNormal="100" zoomScaleSheetLayoutView="40" workbookViewId="0">
      <pane ySplit="16" topLeftCell="A17" activePane="bottomLeft" state="frozenSplit"/>
      <selection activeCell="Q44" activeCellId="1" sqref="S37 Q44"/>
      <selection pane="bottomLeft" activeCell="Q44" activeCellId="1" sqref="S37 Q44"/>
    </sheetView>
  </sheetViews>
  <sheetFormatPr defaultColWidth="9.109375" defaultRowHeight="13.2" x14ac:dyDescent="0.25"/>
  <cols>
    <col min="1" max="1" width="11.88671875" style="12" hidden="1" customWidth="1"/>
    <col min="2" max="2" width="30.109375" style="12" customWidth="1"/>
    <col min="3" max="3" width="3.88671875" style="12" customWidth="1"/>
    <col min="4" max="4" width="13.88671875" style="12" customWidth="1"/>
    <col min="5" max="5" width="15.109375" style="12" customWidth="1"/>
    <col min="6" max="6" width="13.88671875" style="12" customWidth="1"/>
    <col min="7" max="7" width="2.88671875" style="12" customWidth="1"/>
    <col min="8" max="8" width="13.88671875" style="12" customWidth="1"/>
    <col min="9" max="9" width="10.109375" style="12" bestFit="1" customWidth="1"/>
    <col min="10" max="10" width="13.88671875" style="12" customWidth="1"/>
    <col min="11" max="11" width="3.109375" style="12" customWidth="1"/>
    <col min="12" max="12" width="13.88671875" style="12" customWidth="1"/>
    <col min="13" max="13" width="9.44140625" style="12" bestFit="1" customWidth="1"/>
    <col min="14" max="14" width="13.88671875" style="12" customWidth="1"/>
    <col min="15" max="15" width="3.6640625" style="12" customWidth="1"/>
    <col min="16" max="16" width="13.88671875" style="12" customWidth="1"/>
    <col min="17" max="16384" width="9.109375" style="12"/>
  </cols>
  <sheetData>
    <row r="13" spans="2:12" ht="36.75" customHeight="1" x14ac:dyDescent="0.25">
      <c r="B13" s="173" t="s">
        <v>235</v>
      </c>
      <c r="C13" s="173"/>
      <c r="D13" s="173"/>
      <c r="E13" s="173"/>
      <c r="F13" s="173"/>
      <c r="G13" s="173"/>
      <c r="H13" s="173"/>
      <c r="I13" s="173"/>
      <c r="J13" s="173"/>
      <c r="K13" s="173"/>
      <c r="L13" s="173"/>
    </row>
    <row r="14" spans="2:12" ht="0.75" customHeight="1" x14ac:dyDescent="0.25"/>
    <row r="15" spans="2:12" ht="0.75" customHeight="1" x14ac:dyDescent="0.25"/>
    <row r="16" spans="2:12" ht="0.75" customHeight="1" x14ac:dyDescent="0.25"/>
    <row r="17" spans="2:17" ht="3.75" customHeight="1" x14ac:dyDescent="0.25"/>
    <row r="18" spans="2:17" ht="0.75" customHeight="1" x14ac:dyDescent="0.25"/>
    <row r="19" spans="2:17" ht="1.5" customHeight="1" x14ac:dyDescent="0.3">
      <c r="B19" s="10"/>
      <c r="C19" s="10"/>
      <c r="D19" s="11"/>
      <c r="E19" s="14"/>
      <c r="F19" s="10"/>
      <c r="G19" s="14"/>
      <c r="H19" s="10"/>
    </row>
    <row r="20" spans="2:17" ht="15.6" x14ac:dyDescent="0.25">
      <c r="B20" s="73" t="s">
        <v>182</v>
      </c>
      <c r="C20" s="72"/>
      <c r="D20" s="171" t="s">
        <v>183</v>
      </c>
      <c r="E20" s="171"/>
      <c r="F20" s="171"/>
      <c r="G20" s="72"/>
      <c r="H20" s="171" t="s">
        <v>186</v>
      </c>
      <c r="I20" s="171"/>
      <c r="J20" s="171"/>
      <c r="K20" s="72"/>
      <c r="L20" s="171" t="s">
        <v>185</v>
      </c>
      <c r="M20" s="171"/>
      <c r="N20" s="171"/>
      <c r="O20" s="72"/>
      <c r="P20" s="73" t="s">
        <v>184</v>
      </c>
      <c r="Q20" s="10"/>
    </row>
    <row r="21" spans="2:17" ht="15.6" x14ac:dyDescent="0.3">
      <c r="B21" s="10"/>
      <c r="C21" s="10"/>
      <c r="D21" s="172"/>
      <c r="E21" s="172"/>
      <c r="F21" s="172"/>
      <c r="G21" s="20"/>
      <c r="H21" s="172"/>
      <c r="I21" s="172"/>
      <c r="J21" s="172"/>
      <c r="K21" s="20"/>
      <c r="L21" s="172"/>
      <c r="M21" s="172"/>
      <c r="N21" s="172"/>
      <c r="O21" s="10"/>
      <c r="P21" s="19"/>
      <c r="Q21" s="17"/>
    </row>
    <row r="22" spans="2:17" ht="15.6" x14ac:dyDescent="0.3">
      <c r="B22" s="21" t="s">
        <v>117</v>
      </c>
      <c r="C22" s="15"/>
      <c r="D22" s="22" t="s">
        <v>118</v>
      </c>
      <c r="E22" s="22" t="s">
        <v>112</v>
      </c>
      <c r="F22" s="22" t="s">
        <v>119</v>
      </c>
      <c r="G22" s="15"/>
      <c r="H22" s="22" t="s">
        <v>118</v>
      </c>
      <c r="I22" s="22" t="s">
        <v>112</v>
      </c>
      <c r="J22" s="22" t="s">
        <v>119</v>
      </c>
      <c r="K22" s="15"/>
      <c r="L22" s="22" t="s">
        <v>118</v>
      </c>
      <c r="M22" s="22" t="s">
        <v>112</v>
      </c>
      <c r="N22" s="22" t="s">
        <v>119</v>
      </c>
      <c r="O22" s="15"/>
      <c r="P22" s="22" t="s">
        <v>119</v>
      </c>
      <c r="Q22" s="10"/>
    </row>
    <row r="23" spans="2:17" x14ac:dyDescent="0.25">
      <c r="B23" s="10"/>
      <c r="C23" s="10"/>
      <c r="D23" s="10"/>
      <c r="E23" s="10"/>
      <c r="F23" s="10"/>
      <c r="G23" s="10"/>
      <c r="H23" s="10"/>
      <c r="I23" s="10"/>
      <c r="J23" s="10"/>
      <c r="K23" s="10"/>
      <c r="L23" s="10"/>
      <c r="M23" s="10"/>
      <c r="N23" s="10"/>
      <c r="O23" s="10"/>
      <c r="P23" s="10"/>
      <c r="Q23" s="10"/>
    </row>
    <row r="24" spans="2:17" ht="15.6" x14ac:dyDescent="0.3">
      <c r="B24" s="24" t="s">
        <v>120</v>
      </c>
      <c r="C24" s="10"/>
      <c r="D24" s="33">
        <f>'6. Historical Wholesale'!D24</f>
        <v>3839382.6306818179</v>
      </c>
      <c r="E24" s="34">
        <f>'5. UTRs and Sub-Transmission'!H22</f>
        <v>3.61</v>
      </c>
      <c r="F24" s="35">
        <f>D24*E24</f>
        <v>13860171.296761362</v>
      </c>
      <c r="G24" s="10"/>
      <c r="H24" s="33">
        <f>'6. Historical Wholesale'!H24</f>
        <v>3607436.2159090908</v>
      </c>
      <c r="I24" s="34">
        <f>'5. UTRs and Sub-Transmission'!H24</f>
        <v>0.95</v>
      </c>
      <c r="J24" s="35">
        <f>H24*I24</f>
        <v>3427064.4051136361</v>
      </c>
      <c r="K24" s="10"/>
      <c r="L24" s="33">
        <f>'6. Historical Wholesale'!L24</f>
        <v>3551116.3755868548</v>
      </c>
      <c r="M24" s="34">
        <f>'5. UTRs and Sub-Transmission'!H26</f>
        <v>2.34</v>
      </c>
      <c r="N24" s="35">
        <f>L24*M24</f>
        <v>8309612.3188732397</v>
      </c>
      <c r="O24" s="10"/>
      <c r="P24" s="23">
        <f t="shared" ref="P24:P35" si="0">J24+N24</f>
        <v>11736676.723986875</v>
      </c>
      <c r="Q24" s="10"/>
    </row>
    <row r="25" spans="2:17" ht="15.6" x14ac:dyDescent="0.3">
      <c r="B25" s="24" t="s">
        <v>121</v>
      </c>
      <c r="C25" s="10"/>
      <c r="D25" s="33">
        <f>'6. Historical Wholesale'!D25</f>
        <v>3708019.8238636362</v>
      </c>
      <c r="E25" s="34">
        <f>E24</f>
        <v>3.61</v>
      </c>
      <c r="F25" s="35">
        <f t="shared" ref="F25:F35" si="1">D25*E25</f>
        <v>13385951.564147726</v>
      </c>
      <c r="G25" s="10"/>
      <c r="H25" s="33">
        <f>'6. Historical Wholesale'!H25</f>
        <v>3541237.125</v>
      </c>
      <c r="I25" s="34">
        <f>I24</f>
        <v>0.95</v>
      </c>
      <c r="J25" s="35">
        <f t="shared" ref="J25:J35" si="2">H25*I25</f>
        <v>3364175.2687499998</v>
      </c>
      <c r="K25" s="10"/>
      <c r="L25" s="33">
        <f>'6. Historical Wholesale'!L25</f>
        <v>3484006.8544600941</v>
      </c>
      <c r="M25" s="34">
        <f>M24</f>
        <v>2.34</v>
      </c>
      <c r="N25" s="35">
        <f t="shared" ref="N25:N35" si="3">L25*M25</f>
        <v>8152576.0394366197</v>
      </c>
      <c r="O25" s="10"/>
      <c r="P25" s="23">
        <f t="shared" si="0"/>
        <v>11516751.30818662</v>
      </c>
      <c r="Q25" s="10"/>
    </row>
    <row r="26" spans="2:17" ht="15.6" x14ac:dyDescent="0.3">
      <c r="B26" s="24" t="s">
        <v>122</v>
      </c>
      <c r="C26" s="10"/>
      <c r="D26" s="33">
        <f>'6. Historical Wholesale'!D26</f>
        <v>3674590.0909090908</v>
      </c>
      <c r="E26" s="34">
        <f t="shared" ref="E26:E35" si="4">E25</f>
        <v>3.61</v>
      </c>
      <c r="F26" s="35">
        <f t="shared" si="1"/>
        <v>13265270.228181817</v>
      </c>
      <c r="G26" s="10"/>
      <c r="H26" s="33">
        <f>'6. Historical Wholesale'!H26</f>
        <v>3545779.9090909087</v>
      </c>
      <c r="I26" s="34">
        <f t="shared" ref="I26:I35" si="5">I25</f>
        <v>0.95</v>
      </c>
      <c r="J26" s="35">
        <f t="shared" si="2"/>
        <v>3368490.9136363631</v>
      </c>
      <c r="K26" s="10"/>
      <c r="L26" s="33">
        <f>'6. Historical Wholesale'!L26</f>
        <v>3487030.2159624416</v>
      </c>
      <c r="M26" s="34">
        <f t="shared" ref="M26:M35" si="6">M25</f>
        <v>2.34</v>
      </c>
      <c r="N26" s="35">
        <f t="shared" si="3"/>
        <v>8159650.7053521127</v>
      </c>
      <c r="O26" s="10"/>
      <c r="P26" s="23">
        <f t="shared" si="0"/>
        <v>11528141.618988477</v>
      </c>
      <c r="Q26" s="10"/>
    </row>
    <row r="27" spans="2:17" ht="15.6" x14ac:dyDescent="0.3">
      <c r="B27" s="24" t="s">
        <v>123</v>
      </c>
      <c r="C27" s="10"/>
      <c r="D27" s="33">
        <f>'6. Historical Wholesale'!D27</f>
        <v>3306272.4375</v>
      </c>
      <c r="E27" s="34">
        <f t="shared" si="4"/>
        <v>3.61</v>
      </c>
      <c r="F27" s="35">
        <f t="shared" si="1"/>
        <v>11935643.499374999</v>
      </c>
      <c r="G27" s="10"/>
      <c r="H27" s="33">
        <f>'6. Historical Wholesale'!H27</f>
        <v>3507368.5340909092</v>
      </c>
      <c r="I27" s="34">
        <f t="shared" si="5"/>
        <v>0.95</v>
      </c>
      <c r="J27" s="35">
        <f t="shared" si="2"/>
        <v>3332000.1073863637</v>
      </c>
      <c r="K27" s="10"/>
      <c r="L27" s="33">
        <f>'6. Historical Wholesale'!L27</f>
        <v>3447347.295774648</v>
      </c>
      <c r="M27" s="34">
        <f t="shared" si="6"/>
        <v>2.34</v>
      </c>
      <c r="N27" s="35">
        <f t="shared" si="3"/>
        <v>8066792.6721126754</v>
      </c>
      <c r="O27" s="10"/>
      <c r="P27" s="23">
        <f t="shared" si="0"/>
        <v>11398792.779499039</v>
      </c>
      <c r="Q27" s="10"/>
    </row>
    <row r="28" spans="2:17" ht="15.6" x14ac:dyDescent="0.3">
      <c r="B28" s="24" t="s">
        <v>124</v>
      </c>
      <c r="C28" s="10"/>
      <c r="D28" s="33">
        <f>'6. Historical Wholesale'!D28</f>
        <v>3559825.1761363633</v>
      </c>
      <c r="E28" s="34">
        <f t="shared" si="4"/>
        <v>3.61</v>
      </c>
      <c r="F28" s="35">
        <f t="shared" si="1"/>
        <v>12850968.885852272</v>
      </c>
      <c r="G28" s="10"/>
      <c r="H28" s="33">
        <f>'6. Historical Wholesale'!H28</f>
        <v>3388728.1022727271</v>
      </c>
      <c r="I28" s="34">
        <f t="shared" si="5"/>
        <v>0.95</v>
      </c>
      <c r="J28" s="35">
        <f t="shared" si="2"/>
        <v>3219291.6971590905</v>
      </c>
      <c r="K28" s="10"/>
      <c r="L28" s="33">
        <f>'6. Historical Wholesale'!L28</f>
        <v>3313919.0610328638</v>
      </c>
      <c r="M28" s="34">
        <f t="shared" si="6"/>
        <v>2.34</v>
      </c>
      <c r="N28" s="35">
        <f t="shared" si="3"/>
        <v>7754570.6028169012</v>
      </c>
      <c r="O28" s="10"/>
      <c r="P28" s="23">
        <f t="shared" si="0"/>
        <v>10973862.299975991</v>
      </c>
      <c r="Q28" s="10"/>
    </row>
    <row r="29" spans="2:17" ht="15.6" x14ac:dyDescent="0.3">
      <c r="B29" s="24" t="s">
        <v>125</v>
      </c>
      <c r="C29" s="10"/>
      <c r="D29" s="33">
        <f>'6. Historical Wholesale'!D29</f>
        <v>4229362.9090909092</v>
      </c>
      <c r="E29" s="34">
        <f t="shared" si="4"/>
        <v>3.61</v>
      </c>
      <c r="F29" s="35">
        <f t="shared" si="1"/>
        <v>15268000.101818182</v>
      </c>
      <c r="G29" s="10"/>
      <c r="H29" s="33">
        <f>'6. Historical Wholesale'!H29</f>
        <v>3945477.6818181816</v>
      </c>
      <c r="I29" s="34">
        <f t="shared" si="5"/>
        <v>0.95</v>
      </c>
      <c r="J29" s="35">
        <f t="shared" si="2"/>
        <v>3748203.7977272724</v>
      </c>
      <c r="K29" s="10"/>
      <c r="L29" s="33">
        <f>'6. Historical Wholesale'!L29</f>
        <v>3887828.5633802819</v>
      </c>
      <c r="M29" s="34">
        <f t="shared" si="6"/>
        <v>2.34</v>
      </c>
      <c r="N29" s="35">
        <f t="shared" si="3"/>
        <v>9097518.8383098599</v>
      </c>
      <c r="O29" s="10"/>
      <c r="P29" s="23">
        <f t="shared" si="0"/>
        <v>12845722.636037132</v>
      </c>
      <c r="Q29" s="10"/>
    </row>
    <row r="30" spans="2:17" ht="15.6" x14ac:dyDescent="0.3">
      <c r="B30" s="24" t="s">
        <v>126</v>
      </c>
      <c r="C30" s="10"/>
      <c r="D30" s="33">
        <f>'6. Historical Wholesale'!D30</f>
        <v>4205568.75</v>
      </c>
      <c r="E30" s="34">
        <f t="shared" si="4"/>
        <v>3.61</v>
      </c>
      <c r="F30" s="35">
        <f t="shared" si="1"/>
        <v>15182103.1875</v>
      </c>
      <c r="G30" s="10"/>
      <c r="H30" s="33">
        <f>'6. Historical Wholesale'!H30</f>
        <v>3972683.9659090908</v>
      </c>
      <c r="I30" s="34">
        <f t="shared" si="5"/>
        <v>0.95</v>
      </c>
      <c r="J30" s="35">
        <f t="shared" si="2"/>
        <v>3774049.7676136363</v>
      </c>
      <c r="K30" s="10"/>
      <c r="L30" s="33">
        <f>'6. Historical Wholesale'!L30</f>
        <v>3900901.6619718312</v>
      </c>
      <c r="M30" s="34">
        <f t="shared" si="6"/>
        <v>2.34</v>
      </c>
      <c r="N30" s="35">
        <f t="shared" si="3"/>
        <v>9128109.8890140839</v>
      </c>
      <c r="O30" s="10"/>
      <c r="P30" s="23">
        <f t="shared" si="0"/>
        <v>12902159.65662772</v>
      </c>
      <c r="Q30" s="10"/>
    </row>
    <row r="31" spans="2:17" ht="15.6" x14ac:dyDescent="0.3">
      <c r="B31" s="24" t="s">
        <v>127</v>
      </c>
      <c r="C31" s="10"/>
      <c r="D31" s="33">
        <f>'6. Historical Wholesale'!D31</f>
        <v>4084610.9488636362</v>
      </c>
      <c r="E31" s="34">
        <f t="shared" si="4"/>
        <v>3.61</v>
      </c>
      <c r="F31" s="35">
        <f t="shared" si="1"/>
        <v>14745445.525397725</v>
      </c>
      <c r="G31" s="10"/>
      <c r="H31" s="33">
        <f>'6. Historical Wholesale'!H31</f>
        <v>3885447.6818181816</v>
      </c>
      <c r="I31" s="34">
        <f t="shared" si="5"/>
        <v>0.95</v>
      </c>
      <c r="J31" s="35">
        <f t="shared" si="2"/>
        <v>3691175.2977272724</v>
      </c>
      <c r="K31" s="10"/>
      <c r="L31" s="33">
        <f>'6. Historical Wholesale'!L31</f>
        <v>3827102.4319248833</v>
      </c>
      <c r="M31" s="34">
        <f t="shared" si="6"/>
        <v>2.34</v>
      </c>
      <c r="N31" s="35">
        <f t="shared" si="3"/>
        <v>8955419.6907042265</v>
      </c>
      <c r="O31" s="10"/>
      <c r="P31" s="23">
        <f t="shared" si="0"/>
        <v>12646594.988431498</v>
      </c>
      <c r="Q31" s="10"/>
    </row>
    <row r="32" spans="2:17" ht="15.6" x14ac:dyDescent="0.3">
      <c r="B32" s="24" t="s">
        <v>128</v>
      </c>
      <c r="C32" s="10"/>
      <c r="D32" s="33">
        <f>'6. Historical Wholesale'!D32</f>
        <v>4407905.4034090908</v>
      </c>
      <c r="E32" s="34">
        <f t="shared" si="4"/>
        <v>3.61</v>
      </c>
      <c r="F32" s="35">
        <f t="shared" si="1"/>
        <v>15912538.506306818</v>
      </c>
      <c r="G32" s="10"/>
      <c r="H32" s="33">
        <f>'6. Historical Wholesale'!H32</f>
        <v>4190349.0681818184</v>
      </c>
      <c r="I32" s="34">
        <f t="shared" si="5"/>
        <v>0.95</v>
      </c>
      <c r="J32" s="35">
        <f t="shared" si="2"/>
        <v>3980831.6147727272</v>
      </c>
      <c r="K32" s="10"/>
      <c r="L32" s="33">
        <f>'6. Historical Wholesale'!L32</f>
        <v>4126671.2769953054</v>
      </c>
      <c r="M32" s="34">
        <f t="shared" si="6"/>
        <v>2.34</v>
      </c>
      <c r="N32" s="35">
        <f t="shared" si="3"/>
        <v>9656410.7881690133</v>
      </c>
      <c r="O32" s="10"/>
      <c r="P32" s="23">
        <f t="shared" si="0"/>
        <v>13637242.402941741</v>
      </c>
      <c r="Q32" s="10"/>
    </row>
    <row r="33" spans="2:17" ht="15.6" x14ac:dyDescent="0.3">
      <c r="B33" s="24" t="s">
        <v>129</v>
      </c>
      <c r="C33" s="10"/>
      <c r="D33" s="33">
        <f>'6. Historical Wholesale'!D33</f>
        <v>3381492.7159090908</v>
      </c>
      <c r="E33" s="34">
        <f t="shared" si="4"/>
        <v>3.61</v>
      </c>
      <c r="F33" s="35">
        <f t="shared" si="1"/>
        <v>12207188.704431817</v>
      </c>
      <c r="G33" s="10"/>
      <c r="H33" s="33">
        <f>'6. Historical Wholesale'!H33</f>
        <v>3278393.3181818184</v>
      </c>
      <c r="I33" s="34">
        <f t="shared" si="5"/>
        <v>0.95</v>
      </c>
      <c r="J33" s="35">
        <f t="shared" si="2"/>
        <v>3114473.6522727273</v>
      </c>
      <c r="K33" s="10"/>
      <c r="L33" s="33">
        <f>'6. Historical Wholesale'!L33</f>
        <v>3238598.666666667</v>
      </c>
      <c r="M33" s="34">
        <f t="shared" si="6"/>
        <v>2.34</v>
      </c>
      <c r="N33" s="35">
        <f t="shared" si="3"/>
        <v>7578320.8799999999</v>
      </c>
      <c r="O33" s="10"/>
      <c r="P33" s="23">
        <f t="shared" si="0"/>
        <v>10692794.532272726</v>
      </c>
      <c r="Q33" s="10"/>
    </row>
    <row r="34" spans="2:17" ht="15.6" x14ac:dyDescent="0.3">
      <c r="B34" s="24" t="s">
        <v>130</v>
      </c>
      <c r="C34" s="10"/>
      <c r="D34" s="33">
        <f>'6. Historical Wholesale'!D34</f>
        <v>3349423.0000000005</v>
      </c>
      <c r="E34" s="34">
        <f t="shared" si="4"/>
        <v>3.61</v>
      </c>
      <c r="F34" s="35">
        <f t="shared" si="1"/>
        <v>12091417.030000001</v>
      </c>
      <c r="G34" s="10"/>
      <c r="H34" s="33">
        <f>'6. Historical Wholesale'!H34</f>
        <v>3312347</v>
      </c>
      <c r="I34" s="34">
        <f t="shared" si="5"/>
        <v>0.95</v>
      </c>
      <c r="J34" s="35">
        <f t="shared" si="2"/>
        <v>3146729.65</v>
      </c>
      <c r="K34" s="10"/>
      <c r="L34" s="33">
        <f>'6. Historical Wholesale'!L34</f>
        <v>3414800.9999999995</v>
      </c>
      <c r="M34" s="34">
        <f t="shared" si="6"/>
        <v>2.34</v>
      </c>
      <c r="N34" s="35">
        <f t="shared" si="3"/>
        <v>7990634.339999998</v>
      </c>
      <c r="O34" s="10"/>
      <c r="P34" s="23">
        <f t="shared" si="0"/>
        <v>11137363.989999998</v>
      </c>
      <c r="Q34" s="10"/>
    </row>
    <row r="35" spans="2:17" ht="15.6" x14ac:dyDescent="0.3">
      <c r="B35" s="24" t="s">
        <v>131</v>
      </c>
      <c r="C35" s="10"/>
      <c r="D35" s="33">
        <f>'6. Historical Wholesale'!D35</f>
        <v>3644538</v>
      </c>
      <c r="E35" s="34">
        <f t="shared" si="4"/>
        <v>3.61</v>
      </c>
      <c r="F35" s="35">
        <f t="shared" si="1"/>
        <v>13156782.18</v>
      </c>
      <c r="G35" s="10"/>
      <c r="H35" s="33">
        <f>'6. Historical Wholesale'!H35</f>
        <v>3641080.9999999995</v>
      </c>
      <c r="I35" s="34">
        <f t="shared" si="5"/>
        <v>0.95</v>
      </c>
      <c r="J35" s="35">
        <f t="shared" si="2"/>
        <v>3459026.9499999993</v>
      </c>
      <c r="K35" s="10"/>
      <c r="L35" s="33">
        <f>'6. Historical Wholesale'!L35</f>
        <v>3727966</v>
      </c>
      <c r="M35" s="34">
        <f t="shared" si="6"/>
        <v>2.34</v>
      </c>
      <c r="N35" s="35">
        <f t="shared" si="3"/>
        <v>8723440.4399999995</v>
      </c>
      <c r="O35" s="10"/>
      <c r="P35" s="23">
        <f t="shared" si="0"/>
        <v>12182467.389999999</v>
      </c>
      <c r="Q35" s="10"/>
    </row>
    <row r="36" spans="2:17" x14ac:dyDescent="0.25">
      <c r="B36" s="10"/>
      <c r="C36" s="10"/>
      <c r="D36" s="10"/>
      <c r="E36" s="10"/>
      <c r="F36" s="10"/>
      <c r="G36" s="10"/>
      <c r="H36" s="10"/>
      <c r="I36" s="10"/>
      <c r="J36" s="10"/>
      <c r="K36" s="10"/>
      <c r="L36" s="10"/>
      <c r="M36" s="10"/>
      <c r="N36" s="10"/>
      <c r="O36" s="10"/>
      <c r="P36" s="10"/>
      <c r="Q36" s="10"/>
    </row>
    <row r="37" spans="2:17" ht="18.600000000000001" thickBot="1" x14ac:dyDescent="0.4">
      <c r="B37" s="25" t="s">
        <v>132</v>
      </c>
      <c r="C37" s="10"/>
      <c r="D37" s="26">
        <f>SUM(D24:D35)</f>
        <v>45390991.88636364</v>
      </c>
      <c r="E37" s="27">
        <f>IF(D37&lt;&gt;0,F37/D37,0)</f>
        <v>3.609999999999999</v>
      </c>
      <c r="F37" s="28">
        <f>SUM(F24:F35)</f>
        <v>163861480.70977271</v>
      </c>
      <c r="G37" s="10"/>
      <c r="H37" s="26">
        <f>SUM(H24:H35)</f>
        <v>43816329.602272734</v>
      </c>
      <c r="I37" s="27">
        <f>IF(H37&lt;&gt;0,J37/H37,0)</f>
        <v>0.94999999999999962</v>
      </c>
      <c r="J37" s="28">
        <f>SUM(J24:J35)</f>
        <v>41625513.122159079</v>
      </c>
      <c r="K37" s="10"/>
      <c r="L37" s="26">
        <f>SUM(L24:L35)</f>
        <v>43407289.403755866</v>
      </c>
      <c r="M37" s="27">
        <f>IF(L37&lt;&gt;0,N37/L37,0)</f>
        <v>2.34</v>
      </c>
      <c r="N37" s="28">
        <f>SUM(N24:N35)</f>
        <v>101573057.20478873</v>
      </c>
      <c r="O37" s="10"/>
      <c r="P37" s="28">
        <f>SUM(P24:P35)</f>
        <v>143198570.32694781</v>
      </c>
      <c r="Q37" s="10"/>
    </row>
    <row r="38" spans="2:17" x14ac:dyDescent="0.25">
      <c r="B38" s="10"/>
      <c r="C38" s="10"/>
      <c r="D38" s="10"/>
      <c r="E38" s="10"/>
      <c r="F38" s="10"/>
      <c r="G38" s="10"/>
      <c r="H38" s="10"/>
      <c r="I38" s="10"/>
      <c r="J38" s="10"/>
      <c r="K38" s="10"/>
      <c r="L38" s="10"/>
      <c r="M38" s="10"/>
      <c r="N38" s="10"/>
      <c r="O38" s="10"/>
      <c r="P38" s="10"/>
      <c r="Q38" s="10"/>
    </row>
    <row r="39" spans="2:17" ht="15.6" x14ac:dyDescent="0.25">
      <c r="B39" s="73" t="s">
        <v>187</v>
      </c>
      <c r="C39" s="72"/>
      <c r="D39" s="171" t="s">
        <v>183</v>
      </c>
      <c r="E39" s="171"/>
      <c r="F39" s="171"/>
      <c r="G39" s="72"/>
      <c r="H39" s="171" t="s">
        <v>186</v>
      </c>
      <c r="I39" s="171"/>
      <c r="J39" s="171"/>
      <c r="K39" s="72"/>
      <c r="L39" s="171" t="s">
        <v>185</v>
      </c>
      <c r="M39" s="171"/>
      <c r="N39" s="171"/>
      <c r="O39" s="72"/>
      <c r="P39" s="73" t="s">
        <v>184</v>
      </c>
      <c r="Q39" s="10"/>
    </row>
    <row r="40" spans="2:17" ht="15.6" x14ac:dyDescent="0.3">
      <c r="B40" s="21"/>
      <c r="C40" s="15"/>
      <c r="D40" s="22"/>
      <c r="E40" s="22"/>
      <c r="F40" s="22"/>
      <c r="G40" s="15"/>
      <c r="H40" s="22"/>
      <c r="I40" s="22"/>
      <c r="J40" s="22"/>
      <c r="K40" s="15"/>
      <c r="L40" s="22"/>
      <c r="M40" s="22"/>
      <c r="N40" s="22"/>
      <c r="O40" s="15"/>
      <c r="P40" s="22"/>
      <c r="Q40" s="10"/>
    </row>
    <row r="41" spans="2:17" ht="15.6" x14ac:dyDescent="0.3">
      <c r="B41" s="21" t="s">
        <v>117</v>
      </c>
      <c r="C41" s="15"/>
      <c r="D41" s="22" t="s">
        <v>118</v>
      </c>
      <c r="E41" s="22" t="s">
        <v>112</v>
      </c>
      <c r="F41" s="22" t="s">
        <v>119</v>
      </c>
      <c r="G41" s="15"/>
      <c r="H41" s="22" t="s">
        <v>118</v>
      </c>
      <c r="I41" s="22" t="s">
        <v>112</v>
      </c>
      <c r="J41" s="22" t="s">
        <v>119</v>
      </c>
      <c r="K41" s="15"/>
      <c r="L41" s="22" t="s">
        <v>118</v>
      </c>
      <c r="M41" s="22" t="s">
        <v>112</v>
      </c>
      <c r="N41" s="22" t="s">
        <v>119</v>
      </c>
      <c r="O41" s="15"/>
      <c r="P41" s="22" t="s">
        <v>119</v>
      </c>
      <c r="Q41" s="10"/>
    </row>
    <row r="42" spans="2:17" x14ac:dyDescent="0.25">
      <c r="B42" s="10"/>
      <c r="C42" s="10"/>
      <c r="D42" s="10"/>
      <c r="E42" s="10"/>
      <c r="F42" s="10"/>
      <c r="G42" s="10"/>
      <c r="H42" s="10"/>
      <c r="I42" s="10"/>
      <c r="J42" s="10"/>
      <c r="K42" s="10"/>
      <c r="L42" s="10"/>
      <c r="M42" s="10"/>
      <c r="N42" s="10"/>
      <c r="O42" s="10"/>
      <c r="P42" s="10"/>
      <c r="Q42" s="10"/>
    </row>
    <row r="43" spans="2:17" ht="15.6" x14ac:dyDescent="0.3">
      <c r="B43" s="24" t="s">
        <v>120</v>
      </c>
      <c r="C43" s="10"/>
      <c r="D43" s="33">
        <f>'6. Historical Wholesale'!D43</f>
        <v>0</v>
      </c>
      <c r="E43" s="34">
        <f>'5. UTRs and Sub-Transmission'!H36</f>
        <v>3.1941999999999999</v>
      </c>
      <c r="F43" s="35">
        <f>D43*E43</f>
        <v>0</v>
      </c>
      <c r="G43" s="10"/>
      <c r="H43" s="33">
        <f>'6. Historical Wholesale'!H43</f>
        <v>0</v>
      </c>
      <c r="I43" s="34">
        <f>'5. UTRs and Sub-Transmission'!H38</f>
        <v>0.77100000000000002</v>
      </c>
      <c r="J43" s="35">
        <f>H43*I43</f>
        <v>0</v>
      </c>
      <c r="K43" s="10"/>
      <c r="L43" s="33">
        <f>'6. Historical Wholesale'!L43</f>
        <v>0</v>
      </c>
      <c r="M43" s="34">
        <f>'5. UTRs and Sub-Transmission'!H40</f>
        <v>1.7493000000000001</v>
      </c>
      <c r="N43" s="35">
        <f>L43*M43</f>
        <v>0</v>
      </c>
      <c r="O43" s="10"/>
      <c r="P43" s="23">
        <f t="shared" ref="P43:P54" si="7">J43+N43</f>
        <v>0</v>
      </c>
      <c r="Q43" s="10"/>
    </row>
    <row r="44" spans="2:17" ht="15.6" x14ac:dyDescent="0.3">
      <c r="B44" s="24" t="s">
        <v>121</v>
      </c>
      <c r="C44" s="10"/>
      <c r="D44" s="33">
        <f>'6. Historical Wholesale'!D44</f>
        <v>0</v>
      </c>
      <c r="E44" s="34">
        <f t="shared" ref="E44:E54" si="8">E43</f>
        <v>3.1941999999999999</v>
      </c>
      <c r="F44" s="35">
        <f t="shared" ref="F44:F54" si="9">D44*E44</f>
        <v>0</v>
      </c>
      <c r="G44" s="10"/>
      <c r="H44" s="33">
        <f>'6. Historical Wholesale'!H44</f>
        <v>0</v>
      </c>
      <c r="I44" s="34">
        <f t="shared" ref="I44:I54" si="10">I43</f>
        <v>0.77100000000000002</v>
      </c>
      <c r="J44" s="35">
        <f t="shared" ref="J44:J54" si="11">H44*I44</f>
        <v>0</v>
      </c>
      <c r="K44" s="10"/>
      <c r="L44" s="33">
        <f>'6. Historical Wholesale'!L44</f>
        <v>0</v>
      </c>
      <c r="M44" s="34">
        <f>M43</f>
        <v>1.7493000000000001</v>
      </c>
      <c r="N44" s="35">
        <f t="shared" ref="N44:N54" si="12">L44*M44</f>
        <v>0</v>
      </c>
      <c r="O44" s="10"/>
      <c r="P44" s="23">
        <f t="shared" si="7"/>
        <v>0</v>
      </c>
      <c r="Q44" s="10"/>
    </row>
    <row r="45" spans="2:17" ht="15.6" x14ac:dyDescent="0.3">
      <c r="B45" s="24" t="s">
        <v>122</v>
      </c>
      <c r="C45" s="10"/>
      <c r="D45" s="33">
        <f>'6. Historical Wholesale'!D45</f>
        <v>0</v>
      </c>
      <c r="E45" s="34">
        <f t="shared" si="8"/>
        <v>3.1941999999999999</v>
      </c>
      <c r="F45" s="35">
        <f t="shared" si="9"/>
        <v>0</v>
      </c>
      <c r="G45" s="10"/>
      <c r="H45" s="33">
        <f>'6. Historical Wholesale'!H45</f>
        <v>0</v>
      </c>
      <c r="I45" s="34">
        <f t="shared" si="10"/>
        <v>0.77100000000000002</v>
      </c>
      <c r="J45" s="35">
        <f t="shared" si="11"/>
        <v>0</v>
      </c>
      <c r="K45" s="10"/>
      <c r="L45" s="33">
        <f>'6. Historical Wholesale'!L45</f>
        <v>0</v>
      </c>
      <c r="M45" s="34">
        <f>M44</f>
        <v>1.7493000000000001</v>
      </c>
      <c r="N45" s="35">
        <f t="shared" si="12"/>
        <v>0</v>
      </c>
      <c r="O45" s="10"/>
      <c r="P45" s="23">
        <f t="shared" si="7"/>
        <v>0</v>
      </c>
      <c r="Q45" s="10"/>
    </row>
    <row r="46" spans="2:17" ht="15.6" x14ac:dyDescent="0.3">
      <c r="B46" s="24" t="s">
        <v>123</v>
      </c>
      <c r="C46" s="10"/>
      <c r="D46" s="33">
        <f>'6. Historical Wholesale'!D46</f>
        <v>0</v>
      </c>
      <c r="E46" s="34">
        <f t="shared" si="8"/>
        <v>3.1941999999999999</v>
      </c>
      <c r="F46" s="35">
        <f t="shared" si="9"/>
        <v>0</v>
      </c>
      <c r="G46" s="10"/>
      <c r="H46" s="33">
        <f>'6. Historical Wholesale'!H46</f>
        <v>0</v>
      </c>
      <c r="I46" s="34">
        <f t="shared" si="10"/>
        <v>0.77100000000000002</v>
      </c>
      <c r="J46" s="35">
        <f t="shared" si="11"/>
        <v>0</v>
      </c>
      <c r="K46" s="10"/>
      <c r="L46" s="33">
        <f>'6. Historical Wholesale'!L46</f>
        <v>0</v>
      </c>
      <c r="M46" s="34">
        <f t="shared" ref="M46:M54" si="13">M45</f>
        <v>1.7493000000000001</v>
      </c>
      <c r="N46" s="35">
        <f t="shared" si="12"/>
        <v>0</v>
      </c>
      <c r="O46" s="10"/>
      <c r="P46" s="23">
        <f t="shared" si="7"/>
        <v>0</v>
      </c>
      <c r="Q46" s="10"/>
    </row>
    <row r="47" spans="2:17" ht="15.6" x14ac:dyDescent="0.3">
      <c r="B47" s="24" t="s">
        <v>124</v>
      </c>
      <c r="C47" s="10"/>
      <c r="D47" s="33">
        <f>'6. Historical Wholesale'!D47</f>
        <v>0</v>
      </c>
      <c r="E47" s="34">
        <f t="shared" si="8"/>
        <v>3.1941999999999999</v>
      </c>
      <c r="F47" s="35">
        <f t="shared" si="9"/>
        <v>0</v>
      </c>
      <c r="G47" s="10"/>
      <c r="H47" s="33">
        <f>'6. Historical Wholesale'!H47</f>
        <v>0</v>
      </c>
      <c r="I47" s="34">
        <f t="shared" si="10"/>
        <v>0.77100000000000002</v>
      </c>
      <c r="J47" s="35">
        <f t="shared" si="11"/>
        <v>0</v>
      </c>
      <c r="K47" s="10"/>
      <c r="L47" s="33">
        <f>'6. Historical Wholesale'!L47</f>
        <v>0</v>
      </c>
      <c r="M47" s="34">
        <f t="shared" si="13"/>
        <v>1.7493000000000001</v>
      </c>
      <c r="N47" s="35">
        <f t="shared" si="12"/>
        <v>0</v>
      </c>
      <c r="O47" s="10"/>
      <c r="P47" s="23">
        <f t="shared" si="7"/>
        <v>0</v>
      </c>
      <c r="Q47" s="10"/>
    </row>
    <row r="48" spans="2:17" ht="15.6" x14ac:dyDescent="0.3">
      <c r="B48" s="24" t="s">
        <v>125</v>
      </c>
      <c r="C48" s="10"/>
      <c r="D48" s="33">
        <f>'6. Historical Wholesale'!D48</f>
        <v>0</v>
      </c>
      <c r="E48" s="34">
        <f t="shared" si="8"/>
        <v>3.1941999999999999</v>
      </c>
      <c r="F48" s="35">
        <f t="shared" si="9"/>
        <v>0</v>
      </c>
      <c r="G48" s="10"/>
      <c r="H48" s="33">
        <f>'6. Historical Wholesale'!H48</f>
        <v>0</v>
      </c>
      <c r="I48" s="34">
        <f t="shared" si="10"/>
        <v>0.77100000000000002</v>
      </c>
      <c r="J48" s="35">
        <f t="shared" si="11"/>
        <v>0</v>
      </c>
      <c r="K48" s="10"/>
      <c r="L48" s="33">
        <f>'6. Historical Wholesale'!L48</f>
        <v>0</v>
      </c>
      <c r="M48" s="34">
        <f t="shared" si="13"/>
        <v>1.7493000000000001</v>
      </c>
      <c r="N48" s="35">
        <f t="shared" si="12"/>
        <v>0</v>
      </c>
      <c r="O48" s="10"/>
      <c r="P48" s="23">
        <f t="shared" si="7"/>
        <v>0</v>
      </c>
      <c r="Q48" s="10"/>
    </row>
    <row r="49" spans="2:17" ht="15.6" x14ac:dyDescent="0.3">
      <c r="B49" s="24" t="s">
        <v>126</v>
      </c>
      <c r="C49" s="10"/>
      <c r="D49" s="33">
        <f>'6. Historical Wholesale'!D49</f>
        <v>0</v>
      </c>
      <c r="E49" s="34">
        <f t="shared" si="8"/>
        <v>3.1941999999999999</v>
      </c>
      <c r="F49" s="35">
        <f t="shared" si="9"/>
        <v>0</v>
      </c>
      <c r="G49" s="10"/>
      <c r="H49" s="33">
        <f>'6. Historical Wholesale'!H49</f>
        <v>0</v>
      </c>
      <c r="I49" s="34">
        <f t="shared" si="10"/>
        <v>0.77100000000000002</v>
      </c>
      <c r="J49" s="35">
        <f t="shared" si="11"/>
        <v>0</v>
      </c>
      <c r="K49" s="10"/>
      <c r="L49" s="33">
        <f>'6. Historical Wholesale'!L49</f>
        <v>0</v>
      </c>
      <c r="M49" s="34">
        <f t="shared" si="13"/>
        <v>1.7493000000000001</v>
      </c>
      <c r="N49" s="35">
        <f t="shared" si="12"/>
        <v>0</v>
      </c>
      <c r="O49" s="10"/>
      <c r="P49" s="23">
        <f t="shared" si="7"/>
        <v>0</v>
      </c>
      <c r="Q49" s="10"/>
    </row>
    <row r="50" spans="2:17" ht="15.6" x14ac:dyDescent="0.3">
      <c r="B50" s="24" t="s">
        <v>127</v>
      </c>
      <c r="C50" s="10"/>
      <c r="D50" s="33">
        <f>'6. Historical Wholesale'!D50</f>
        <v>0</v>
      </c>
      <c r="E50" s="34">
        <f t="shared" si="8"/>
        <v>3.1941999999999999</v>
      </c>
      <c r="F50" s="35">
        <f t="shared" si="9"/>
        <v>0</v>
      </c>
      <c r="G50" s="10"/>
      <c r="H50" s="33">
        <f>'6. Historical Wholesale'!H50</f>
        <v>0</v>
      </c>
      <c r="I50" s="34">
        <f t="shared" si="10"/>
        <v>0.77100000000000002</v>
      </c>
      <c r="J50" s="35">
        <f t="shared" si="11"/>
        <v>0</v>
      </c>
      <c r="K50" s="10"/>
      <c r="L50" s="33">
        <f>'6. Historical Wholesale'!L50</f>
        <v>0</v>
      </c>
      <c r="M50" s="34">
        <f t="shared" si="13"/>
        <v>1.7493000000000001</v>
      </c>
      <c r="N50" s="35">
        <f t="shared" si="12"/>
        <v>0</v>
      </c>
      <c r="O50" s="10"/>
      <c r="P50" s="23">
        <f t="shared" si="7"/>
        <v>0</v>
      </c>
      <c r="Q50" s="10"/>
    </row>
    <row r="51" spans="2:17" ht="15.6" x14ac:dyDescent="0.3">
      <c r="B51" s="24" t="s">
        <v>128</v>
      </c>
      <c r="C51" s="10"/>
      <c r="D51" s="33">
        <f>'6. Historical Wholesale'!D51</f>
        <v>0</v>
      </c>
      <c r="E51" s="34">
        <f t="shared" si="8"/>
        <v>3.1941999999999999</v>
      </c>
      <c r="F51" s="35">
        <f t="shared" si="9"/>
        <v>0</v>
      </c>
      <c r="G51" s="10"/>
      <c r="H51" s="33">
        <f>'6. Historical Wholesale'!H51</f>
        <v>0</v>
      </c>
      <c r="I51" s="34">
        <f t="shared" si="10"/>
        <v>0.77100000000000002</v>
      </c>
      <c r="J51" s="35">
        <f t="shared" si="11"/>
        <v>0</v>
      </c>
      <c r="K51" s="10"/>
      <c r="L51" s="33">
        <f>'6. Historical Wholesale'!L51</f>
        <v>0</v>
      </c>
      <c r="M51" s="34">
        <f t="shared" si="13"/>
        <v>1.7493000000000001</v>
      </c>
      <c r="N51" s="35">
        <f t="shared" si="12"/>
        <v>0</v>
      </c>
      <c r="O51" s="10"/>
      <c r="P51" s="23">
        <f t="shared" si="7"/>
        <v>0</v>
      </c>
      <c r="Q51" s="10"/>
    </row>
    <row r="52" spans="2:17" ht="15.6" x14ac:dyDescent="0.3">
      <c r="B52" s="24" t="s">
        <v>129</v>
      </c>
      <c r="C52" s="10"/>
      <c r="D52" s="33">
        <f>'6. Historical Wholesale'!D52</f>
        <v>0</v>
      </c>
      <c r="E52" s="34">
        <f t="shared" si="8"/>
        <v>3.1941999999999999</v>
      </c>
      <c r="F52" s="35">
        <f t="shared" si="9"/>
        <v>0</v>
      </c>
      <c r="G52" s="10"/>
      <c r="H52" s="33">
        <f>'6. Historical Wholesale'!H52</f>
        <v>0</v>
      </c>
      <c r="I52" s="34">
        <f t="shared" si="10"/>
        <v>0.77100000000000002</v>
      </c>
      <c r="J52" s="35">
        <f t="shared" si="11"/>
        <v>0</v>
      </c>
      <c r="K52" s="10"/>
      <c r="L52" s="33">
        <f>'6. Historical Wholesale'!L52</f>
        <v>0</v>
      </c>
      <c r="M52" s="34">
        <f t="shared" si="13"/>
        <v>1.7493000000000001</v>
      </c>
      <c r="N52" s="35">
        <f t="shared" si="12"/>
        <v>0</v>
      </c>
      <c r="O52" s="10"/>
      <c r="P52" s="23">
        <f t="shared" si="7"/>
        <v>0</v>
      </c>
      <c r="Q52" s="10"/>
    </row>
    <row r="53" spans="2:17" ht="15.6" x14ac:dyDescent="0.3">
      <c r="B53" s="24" t="s">
        <v>130</v>
      </c>
      <c r="C53" s="10"/>
      <c r="D53" s="33">
        <f>'6. Historical Wholesale'!D53</f>
        <v>0</v>
      </c>
      <c r="E53" s="34">
        <f t="shared" si="8"/>
        <v>3.1941999999999999</v>
      </c>
      <c r="F53" s="35">
        <f t="shared" si="9"/>
        <v>0</v>
      </c>
      <c r="G53" s="10"/>
      <c r="H53" s="33">
        <f>'6. Historical Wholesale'!H53</f>
        <v>0</v>
      </c>
      <c r="I53" s="34">
        <f t="shared" si="10"/>
        <v>0.77100000000000002</v>
      </c>
      <c r="J53" s="35">
        <f t="shared" si="11"/>
        <v>0</v>
      </c>
      <c r="K53" s="10"/>
      <c r="L53" s="33">
        <f>'6. Historical Wholesale'!L53</f>
        <v>0</v>
      </c>
      <c r="M53" s="34">
        <f t="shared" si="13"/>
        <v>1.7493000000000001</v>
      </c>
      <c r="N53" s="35">
        <f t="shared" si="12"/>
        <v>0</v>
      </c>
      <c r="O53" s="10"/>
      <c r="P53" s="23">
        <f t="shared" si="7"/>
        <v>0</v>
      </c>
      <c r="Q53" s="10"/>
    </row>
    <row r="54" spans="2:17" ht="15.6" x14ac:dyDescent="0.3">
      <c r="B54" s="24" t="s">
        <v>131</v>
      </c>
      <c r="C54" s="10"/>
      <c r="D54" s="33">
        <f>'6. Historical Wholesale'!D54</f>
        <v>0</v>
      </c>
      <c r="E54" s="34">
        <f t="shared" si="8"/>
        <v>3.1941999999999999</v>
      </c>
      <c r="F54" s="35">
        <f t="shared" si="9"/>
        <v>0</v>
      </c>
      <c r="G54" s="10"/>
      <c r="H54" s="33">
        <f>'6. Historical Wholesale'!H54</f>
        <v>0</v>
      </c>
      <c r="I54" s="34">
        <f t="shared" si="10"/>
        <v>0.77100000000000002</v>
      </c>
      <c r="J54" s="35">
        <f t="shared" si="11"/>
        <v>0</v>
      </c>
      <c r="K54" s="10"/>
      <c r="L54" s="33">
        <f>'6. Historical Wholesale'!L54</f>
        <v>0</v>
      </c>
      <c r="M54" s="34">
        <f t="shared" si="13"/>
        <v>1.7493000000000001</v>
      </c>
      <c r="N54" s="35">
        <f t="shared" si="12"/>
        <v>0</v>
      </c>
      <c r="O54" s="10"/>
      <c r="P54" s="23">
        <f t="shared" si="7"/>
        <v>0</v>
      </c>
      <c r="Q54" s="10"/>
    </row>
    <row r="55" spans="2:17" x14ac:dyDescent="0.25">
      <c r="B55" s="10"/>
      <c r="C55" s="10"/>
      <c r="D55" s="10"/>
      <c r="E55" s="10"/>
      <c r="F55" s="10"/>
      <c r="G55" s="10"/>
      <c r="H55" s="10"/>
      <c r="I55" s="10"/>
      <c r="J55" s="10"/>
      <c r="K55" s="10"/>
      <c r="L55" s="10"/>
      <c r="M55" s="10"/>
      <c r="N55" s="10"/>
      <c r="O55" s="10"/>
      <c r="P55" s="10"/>
      <c r="Q55" s="10"/>
    </row>
    <row r="56" spans="2:17" ht="18.600000000000001" thickBot="1" x14ac:dyDescent="0.4">
      <c r="B56" s="25" t="s">
        <v>132</v>
      </c>
      <c r="C56" s="10"/>
      <c r="D56" s="26">
        <f>SUM(D43:D54)</f>
        <v>0</v>
      </c>
      <c r="E56" s="27">
        <f>IF(D56&lt;&gt;0,F56/D56,0)</f>
        <v>0</v>
      </c>
      <c r="F56" s="28">
        <f>SUM(F43:F54)</f>
        <v>0</v>
      </c>
      <c r="G56" s="10"/>
      <c r="H56" s="26">
        <f>SUM(H43:H54)</f>
        <v>0</v>
      </c>
      <c r="I56" s="27">
        <f>IF(H56&lt;&gt;0,J56/H56,0)</f>
        <v>0</v>
      </c>
      <c r="J56" s="28">
        <f>SUM(J43:J54)</f>
        <v>0</v>
      </c>
      <c r="K56" s="10"/>
      <c r="L56" s="26">
        <f>SUM(L43:L54)</f>
        <v>0</v>
      </c>
      <c r="M56" s="27">
        <f>IF(L56&lt;&gt;0,N56/L56,0)</f>
        <v>0</v>
      </c>
      <c r="N56" s="28">
        <f>SUM(N43:N54)</f>
        <v>0</v>
      </c>
      <c r="O56" s="10"/>
      <c r="P56" s="28">
        <f>SUM(P43:P54)</f>
        <v>0</v>
      </c>
      <c r="Q56" s="10"/>
    </row>
    <row r="57" spans="2:17" x14ac:dyDescent="0.25">
      <c r="B57" s="10"/>
      <c r="C57" s="10"/>
      <c r="D57" s="10"/>
      <c r="E57" s="10"/>
      <c r="F57" s="10"/>
      <c r="G57" s="10"/>
      <c r="H57" s="10"/>
      <c r="I57" s="10"/>
      <c r="J57" s="10"/>
      <c r="K57" s="10"/>
      <c r="L57" s="10"/>
      <c r="M57" s="10"/>
      <c r="N57" s="10"/>
      <c r="O57" s="10"/>
      <c r="P57" s="10"/>
      <c r="Q57" s="10"/>
    </row>
    <row r="58" spans="2:17" ht="15.6" x14ac:dyDescent="0.25">
      <c r="B58" s="84" t="str">
        <f>'6. Historical Wholesale'!B58</f>
        <v>Add Extra Host Here (I)</v>
      </c>
      <c r="C58" s="72"/>
      <c r="D58" s="171" t="s">
        <v>183</v>
      </c>
      <c r="E58" s="171"/>
      <c r="F58" s="171"/>
      <c r="G58" s="72"/>
      <c r="H58" s="171" t="s">
        <v>186</v>
      </c>
      <c r="I58" s="171"/>
      <c r="J58" s="171"/>
      <c r="K58" s="72"/>
      <c r="L58" s="171" t="s">
        <v>185</v>
      </c>
      <c r="M58" s="171"/>
      <c r="N58" s="171"/>
      <c r="O58" s="72"/>
      <c r="P58" s="84" t="s">
        <v>184</v>
      </c>
      <c r="Q58" s="10"/>
    </row>
    <row r="59" spans="2:17" ht="15.6" x14ac:dyDescent="0.3">
      <c r="B59" s="21"/>
      <c r="C59" s="15"/>
      <c r="D59" s="22"/>
      <c r="E59" s="22"/>
      <c r="F59" s="22"/>
      <c r="G59" s="15"/>
      <c r="H59" s="22"/>
      <c r="I59" s="22"/>
      <c r="J59" s="22"/>
      <c r="K59" s="15"/>
      <c r="L59" s="22"/>
      <c r="M59" s="22"/>
      <c r="N59" s="22"/>
      <c r="O59" s="15"/>
      <c r="P59" s="22"/>
      <c r="Q59" s="10"/>
    </row>
    <row r="60" spans="2:17" ht="15.6" x14ac:dyDescent="0.3">
      <c r="B60" s="21" t="s">
        <v>117</v>
      </c>
      <c r="C60" s="15"/>
      <c r="D60" s="22" t="s">
        <v>118</v>
      </c>
      <c r="E60" s="22" t="s">
        <v>112</v>
      </c>
      <c r="F60" s="22" t="s">
        <v>119</v>
      </c>
      <c r="G60" s="15"/>
      <c r="H60" s="22" t="s">
        <v>118</v>
      </c>
      <c r="I60" s="22" t="s">
        <v>112</v>
      </c>
      <c r="J60" s="22" t="s">
        <v>119</v>
      </c>
      <c r="K60" s="15"/>
      <c r="L60" s="22" t="s">
        <v>118</v>
      </c>
      <c r="M60" s="22" t="s">
        <v>112</v>
      </c>
      <c r="N60" s="22" t="s">
        <v>119</v>
      </c>
      <c r="O60" s="15"/>
      <c r="P60" s="22" t="s">
        <v>119</v>
      </c>
      <c r="Q60" s="10"/>
    </row>
    <row r="61" spans="2:17" x14ac:dyDescent="0.25">
      <c r="B61" s="10"/>
      <c r="C61" s="10"/>
      <c r="D61" s="10"/>
      <c r="E61" s="10"/>
      <c r="F61" s="10"/>
      <c r="G61" s="10"/>
      <c r="H61" s="10"/>
      <c r="I61" s="10"/>
      <c r="J61" s="10"/>
      <c r="K61" s="10"/>
      <c r="L61" s="10"/>
      <c r="M61" s="10"/>
      <c r="N61" s="10"/>
      <c r="O61" s="10"/>
      <c r="P61" s="10"/>
      <c r="Q61" s="10"/>
    </row>
    <row r="62" spans="2:17" ht="15.6" x14ac:dyDescent="0.3">
      <c r="B62" s="24" t="s">
        <v>120</v>
      </c>
      <c r="C62" s="10"/>
      <c r="D62" s="33">
        <f>'6. Historical Wholesale'!D62</f>
        <v>0</v>
      </c>
      <c r="E62" s="34">
        <f>'5. UTRs and Sub-Transmission'!H51</f>
        <v>0</v>
      </c>
      <c r="F62" s="35">
        <f>D62*E62</f>
        <v>0</v>
      </c>
      <c r="G62" s="10"/>
      <c r="H62" s="33">
        <f>'6. Historical Wholesale'!H62</f>
        <v>0</v>
      </c>
      <c r="I62" s="34">
        <f>'5. UTRs and Sub-Transmission'!H53</f>
        <v>0</v>
      </c>
      <c r="J62" s="35">
        <f>H62*I62</f>
        <v>0</v>
      </c>
      <c r="K62" s="10"/>
      <c r="L62" s="33">
        <f>'6. Historical Wholesale'!L62</f>
        <v>0</v>
      </c>
      <c r="M62" s="34">
        <f>'5. UTRs and Sub-Transmission'!H55</f>
        <v>0</v>
      </c>
      <c r="N62" s="35">
        <f>L62*M62</f>
        <v>0</v>
      </c>
      <c r="O62" s="10"/>
      <c r="P62" s="23">
        <f t="shared" ref="P62:P73" si="14">J62+N62</f>
        <v>0</v>
      </c>
      <c r="Q62" s="10"/>
    </row>
    <row r="63" spans="2:17" ht="15.6" x14ac:dyDescent="0.3">
      <c r="B63" s="24" t="s">
        <v>121</v>
      </c>
      <c r="C63" s="10"/>
      <c r="D63" s="33">
        <f>'6. Historical Wholesale'!D63</f>
        <v>0</v>
      </c>
      <c r="E63" s="34">
        <f>E62</f>
        <v>0</v>
      </c>
      <c r="F63" s="35">
        <f t="shared" ref="F63:F73" si="15">D63*E63</f>
        <v>0</v>
      </c>
      <c r="G63" s="10"/>
      <c r="H63" s="33">
        <f>'6. Historical Wholesale'!H63</f>
        <v>0</v>
      </c>
      <c r="I63" s="34">
        <f>I62</f>
        <v>0</v>
      </c>
      <c r="J63" s="35">
        <f t="shared" ref="J63:J73" si="16">H63*I63</f>
        <v>0</v>
      </c>
      <c r="K63" s="10"/>
      <c r="L63" s="33">
        <f>'6. Historical Wholesale'!L63</f>
        <v>0</v>
      </c>
      <c r="M63" s="34">
        <f>M62</f>
        <v>0</v>
      </c>
      <c r="N63" s="35">
        <f t="shared" ref="N63:N73" si="17">L63*M63</f>
        <v>0</v>
      </c>
      <c r="O63" s="10"/>
      <c r="P63" s="23">
        <f t="shared" si="14"/>
        <v>0</v>
      </c>
      <c r="Q63" s="10"/>
    </row>
    <row r="64" spans="2:17" ht="15.6" x14ac:dyDescent="0.3">
      <c r="B64" s="24" t="s">
        <v>122</v>
      </c>
      <c r="C64" s="10"/>
      <c r="D64" s="33">
        <f>'6. Historical Wholesale'!D64</f>
        <v>0</v>
      </c>
      <c r="E64" s="34">
        <f t="shared" ref="E64:E73" si="18">E63</f>
        <v>0</v>
      </c>
      <c r="F64" s="35">
        <f t="shared" si="15"/>
        <v>0</v>
      </c>
      <c r="G64" s="10"/>
      <c r="H64" s="33">
        <f>'6. Historical Wholesale'!H64</f>
        <v>0</v>
      </c>
      <c r="I64" s="34">
        <f t="shared" ref="I64:I73" si="19">I63</f>
        <v>0</v>
      </c>
      <c r="J64" s="35">
        <f t="shared" si="16"/>
        <v>0</v>
      </c>
      <c r="K64" s="10"/>
      <c r="L64" s="33">
        <f>'6. Historical Wholesale'!L64</f>
        <v>0</v>
      </c>
      <c r="M64" s="34">
        <f>M63</f>
        <v>0</v>
      </c>
      <c r="N64" s="35">
        <f t="shared" si="17"/>
        <v>0</v>
      </c>
      <c r="O64" s="10"/>
      <c r="P64" s="23">
        <f t="shared" si="14"/>
        <v>0</v>
      </c>
      <c r="Q64" s="10"/>
    </row>
    <row r="65" spans="2:17" ht="15.6" x14ac:dyDescent="0.3">
      <c r="B65" s="24" t="s">
        <v>123</v>
      </c>
      <c r="C65" s="10"/>
      <c r="D65" s="33">
        <f>'6. Historical Wholesale'!D65</f>
        <v>0</v>
      </c>
      <c r="E65" s="34">
        <f t="shared" si="18"/>
        <v>0</v>
      </c>
      <c r="F65" s="35">
        <f t="shared" si="15"/>
        <v>0</v>
      </c>
      <c r="G65" s="10"/>
      <c r="H65" s="33">
        <f>'6. Historical Wholesale'!H65</f>
        <v>0</v>
      </c>
      <c r="I65" s="34">
        <f t="shared" si="19"/>
        <v>0</v>
      </c>
      <c r="J65" s="35">
        <f t="shared" si="16"/>
        <v>0</v>
      </c>
      <c r="K65" s="10"/>
      <c r="L65" s="33">
        <f>'6. Historical Wholesale'!L65</f>
        <v>0</v>
      </c>
      <c r="M65" s="34">
        <f t="shared" ref="M65:M73" si="20">M64</f>
        <v>0</v>
      </c>
      <c r="N65" s="35">
        <f t="shared" si="17"/>
        <v>0</v>
      </c>
      <c r="O65" s="10"/>
      <c r="P65" s="23">
        <f t="shared" si="14"/>
        <v>0</v>
      </c>
      <c r="Q65" s="10"/>
    </row>
    <row r="66" spans="2:17" ht="15.6" x14ac:dyDescent="0.3">
      <c r="B66" s="24" t="s">
        <v>124</v>
      </c>
      <c r="C66" s="10"/>
      <c r="D66" s="33">
        <f>'6. Historical Wholesale'!D66</f>
        <v>0</v>
      </c>
      <c r="E66" s="34">
        <f t="shared" si="18"/>
        <v>0</v>
      </c>
      <c r="F66" s="35">
        <f t="shared" si="15"/>
        <v>0</v>
      </c>
      <c r="G66" s="10"/>
      <c r="H66" s="33">
        <f>'6. Historical Wholesale'!H66</f>
        <v>0</v>
      </c>
      <c r="I66" s="34">
        <f t="shared" si="19"/>
        <v>0</v>
      </c>
      <c r="J66" s="35">
        <f t="shared" si="16"/>
        <v>0</v>
      </c>
      <c r="K66" s="10"/>
      <c r="L66" s="33">
        <f>'6. Historical Wholesale'!L66</f>
        <v>0</v>
      </c>
      <c r="M66" s="34">
        <f t="shared" si="20"/>
        <v>0</v>
      </c>
      <c r="N66" s="35">
        <f t="shared" si="17"/>
        <v>0</v>
      </c>
      <c r="O66" s="10"/>
      <c r="P66" s="23">
        <f t="shared" si="14"/>
        <v>0</v>
      </c>
      <c r="Q66" s="10"/>
    </row>
    <row r="67" spans="2:17" ht="15.6" x14ac:dyDescent="0.3">
      <c r="B67" s="24" t="s">
        <v>125</v>
      </c>
      <c r="C67" s="10"/>
      <c r="D67" s="33">
        <f>'6. Historical Wholesale'!D67</f>
        <v>0</v>
      </c>
      <c r="E67" s="34">
        <f t="shared" si="18"/>
        <v>0</v>
      </c>
      <c r="F67" s="35">
        <f t="shared" si="15"/>
        <v>0</v>
      </c>
      <c r="G67" s="10"/>
      <c r="H67" s="33">
        <f>'6. Historical Wholesale'!H67</f>
        <v>0</v>
      </c>
      <c r="I67" s="34">
        <f t="shared" si="19"/>
        <v>0</v>
      </c>
      <c r="J67" s="35">
        <f t="shared" si="16"/>
        <v>0</v>
      </c>
      <c r="K67" s="10"/>
      <c r="L67" s="33">
        <f>'6. Historical Wholesale'!L67</f>
        <v>0</v>
      </c>
      <c r="M67" s="34">
        <f t="shared" si="20"/>
        <v>0</v>
      </c>
      <c r="N67" s="35">
        <f t="shared" si="17"/>
        <v>0</v>
      </c>
      <c r="O67" s="10"/>
      <c r="P67" s="23">
        <f t="shared" si="14"/>
        <v>0</v>
      </c>
      <c r="Q67" s="10"/>
    </row>
    <row r="68" spans="2:17" ht="15.6" x14ac:dyDescent="0.3">
      <c r="B68" s="24" t="s">
        <v>126</v>
      </c>
      <c r="C68" s="10"/>
      <c r="D68" s="33">
        <f>'6. Historical Wholesale'!D68</f>
        <v>0</v>
      </c>
      <c r="E68" s="34">
        <f t="shared" si="18"/>
        <v>0</v>
      </c>
      <c r="F68" s="35">
        <f t="shared" si="15"/>
        <v>0</v>
      </c>
      <c r="G68" s="10"/>
      <c r="H68" s="33">
        <f>'6. Historical Wholesale'!H68</f>
        <v>0</v>
      </c>
      <c r="I68" s="34">
        <f t="shared" si="19"/>
        <v>0</v>
      </c>
      <c r="J68" s="35">
        <f t="shared" si="16"/>
        <v>0</v>
      </c>
      <c r="K68" s="10"/>
      <c r="L68" s="33">
        <f>'6. Historical Wholesale'!L68</f>
        <v>0</v>
      </c>
      <c r="M68" s="34">
        <f t="shared" si="20"/>
        <v>0</v>
      </c>
      <c r="N68" s="35">
        <f t="shared" si="17"/>
        <v>0</v>
      </c>
      <c r="O68" s="10"/>
      <c r="P68" s="23">
        <f t="shared" si="14"/>
        <v>0</v>
      </c>
      <c r="Q68" s="10"/>
    </row>
    <row r="69" spans="2:17" ht="15.6" x14ac:dyDescent="0.3">
      <c r="B69" s="24" t="s">
        <v>127</v>
      </c>
      <c r="C69" s="10"/>
      <c r="D69" s="33">
        <f>'6. Historical Wholesale'!D69</f>
        <v>0</v>
      </c>
      <c r="E69" s="34">
        <f t="shared" si="18"/>
        <v>0</v>
      </c>
      <c r="F69" s="35">
        <f t="shared" si="15"/>
        <v>0</v>
      </c>
      <c r="G69" s="10"/>
      <c r="H69" s="33">
        <f>'6. Historical Wholesale'!H69</f>
        <v>0</v>
      </c>
      <c r="I69" s="34">
        <f t="shared" si="19"/>
        <v>0</v>
      </c>
      <c r="J69" s="35">
        <f t="shared" si="16"/>
        <v>0</v>
      </c>
      <c r="K69" s="10"/>
      <c r="L69" s="33">
        <f>'6. Historical Wholesale'!L69</f>
        <v>0</v>
      </c>
      <c r="M69" s="34">
        <f t="shared" si="20"/>
        <v>0</v>
      </c>
      <c r="N69" s="35">
        <f t="shared" si="17"/>
        <v>0</v>
      </c>
      <c r="O69" s="10"/>
      <c r="P69" s="23">
        <f t="shared" si="14"/>
        <v>0</v>
      </c>
      <c r="Q69" s="10"/>
    </row>
    <row r="70" spans="2:17" ht="15.6" x14ac:dyDescent="0.3">
      <c r="B70" s="24" t="s">
        <v>128</v>
      </c>
      <c r="C70" s="10"/>
      <c r="D70" s="33">
        <f>'6. Historical Wholesale'!D70</f>
        <v>0</v>
      </c>
      <c r="E70" s="34">
        <f t="shared" si="18"/>
        <v>0</v>
      </c>
      <c r="F70" s="35">
        <f t="shared" si="15"/>
        <v>0</v>
      </c>
      <c r="G70" s="10"/>
      <c r="H70" s="33">
        <f>'6. Historical Wholesale'!H70</f>
        <v>0</v>
      </c>
      <c r="I70" s="34">
        <f t="shared" si="19"/>
        <v>0</v>
      </c>
      <c r="J70" s="35">
        <f t="shared" si="16"/>
        <v>0</v>
      </c>
      <c r="K70" s="10"/>
      <c r="L70" s="33">
        <f>'6. Historical Wholesale'!L70</f>
        <v>0</v>
      </c>
      <c r="M70" s="34">
        <f t="shared" si="20"/>
        <v>0</v>
      </c>
      <c r="N70" s="35">
        <f t="shared" si="17"/>
        <v>0</v>
      </c>
      <c r="O70" s="10"/>
      <c r="P70" s="23">
        <f t="shared" si="14"/>
        <v>0</v>
      </c>
      <c r="Q70" s="10"/>
    </row>
    <row r="71" spans="2:17" ht="15.6" x14ac:dyDescent="0.3">
      <c r="B71" s="24" t="s">
        <v>129</v>
      </c>
      <c r="C71" s="10"/>
      <c r="D71" s="33">
        <f>'6. Historical Wholesale'!D71</f>
        <v>0</v>
      </c>
      <c r="E71" s="34">
        <f t="shared" si="18"/>
        <v>0</v>
      </c>
      <c r="F71" s="35">
        <f t="shared" si="15"/>
        <v>0</v>
      </c>
      <c r="G71" s="10"/>
      <c r="H71" s="33">
        <f>'6. Historical Wholesale'!H71</f>
        <v>0</v>
      </c>
      <c r="I71" s="34">
        <f t="shared" si="19"/>
        <v>0</v>
      </c>
      <c r="J71" s="35">
        <f t="shared" si="16"/>
        <v>0</v>
      </c>
      <c r="K71" s="10"/>
      <c r="L71" s="33">
        <f>'6. Historical Wholesale'!L71</f>
        <v>0</v>
      </c>
      <c r="M71" s="34">
        <f t="shared" si="20"/>
        <v>0</v>
      </c>
      <c r="N71" s="35">
        <f t="shared" si="17"/>
        <v>0</v>
      </c>
      <c r="O71" s="10"/>
      <c r="P71" s="23">
        <f t="shared" si="14"/>
        <v>0</v>
      </c>
      <c r="Q71" s="10"/>
    </row>
    <row r="72" spans="2:17" ht="15.6" x14ac:dyDescent="0.3">
      <c r="B72" s="24" t="s">
        <v>130</v>
      </c>
      <c r="C72" s="10"/>
      <c r="D72" s="33">
        <f>'6. Historical Wholesale'!D72</f>
        <v>0</v>
      </c>
      <c r="E72" s="34">
        <f t="shared" si="18"/>
        <v>0</v>
      </c>
      <c r="F72" s="35">
        <f t="shared" si="15"/>
        <v>0</v>
      </c>
      <c r="G72" s="10"/>
      <c r="H72" s="33">
        <f>'6. Historical Wholesale'!H72</f>
        <v>0</v>
      </c>
      <c r="I72" s="34">
        <f t="shared" si="19"/>
        <v>0</v>
      </c>
      <c r="J72" s="35">
        <f t="shared" si="16"/>
        <v>0</v>
      </c>
      <c r="K72" s="10"/>
      <c r="L72" s="33">
        <f>'6. Historical Wholesale'!L72</f>
        <v>0</v>
      </c>
      <c r="M72" s="34">
        <f t="shared" si="20"/>
        <v>0</v>
      </c>
      <c r="N72" s="35">
        <f t="shared" si="17"/>
        <v>0</v>
      </c>
      <c r="O72" s="10"/>
      <c r="P72" s="23">
        <f t="shared" si="14"/>
        <v>0</v>
      </c>
      <c r="Q72" s="10"/>
    </row>
    <row r="73" spans="2:17" ht="15.6" x14ac:dyDescent="0.3">
      <c r="B73" s="24" t="s">
        <v>131</v>
      </c>
      <c r="C73" s="10"/>
      <c r="D73" s="33">
        <f>'6. Historical Wholesale'!D73</f>
        <v>0</v>
      </c>
      <c r="E73" s="34">
        <f t="shared" si="18"/>
        <v>0</v>
      </c>
      <c r="F73" s="35">
        <f t="shared" si="15"/>
        <v>0</v>
      </c>
      <c r="G73" s="10"/>
      <c r="H73" s="33">
        <f>'6. Historical Wholesale'!H73</f>
        <v>0</v>
      </c>
      <c r="I73" s="34">
        <f t="shared" si="19"/>
        <v>0</v>
      </c>
      <c r="J73" s="35">
        <f t="shared" si="16"/>
        <v>0</v>
      </c>
      <c r="K73" s="10"/>
      <c r="L73" s="33">
        <f>'6. Historical Wholesale'!L73</f>
        <v>0</v>
      </c>
      <c r="M73" s="34">
        <f t="shared" si="20"/>
        <v>0</v>
      </c>
      <c r="N73" s="35">
        <f t="shared" si="17"/>
        <v>0</v>
      </c>
      <c r="O73" s="10"/>
      <c r="P73" s="23">
        <f t="shared" si="14"/>
        <v>0</v>
      </c>
      <c r="Q73" s="10"/>
    </row>
    <row r="74" spans="2:17" x14ac:dyDescent="0.25">
      <c r="B74" s="10"/>
      <c r="C74" s="10"/>
      <c r="D74" s="10"/>
      <c r="E74" s="10"/>
      <c r="F74" s="10"/>
      <c r="G74" s="10"/>
      <c r="H74" s="10"/>
      <c r="I74" s="10"/>
      <c r="J74" s="10"/>
      <c r="K74" s="10"/>
      <c r="L74" s="10"/>
      <c r="M74" s="10"/>
      <c r="N74" s="10"/>
      <c r="O74" s="10"/>
      <c r="P74" s="10"/>
      <c r="Q74" s="10"/>
    </row>
    <row r="75" spans="2:17" ht="18.600000000000001" thickBot="1" x14ac:dyDescent="0.4">
      <c r="B75" s="25" t="s">
        <v>132</v>
      </c>
      <c r="C75" s="10"/>
      <c r="D75" s="26">
        <f>SUM(D62:D73)</f>
        <v>0</v>
      </c>
      <c r="E75" s="27">
        <f>IF(D75&lt;&gt;0,F75/D75,0)</f>
        <v>0</v>
      </c>
      <c r="F75" s="28">
        <f>SUM(F62:F73)</f>
        <v>0</v>
      </c>
      <c r="G75" s="10"/>
      <c r="H75" s="26">
        <f>SUM(H62:H73)</f>
        <v>0</v>
      </c>
      <c r="I75" s="27">
        <f>IF(H75&lt;&gt;0,J75/H75,0)</f>
        <v>0</v>
      </c>
      <c r="J75" s="28">
        <f>SUM(J62:J73)</f>
        <v>0</v>
      </c>
      <c r="K75" s="10"/>
      <c r="L75" s="26">
        <f>SUM(L62:L73)</f>
        <v>0</v>
      </c>
      <c r="M75" s="27">
        <f>IF(L75&lt;&gt;0,N75/L75,0)</f>
        <v>0</v>
      </c>
      <c r="N75" s="28">
        <f>SUM(N62:N73)</f>
        <v>0</v>
      </c>
      <c r="O75" s="10"/>
      <c r="P75" s="28">
        <f>SUM(P62:P73)</f>
        <v>0</v>
      </c>
      <c r="Q75" s="10"/>
    </row>
    <row r="76" spans="2:17" x14ac:dyDescent="0.25">
      <c r="B76" s="10"/>
      <c r="C76" s="10"/>
      <c r="D76" s="10"/>
      <c r="E76" s="10"/>
      <c r="F76" s="10"/>
      <c r="G76" s="10"/>
      <c r="H76" s="10"/>
      <c r="I76" s="10"/>
      <c r="J76" s="10"/>
      <c r="K76" s="10"/>
      <c r="L76" s="10"/>
      <c r="M76" s="10"/>
      <c r="N76" s="10"/>
      <c r="O76" s="10"/>
      <c r="P76" s="10"/>
      <c r="Q76" s="10"/>
    </row>
    <row r="77" spans="2:17" ht="15.6" x14ac:dyDescent="0.25">
      <c r="B77" s="84" t="str">
        <f>'6. Historical Wholesale'!B77</f>
        <v>Add Extra Host Here (II)</v>
      </c>
      <c r="C77" s="72"/>
      <c r="D77" s="171" t="s">
        <v>183</v>
      </c>
      <c r="E77" s="171"/>
      <c r="F77" s="171"/>
      <c r="G77" s="72"/>
      <c r="H77" s="171" t="s">
        <v>186</v>
      </c>
      <c r="I77" s="171"/>
      <c r="J77" s="171"/>
      <c r="K77" s="72"/>
      <c r="L77" s="171" t="s">
        <v>185</v>
      </c>
      <c r="M77" s="171"/>
      <c r="N77" s="171"/>
      <c r="O77" s="72"/>
      <c r="P77" s="84" t="s">
        <v>184</v>
      </c>
      <c r="Q77" s="10"/>
    </row>
    <row r="78" spans="2:17" ht="15.6" x14ac:dyDescent="0.3">
      <c r="B78" s="21"/>
      <c r="C78" s="15"/>
      <c r="D78" s="22"/>
      <c r="E78" s="22"/>
      <c r="F78" s="22"/>
      <c r="G78" s="15"/>
      <c r="H78" s="22"/>
      <c r="I78" s="22"/>
      <c r="J78" s="22"/>
      <c r="K78" s="15"/>
      <c r="L78" s="22"/>
      <c r="M78" s="22"/>
      <c r="N78" s="22"/>
      <c r="O78" s="15"/>
      <c r="P78" s="22"/>
      <c r="Q78" s="10"/>
    </row>
    <row r="79" spans="2:17" ht="15.6" x14ac:dyDescent="0.3">
      <c r="B79" s="21" t="s">
        <v>117</v>
      </c>
      <c r="C79" s="15"/>
      <c r="D79" s="22" t="s">
        <v>118</v>
      </c>
      <c r="E79" s="22" t="s">
        <v>112</v>
      </c>
      <c r="F79" s="22" t="s">
        <v>119</v>
      </c>
      <c r="G79" s="15"/>
      <c r="H79" s="22" t="s">
        <v>118</v>
      </c>
      <c r="I79" s="22" t="s">
        <v>112</v>
      </c>
      <c r="J79" s="22" t="s">
        <v>119</v>
      </c>
      <c r="K79" s="15"/>
      <c r="L79" s="22" t="s">
        <v>118</v>
      </c>
      <c r="M79" s="22" t="s">
        <v>112</v>
      </c>
      <c r="N79" s="22" t="s">
        <v>119</v>
      </c>
      <c r="O79" s="15"/>
      <c r="P79" s="22" t="s">
        <v>119</v>
      </c>
      <c r="Q79" s="10"/>
    </row>
    <row r="80" spans="2:17" x14ac:dyDescent="0.25">
      <c r="B80" s="10"/>
      <c r="C80" s="10"/>
      <c r="D80" s="10"/>
      <c r="E80" s="10"/>
      <c r="F80" s="10"/>
      <c r="G80" s="10"/>
      <c r="H80" s="10"/>
      <c r="I80" s="10"/>
      <c r="J80" s="10"/>
      <c r="K80" s="10"/>
      <c r="L80" s="10"/>
      <c r="M80" s="10"/>
      <c r="N80" s="10"/>
      <c r="O80" s="10"/>
      <c r="P80" s="10"/>
      <c r="Q80" s="10"/>
    </row>
    <row r="81" spans="2:17" ht="15.6" x14ac:dyDescent="0.3">
      <c r="B81" s="24" t="s">
        <v>120</v>
      </c>
      <c r="C81" s="10"/>
      <c r="D81" s="33">
        <f>'6. Historical Wholesale'!D81</f>
        <v>0</v>
      </c>
      <c r="E81" s="34">
        <f>'5. UTRs and Sub-Transmission'!H66</f>
        <v>0</v>
      </c>
      <c r="F81" s="35">
        <f>D81*E81</f>
        <v>0</v>
      </c>
      <c r="G81" s="10"/>
      <c r="H81" s="33">
        <f>'6. Historical Wholesale'!H81</f>
        <v>0</v>
      </c>
      <c r="I81" s="34">
        <f>'5. UTRs and Sub-Transmission'!H68</f>
        <v>0</v>
      </c>
      <c r="J81" s="35">
        <f>H81*I81</f>
        <v>0</v>
      </c>
      <c r="K81" s="10"/>
      <c r="L81" s="33">
        <f>'6. Historical Wholesale'!L81</f>
        <v>0</v>
      </c>
      <c r="M81" s="34">
        <f>'5. UTRs and Sub-Transmission'!H70</f>
        <v>0</v>
      </c>
      <c r="N81" s="35">
        <f>L81*M81</f>
        <v>0</v>
      </c>
      <c r="O81" s="10"/>
      <c r="P81" s="23">
        <f t="shared" ref="P81:P92" si="21">J81+N81</f>
        <v>0</v>
      </c>
      <c r="Q81" s="10"/>
    </row>
    <row r="82" spans="2:17" ht="15.6" x14ac:dyDescent="0.3">
      <c r="B82" s="24" t="s">
        <v>121</v>
      </c>
      <c r="C82" s="10"/>
      <c r="D82" s="33">
        <f>'6. Historical Wholesale'!D82</f>
        <v>0</v>
      </c>
      <c r="E82" s="34">
        <f>E81</f>
        <v>0</v>
      </c>
      <c r="F82" s="35">
        <f t="shared" ref="F82:F92" si="22">D82*E82</f>
        <v>0</v>
      </c>
      <c r="G82" s="10"/>
      <c r="H82" s="33">
        <f>'6. Historical Wholesale'!H82</f>
        <v>0</v>
      </c>
      <c r="I82" s="34">
        <f>I81</f>
        <v>0</v>
      </c>
      <c r="J82" s="35">
        <f t="shared" ref="J82:J92" si="23">H82*I82</f>
        <v>0</v>
      </c>
      <c r="K82" s="10"/>
      <c r="L82" s="33">
        <f>'6. Historical Wholesale'!L82</f>
        <v>0</v>
      </c>
      <c r="M82" s="34">
        <f>M81</f>
        <v>0</v>
      </c>
      <c r="N82" s="35">
        <f t="shared" ref="N82:N92" si="24">L82*M82</f>
        <v>0</v>
      </c>
      <c r="O82" s="10"/>
      <c r="P82" s="23">
        <f t="shared" si="21"/>
        <v>0</v>
      </c>
      <c r="Q82" s="10"/>
    </row>
    <row r="83" spans="2:17" ht="15.6" x14ac:dyDescent="0.3">
      <c r="B83" s="24" t="s">
        <v>122</v>
      </c>
      <c r="C83" s="10"/>
      <c r="D83" s="33">
        <f>'6. Historical Wholesale'!D83</f>
        <v>0</v>
      </c>
      <c r="E83" s="34">
        <f t="shared" ref="E83:E92" si="25">E82</f>
        <v>0</v>
      </c>
      <c r="F83" s="35">
        <f t="shared" si="22"/>
        <v>0</v>
      </c>
      <c r="G83" s="10"/>
      <c r="H83" s="33">
        <f>'6. Historical Wholesale'!H83</f>
        <v>0</v>
      </c>
      <c r="I83" s="34">
        <f t="shared" ref="I83:I92" si="26">I82</f>
        <v>0</v>
      </c>
      <c r="J83" s="35">
        <f t="shared" si="23"/>
        <v>0</v>
      </c>
      <c r="K83" s="10"/>
      <c r="L83" s="33">
        <f>'6. Historical Wholesale'!L83</f>
        <v>0</v>
      </c>
      <c r="M83" s="34">
        <f>M82</f>
        <v>0</v>
      </c>
      <c r="N83" s="35">
        <f t="shared" si="24"/>
        <v>0</v>
      </c>
      <c r="O83" s="10"/>
      <c r="P83" s="23">
        <f t="shared" si="21"/>
        <v>0</v>
      </c>
      <c r="Q83" s="10"/>
    </row>
    <row r="84" spans="2:17" ht="15.6" x14ac:dyDescent="0.3">
      <c r="B84" s="24" t="s">
        <v>123</v>
      </c>
      <c r="C84" s="10"/>
      <c r="D84" s="33">
        <f>'6. Historical Wholesale'!D84</f>
        <v>0</v>
      </c>
      <c r="E84" s="34">
        <f t="shared" si="25"/>
        <v>0</v>
      </c>
      <c r="F84" s="35">
        <f t="shared" si="22"/>
        <v>0</v>
      </c>
      <c r="G84" s="10"/>
      <c r="H84" s="33">
        <f>'6. Historical Wholesale'!H84</f>
        <v>0</v>
      </c>
      <c r="I84" s="34">
        <f t="shared" si="26"/>
        <v>0</v>
      </c>
      <c r="J84" s="35">
        <f t="shared" si="23"/>
        <v>0</v>
      </c>
      <c r="K84" s="10"/>
      <c r="L84" s="33">
        <f>'6. Historical Wholesale'!L84</f>
        <v>0</v>
      </c>
      <c r="M84" s="34">
        <f t="shared" ref="M84:M92" si="27">M83</f>
        <v>0</v>
      </c>
      <c r="N84" s="35">
        <f t="shared" si="24"/>
        <v>0</v>
      </c>
      <c r="O84" s="10"/>
      <c r="P84" s="23">
        <f t="shared" si="21"/>
        <v>0</v>
      </c>
      <c r="Q84" s="10"/>
    </row>
    <row r="85" spans="2:17" ht="15.6" x14ac:dyDescent="0.3">
      <c r="B85" s="24" t="s">
        <v>124</v>
      </c>
      <c r="C85" s="10"/>
      <c r="D85" s="33">
        <f>'6. Historical Wholesale'!D85</f>
        <v>0</v>
      </c>
      <c r="E85" s="34">
        <f t="shared" si="25"/>
        <v>0</v>
      </c>
      <c r="F85" s="35">
        <f t="shared" si="22"/>
        <v>0</v>
      </c>
      <c r="G85" s="10"/>
      <c r="H85" s="33">
        <f>'6. Historical Wholesale'!H85</f>
        <v>0</v>
      </c>
      <c r="I85" s="34">
        <f t="shared" si="26"/>
        <v>0</v>
      </c>
      <c r="J85" s="35">
        <f t="shared" si="23"/>
        <v>0</v>
      </c>
      <c r="K85" s="10"/>
      <c r="L85" s="33">
        <f>'6. Historical Wholesale'!L85</f>
        <v>0</v>
      </c>
      <c r="M85" s="34">
        <f t="shared" si="27"/>
        <v>0</v>
      </c>
      <c r="N85" s="35">
        <f t="shared" si="24"/>
        <v>0</v>
      </c>
      <c r="O85" s="10"/>
      <c r="P85" s="23">
        <f t="shared" si="21"/>
        <v>0</v>
      </c>
      <c r="Q85" s="10"/>
    </row>
    <row r="86" spans="2:17" ht="15.6" x14ac:dyDescent="0.3">
      <c r="B86" s="24" t="s">
        <v>125</v>
      </c>
      <c r="C86" s="10"/>
      <c r="D86" s="33">
        <f>'6. Historical Wholesale'!D86</f>
        <v>0</v>
      </c>
      <c r="E86" s="34">
        <f t="shared" si="25"/>
        <v>0</v>
      </c>
      <c r="F86" s="35">
        <f t="shared" si="22"/>
        <v>0</v>
      </c>
      <c r="G86" s="10"/>
      <c r="H86" s="33">
        <f>'6. Historical Wholesale'!H86</f>
        <v>0</v>
      </c>
      <c r="I86" s="34">
        <f t="shared" si="26"/>
        <v>0</v>
      </c>
      <c r="J86" s="35">
        <f t="shared" si="23"/>
        <v>0</v>
      </c>
      <c r="K86" s="10"/>
      <c r="L86" s="33">
        <f>'6. Historical Wholesale'!L86</f>
        <v>0</v>
      </c>
      <c r="M86" s="34">
        <f t="shared" si="27"/>
        <v>0</v>
      </c>
      <c r="N86" s="35">
        <f t="shared" si="24"/>
        <v>0</v>
      </c>
      <c r="O86" s="10"/>
      <c r="P86" s="23">
        <f t="shared" si="21"/>
        <v>0</v>
      </c>
      <c r="Q86" s="10"/>
    </row>
    <row r="87" spans="2:17" ht="15.6" x14ac:dyDescent="0.3">
      <c r="B87" s="24" t="s">
        <v>126</v>
      </c>
      <c r="C87" s="10"/>
      <c r="D87" s="33">
        <f>'6. Historical Wholesale'!D87</f>
        <v>0</v>
      </c>
      <c r="E87" s="34">
        <f t="shared" si="25"/>
        <v>0</v>
      </c>
      <c r="F87" s="35">
        <f t="shared" si="22"/>
        <v>0</v>
      </c>
      <c r="G87" s="10"/>
      <c r="H87" s="33">
        <f>'6. Historical Wholesale'!H87</f>
        <v>0</v>
      </c>
      <c r="I87" s="34">
        <f t="shared" si="26"/>
        <v>0</v>
      </c>
      <c r="J87" s="35">
        <f t="shared" si="23"/>
        <v>0</v>
      </c>
      <c r="K87" s="10"/>
      <c r="L87" s="33">
        <f>'6. Historical Wholesale'!L87</f>
        <v>0</v>
      </c>
      <c r="M87" s="34">
        <f t="shared" si="27"/>
        <v>0</v>
      </c>
      <c r="N87" s="35">
        <f t="shared" si="24"/>
        <v>0</v>
      </c>
      <c r="O87" s="10"/>
      <c r="P87" s="23">
        <f t="shared" si="21"/>
        <v>0</v>
      </c>
      <c r="Q87" s="10"/>
    </row>
    <row r="88" spans="2:17" ht="15.6" x14ac:dyDescent="0.3">
      <c r="B88" s="24" t="s">
        <v>127</v>
      </c>
      <c r="C88" s="10"/>
      <c r="D88" s="33">
        <f>'6. Historical Wholesale'!D88</f>
        <v>0</v>
      </c>
      <c r="E88" s="34">
        <f t="shared" si="25"/>
        <v>0</v>
      </c>
      <c r="F88" s="35">
        <f t="shared" si="22"/>
        <v>0</v>
      </c>
      <c r="G88" s="10"/>
      <c r="H88" s="33">
        <f>'6. Historical Wholesale'!H88</f>
        <v>0</v>
      </c>
      <c r="I88" s="34">
        <f t="shared" si="26"/>
        <v>0</v>
      </c>
      <c r="J88" s="35">
        <f t="shared" si="23"/>
        <v>0</v>
      </c>
      <c r="K88" s="10"/>
      <c r="L88" s="33">
        <f>'6. Historical Wholesale'!L88</f>
        <v>0</v>
      </c>
      <c r="M88" s="34">
        <f t="shared" si="27"/>
        <v>0</v>
      </c>
      <c r="N88" s="35">
        <f t="shared" si="24"/>
        <v>0</v>
      </c>
      <c r="O88" s="10"/>
      <c r="P88" s="23">
        <f t="shared" si="21"/>
        <v>0</v>
      </c>
      <c r="Q88" s="10"/>
    </row>
    <row r="89" spans="2:17" ht="15.6" x14ac:dyDescent="0.3">
      <c r="B89" s="24" t="s">
        <v>128</v>
      </c>
      <c r="C89" s="10"/>
      <c r="D89" s="33">
        <f>'6. Historical Wholesale'!D89</f>
        <v>0</v>
      </c>
      <c r="E89" s="34">
        <f t="shared" si="25"/>
        <v>0</v>
      </c>
      <c r="F89" s="35">
        <f t="shared" si="22"/>
        <v>0</v>
      </c>
      <c r="G89" s="10"/>
      <c r="H89" s="33">
        <f>'6. Historical Wholesale'!H89</f>
        <v>0</v>
      </c>
      <c r="I89" s="34">
        <f t="shared" si="26"/>
        <v>0</v>
      </c>
      <c r="J89" s="35">
        <f t="shared" si="23"/>
        <v>0</v>
      </c>
      <c r="K89" s="10"/>
      <c r="L89" s="33">
        <f>'6. Historical Wholesale'!L89</f>
        <v>0</v>
      </c>
      <c r="M89" s="34">
        <f t="shared" si="27"/>
        <v>0</v>
      </c>
      <c r="N89" s="35">
        <f t="shared" si="24"/>
        <v>0</v>
      </c>
      <c r="O89" s="10"/>
      <c r="P89" s="23">
        <f t="shared" si="21"/>
        <v>0</v>
      </c>
      <c r="Q89" s="10"/>
    </row>
    <row r="90" spans="2:17" ht="15.6" x14ac:dyDescent="0.3">
      <c r="B90" s="24" t="s">
        <v>129</v>
      </c>
      <c r="C90" s="10"/>
      <c r="D90" s="33">
        <f>'6. Historical Wholesale'!D90</f>
        <v>0</v>
      </c>
      <c r="E90" s="34">
        <f t="shared" si="25"/>
        <v>0</v>
      </c>
      <c r="F90" s="35">
        <f t="shared" si="22"/>
        <v>0</v>
      </c>
      <c r="G90" s="10"/>
      <c r="H90" s="33">
        <f>'6. Historical Wholesale'!H90</f>
        <v>0</v>
      </c>
      <c r="I90" s="34">
        <f t="shared" si="26"/>
        <v>0</v>
      </c>
      <c r="J90" s="35">
        <f t="shared" si="23"/>
        <v>0</v>
      </c>
      <c r="K90" s="10"/>
      <c r="L90" s="33">
        <f>'6. Historical Wholesale'!L90</f>
        <v>0</v>
      </c>
      <c r="M90" s="34">
        <f t="shared" si="27"/>
        <v>0</v>
      </c>
      <c r="N90" s="35">
        <f t="shared" si="24"/>
        <v>0</v>
      </c>
      <c r="O90" s="10"/>
      <c r="P90" s="23">
        <f t="shared" si="21"/>
        <v>0</v>
      </c>
      <c r="Q90" s="10"/>
    </row>
    <row r="91" spans="2:17" ht="15.6" x14ac:dyDescent="0.3">
      <c r="B91" s="24" t="s">
        <v>130</v>
      </c>
      <c r="C91" s="10"/>
      <c r="D91" s="33">
        <f>'6. Historical Wholesale'!D91</f>
        <v>0</v>
      </c>
      <c r="E91" s="34">
        <f t="shared" si="25"/>
        <v>0</v>
      </c>
      <c r="F91" s="35">
        <f t="shared" si="22"/>
        <v>0</v>
      </c>
      <c r="G91" s="10"/>
      <c r="H91" s="33">
        <f>'6. Historical Wholesale'!H91</f>
        <v>0</v>
      </c>
      <c r="I91" s="34">
        <f t="shared" si="26"/>
        <v>0</v>
      </c>
      <c r="J91" s="35">
        <f t="shared" si="23"/>
        <v>0</v>
      </c>
      <c r="K91" s="10"/>
      <c r="L91" s="33">
        <f>'6. Historical Wholesale'!L91</f>
        <v>0</v>
      </c>
      <c r="M91" s="34">
        <f t="shared" si="27"/>
        <v>0</v>
      </c>
      <c r="N91" s="35">
        <f t="shared" si="24"/>
        <v>0</v>
      </c>
      <c r="O91" s="10"/>
      <c r="P91" s="23">
        <f t="shared" si="21"/>
        <v>0</v>
      </c>
      <c r="Q91" s="10"/>
    </row>
    <row r="92" spans="2:17" ht="15.6" x14ac:dyDescent="0.3">
      <c r="B92" s="24" t="s">
        <v>131</v>
      </c>
      <c r="C92" s="10"/>
      <c r="D92" s="33">
        <f>'6. Historical Wholesale'!D92</f>
        <v>0</v>
      </c>
      <c r="E92" s="34">
        <f t="shared" si="25"/>
        <v>0</v>
      </c>
      <c r="F92" s="35">
        <f t="shared" si="22"/>
        <v>0</v>
      </c>
      <c r="G92" s="10"/>
      <c r="H92" s="33">
        <f>'6. Historical Wholesale'!H92</f>
        <v>0</v>
      </c>
      <c r="I92" s="34">
        <f t="shared" si="26"/>
        <v>0</v>
      </c>
      <c r="J92" s="35">
        <f t="shared" si="23"/>
        <v>0</v>
      </c>
      <c r="K92" s="10"/>
      <c r="L92" s="33">
        <f>'6. Historical Wholesale'!L92</f>
        <v>0</v>
      </c>
      <c r="M92" s="34">
        <f t="shared" si="27"/>
        <v>0</v>
      </c>
      <c r="N92" s="35">
        <f t="shared" si="24"/>
        <v>0</v>
      </c>
      <c r="O92" s="10"/>
      <c r="P92" s="23">
        <f t="shared" si="21"/>
        <v>0</v>
      </c>
      <c r="Q92" s="10"/>
    </row>
    <row r="93" spans="2:17" x14ac:dyDescent="0.25">
      <c r="B93" s="10"/>
      <c r="C93" s="10"/>
      <c r="D93" s="10"/>
      <c r="E93" s="10"/>
      <c r="F93" s="10"/>
      <c r="G93" s="10"/>
      <c r="H93" s="10"/>
      <c r="I93" s="10"/>
      <c r="J93" s="10"/>
      <c r="K93" s="10"/>
      <c r="L93" s="10"/>
      <c r="M93" s="10"/>
      <c r="N93" s="10"/>
      <c r="O93" s="10"/>
      <c r="P93" s="10"/>
      <c r="Q93" s="10"/>
    </row>
    <row r="94" spans="2:17" ht="18.600000000000001" thickBot="1" x14ac:dyDescent="0.4">
      <c r="B94" s="25" t="s">
        <v>132</v>
      </c>
      <c r="C94" s="10"/>
      <c r="D94" s="26">
        <f>SUM(D81:D92)</f>
        <v>0</v>
      </c>
      <c r="E94" s="27">
        <f>IF(D94&lt;&gt;0,F94/D94,0)</f>
        <v>0</v>
      </c>
      <c r="F94" s="28">
        <f>SUM(F81:F92)</f>
        <v>0</v>
      </c>
      <c r="G94" s="10"/>
      <c r="H94" s="26">
        <f>SUM(H81:H92)</f>
        <v>0</v>
      </c>
      <c r="I94" s="27">
        <f>IF(H94&lt;&gt;0,J94/H94,0)</f>
        <v>0</v>
      </c>
      <c r="J94" s="28">
        <f>SUM(J81:J92)</f>
        <v>0</v>
      </c>
      <c r="K94" s="10"/>
      <c r="L94" s="26">
        <f>SUM(L81:L92)</f>
        <v>0</v>
      </c>
      <c r="M94" s="27">
        <f>IF(L94&lt;&gt;0,N94/L94,0)</f>
        <v>0</v>
      </c>
      <c r="N94" s="28">
        <f>SUM(N81:N92)</f>
        <v>0</v>
      </c>
      <c r="O94" s="10"/>
      <c r="P94" s="28">
        <f>SUM(P81:P92)</f>
        <v>0</v>
      </c>
      <c r="Q94" s="10"/>
    </row>
    <row r="95" spans="2:17" x14ac:dyDescent="0.25">
      <c r="B95" s="10"/>
      <c r="C95" s="10"/>
      <c r="D95" s="10"/>
      <c r="E95" s="10"/>
      <c r="F95" s="10"/>
      <c r="G95" s="10"/>
      <c r="H95" s="10"/>
      <c r="I95" s="10"/>
      <c r="J95" s="10"/>
      <c r="K95" s="10"/>
      <c r="L95" s="10"/>
      <c r="M95" s="10"/>
      <c r="N95" s="10"/>
      <c r="O95" s="10"/>
      <c r="P95" s="10"/>
      <c r="Q95" s="10"/>
    </row>
    <row r="96" spans="2:17" ht="15.6" x14ac:dyDescent="0.25">
      <c r="B96" s="73" t="s">
        <v>132</v>
      </c>
      <c r="C96" s="72"/>
      <c r="D96" s="171" t="s">
        <v>183</v>
      </c>
      <c r="E96" s="171"/>
      <c r="F96" s="171"/>
      <c r="G96" s="72"/>
      <c r="H96" s="171" t="s">
        <v>186</v>
      </c>
      <c r="I96" s="171"/>
      <c r="J96" s="171"/>
      <c r="K96" s="72"/>
      <c r="L96" s="171" t="s">
        <v>185</v>
      </c>
      <c r="M96" s="171"/>
      <c r="N96" s="171"/>
      <c r="O96" s="72"/>
      <c r="P96" s="73" t="s">
        <v>184</v>
      </c>
      <c r="Q96" s="10"/>
    </row>
    <row r="97" spans="2:17" ht="15.6" x14ac:dyDescent="0.3">
      <c r="B97" s="10"/>
      <c r="C97" s="10"/>
      <c r="D97" s="172"/>
      <c r="E97" s="172"/>
      <c r="F97" s="172"/>
      <c r="G97" s="20"/>
      <c r="H97" s="172"/>
      <c r="I97" s="172"/>
      <c r="J97" s="172"/>
      <c r="K97" s="20"/>
      <c r="L97" s="172"/>
      <c r="M97" s="172"/>
      <c r="N97" s="172"/>
      <c r="O97" s="20"/>
      <c r="P97" s="19"/>
      <c r="Q97" s="10"/>
    </row>
    <row r="98" spans="2:17" ht="15.6" x14ac:dyDescent="0.3">
      <c r="B98" s="18" t="s">
        <v>117</v>
      </c>
      <c r="C98" s="10"/>
      <c r="D98" s="22" t="s">
        <v>118</v>
      </c>
      <c r="E98" s="22" t="s">
        <v>112</v>
      </c>
      <c r="F98" s="22" t="s">
        <v>119</v>
      </c>
      <c r="G98" s="15"/>
      <c r="H98" s="22" t="s">
        <v>118</v>
      </c>
      <c r="I98" s="22" t="s">
        <v>112</v>
      </c>
      <c r="J98" s="22" t="s">
        <v>119</v>
      </c>
      <c r="K98" s="15"/>
      <c r="L98" s="22" t="s">
        <v>118</v>
      </c>
      <c r="M98" s="22" t="s">
        <v>112</v>
      </c>
      <c r="N98" s="22" t="s">
        <v>119</v>
      </c>
      <c r="O98" s="15"/>
      <c r="P98" s="22" t="s">
        <v>119</v>
      </c>
      <c r="Q98" s="10"/>
    </row>
    <row r="99" spans="2:17" x14ac:dyDescent="0.25">
      <c r="B99" s="10"/>
      <c r="C99" s="10"/>
      <c r="D99" s="10"/>
      <c r="E99" s="10"/>
      <c r="F99" s="10"/>
      <c r="G99" s="10"/>
      <c r="H99" s="10"/>
      <c r="I99" s="10"/>
      <c r="J99" s="10"/>
      <c r="K99" s="10"/>
      <c r="L99" s="10"/>
      <c r="M99" s="10"/>
      <c r="N99" s="10"/>
      <c r="O99" s="10"/>
      <c r="P99" s="10"/>
      <c r="Q99" s="10"/>
    </row>
    <row r="100" spans="2:17" ht="15.6" x14ac:dyDescent="0.3">
      <c r="B100" s="24" t="s">
        <v>120</v>
      </c>
      <c r="C100" s="10"/>
      <c r="D100" s="29">
        <f>D24+D43+D62+D81</f>
        <v>3839382.6306818179</v>
      </c>
      <c r="E100" s="32">
        <f t="shared" ref="E100:E111" si="28">IF(D100&lt;&gt;0,F100/D100,0)</f>
        <v>3.61</v>
      </c>
      <c r="F100" s="23">
        <f>F24+F43+F62+F81</f>
        <v>13860171.296761362</v>
      </c>
      <c r="G100" s="10"/>
      <c r="H100" s="29">
        <f>H24+H43+H62+H81</f>
        <v>3607436.2159090908</v>
      </c>
      <c r="I100" s="32">
        <f t="shared" ref="I100:I111" si="29">IF(H100&lt;&gt;0,J100/H100,0)</f>
        <v>0.95</v>
      </c>
      <c r="J100" s="23">
        <f>J24+J43+J62+J81</f>
        <v>3427064.4051136361</v>
      </c>
      <c r="K100" s="10"/>
      <c r="L100" s="29">
        <f>L24+L43+L62+L81</f>
        <v>3551116.3755868548</v>
      </c>
      <c r="M100" s="32">
        <f t="shared" ref="M100:M111" si="30">IF(L100&lt;&gt;0,N100/L100,0)</f>
        <v>2.34</v>
      </c>
      <c r="N100" s="23">
        <f>N24+N43+N62+N81</f>
        <v>8309612.3188732397</v>
      </c>
      <c r="O100" s="10"/>
      <c r="P100" s="23">
        <f t="shared" ref="P100:P111" si="31">J100+N100</f>
        <v>11736676.723986875</v>
      </c>
      <c r="Q100" s="10"/>
    </row>
    <row r="101" spans="2:17" ht="15.6" x14ac:dyDescent="0.3">
      <c r="B101" s="24" t="s">
        <v>121</v>
      </c>
      <c r="C101" s="10"/>
      <c r="D101" s="29">
        <f t="shared" ref="D101:D111" si="32">D25+D44+D63+D82</f>
        <v>3708019.8238636362</v>
      </c>
      <c r="E101" s="32">
        <f t="shared" si="28"/>
        <v>3.61</v>
      </c>
      <c r="F101" s="23">
        <f t="shared" ref="F101:F111" si="33">F25+F44+F63+F82</f>
        <v>13385951.564147726</v>
      </c>
      <c r="G101" s="10"/>
      <c r="H101" s="29">
        <f t="shared" ref="H101:H111" si="34">H25+H44+H63+H82</f>
        <v>3541237.125</v>
      </c>
      <c r="I101" s="32">
        <f t="shared" si="29"/>
        <v>0.95</v>
      </c>
      <c r="J101" s="23">
        <f t="shared" ref="J101:J111" si="35">J25+J44+J63+J82</f>
        <v>3364175.2687499998</v>
      </c>
      <c r="K101" s="10"/>
      <c r="L101" s="29">
        <f t="shared" ref="L101:L111" si="36">L25+L44+L63+L82</f>
        <v>3484006.8544600941</v>
      </c>
      <c r="M101" s="32">
        <f t="shared" si="30"/>
        <v>2.34</v>
      </c>
      <c r="N101" s="23">
        <f t="shared" ref="N101:N111" si="37">N25+N44+N63+N82</f>
        <v>8152576.0394366197</v>
      </c>
      <c r="O101" s="10"/>
      <c r="P101" s="23">
        <f t="shared" si="31"/>
        <v>11516751.30818662</v>
      </c>
      <c r="Q101" s="10"/>
    </row>
    <row r="102" spans="2:17" ht="15.6" x14ac:dyDescent="0.3">
      <c r="B102" s="24" t="s">
        <v>122</v>
      </c>
      <c r="C102" s="10"/>
      <c r="D102" s="29">
        <f t="shared" si="32"/>
        <v>3674590.0909090908</v>
      </c>
      <c r="E102" s="32">
        <f t="shared" si="28"/>
        <v>3.61</v>
      </c>
      <c r="F102" s="23">
        <f t="shared" si="33"/>
        <v>13265270.228181817</v>
      </c>
      <c r="G102" s="10"/>
      <c r="H102" s="29">
        <f t="shared" si="34"/>
        <v>3545779.9090909087</v>
      </c>
      <c r="I102" s="32">
        <f t="shared" si="29"/>
        <v>0.95</v>
      </c>
      <c r="J102" s="23">
        <f t="shared" si="35"/>
        <v>3368490.9136363631</v>
      </c>
      <c r="K102" s="10"/>
      <c r="L102" s="29">
        <f t="shared" si="36"/>
        <v>3487030.2159624416</v>
      </c>
      <c r="M102" s="32">
        <f t="shared" si="30"/>
        <v>2.34</v>
      </c>
      <c r="N102" s="23">
        <f t="shared" si="37"/>
        <v>8159650.7053521127</v>
      </c>
      <c r="O102" s="10"/>
      <c r="P102" s="23">
        <f t="shared" si="31"/>
        <v>11528141.618988477</v>
      </c>
      <c r="Q102" s="10"/>
    </row>
    <row r="103" spans="2:17" ht="15.6" x14ac:dyDescent="0.3">
      <c r="B103" s="24" t="s">
        <v>123</v>
      </c>
      <c r="C103" s="10"/>
      <c r="D103" s="29">
        <f t="shared" si="32"/>
        <v>3306272.4375</v>
      </c>
      <c r="E103" s="32">
        <f t="shared" si="28"/>
        <v>3.6099999999999994</v>
      </c>
      <c r="F103" s="23">
        <f t="shared" si="33"/>
        <v>11935643.499374999</v>
      </c>
      <c r="G103" s="10"/>
      <c r="H103" s="29">
        <f t="shared" si="34"/>
        <v>3507368.5340909092</v>
      </c>
      <c r="I103" s="32">
        <f t="shared" si="29"/>
        <v>0.95</v>
      </c>
      <c r="J103" s="23">
        <f t="shared" si="35"/>
        <v>3332000.1073863637</v>
      </c>
      <c r="K103" s="10"/>
      <c r="L103" s="29">
        <f t="shared" si="36"/>
        <v>3447347.295774648</v>
      </c>
      <c r="M103" s="32">
        <f t="shared" si="30"/>
        <v>2.34</v>
      </c>
      <c r="N103" s="23">
        <f t="shared" si="37"/>
        <v>8066792.6721126754</v>
      </c>
      <c r="O103" s="10"/>
      <c r="P103" s="23">
        <f t="shared" si="31"/>
        <v>11398792.779499039</v>
      </c>
      <c r="Q103" s="10"/>
    </row>
    <row r="104" spans="2:17" ht="15.6" x14ac:dyDescent="0.3">
      <c r="B104" s="24" t="s">
        <v>124</v>
      </c>
      <c r="C104" s="10"/>
      <c r="D104" s="29">
        <f t="shared" si="32"/>
        <v>3559825.1761363633</v>
      </c>
      <c r="E104" s="32">
        <f t="shared" si="28"/>
        <v>3.61</v>
      </c>
      <c r="F104" s="23">
        <f t="shared" si="33"/>
        <v>12850968.885852272</v>
      </c>
      <c r="G104" s="10"/>
      <c r="H104" s="29">
        <f t="shared" si="34"/>
        <v>3388728.1022727271</v>
      </c>
      <c r="I104" s="32">
        <f t="shared" si="29"/>
        <v>0.95</v>
      </c>
      <c r="J104" s="23">
        <f t="shared" si="35"/>
        <v>3219291.6971590905</v>
      </c>
      <c r="K104" s="10"/>
      <c r="L104" s="29">
        <f t="shared" si="36"/>
        <v>3313919.0610328638</v>
      </c>
      <c r="M104" s="32">
        <f t="shared" si="30"/>
        <v>2.34</v>
      </c>
      <c r="N104" s="23">
        <f t="shared" si="37"/>
        <v>7754570.6028169012</v>
      </c>
      <c r="O104" s="10"/>
      <c r="P104" s="23">
        <f t="shared" si="31"/>
        <v>10973862.299975991</v>
      </c>
      <c r="Q104" s="10"/>
    </row>
    <row r="105" spans="2:17" ht="15.6" x14ac:dyDescent="0.3">
      <c r="B105" s="24" t="s">
        <v>125</v>
      </c>
      <c r="C105" s="10"/>
      <c r="D105" s="29">
        <f t="shared" si="32"/>
        <v>4229362.9090909092</v>
      </c>
      <c r="E105" s="32">
        <f t="shared" si="28"/>
        <v>3.61</v>
      </c>
      <c r="F105" s="23">
        <f t="shared" si="33"/>
        <v>15268000.101818182</v>
      </c>
      <c r="G105" s="10"/>
      <c r="H105" s="29">
        <f t="shared" si="34"/>
        <v>3945477.6818181816</v>
      </c>
      <c r="I105" s="32">
        <f t="shared" si="29"/>
        <v>0.95</v>
      </c>
      <c r="J105" s="23">
        <f t="shared" si="35"/>
        <v>3748203.7977272724</v>
      </c>
      <c r="K105" s="10"/>
      <c r="L105" s="29">
        <f t="shared" si="36"/>
        <v>3887828.5633802819</v>
      </c>
      <c r="M105" s="32">
        <f t="shared" si="30"/>
        <v>2.34</v>
      </c>
      <c r="N105" s="23">
        <f t="shared" si="37"/>
        <v>9097518.8383098599</v>
      </c>
      <c r="O105" s="10"/>
      <c r="P105" s="23">
        <f t="shared" si="31"/>
        <v>12845722.636037132</v>
      </c>
      <c r="Q105" s="10"/>
    </row>
    <row r="106" spans="2:17" ht="15.6" x14ac:dyDescent="0.3">
      <c r="B106" s="24" t="s">
        <v>126</v>
      </c>
      <c r="C106" s="10"/>
      <c r="D106" s="29">
        <f t="shared" si="32"/>
        <v>4205568.75</v>
      </c>
      <c r="E106" s="32">
        <f t="shared" si="28"/>
        <v>3.61</v>
      </c>
      <c r="F106" s="23">
        <f t="shared" si="33"/>
        <v>15182103.1875</v>
      </c>
      <c r="G106" s="10"/>
      <c r="H106" s="29">
        <f t="shared" si="34"/>
        <v>3972683.9659090908</v>
      </c>
      <c r="I106" s="32">
        <f t="shared" si="29"/>
        <v>0.95000000000000007</v>
      </c>
      <c r="J106" s="23">
        <f t="shared" si="35"/>
        <v>3774049.7676136363</v>
      </c>
      <c r="K106" s="10"/>
      <c r="L106" s="29">
        <f t="shared" si="36"/>
        <v>3900901.6619718312</v>
      </c>
      <c r="M106" s="32">
        <f t="shared" si="30"/>
        <v>2.34</v>
      </c>
      <c r="N106" s="23">
        <f t="shared" si="37"/>
        <v>9128109.8890140839</v>
      </c>
      <c r="O106" s="10"/>
      <c r="P106" s="23">
        <f t="shared" si="31"/>
        <v>12902159.65662772</v>
      </c>
      <c r="Q106" s="10"/>
    </row>
    <row r="107" spans="2:17" ht="15.6" x14ac:dyDescent="0.3">
      <c r="B107" s="24" t="s">
        <v>127</v>
      </c>
      <c r="C107" s="10"/>
      <c r="D107" s="29">
        <f t="shared" si="32"/>
        <v>4084610.9488636362</v>
      </c>
      <c r="E107" s="32">
        <f t="shared" si="28"/>
        <v>3.61</v>
      </c>
      <c r="F107" s="23">
        <f t="shared" si="33"/>
        <v>14745445.525397725</v>
      </c>
      <c r="G107" s="10"/>
      <c r="H107" s="29">
        <f t="shared" si="34"/>
        <v>3885447.6818181816</v>
      </c>
      <c r="I107" s="32">
        <f t="shared" si="29"/>
        <v>0.95</v>
      </c>
      <c r="J107" s="23">
        <f t="shared" si="35"/>
        <v>3691175.2977272724</v>
      </c>
      <c r="K107" s="10"/>
      <c r="L107" s="29">
        <f t="shared" si="36"/>
        <v>3827102.4319248833</v>
      </c>
      <c r="M107" s="32">
        <f t="shared" si="30"/>
        <v>2.34</v>
      </c>
      <c r="N107" s="23">
        <f t="shared" si="37"/>
        <v>8955419.6907042265</v>
      </c>
      <c r="O107" s="10"/>
      <c r="P107" s="23">
        <f t="shared" si="31"/>
        <v>12646594.988431498</v>
      </c>
      <c r="Q107" s="10"/>
    </row>
    <row r="108" spans="2:17" ht="15.6" x14ac:dyDescent="0.3">
      <c r="B108" s="24" t="s">
        <v>128</v>
      </c>
      <c r="C108" s="10"/>
      <c r="D108" s="29">
        <f t="shared" si="32"/>
        <v>4407905.4034090908</v>
      </c>
      <c r="E108" s="32">
        <f t="shared" si="28"/>
        <v>3.61</v>
      </c>
      <c r="F108" s="23">
        <f t="shared" si="33"/>
        <v>15912538.506306818</v>
      </c>
      <c r="G108" s="10"/>
      <c r="H108" s="29">
        <f t="shared" si="34"/>
        <v>4190349.0681818184</v>
      </c>
      <c r="I108" s="32">
        <f t="shared" si="29"/>
        <v>0.95</v>
      </c>
      <c r="J108" s="23">
        <f t="shared" si="35"/>
        <v>3980831.6147727272</v>
      </c>
      <c r="K108" s="10"/>
      <c r="L108" s="29">
        <f t="shared" si="36"/>
        <v>4126671.2769953054</v>
      </c>
      <c r="M108" s="32">
        <f t="shared" si="30"/>
        <v>2.34</v>
      </c>
      <c r="N108" s="23">
        <f t="shared" si="37"/>
        <v>9656410.7881690133</v>
      </c>
      <c r="O108" s="10"/>
      <c r="P108" s="23">
        <f t="shared" si="31"/>
        <v>13637242.402941741</v>
      </c>
      <c r="Q108" s="10"/>
    </row>
    <row r="109" spans="2:17" ht="15.6" x14ac:dyDescent="0.3">
      <c r="B109" s="24" t="s">
        <v>129</v>
      </c>
      <c r="C109" s="10"/>
      <c r="D109" s="29">
        <f t="shared" si="32"/>
        <v>3381492.7159090908</v>
      </c>
      <c r="E109" s="32">
        <f t="shared" si="28"/>
        <v>3.61</v>
      </c>
      <c r="F109" s="23">
        <f t="shared" si="33"/>
        <v>12207188.704431817</v>
      </c>
      <c r="G109" s="10"/>
      <c r="H109" s="29">
        <f t="shared" si="34"/>
        <v>3278393.3181818184</v>
      </c>
      <c r="I109" s="32">
        <f t="shared" si="29"/>
        <v>0.95</v>
      </c>
      <c r="J109" s="23">
        <f t="shared" si="35"/>
        <v>3114473.6522727273</v>
      </c>
      <c r="K109" s="10"/>
      <c r="L109" s="29">
        <f t="shared" si="36"/>
        <v>3238598.666666667</v>
      </c>
      <c r="M109" s="32">
        <f t="shared" si="30"/>
        <v>2.34</v>
      </c>
      <c r="N109" s="23">
        <f t="shared" si="37"/>
        <v>7578320.8799999999</v>
      </c>
      <c r="O109" s="10"/>
      <c r="P109" s="23">
        <f t="shared" si="31"/>
        <v>10692794.532272726</v>
      </c>
      <c r="Q109" s="10"/>
    </row>
    <row r="110" spans="2:17" ht="15.6" x14ac:dyDescent="0.3">
      <c r="B110" s="24" t="s">
        <v>130</v>
      </c>
      <c r="C110" s="10"/>
      <c r="D110" s="29">
        <f t="shared" si="32"/>
        <v>3349423.0000000005</v>
      </c>
      <c r="E110" s="32">
        <f t="shared" si="28"/>
        <v>3.61</v>
      </c>
      <c r="F110" s="23">
        <f t="shared" si="33"/>
        <v>12091417.030000001</v>
      </c>
      <c r="G110" s="10"/>
      <c r="H110" s="29">
        <f t="shared" si="34"/>
        <v>3312347</v>
      </c>
      <c r="I110" s="32">
        <f t="shared" si="29"/>
        <v>0.95</v>
      </c>
      <c r="J110" s="23">
        <f t="shared" si="35"/>
        <v>3146729.65</v>
      </c>
      <c r="K110" s="10"/>
      <c r="L110" s="29">
        <f t="shared" si="36"/>
        <v>3414800.9999999995</v>
      </c>
      <c r="M110" s="32">
        <f t="shared" si="30"/>
        <v>2.34</v>
      </c>
      <c r="N110" s="23">
        <f t="shared" si="37"/>
        <v>7990634.339999998</v>
      </c>
      <c r="O110" s="10"/>
      <c r="P110" s="23">
        <f t="shared" si="31"/>
        <v>11137363.989999998</v>
      </c>
      <c r="Q110" s="10"/>
    </row>
    <row r="111" spans="2:17" ht="15.6" x14ac:dyDescent="0.3">
      <c r="B111" s="24" t="s">
        <v>131</v>
      </c>
      <c r="C111" s="10"/>
      <c r="D111" s="29">
        <f t="shared" si="32"/>
        <v>3644538</v>
      </c>
      <c r="E111" s="32">
        <f t="shared" si="28"/>
        <v>3.61</v>
      </c>
      <c r="F111" s="23">
        <f t="shared" si="33"/>
        <v>13156782.18</v>
      </c>
      <c r="G111" s="10"/>
      <c r="H111" s="29">
        <f t="shared" si="34"/>
        <v>3641080.9999999995</v>
      </c>
      <c r="I111" s="32">
        <f t="shared" si="29"/>
        <v>0.95</v>
      </c>
      <c r="J111" s="23">
        <f t="shared" si="35"/>
        <v>3459026.9499999993</v>
      </c>
      <c r="K111" s="10"/>
      <c r="L111" s="29">
        <f t="shared" si="36"/>
        <v>3727966</v>
      </c>
      <c r="M111" s="32">
        <f t="shared" si="30"/>
        <v>2.34</v>
      </c>
      <c r="N111" s="23">
        <f t="shared" si="37"/>
        <v>8723440.4399999995</v>
      </c>
      <c r="O111" s="10"/>
      <c r="P111" s="23">
        <f t="shared" si="31"/>
        <v>12182467.389999999</v>
      </c>
      <c r="Q111" s="10"/>
    </row>
    <row r="112" spans="2:17" x14ac:dyDescent="0.25">
      <c r="B112" s="10"/>
      <c r="C112" s="10"/>
      <c r="D112" s="10"/>
      <c r="E112" s="10"/>
      <c r="F112" s="10"/>
      <c r="G112" s="10"/>
      <c r="H112" s="10"/>
      <c r="I112" s="10"/>
      <c r="J112" s="10"/>
      <c r="K112" s="10"/>
      <c r="L112" s="10"/>
      <c r="M112" s="10"/>
      <c r="N112" s="10"/>
      <c r="O112" s="10"/>
      <c r="P112" s="23"/>
      <c r="Q112" s="10"/>
    </row>
    <row r="113" spans="2:17" ht="18.600000000000001" thickBot="1" x14ac:dyDescent="0.4">
      <c r="B113" s="25" t="s">
        <v>132</v>
      </c>
      <c r="C113" s="10"/>
      <c r="D113" s="26">
        <f>SUM(D100:D111)</f>
        <v>45390991.88636364</v>
      </c>
      <c r="E113" s="27">
        <f>IF(D113&lt;&gt;0,F113/D113,0)</f>
        <v>3.609999999999999</v>
      </c>
      <c r="F113" s="28">
        <f>SUM(F100:F111)</f>
        <v>163861480.70977271</v>
      </c>
      <c r="G113" s="10"/>
      <c r="H113" s="26">
        <f>SUM(H100:H111)</f>
        <v>43816329.602272734</v>
      </c>
      <c r="I113" s="27">
        <f>IF(H113&lt;&gt;0,J113/H113,0)</f>
        <v>0.94999999999999962</v>
      </c>
      <c r="J113" s="28">
        <f>SUM(J100:J111)</f>
        <v>41625513.122159079</v>
      </c>
      <c r="K113" s="10"/>
      <c r="L113" s="26">
        <f>SUM(L100:L111)</f>
        <v>43407289.403755866</v>
      </c>
      <c r="M113" s="27">
        <f>IF(L113&lt;&gt;0,N113/L113,0)</f>
        <v>2.34</v>
      </c>
      <c r="N113" s="28">
        <f>SUM(N100:N111)</f>
        <v>101573057.20478873</v>
      </c>
      <c r="O113" s="10"/>
      <c r="P113" s="28">
        <f>SUM(P100:P111)</f>
        <v>143198570.32694781</v>
      </c>
      <c r="Q113" s="10"/>
    </row>
    <row r="115" spans="2:17" x14ac:dyDescent="0.25">
      <c r="N115" s="88" t="s">
        <v>202</v>
      </c>
      <c r="P115" s="90">
        <f>'5. UTRs and Sub-Transmission'!H75</f>
        <v>-10042014</v>
      </c>
    </row>
    <row r="117" spans="2:17" ht="13.8" thickBot="1" x14ac:dyDescent="0.3">
      <c r="N117" s="89" t="s">
        <v>203</v>
      </c>
      <c r="P117" s="28">
        <f>P113+P115</f>
        <v>133156556.32694781</v>
      </c>
    </row>
  </sheetData>
  <mergeCells count="22">
    <mergeCell ref="B13:L13"/>
    <mergeCell ref="D20:F20"/>
    <mergeCell ref="H20:J20"/>
    <mergeCell ref="L20:N20"/>
    <mergeCell ref="D39:F39"/>
    <mergeCell ref="H39:J39"/>
    <mergeCell ref="L39:N39"/>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s>
  <phoneticPr fontId="21" type="noConversion"/>
  <printOptions horizontalCentered="1"/>
  <pageMargins left="0.70866141732283472" right="0.70866141732283472" top="1.5354330708661419" bottom="0.74803149606299213" header="0.31496062992125984" footer="0.51181102362204722"/>
  <pageSetup scale="52" fitToHeight="2" orientation="portrait" r:id="rId1"/>
  <headerFooter scaleWithDoc="0" alignWithMargins="0">
    <oddHeader>&amp;R&amp;"Calibri,Regular"Toronto Hydro-Electric System Limited 
EB-2018-0165
Exhibit 8
Tab 5
Schedule 1
ORIGINAL
Page &amp;P of &amp;N</oddHeader>
  </headerFooter>
  <rowBreaks count="1" manualBreakCount="1">
    <brk id="75"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3:Q117"/>
  <sheetViews>
    <sheetView showGridLines="0" view="pageBreakPreview" zoomScale="40" zoomScaleNormal="100" zoomScaleSheetLayoutView="40" workbookViewId="0">
      <pane ySplit="16" topLeftCell="A47" activePane="bottomLeft" state="frozenSplit"/>
      <selection activeCell="Q44" activeCellId="1" sqref="S37 Q44"/>
      <selection pane="bottomLeft" activeCell="Q44" activeCellId="1" sqref="S37 Q44"/>
    </sheetView>
  </sheetViews>
  <sheetFormatPr defaultColWidth="9.109375" defaultRowHeight="13.2" x14ac:dyDescent="0.25"/>
  <cols>
    <col min="1" max="1" width="11.88671875" style="12" hidden="1" customWidth="1"/>
    <col min="2" max="2" width="30.109375" style="12" customWidth="1"/>
    <col min="3" max="3" width="3.88671875" style="12" customWidth="1"/>
    <col min="4" max="4" width="14.44140625" style="12" customWidth="1"/>
    <col min="5" max="5" width="10.109375" style="12" bestFit="1" customWidth="1"/>
    <col min="6" max="6" width="14.44140625" style="12" customWidth="1"/>
    <col min="7" max="7" width="2.88671875" style="12" customWidth="1"/>
    <col min="8" max="8" width="14.44140625" style="12" customWidth="1"/>
    <col min="9" max="9" width="9.6640625" style="12" bestFit="1" customWidth="1"/>
    <col min="10" max="10" width="14.44140625" style="12" customWidth="1"/>
    <col min="11" max="11" width="3.109375" style="12" customWidth="1"/>
    <col min="12" max="12" width="14.44140625" style="12" customWidth="1"/>
    <col min="13" max="13" width="9.6640625" style="12" bestFit="1" customWidth="1"/>
    <col min="14" max="14" width="14.44140625" style="12" customWidth="1"/>
    <col min="15" max="15" width="3.6640625" style="12" customWidth="1"/>
    <col min="16" max="16" width="15.6640625" style="12" customWidth="1"/>
    <col min="17" max="16384" width="9.109375" style="12"/>
  </cols>
  <sheetData>
    <row r="13" spans="2:13" ht="32.25" customHeight="1" x14ac:dyDescent="0.25">
      <c r="B13" s="162" t="s">
        <v>236</v>
      </c>
      <c r="C13" s="162"/>
      <c r="D13" s="162"/>
      <c r="E13" s="162"/>
      <c r="F13" s="162"/>
      <c r="G13" s="162"/>
      <c r="H13" s="162"/>
      <c r="I13" s="162"/>
      <c r="J13" s="162"/>
      <c r="K13" s="162"/>
      <c r="L13" s="162"/>
      <c r="M13" s="162"/>
    </row>
    <row r="14" spans="2:13" ht="0.75" customHeight="1" x14ac:dyDescent="0.25"/>
    <row r="15" spans="2:13" ht="0.75" customHeight="1" x14ac:dyDescent="0.25"/>
    <row r="16" spans="2:13" ht="0.75" customHeight="1" x14ac:dyDescent="0.25"/>
    <row r="17" spans="2:17" ht="0.75" customHeight="1" x14ac:dyDescent="0.25"/>
    <row r="18" spans="2:17" ht="0.75" customHeight="1" x14ac:dyDescent="0.25"/>
    <row r="19" spans="2:17" ht="0.75" customHeight="1" x14ac:dyDescent="0.3">
      <c r="B19" s="10"/>
      <c r="C19" s="10"/>
      <c r="D19" s="11"/>
      <c r="E19" s="14"/>
      <c r="F19" s="10"/>
      <c r="G19" s="14"/>
      <c r="H19" s="10"/>
    </row>
    <row r="20" spans="2:17" ht="15.6" x14ac:dyDescent="0.25">
      <c r="B20" s="73" t="s">
        <v>182</v>
      </c>
      <c r="C20" s="72"/>
      <c r="D20" s="171" t="s">
        <v>183</v>
      </c>
      <c r="E20" s="171"/>
      <c r="F20" s="171"/>
      <c r="G20" s="72"/>
      <c r="H20" s="171" t="s">
        <v>186</v>
      </c>
      <c r="I20" s="171"/>
      <c r="J20" s="171"/>
      <c r="K20" s="72"/>
      <c r="L20" s="171" t="s">
        <v>185</v>
      </c>
      <c r="M20" s="171"/>
      <c r="N20" s="171"/>
      <c r="O20" s="72"/>
      <c r="P20" s="73" t="s">
        <v>184</v>
      </c>
      <c r="Q20" s="10"/>
    </row>
    <row r="21" spans="2:17" ht="15.6" x14ac:dyDescent="0.3">
      <c r="B21" s="10"/>
      <c r="C21" s="10"/>
      <c r="D21" s="172"/>
      <c r="E21" s="172"/>
      <c r="F21" s="172"/>
      <c r="G21" s="20"/>
      <c r="H21" s="172"/>
      <c r="I21" s="172"/>
      <c r="J21" s="172"/>
      <c r="K21" s="20"/>
      <c r="L21" s="172"/>
      <c r="M21" s="172"/>
      <c r="N21" s="172"/>
      <c r="O21" s="10"/>
      <c r="P21" s="19"/>
      <c r="Q21" s="17"/>
    </row>
    <row r="22" spans="2:17" ht="15.6" x14ac:dyDescent="0.3">
      <c r="B22" s="21" t="s">
        <v>117</v>
      </c>
      <c r="C22" s="15"/>
      <c r="D22" s="22" t="s">
        <v>118</v>
      </c>
      <c r="E22" s="22" t="s">
        <v>112</v>
      </c>
      <c r="F22" s="22" t="s">
        <v>119</v>
      </c>
      <c r="G22" s="15"/>
      <c r="H22" s="22" t="s">
        <v>118</v>
      </c>
      <c r="I22" s="22" t="s">
        <v>112</v>
      </c>
      <c r="J22" s="22" t="s">
        <v>119</v>
      </c>
      <c r="K22" s="15"/>
      <c r="L22" s="22" t="s">
        <v>118</v>
      </c>
      <c r="M22" s="22" t="s">
        <v>112</v>
      </c>
      <c r="N22" s="22" t="s">
        <v>119</v>
      </c>
      <c r="O22" s="15"/>
      <c r="P22" s="22" t="s">
        <v>119</v>
      </c>
      <c r="Q22" s="10"/>
    </row>
    <row r="23" spans="2:17" x14ac:dyDescent="0.25">
      <c r="B23" s="10"/>
      <c r="C23" s="10"/>
      <c r="D23" s="10"/>
      <c r="E23" s="10"/>
      <c r="F23" s="10"/>
      <c r="G23" s="10"/>
      <c r="H23" s="10"/>
      <c r="I23" s="10"/>
      <c r="J23" s="10"/>
      <c r="K23" s="10"/>
      <c r="L23" s="10"/>
      <c r="M23" s="10"/>
      <c r="N23" s="10"/>
      <c r="O23" s="10"/>
      <c r="P23" s="10"/>
      <c r="Q23" s="10"/>
    </row>
    <row r="24" spans="2:17" ht="15.6" x14ac:dyDescent="0.3">
      <c r="B24" s="24" t="s">
        <v>120</v>
      </c>
      <c r="C24" s="10"/>
      <c r="D24" s="33">
        <f>'6. Historical Wholesale'!D24</f>
        <v>3839382.6306818179</v>
      </c>
      <c r="E24" s="34">
        <f>'5. UTRs and Sub-Transmission'!J22</f>
        <v>3.61</v>
      </c>
      <c r="F24" s="35">
        <f t="shared" ref="F24:F35" si="0">D24*E24</f>
        <v>13860171.296761362</v>
      </c>
      <c r="G24" s="10"/>
      <c r="H24" s="33">
        <f>'6. Historical Wholesale'!H24</f>
        <v>3607436.2159090908</v>
      </c>
      <c r="I24" s="34">
        <f>'5. UTRs and Sub-Transmission'!J24</f>
        <v>0.95</v>
      </c>
      <c r="J24" s="35">
        <f t="shared" ref="J24:J35" si="1">H24*I24</f>
        <v>3427064.4051136361</v>
      </c>
      <c r="K24" s="10"/>
      <c r="L24" s="33">
        <f>'6. Historical Wholesale'!L24</f>
        <v>3551116.3755868548</v>
      </c>
      <c r="M24" s="34">
        <f>'5. UTRs and Sub-Transmission'!J26</f>
        <v>2.34</v>
      </c>
      <c r="N24" s="35">
        <f t="shared" ref="N24:N35" si="2">L24*M24</f>
        <v>8309612.3188732397</v>
      </c>
      <c r="O24" s="10"/>
      <c r="P24" s="23">
        <f t="shared" ref="P24:P35" si="3">J24+N24</f>
        <v>11736676.723986875</v>
      </c>
      <c r="Q24" s="10"/>
    </row>
    <row r="25" spans="2:17" ht="15.6" x14ac:dyDescent="0.3">
      <c r="B25" s="24" t="s">
        <v>121</v>
      </c>
      <c r="C25" s="10"/>
      <c r="D25" s="33">
        <f>'6. Historical Wholesale'!D25</f>
        <v>3708019.8238636362</v>
      </c>
      <c r="E25" s="34">
        <f t="shared" ref="E25:E35" si="4">E24</f>
        <v>3.61</v>
      </c>
      <c r="F25" s="35">
        <f t="shared" si="0"/>
        <v>13385951.564147726</v>
      </c>
      <c r="G25" s="10"/>
      <c r="H25" s="33">
        <f>'6. Historical Wholesale'!H25</f>
        <v>3541237.125</v>
      </c>
      <c r="I25" s="34">
        <f t="shared" ref="I25:I35" si="5">I24</f>
        <v>0.95</v>
      </c>
      <c r="J25" s="35">
        <f t="shared" si="1"/>
        <v>3364175.2687499998</v>
      </c>
      <c r="K25" s="10"/>
      <c r="L25" s="33">
        <f>'6. Historical Wholesale'!L25</f>
        <v>3484006.8544600941</v>
      </c>
      <c r="M25" s="34">
        <f t="shared" ref="M25:M35" si="6">M24</f>
        <v>2.34</v>
      </c>
      <c r="N25" s="35">
        <f t="shared" si="2"/>
        <v>8152576.0394366197</v>
      </c>
      <c r="O25" s="10"/>
      <c r="P25" s="23">
        <f t="shared" si="3"/>
        <v>11516751.30818662</v>
      </c>
      <c r="Q25" s="10"/>
    </row>
    <row r="26" spans="2:17" ht="15.6" x14ac:dyDescent="0.3">
      <c r="B26" s="24" t="s">
        <v>122</v>
      </c>
      <c r="C26" s="10"/>
      <c r="D26" s="33">
        <f>'6. Historical Wholesale'!D26</f>
        <v>3674590.0909090908</v>
      </c>
      <c r="E26" s="34">
        <f t="shared" si="4"/>
        <v>3.61</v>
      </c>
      <c r="F26" s="35">
        <f t="shared" si="0"/>
        <v>13265270.228181817</v>
      </c>
      <c r="G26" s="10"/>
      <c r="H26" s="33">
        <f>'6. Historical Wholesale'!H26</f>
        <v>3545779.9090909087</v>
      </c>
      <c r="I26" s="34">
        <f t="shared" si="5"/>
        <v>0.95</v>
      </c>
      <c r="J26" s="35">
        <f t="shared" si="1"/>
        <v>3368490.9136363631</v>
      </c>
      <c r="K26" s="10"/>
      <c r="L26" s="33">
        <f>'6. Historical Wholesale'!L26</f>
        <v>3487030.2159624416</v>
      </c>
      <c r="M26" s="34">
        <f t="shared" si="6"/>
        <v>2.34</v>
      </c>
      <c r="N26" s="35">
        <f t="shared" si="2"/>
        <v>8159650.7053521127</v>
      </c>
      <c r="O26" s="10"/>
      <c r="P26" s="23">
        <f t="shared" si="3"/>
        <v>11528141.618988477</v>
      </c>
      <c r="Q26" s="10"/>
    </row>
    <row r="27" spans="2:17" ht="15.6" x14ac:dyDescent="0.3">
      <c r="B27" s="24" t="s">
        <v>123</v>
      </c>
      <c r="C27" s="10"/>
      <c r="D27" s="33">
        <f>'6. Historical Wholesale'!D27</f>
        <v>3306272.4375</v>
      </c>
      <c r="E27" s="34">
        <f t="shared" si="4"/>
        <v>3.61</v>
      </c>
      <c r="F27" s="35">
        <f t="shared" si="0"/>
        <v>11935643.499374999</v>
      </c>
      <c r="G27" s="10"/>
      <c r="H27" s="33">
        <f>'6. Historical Wholesale'!H27</f>
        <v>3507368.5340909092</v>
      </c>
      <c r="I27" s="34">
        <f t="shared" si="5"/>
        <v>0.95</v>
      </c>
      <c r="J27" s="35">
        <f t="shared" si="1"/>
        <v>3332000.1073863637</v>
      </c>
      <c r="K27" s="10"/>
      <c r="L27" s="33">
        <f>'6. Historical Wholesale'!L27</f>
        <v>3447347.295774648</v>
      </c>
      <c r="M27" s="34">
        <f t="shared" si="6"/>
        <v>2.34</v>
      </c>
      <c r="N27" s="35">
        <f t="shared" si="2"/>
        <v>8066792.6721126754</v>
      </c>
      <c r="O27" s="10"/>
      <c r="P27" s="23">
        <f t="shared" si="3"/>
        <v>11398792.779499039</v>
      </c>
      <c r="Q27" s="10"/>
    </row>
    <row r="28" spans="2:17" ht="15.6" x14ac:dyDescent="0.3">
      <c r="B28" s="24" t="s">
        <v>124</v>
      </c>
      <c r="C28" s="10"/>
      <c r="D28" s="33">
        <f>'6. Historical Wholesale'!D28</f>
        <v>3559825.1761363633</v>
      </c>
      <c r="E28" s="34">
        <f t="shared" si="4"/>
        <v>3.61</v>
      </c>
      <c r="F28" s="35">
        <f t="shared" si="0"/>
        <v>12850968.885852272</v>
      </c>
      <c r="G28" s="10"/>
      <c r="H28" s="33">
        <f>'6. Historical Wholesale'!H28</f>
        <v>3388728.1022727271</v>
      </c>
      <c r="I28" s="34">
        <f t="shared" si="5"/>
        <v>0.95</v>
      </c>
      <c r="J28" s="35">
        <f t="shared" si="1"/>
        <v>3219291.6971590905</v>
      </c>
      <c r="K28" s="10"/>
      <c r="L28" s="33">
        <f>'6. Historical Wholesale'!L28</f>
        <v>3313919.0610328638</v>
      </c>
      <c r="M28" s="34">
        <f t="shared" si="6"/>
        <v>2.34</v>
      </c>
      <c r="N28" s="35">
        <f t="shared" si="2"/>
        <v>7754570.6028169012</v>
      </c>
      <c r="O28" s="10"/>
      <c r="P28" s="23">
        <f t="shared" si="3"/>
        <v>10973862.299975991</v>
      </c>
      <c r="Q28" s="10"/>
    </row>
    <row r="29" spans="2:17" ht="15.6" x14ac:dyDescent="0.3">
      <c r="B29" s="24" t="s">
        <v>125</v>
      </c>
      <c r="C29" s="10"/>
      <c r="D29" s="33">
        <f>'6. Historical Wholesale'!D29</f>
        <v>4229362.9090909092</v>
      </c>
      <c r="E29" s="34">
        <f t="shared" si="4"/>
        <v>3.61</v>
      </c>
      <c r="F29" s="35">
        <f t="shared" si="0"/>
        <v>15268000.101818182</v>
      </c>
      <c r="G29" s="10"/>
      <c r="H29" s="33">
        <f>'6. Historical Wholesale'!H29</f>
        <v>3945477.6818181816</v>
      </c>
      <c r="I29" s="34">
        <f t="shared" si="5"/>
        <v>0.95</v>
      </c>
      <c r="J29" s="35">
        <f t="shared" si="1"/>
        <v>3748203.7977272724</v>
      </c>
      <c r="K29" s="10"/>
      <c r="L29" s="33">
        <f>'6. Historical Wholesale'!L29</f>
        <v>3887828.5633802819</v>
      </c>
      <c r="M29" s="34">
        <f t="shared" si="6"/>
        <v>2.34</v>
      </c>
      <c r="N29" s="35">
        <f t="shared" si="2"/>
        <v>9097518.8383098599</v>
      </c>
      <c r="O29" s="10"/>
      <c r="P29" s="23">
        <f t="shared" si="3"/>
        <v>12845722.636037132</v>
      </c>
      <c r="Q29" s="10"/>
    </row>
    <row r="30" spans="2:17" ht="15.6" x14ac:dyDescent="0.3">
      <c r="B30" s="24" t="s">
        <v>126</v>
      </c>
      <c r="C30" s="10"/>
      <c r="D30" s="33">
        <f>'6. Historical Wholesale'!D30</f>
        <v>4205568.75</v>
      </c>
      <c r="E30" s="34">
        <f t="shared" si="4"/>
        <v>3.61</v>
      </c>
      <c r="F30" s="35">
        <f t="shared" si="0"/>
        <v>15182103.1875</v>
      </c>
      <c r="G30" s="10"/>
      <c r="H30" s="33">
        <f>'6. Historical Wholesale'!H30</f>
        <v>3972683.9659090908</v>
      </c>
      <c r="I30" s="34">
        <f t="shared" si="5"/>
        <v>0.95</v>
      </c>
      <c r="J30" s="35">
        <f t="shared" si="1"/>
        <v>3774049.7676136363</v>
      </c>
      <c r="K30" s="10"/>
      <c r="L30" s="33">
        <f>'6. Historical Wholesale'!L30</f>
        <v>3900901.6619718312</v>
      </c>
      <c r="M30" s="34">
        <f t="shared" si="6"/>
        <v>2.34</v>
      </c>
      <c r="N30" s="35">
        <f t="shared" si="2"/>
        <v>9128109.8890140839</v>
      </c>
      <c r="O30" s="10"/>
      <c r="P30" s="23">
        <f t="shared" si="3"/>
        <v>12902159.65662772</v>
      </c>
      <c r="Q30" s="10"/>
    </row>
    <row r="31" spans="2:17" ht="15.6" x14ac:dyDescent="0.3">
      <c r="B31" s="24" t="s">
        <v>127</v>
      </c>
      <c r="C31" s="10"/>
      <c r="D31" s="33">
        <f>'6. Historical Wholesale'!D31</f>
        <v>4084610.9488636362</v>
      </c>
      <c r="E31" s="34">
        <f t="shared" si="4"/>
        <v>3.61</v>
      </c>
      <c r="F31" s="35">
        <f t="shared" si="0"/>
        <v>14745445.525397725</v>
      </c>
      <c r="G31" s="10"/>
      <c r="H31" s="33">
        <f>'6. Historical Wholesale'!H31</f>
        <v>3885447.6818181816</v>
      </c>
      <c r="I31" s="34">
        <f t="shared" si="5"/>
        <v>0.95</v>
      </c>
      <c r="J31" s="35">
        <f t="shared" si="1"/>
        <v>3691175.2977272724</v>
      </c>
      <c r="K31" s="10"/>
      <c r="L31" s="33">
        <f>'6. Historical Wholesale'!L31</f>
        <v>3827102.4319248833</v>
      </c>
      <c r="M31" s="34">
        <f t="shared" si="6"/>
        <v>2.34</v>
      </c>
      <c r="N31" s="35">
        <f t="shared" si="2"/>
        <v>8955419.6907042265</v>
      </c>
      <c r="O31" s="10"/>
      <c r="P31" s="23">
        <f t="shared" si="3"/>
        <v>12646594.988431498</v>
      </c>
      <c r="Q31" s="10"/>
    </row>
    <row r="32" spans="2:17" ht="15.6" x14ac:dyDescent="0.3">
      <c r="B32" s="24" t="s">
        <v>128</v>
      </c>
      <c r="C32" s="10"/>
      <c r="D32" s="33">
        <f>'6. Historical Wholesale'!D32</f>
        <v>4407905.4034090908</v>
      </c>
      <c r="E32" s="34">
        <f t="shared" si="4"/>
        <v>3.61</v>
      </c>
      <c r="F32" s="35">
        <f t="shared" si="0"/>
        <v>15912538.506306818</v>
      </c>
      <c r="G32" s="10"/>
      <c r="H32" s="33">
        <f>'6. Historical Wholesale'!H32</f>
        <v>4190349.0681818184</v>
      </c>
      <c r="I32" s="34">
        <f t="shared" si="5"/>
        <v>0.95</v>
      </c>
      <c r="J32" s="35">
        <f t="shared" si="1"/>
        <v>3980831.6147727272</v>
      </c>
      <c r="K32" s="10"/>
      <c r="L32" s="33">
        <f>'6. Historical Wholesale'!L32</f>
        <v>4126671.2769953054</v>
      </c>
      <c r="M32" s="34">
        <f t="shared" si="6"/>
        <v>2.34</v>
      </c>
      <c r="N32" s="35">
        <f t="shared" si="2"/>
        <v>9656410.7881690133</v>
      </c>
      <c r="O32" s="10"/>
      <c r="P32" s="23">
        <f t="shared" si="3"/>
        <v>13637242.402941741</v>
      </c>
      <c r="Q32" s="10"/>
    </row>
    <row r="33" spans="2:17" ht="15.6" x14ac:dyDescent="0.3">
      <c r="B33" s="24" t="s">
        <v>129</v>
      </c>
      <c r="C33" s="10"/>
      <c r="D33" s="33">
        <f>'6. Historical Wholesale'!D33</f>
        <v>3381492.7159090908</v>
      </c>
      <c r="E33" s="34">
        <f t="shared" si="4"/>
        <v>3.61</v>
      </c>
      <c r="F33" s="35">
        <f t="shared" si="0"/>
        <v>12207188.704431817</v>
      </c>
      <c r="G33" s="10"/>
      <c r="H33" s="33">
        <f>'6. Historical Wholesale'!H33</f>
        <v>3278393.3181818184</v>
      </c>
      <c r="I33" s="34">
        <f t="shared" si="5"/>
        <v>0.95</v>
      </c>
      <c r="J33" s="35">
        <f t="shared" si="1"/>
        <v>3114473.6522727273</v>
      </c>
      <c r="K33" s="10"/>
      <c r="L33" s="33">
        <f>'6. Historical Wholesale'!L33</f>
        <v>3238598.666666667</v>
      </c>
      <c r="M33" s="34">
        <f t="shared" si="6"/>
        <v>2.34</v>
      </c>
      <c r="N33" s="35">
        <f t="shared" si="2"/>
        <v>7578320.8799999999</v>
      </c>
      <c r="O33" s="10"/>
      <c r="P33" s="23">
        <f t="shared" si="3"/>
        <v>10692794.532272726</v>
      </c>
      <c r="Q33" s="10"/>
    </row>
    <row r="34" spans="2:17" ht="15.6" x14ac:dyDescent="0.3">
      <c r="B34" s="24" t="s">
        <v>130</v>
      </c>
      <c r="C34" s="10"/>
      <c r="D34" s="33">
        <f>'6. Historical Wholesale'!D34</f>
        <v>3349423.0000000005</v>
      </c>
      <c r="E34" s="34">
        <f t="shared" si="4"/>
        <v>3.61</v>
      </c>
      <c r="F34" s="35">
        <f t="shared" si="0"/>
        <v>12091417.030000001</v>
      </c>
      <c r="G34" s="10"/>
      <c r="H34" s="33">
        <f>'6. Historical Wholesale'!H34</f>
        <v>3312347</v>
      </c>
      <c r="I34" s="34">
        <f t="shared" si="5"/>
        <v>0.95</v>
      </c>
      <c r="J34" s="35">
        <f t="shared" si="1"/>
        <v>3146729.65</v>
      </c>
      <c r="K34" s="10"/>
      <c r="L34" s="33">
        <f>'6. Historical Wholesale'!L34</f>
        <v>3414800.9999999995</v>
      </c>
      <c r="M34" s="34">
        <f t="shared" si="6"/>
        <v>2.34</v>
      </c>
      <c r="N34" s="35">
        <f t="shared" si="2"/>
        <v>7990634.339999998</v>
      </c>
      <c r="O34" s="10"/>
      <c r="P34" s="23">
        <f t="shared" si="3"/>
        <v>11137363.989999998</v>
      </c>
      <c r="Q34" s="10"/>
    </row>
    <row r="35" spans="2:17" ht="15.6" x14ac:dyDescent="0.3">
      <c r="B35" s="24" t="s">
        <v>131</v>
      </c>
      <c r="C35" s="10"/>
      <c r="D35" s="33">
        <f>'6. Historical Wholesale'!D35</f>
        <v>3644538</v>
      </c>
      <c r="E35" s="34">
        <f t="shared" si="4"/>
        <v>3.61</v>
      </c>
      <c r="F35" s="35">
        <f t="shared" si="0"/>
        <v>13156782.18</v>
      </c>
      <c r="G35" s="10"/>
      <c r="H35" s="33">
        <f>'6. Historical Wholesale'!H35</f>
        <v>3641080.9999999995</v>
      </c>
      <c r="I35" s="34">
        <f t="shared" si="5"/>
        <v>0.95</v>
      </c>
      <c r="J35" s="35">
        <f t="shared" si="1"/>
        <v>3459026.9499999993</v>
      </c>
      <c r="K35" s="10"/>
      <c r="L35" s="33">
        <f>'6. Historical Wholesale'!L35</f>
        <v>3727966</v>
      </c>
      <c r="M35" s="34">
        <f t="shared" si="6"/>
        <v>2.34</v>
      </c>
      <c r="N35" s="35">
        <f t="shared" si="2"/>
        <v>8723440.4399999995</v>
      </c>
      <c r="O35" s="10"/>
      <c r="P35" s="23">
        <f t="shared" si="3"/>
        <v>12182467.389999999</v>
      </c>
      <c r="Q35" s="10"/>
    </row>
    <row r="36" spans="2:17" x14ac:dyDescent="0.25">
      <c r="B36" s="10"/>
      <c r="C36" s="10"/>
      <c r="D36" s="10"/>
      <c r="E36" s="10"/>
      <c r="F36" s="10"/>
      <c r="G36" s="10"/>
      <c r="H36" s="10"/>
      <c r="I36" s="10"/>
      <c r="J36" s="10"/>
      <c r="K36" s="10"/>
      <c r="L36" s="10"/>
      <c r="M36" s="10"/>
      <c r="N36" s="10"/>
      <c r="O36" s="10"/>
      <c r="P36" s="10"/>
      <c r="Q36" s="10"/>
    </row>
    <row r="37" spans="2:17" ht="18.600000000000001" thickBot="1" x14ac:dyDescent="0.4">
      <c r="B37" s="25" t="s">
        <v>132</v>
      </c>
      <c r="C37" s="10"/>
      <c r="D37" s="26">
        <f>SUM(D24:D35)</f>
        <v>45390991.88636364</v>
      </c>
      <c r="E37" s="27">
        <f>IF(D37&lt;&gt;0,F37/D37,0)</f>
        <v>3.609999999999999</v>
      </c>
      <c r="F37" s="28">
        <f>SUM(F24:F35)</f>
        <v>163861480.70977271</v>
      </c>
      <c r="G37" s="10"/>
      <c r="H37" s="26">
        <f>SUM(H24:H35)</f>
        <v>43816329.602272734</v>
      </c>
      <c r="I37" s="27">
        <f>IF(H37&lt;&gt;0,J37/H37,0)</f>
        <v>0.94999999999999962</v>
      </c>
      <c r="J37" s="28">
        <f>SUM(J24:J35)</f>
        <v>41625513.122159079</v>
      </c>
      <c r="K37" s="10"/>
      <c r="L37" s="26">
        <f>SUM(L24:L35)</f>
        <v>43407289.403755866</v>
      </c>
      <c r="M37" s="27">
        <f>IF(L37&lt;&gt;0,N37/L37,0)</f>
        <v>2.34</v>
      </c>
      <c r="N37" s="28">
        <f>SUM(N24:N35)</f>
        <v>101573057.20478873</v>
      </c>
      <c r="O37" s="10"/>
      <c r="P37" s="28">
        <f>SUM(P24:P35)</f>
        <v>143198570.32694781</v>
      </c>
      <c r="Q37" s="10"/>
    </row>
    <row r="38" spans="2:17" x14ac:dyDescent="0.25">
      <c r="B38" s="10"/>
      <c r="C38" s="10"/>
      <c r="D38" s="10"/>
      <c r="E38" s="10"/>
      <c r="F38" s="10"/>
      <c r="G38" s="10"/>
      <c r="H38" s="10"/>
      <c r="I38" s="10"/>
      <c r="J38" s="10"/>
      <c r="K38" s="10"/>
      <c r="L38" s="10"/>
      <c r="M38" s="10"/>
      <c r="N38" s="10"/>
      <c r="O38" s="10"/>
      <c r="P38" s="10"/>
      <c r="Q38" s="10"/>
    </row>
    <row r="39" spans="2:17" ht="15.6" x14ac:dyDescent="0.25">
      <c r="B39" s="73" t="s">
        <v>187</v>
      </c>
      <c r="C39" s="10"/>
      <c r="D39" s="171" t="s">
        <v>183</v>
      </c>
      <c r="E39" s="171"/>
      <c r="F39" s="171"/>
      <c r="G39" s="72"/>
      <c r="H39" s="171" t="s">
        <v>186</v>
      </c>
      <c r="I39" s="171"/>
      <c r="J39" s="171"/>
      <c r="K39" s="72"/>
      <c r="L39" s="171" t="s">
        <v>185</v>
      </c>
      <c r="M39" s="171"/>
      <c r="N39" s="171"/>
      <c r="O39" s="72"/>
      <c r="P39" s="73" t="s">
        <v>184</v>
      </c>
      <c r="Q39" s="10"/>
    </row>
    <row r="40" spans="2:17" ht="15.6" x14ac:dyDescent="0.3">
      <c r="B40" s="21"/>
      <c r="C40" s="15"/>
      <c r="D40" s="22"/>
      <c r="E40" s="22"/>
      <c r="F40" s="22"/>
      <c r="G40" s="15"/>
      <c r="H40" s="22"/>
      <c r="I40" s="22"/>
      <c r="J40" s="22"/>
      <c r="K40" s="15"/>
      <c r="L40" s="22"/>
      <c r="M40" s="22"/>
      <c r="N40" s="22"/>
      <c r="O40" s="15"/>
      <c r="P40" s="22"/>
      <c r="Q40" s="10"/>
    </row>
    <row r="41" spans="2:17" ht="15.6" x14ac:dyDescent="0.3">
      <c r="B41" s="21" t="s">
        <v>117</v>
      </c>
      <c r="C41" s="15"/>
      <c r="D41" s="22" t="s">
        <v>118</v>
      </c>
      <c r="E41" s="22" t="s">
        <v>112</v>
      </c>
      <c r="F41" s="22" t="s">
        <v>119</v>
      </c>
      <c r="G41" s="15"/>
      <c r="H41" s="22" t="s">
        <v>118</v>
      </c>
      <c r="I41" s="22" t="s">
        <v>112</v>
      </c>
      <c r="J41" s="22" t="s">
        <v>119</v>
      </c>
      <c r="K41" s="15"/>
      <c r="L41" s="22" t="s">
        <v>118</v>
      </c>
      <c r="M41" s="22" t="s">
        <v>112</v>
      </c>
      <c r="N41" s="22" t="s">
        <v>119</v>
      </c>
      <c r="O41" s="15"/>
      <c r="P41" s="22" t="s">
        <v>119</v>
      </c>
      <c r="Q41" s="10"/>
    </row>
    <row r="42" spans="2:17" x14ac:dyDescent="0.25">
      <c r="B42" s="10"/>
      <c r="C42" s="10"/>
      <c r="D42" s="10"/>
      <c r="E42" s="10"/>
      <c r="F42" s="10"/>
      <c r="G42" s="10"/>
      <c r="H42" s="10"/>
      <c r="I42" s="10"/>
      <c r="J42" s="10"/>
      <c r="K42" s="10"/>
      <c r="L42" s="10"/>
      <c r="M42" s="10"/>
      <c r="N42" s="10"/>
      <c r="O42" s="10"/>
      <c r="P42" s="10"/>
      <c r="Q42" s="10"/>
    </row>
    <row r="43" spans="2:17" ht="15.6" x14ac:dyDescent="0.3">
      <c r="B43" s="24" t="s">
        <v>120</v>
      </c>
      <c r="C43" s="10"/>
      <c r="D43" s="33">
        <f>'6. Historical Wholesale'!D43</f>
        <v>0</v>
      </c>
      <c r="E43" s="34">
        <f>'5. UTRs and Sub-Transmission'!J36</f>
        <v>0</v>
      </c>
      <c r="F43" s="35">
        <f t="shared" ref="F43:F54" si="7">D43*E43</f>
        <v>0</v>
      </c>
      <c r="G43" s="10"/>
      <c r="H43" s="33">
        <f>'6. Historical Wholesale'!H43</f>
        <v>0</v>
      </c>
      <c r="I43" s="34">
        <f>'5. UTRs and Sub-Transmission'!J38</f>
        <v>0</v>
      </c>
      <c r="J43" s="35">
        <f t="shared" ref="J43:J54" si="8">H43*I43</f>
        <v>0</v>
      </c>
      <c r="K43" s="10"/>
      <c r="L43" s="33">
        <f>'6. Historical Wholesale'!L43</f>
        <v>0</v>
      </c>
      <c r="M43" s="34">
        <f>'5. UTRs and Sub-Transmission'!J40</f>
        <v>0</v>
      </c>
      <c r="N43" s="35">
        <f t="shared" ref="N43:N54" si="9">L43*M43</f>
        <v>0</v>
      </c>
      <c r="O43" s="10"/>
      <c r="P43" s="23">
        <f t="shared" ref="P43:P54" si="10">J43+N43</f>
        <v>0</v>
      </c>
      <c r="Q43" s="10"/>
    </row>
    <row r="44" spans="2:17" ht="15.6" x14ac:dyDescent="0.3">
      <c r="B44" s="24" t="s">
        <v>121</v>
      </c>
      <c r="C44" s="10"/>
      <c r="D44" s="33">
        <f>'6. Historical Wholesale'!D44</f>
        <v>0</v>
      </c>
      <c r="E44" s="34">
        <f t="shared" ref="E44:E54" si="11">E43</f>
        <v>0</v>
      </c>
      <c r="F44" s="35">
        <f t="shared" si="7"/>
        <v>0</v>
      </c>
      <c r="G44" s="10"/>
      <c r="H44" s="33">
        <f>'6. Historical Wholesale'!H44</f>
        <v>0</v>
      </c>
      <c r="I44" s="34">
        <f t="shared" ref="I44:I54" si="12">I43</f>
        <v>0</v>
      </c>
      <c r="J44" s="35">
        <f t="shared" si="8"/>
        <v>0</v>
      </c>
      <c r="K44" s="10"/>
      <c r="L44" s="33">
        <f>'6. Historical Wholesale'!L44</f>
        <v>0</v>
      </c>
      <c r="M44" s="34">
        <f t="shared" ref="M44:M54" si="13">M43</f>
        <v>0</v>
      </c>
      <c r="N44" s="35">
        <f t="shared" si="9"/>
        <v>0</v>
      </c>
      <c r="O44" s="10"/>
      <c r="P44" s="23">
        <f t="shared" si="10"/>
        <v>0</v>
      </c>
      <c r="Q44" s="10"/>
    </row>
    <row r="45" spans="2:17" ht="15.6" x14ac:dyDescent="0.3">
      <c r="B45" s="24" t="s">
        <v>122</v>
      </c>
      <c r="C45" s="10"/>
      <c r="D45" s="33">
        <f>'6. Historical Wholesale'!D45</f>
        <v>0</v>
      </c>
      <c r="E45" s="34">
        <f t="shared" si="11"/>
        <v>0</v>
      </c>
      <c r="F45" s="35">
        <f t="shared" si="7"/>
        <v>0</v>
      </c>
      <c r="G45" s="10"/>
      <c r="H45" s="33">
        <f>'6. Historical Wholesale'!H45</f>
        <v>0</v>
      </c>
      <c r="I45" s="34">
        <f t="shared" si="12"/>
        <v>0</v>
      </c>
      <c r="J45" s="35">
        <f t="shared" si="8"/>
        <v>0</v>
      </c>
      <c r="K45" s="10"/>
      <c r="L45" s="33">
        <f>'6. Historical Wholesale'!L45</f>
        <v>0</v>
      </c>
      <c r="M45" s="34">
        <f t="shared" si="13"/>
        <v>0</v>
      </c>
      <c r="N45" s="35">
        <f t="shared" si="9"/>
        <v>0</v>
      </c>
      <c r="O45" s="10"/>
      <c r="P45" s="23">
        <f t="shared" si="10"/>
        <v>0</v>
      </c>
      <c r="Q45" s="10"/>
    </row>
    <row r="46" spans="2:17" ht="15.6" x14ac:dyDescent="0.3">
      <c r="B46" s="24" t="s">
        <v>123</v>
      </c>
      <c r="C46" s="10"/>
      <c r="D46" s="33">
        <f>'6. Historical Wholesale'!D46</f>
        <v>0</v>
      </c>
      <c r="E46" s="34">
        <f t="shared" si="11"/>
        <v>0</v>
      </c>
      <c r="F46" s="35">
        <f t="shared" si="7"/>
        <v>0</v>
      </c>
      <c r="G46" s="10"/>
      <c r="H46" s="33">
        <f>'6. Historical Wholesale'!H46</f>
        <v>0</v>
      </c>
      <c r="I46" s="34">
        <f t="shared" si="12"/>
        <v>0</v>
      </c>
      <c r="J46" s="35">
        <f t="shared" si="8"/>
        <v>0</v>
      </c>
      <c r="K46" s="10"/>
      <c r="L46" s="33">
        <f>'6. Historical Wholesale'!L46</f>
        <v>0</v>
      </c>
      <c r="M46" s="34">
        <f t="shared" si="13"/>
        <v>0</v>
      </c>
      <c r="N46" s="35">
        <f t="shared" si="9"/>
        <v>0</v>
      </c>
      <c r="O46" s="10"/>
      <c r="P46" s="23">
        <f t="shared" si="10"/>
        <v>0</v>
      </c>
      <c r="Q46" s="10"/>
    </row>
    <row r="47" spans="2:17" ht="15.6" x14ac:dyDescent="0.3">
      <c r="B47" s="24" t="s">
        <v>124</v>
      </c>
      <c r="C47" s="10"/>
      <c r="D47" s="33">
        <f>'6. Historical Wholesale'!D47</f>
        <v>0</v>
      </c>
      <c r="E47" s="34">
        <f t="shared" si="11"/>
        <v>0</v>
      </c>
      <c r="F47" s="35">
        <f t="shared" si="7"/>
        <v>0</v>
      </c>
      <c r="G47" s="10"/>
      <c r="H47" s="33">
        <f>'6. Historical Wholesale'!H47</f>
        <v>0</v>
      </c>
      <c r="I47" s="34">
        <f t="shared" si="12"/>
        <v>0</v>
      </c>
      <c r="J47" s="35">
        <f t="shared" si="8"/>
        <v>0</v>
      </c>
      <c r="K47" s="10"/>
      <c r="L47" s="33">
        <f>'6. Historical Wholesale'!L47</f>
        <v>0</v>
      </c>
      <c r="M47" s="34">
        <f t="shared" si="13"/>
        <v>0</v>
      </c>
      <c r="N47" s="35">
        <f t="shared" si="9"/>
        <v>0</v>
      </c>
      <c r="O47" s="10"/>
      <c r="P47" s="23">
        <f t="shared" si="10"/>
        <v>0</v>
      </c>
      <c r="Q47" s="10"/>
    </row>
    <row r="48" spans="2:17" ht="15.6" x14ac:dyDescent="0.3">
      <c r="B48" s="24" t="s">
        <v>125</v>
      </c>
      <c r="C48" s="10"/>
      <c r="D48" s="33">
        <f>'6. Historical Wholesale'!D48</f>
        <v>0</v>
      </c>
      <c r="E48" s="34">
        <f t="shared" si="11"/>
        <v>0</v>
      </c>
      <c r="F48" s="35">
        <f t="shared" si="7"/>
        <v>0</v>
      </c>
      <c r="G48" s="10"/>
      <c r="H48" s="33">
        <f>'6. Historical Wholesale'!H48</f>
        <v>0</v>
      </c>
      <c r="I48" s="34">
        <f t="shared" si="12"/>
        <v>0</v>
      </c>
      <c r="J48" s="35">
        <f t="shared" si="8"/>
        <v>0</v>
      </c>
      <c r="K48" s="10"/>
      <c r="L48" s="33">
        <f>'6. Historical Wholesale'!L48</f>
        <v>0</v>
      </c>
      <c r="M48" s="34">
        <f t="shared" si="13"/>
        <v>0</v>
      </c>
      <c r="N48" s="35">
        <f t="shared" si="9"/>
        <v>0</v>
      </c>
      <c r="O48" s="10"/>
      <c r="P48" s="23">
        <f t="shared" si="10"/>
        <v>0</v>
      </c>
      <c r="Q48" s="10"/>
    </row>
    <row r="49" spans="2:17" ht="15.6" x14ac:dyDescent="0.3">
      <c r="B49" s="24" t="s">
        <v>126</v>
      </c>
      <c r="C49" s="10"/>
      <c r="D49" s="33">
        <f>'6. Historical Wholesale'!D49</f>
        <v>0</v>
      </c>
      <c r="E49" s="34">
        <f t="shared" si="11"/>
        <v>0</v>
      </c>
      <c r="F49" s="35">
        <f t="shared" si="7"/>
        <v>0</v>
      </c>
      <c r="G49" s="10"/>
      <c r="H49" s="33">
        <f>'6. Historical Wholesale'!H49</f>
        <v>0</v>
      </c>
      <c r="I49" s="34">
        <f t="shared" si="12"/>
        <v>0</v>
      </c>
      <c r="J49" s="35">
        <f t="shared" si="8"/>
        <v>0</v>
      </c>
      <c r="K49" s="10"/>
      <c r="L49" s="33">
        <f>'6. Historical Wholesale'!L49</f>
        <v>0</v>
      </c>
      <c r="M49" s="34">
        <f t="shared" si="13"/>
        <v>0</v>
      </c>
      <c r="N49" s="35">
        <f t="shared" si="9"/>
        <v>0</v>
      </c>
      <c r="O49" s="10"/>
      <c r="P49" s="23">
        <f t="shared" si="10"/>
        <v>0</v>
      </c>
      <c r="Q49" s="10"/>
    </row>
    <row r="50" spans="2:17" ht="15.6" x14ac:dyDescent="0.3">
      <c r="B50" s="24" t="s">
        <v>127</v>
      </c>
      <c r="C50" s="10"/>
      <c r="D50" s="33">
        <f>'6. Historical Wholesale'!D50</f>
        <v>0</v>
      </c>
      <c r="E50" s="34">
        <f t="shared" si="11"/>
        <v>0</v>
      </c>
      <c r="F50" s="35">
        <f t="shared" si="7"/>
        <v>0</v>
      </c>
      <c r="G50" s="10"/>
      <c r="H50" s="33">
        <f>'6. Historical Wholesale'!H50</f>
        <v>0</v>
      </c>
      <c r="I50" s="34">
        <f t="shared" si="12"/>
        <v>0</v>
      </c>
      <c r="J50" s="35">
        <f t="shared" si="8"/>
        <v>0</v>
      </c>
      <c r="K50" s="10"/>
      <c r="L50" s="33">
        <f>'6. Historical Wholesale'!L50</f>
        <v>0</v>
      </c>
      <c r="M50" s="34">
        <f t="shared" si="13"/>
        <v>0</v>
      </c>
      <c r="N50" s="35">
        <f t="shared" si="9"/>
        <v>0</v>
      </c>
      <c r="O50" s="10"/>
      <c r="P50" s="23">
        <f t="shared" si="10"/>
        <v>0</v>
      </c>
      <c r="Q50" s="10"/>
    </row>
    <row r="51" spans="2:17" ht="15.6" x14ac:dyDescent="0.3">
      <c r="B51" s="24" t="s">
        <v>128</v>
      </c>
      <c r="C51" s="10"/>
      <c r="D51" s="33">
        <f>'6. Historical Wholesale'!D51</f>
        <v>0</v>
      </c>
      <c r="E51" s="34">
        <f t="shared" si="11"/>
        <v>0</v>
      </c>
      <c r="F51" s="35">
        <f t="shared" si="7"/>
        <v>0</v>
      </c>
      <c r="G51" s="10"/>
      <c r="H51" s="33">
        <f>'6. Historical Wholesale'!H51</f>
        <v>0</v>
      </c>
      <c r="I51" s="34">
        <f t="shared" si="12"/>
        <v>0</v>
      </c>
      <c r="J51" s="35">
        <f t="shared" si="8"/>
        <v>0</v>
      </c>
      <c r="K51" s="10"/>
      <c r="L51" s="33">
        <f>'6. Historical Wholesale'!L51</f>
        <v>0</v>
      </c>
      <c r="M51" s="34">
        <f t="shared" si="13"/>
        <v>0</v>
      </c>
      <c r="N51" s="35">
        <f t="shared" si="9"/>
        <v>0</v>
      </c>
      <c r="O51" s="10"/>
      <c r="P51" s="23">
        <f t="shared" si="10"/>
        <v>0</v>
      </c>
      <c r="Q51" s="10"/>
    </row>
    <row r="52" spans="2:17" ht="15.6" x14ac:dyDescent="0.3">
      <c r="B52" s="24" t="s">
        <v>129</v>
      </c>
      <c r="C52" s="10"/>
      <c r="D52" s="33">
        <f>'6. Historical Wholesale'!D52</f>
        <v>0</v>
      </c>
      <c r="E52" s="34">
        <f t="shared" si="11"/>
        <v>0</v>
      </c>
      <c r="F52" s="35">
        <f t="shared" si="7"/>
        <v>0</v>
      </c>
      <c r="G52" s="10"/>
      <c r="H52" s="33">
        <f>'6. Historical Wholesale'!H52</f>
        <v>0</v>
      </c>
      <c r="I52" s="34">
        <f t="shared" si="12"/>
        <v>0</v>
      </c>
      <c r="J52" s="35">
        <f t="shared" si="8"/>
        <v>0</v>
      </c>
      <c r="K52" s="10"/>
      <c r="L52" s="33">
        <f>'6. Historical Wholesale'!L52</f>
        <v>0</v>
      </c>
      <c r="M52" s="34">
        <f t="shared" si="13"/>
        <v>0</v>
      </c>
      <c r="N52" s="35">
        <f t="shared" si="9"/>
        <v>0</v>
      </c>
      <c r="O52" s="10"/>
      <c r="P52" s="23">
        <f t="shared" si="10"/>
        <v>0</v>
      </c>
      <c r="Q52" s="10"/>
    </row>
    <row r="53" spans="2:17" ht="15.6" x14ac:dyDescent="0.3">
      <c r="B53" s="24" t="s">
        <v>130</v>
      </c>
      <c r="C53" s="10"/>
      <c r="D53" s="33">
        <f>'6. Historical Wholesale'!D53</f>
        <v>0</v>
      </c>
      <c r="E53" s="34">
        <f t="shared" si="11"/>
        <v>0</v>
      </c>
      <c r="F53" s="35">
        <f t="shared" si="7"/>
        <v>0</v>
      </c>
      <c r="G53" s="10"/>
      <c r="H53" s="33">
        <f>'6. Historical Wholesale'!H53</f>
        <v>0</v>
      </c>
      <c r="I53" s="34">
        <f t="shared" si="12"/>
        <v>0</v>
      </c>
      <c r="J53" s="35">
        <f t="shared" si="8"/>
        <v>0</v>
      </c>
      <c r="K53" s="10"/>
      <c r="L53" s="33">
        <f>'6. Historical Wholesale'!L53</f>
        <v>0</v>
      </c>
      <c r="M53" s="34">
        <f t="shared" si="13"/>
        <v>0</v>
      </c>
      <c r="N53" s="35">
        <f t="shared" si="9"/>
        <v>0</v>
      </c>
      <c r="O53" s="10"/>
      <c r="P53" s="23">
        <f t="shared" si="10"/>
        <v>0</v>
      </c>
      <c r="Q53" s="10"/>
    </row>
    <row r="54" spans="2:17" ht="15.6" x14ac:dyDescent="0.3">
      <c r="B54" s="24" t="s">
        <v>131</v>
      </c>
      <c r="C54" s="10"/>
      <c r="D54" s="33">
        <f>'6. Historical Wholesale'!D54</f>
        <v>0</v>
      </c>
      <c r="E54" s="34">
        <f t="shared" si="11"/>
        <v>0</v>
      </c>
      <c r="F54" s="35">
        <f t="shared" si="7"/>
        <v>0</v>
      </c>
      <c r="G54" s="10"/>
      <c r="H54" s="33">
        <f>'6. Historical Wholesale'!H54</f>
        <v>0</v>
      </c>
      <c r="I54" s="34">
        <f t="shared" si="12"/>
        <v>0</v>
      </c>
      <c r="J54" s="35">
        <f t="shared" si="8"/>
        <v>0</v>
      </c>
      <c r="K54" s="10"/>
      <c r="L54" s="33">
        <f>'6. Historical Wholesale'!L54</f>
        <v>0</v>
      </c>
      <c r="M54" s="34">
        <f t="shared" si="13"/>
        <v>0</v>
      </c>
      <c r="N54" s="35">
        <f t="shared" si="9"/>
        <v>0</v>
      </c>
      <c r="O54" s="10"/>
      <c r="P54" s="23">
        <f t="shared" si="10"/>
        <v>0</v>
      </c>
      <c r="Q54" s="10"/>
    </row>
    <row r="55" spans="2:17" x14ac:dyDescent="0.25">
      <c r="B55" s="10"/>
      <c r="C55" s="10"/>
      <c r="D55" s="10"/>
      <c r="E55" s="10"/>
      <c r="F55" s="10"/>
      <c r="G55" s="10"/>
      <c r="H55" s="10"/>
      <c r="I55" s="10"/>
      <c r="J55" s="10"/>
      <c r="K55" s="10"/>
      <c r="L55" s="10"/>
      <c r="M55" s="10"/>
      <c r="N55" s="10"/>
      <c r="O55" s="10"/>
      <c r="P55" s="10"/>
      <c r="Q55" s="10"/>
    </row>
    <row r="56" spans="2:17" ht="18.600000000000001" thickBot="1" x14ac:dyDescent="0.4">
      <c r="B56" s="25" t="s">
        <v>132</v>
      </c>
      <c r="C56" s="10"/>
      <c r="D56" s="26">
        <f>SUM(D43:D54)</f>
        <v>0</v>
      </c>
      <c r="E56" s="27">
        <f>IF(D56&lt;&gt;0,F56/D56,0)</f>
        <v>0</v>
      </c>
      <c r="F56" s="28">
        <f>SUM(F43:F54)</f>
        <v>0</v>
      </c>
      <c r="G56" s="10"/>
      <c r="H56" s="26">
        <f>SUM(H43:H54)</f>
        <v>0</v>
      </c>
      <c r="I56" s="27">
        <f>IF(H56&lt;&gt;0,J56/H56,0)</f>
        <v>0</v>
      </c>
      <c r="J56" s="28">
        <f>SUM(J43:J54)</f>
        <v>0</v>
      </c>
      <c r="K56" s="10"/>
      <c r="L56" s="26">
        <f>SUM(L43:L54)</f>
        <v>0</v>
      </c>
      <c r="M56" s="27">
        <f>IF(L56&lt;&gt;0,N56/L56,0)</f>
        <v>0</v>
      </c>
      <c r="N56" s="28">
        <f>SUM(N43:N54)</f>
        <v>0</v>
      </c>
      <c r="O56" s="10"/>
      <c r="P56" s="28">
        <f>SUM(P43:P54)</f>
        <v>0</v>
      </c>
      <c r="Q56" s="10"/>
    </row>
    <row r="57" spans="2:17" x14ac:dyDescent="0.25">
      <c r="B57" s="10"/>
      <c r="C57" s="10"/>
      <c r="D57" s="10"/>
      <c r="E57" s="10"/>
      <c r="F57" s="10"/>
      <c r="G57" s="10"/>
      <c r="H57" s="10"/>
      <c r="I57" s="10"/>
      <c r="J57" s="10"/>
      <c r="K57" s="10"/>
      <c r="L57" s="10"/>
      <c r="M57" s="10"/>
      <c r="N57" s="10"/>
      <c r="O57" s="10"/>
      <c r="P57" s="10"/>
      <c r="Q57" s="10"/>
    </row>
    <row r="58" spans="2:17" ht="15.6" x14ac:dyDescent="0.25">
      <c r="B58" s="84" t="str">
        <f>'6. Historical Wholesale'!B58</f>
        <v>Add Extra Host Here (I)</v>
      </c>
      <c r="C58" s="10"/>
      <c r="D58" s="171" t="s">
        <v>183</v>
      </c>
      <c r="E58" s="171"/>
      <c r="F58" s="171"/>
      <c r="G58" s="72"/>
      <c r="H58" s="171" t="s">
        <v>186</v>
      </c>
      <c r="I58" s="171"/>
      <c r="J58" s="171"/>
      <c r="K58" s="72"/>
      <c r="L58" s="171" t="s">
        <v>185</v>
      </c>
      <c r="M58" s="171"/>
      <c r="N58" s="171"/>
      <c r="O58" s="72"/>
      <c r="P58" s="84" t="s">
        <v>184</v>
      </c>
      <c r="Q58" s="10"/>
    </row>
    <row r="59" spans="2:17" ht="15.6" x14ac:dyDescent="0.3">
      <c r="B59" s="21"/>
      <c r="C59" s="15"/>
      <c r="D59" s="22"/>
      <c r="E59" s="22"/>
      <c r="F59" s="22"/>
      <c r="G59" s="15"/>
      <c r="H59" s="22"/>
      <c r="I59" s="22"/>
      <c r="J59" s="22"/>
      <c r="K59" s="15"/>
      <c r="L59" s="22"/>
      <c r="M59" s="22"/>
      <c r="N59" s="22"/>
      <c r="O59" s="15"/>
      <c r="P59" s="22"/>
      <c r="Q59" s="10"/>
    </row>
    <row r="60" spans="2:17" ht="15.6" x14ac:dyDescent="0.3">
      <c r="B60" s="21" t="s">
        <v>117</v>
      </c>
      <c r="C60" s="15"/>
      <c r="D60" s="22" t="s">
        <v>118</v>
      </c>
      <c r="E60" s="22" t="s">
        <v>112</v>
      </c>
      <c r="F60" s="22" t="s">
        <v>119</v>
      </c>
      <c r="G60" s="15"/>
      <c r="H60" s="22" t="s">
        <v>118</v>
      </c>
      <c r="I60" s="22" t="s">
        <v>112</v>
      </c>
      <c r="J60" s="22" t="s">
        <v>119</v>
      </c>
      <c r="K60" s="15"/>
      <c r="L60" s="22" t="s">
        <v>118</v>
      </c>
      <c r="M60" s="22" t="s">
        <v>112</v>
      </c>
      <c r="N60" s="22" t="s">
        <v>119</v>
      </c>
      <c r="O60" s="15"/>
      <c r="P60" s="22" t="s">
        <v>119</v>
      </c>
      <c r="Q60" s="10"/>
    </row>
    <row r="61" spans="2:17" x14ac:dyDescent="0.25">
      <c r="B61" s="10"/>
      <c r="C61" s="10"/>
      <c r="D61" s="10"/>
      <c r="E61" s="10"/>
      <c r="F61" s="10"/>
      <c r="G61" s="10"/>
      <c r="H61" s="10"/>
      <c r="I61" s="10"/>
      <c r="J61" s="10"/>
      <c r="K61" s="10"/>
      <c r="L61" s="10"/>
      <c r="M61" s="10"/>
      <c r="N61" s="10"/>
      <c r="O61" s="10"/>
      <c r="P61" s="10"/>
      <c r="Q61" s="10"/>
    </row>
    <row r="62" spans="2:17" ht="15.6" x14ac:dyDescent="0.3">
      <c r="B62" s="24" t="s">
        <v>120</v>
      </c>
      <c r="C62" s="10"/>
      <c r="D62" s="33">
        <f>'6. Historical Wholesale'!D62</f>
        <v>0</v>
      </c>
      <c r="E62" s="34">
        <f>'5. UTRs and Sub-Transmission'!J51</f>
        <v>0</v>
      </c>
      <c r="F62" s="35">
        <f t="shared" ref="F62:F73" si="14">D62*E62</f>
        <v>0</v>
      </c>
      <c r="G62" s="10"/>
      <c r="H62" s="33">
        <f>'6. Historical Wholesale'!H62</f>
        <v>0</v>
      </c>
      <c r="I62" s="34">
        <f>'5. UTRs and Sub-Transmission'!J53</f>
        <v>0</v>
      </c>
      <c r="J62" s="35">
        <f t="shared" ref="J62:J73" si="15">H62*I62</f>
        <v>0</v>
      </c>
      <c r="K62" s="10"/>
      <c r="L62" s="33">
        <f>'6. Historical Wholesale'!L62</f>
        <v>0</v>
      </c>
      <c r="M62" s="34">
        <f>'5. UTRs and Sub-Transmission'!J55</f>
        <v>0</v>
      </c>
      <c r="N62" s="35">
        <f t="shared" ref="N62:N73" si="16">L62*M62</f>
        <v>0</v>
      </c>
      <c r="O62" s="10"/>
      <c r="P62" s="23">
        <f t="shared" ref="P62:P73" si="17">J62+N62</f>
        <v>0</v>
      </c>
      <c r="Q62" s="10"/>
    </row>
    <row r="63" spans="2:17" ht="15.6" x14ac:dyDescent="0.3">
      <c r="B63" s="24" t="s">
        <v>121</v>
      </c>
      <c r="C63" s="10"/>
      <c r="D63" s="33">
        <f>'6. Historical Wholesale'!D63</f>
        <v>0</v>
      </c>
      <c r="E63" s="34">
        <f t="shared" ref="E63:E73" si="18">E62</f>
        <v>0</v>
      </c>
      <c r="F63" s="35">
        <f t="shared" si="14"/>
        <v>0</v>
      </c>
      <c r="G63" s="10"/>
      <c r="H63" s="33">
        <f>'6. Historical Wholesale'!H63</f>
        <v>0</v>
      </c>
      <c r="I63" s="34">
        <f t="shared" ref="I63:I73" si="19">I62</f>
        <v>0</v>
      </c>
      <c r="J63" s="35">
        <f t="shared" si="15"/>
        <v>0</v>
      </c>
      <c r="K63" s="10"/>
      <c r="L63" s="33">
        <f>'6. Historical Wholesale'!L63</f>
        <v>0</v>
      </c>
      <c r="M63" s="34">
        <f t="shared" ref="M63:M73" si="20">M62</f>
        <v>0</v>
      </c>
      <c r="N63" s="35">
        <f t="shared" si="16"/>
        <v>0</v>
      </c>
      <c r="O63" s="10"/>
      <c r="P63" s="23">
        <f t="shared" si="17"/>
        <v>0</v>
      </c>
      <c r="Q63" s="10"/>
    </row>
    <row r="64" spans="2:17" ht="15.6" x14ac:dyDescent="0.3">
      <c r="B64" s="24" t="s">
        <v>122</v>
      </c>
      <c r="C64" s="10"/>
      <c r="D64" s="33">
        <f>'6. Historical Wholesale'!D64</f>
        <v>0</v>
      </c>
      <c r="E64" s="34">
        <f t="shared" si="18"/>
        <v>0</v>
      </c>
      <c r="F64" s="35">
        <f t="shared" si="14"/>
        <v>0</v>
      </c>
      <c r="G64" s="10"/>
      <c r="H64" s="33">
        <f>'6. Historical Wholesale'!H64</f>
        <v>0</v>
      </c>
      <c r="I64" s="34">
        <f t="shared" si="19"/>
        <v>0</v>
      </c>
      <c r="J64" s="35">
        <f t="shared" si="15"/>
        <v>0</v>
      </c>
      <c r="K64" s="10"/>
      <c r="L64" s="33">
        <f>'6. Historical Wholesale'!L64</f>
        <v>0</v>
      </c>
      <c r="M64" s="34">
        <f t="shared" si="20"/>
        <v>0</v>
      </c>
      <c r="N64" s="35">
        <f t="shared" si="16"/>
        <v>0</v>
      </c>
      <c r="O64" s="10"/>
      <c r="P64" s="23">
        <f t="shared" si="17"/>
        <v>0</v>
      </c>
      <c r="Q64" s="10"/>
    </row>
    <row r="65" spans="2:17" ht="15.6" x14ac:dyDescent="0.3">
      <c r="B65" s="24" t="s">
        <v>123</v>
      </c>
      <c r="C65" s="10"/>
      <c r="D65" s="33">
        <f>'6. Historical Wholesale'!D65</f>
        <v>0</v>
      </c>
      <c r="E65" s="34">
        <f t="shared" si="18"/>
        <v>0</v>
      </c>
      <c r="F65" s="35">
        <f t="shared" si="14"/>
        <v>0</v>
      </c>
      <c r="G65" s="10"/>
      <c r="H65" s="33">
        <f>'6. Historical Wholesale'!H65</f>
        <v>0</v>
      </c>
      <c r="I65" s="34">
        <f t="shared" si="19"/>
        <v>0</v>
      </c>
      <c r="J65" s="35">
        <f t="shared" si="15"/>
        <v>0</v>
      </c>
      <c r="K65" s="10"/>
      <c r="L65" s="33">
        <f>'6. Historical Wholesale'!L65</f>
        <v>0</v>
      </c>
      <c r="M65" s="34">
        <f t="shared" si="20"/>
        <v>0</v>
      </c>
      <c r="N65" s="35">
        <f t="shared" si="16"/>
        <v>0</v>
      </c>
      <c r="O65" s="10"/>
      <c r="P65" s="23">
        <f t="shared" si="17"/>
        <v>0</v>
      </c>
      <c r="Q65" s="10"/>
    </row>
    <row r="66" spans="2:17" ht="15.6" x14ac:dyDescent="0.3">
      <c r="B66" s="24" t="s">
        <v>124</v>
      </c>
      <c r="C66" s="10"/>
      <c r="D66" s="33">
        <f>'6. Historical Wholesale'!D66</f>
        <v>0</v>
      </c>
      <c r="E66" s="34">
        <f t="shared" si="18"/>
        <v>0</v>
      </c>
      <c r="F66" s="35">
        <f t="shared" si="14"/>
        <v>0</v>
      </c>
      <c r="G66" s="10"/>
      <c r="H66" s="33">
        <f>'6. Historical Wholesale'!H66</f>
        <v>0</v>
      </c>
      <c r="I66" s="34">
        <f t="shared" si="19"/>
        <v>0</v>
      </c>
      <c r="J66" s="35">
        <f t="shared" si="15"/>
        <v>0</v>
      </c>
      <c r="K66" s="10"/>
      <c r="L66" s="33">
        <f>'6. Historical Wholesale'!L66</f>
        <v>0</v>
      </c>
      <c r="M66" s="34">
        <f t="shared" si="20"/>
        <v>0</v>
      </c>
      <c r="N66" s="35">
        <f t="shared" si="16"/>
        <v>0</v>
      </c>
      <c r="O66" s="10"/>
      <c r="P66" s="23">
        <f t="shared" si="17"/>
        <v>0</v>
      </c>
      <c r="Q66" s="10"/>
    </row>
    <row r="67" spans="2:17" ht="15.6" x14ac:dyDescent="0.3">
      <c r="B67" s="24" t="s">
        <v>125</v>
      </c>
      <c r="C67" s="10"/>
      <c r="D67" s="33">
        <f>'6. Historical Wholesale'!D67</f>
        <v>0</v>
      </c>
      <c r="E67" s="34">
        <f t="shared" si="18"/>
        <v>0</v>
      </c>
      <c r="F67" s="35">
        <f t="shared" si="14"/>
        <v>0</v>
      </c>
      <c r="G67" s="10"/>
      <c r="H67" s="33">
        <f>'6. Historical Wholesale'!H67</f>
        <v>0</v>
      </c>
      <c r="I67" s="34">
        <f t="shared" si="19"/>
        <v>0</v>
      </c>
      <c r="J67" s="35">
        <f t="shared" si="15"/>
        <v>0</v>
      </c>
      <c r="K67" s="10"/>
      <c r="L67" s="33">
        <f>'6. Historical Wholesale'!L67</f>
        <v>0</v>
      </c>
      <c r="M67" s="34">
        <f t="shared" si="20"/>
        <v>0</v>
      </c>
      <c r="N67" s="35">
        <f t="shared" si="16"/>
        <v>0</v>
      </c>
      <c r="O67" s="10"/>
      <c r="P67" s="23">
        <f t="shared" si="17"/>
        <v>0</v>
      </c>
      <c r="Q67" s="10"/>
    </row>
    <row r="68" spans="2:17" ht="15.6" x14ac:dyDescent="0.3">
      <c r="B68" s="24" t="s">
        <v>126</v>
      </c>
      <c r="C68" s="10"/>
      <c r="D68" s="33">
        <f>'6. Historical Wholesale'!D68</f>
        <v>0</v>
      </c>
      <c r="E68" s="34">
        <f t="shared" si="18"/>
        <v>0</v>
      </c>
      <c r="F68" s="35">
        <f t="shared" si="14"/>
        <v>0</v>
      </c>
      <c r="G68" s="10"/>
      <c r="H68" s="33">
        <f>'6. Historical Wholesale'!H68</f>
        <v>0</v>
      </c>
      <c r="I68" s="34">
        <f t="shared" si="19"/>
        <v>0</v>
      </c>
      <c r="J68" s="35">
        <f t="shared" si="15"/>
        <v>0</v>
      </c>
      <c r="K68" s="10"/>
      <c r="L68" s="33">
        <f>'6. Historical Wholesale'!L68</f>
        <v>0</v>
      </c>
      <c r="M68" s="34">
        <f t="shared" si="20"/>
        <v>0</v>
      </c>
      <c r="N68" s="35">
        <f t="shared" si="16"/>
        <v>0</v>
      </c>
      <c r="O68" s="10"/>
      <c r="P68" s="23">
        <f t="shared" si="17"/>
        <v>0</v>
      </c>
      <c r="Q68" s="10"/>
    </row>
    <row r="69" spans="2:17" ht="15.6" x14ac:dyDescent="0.3">
      <c r="B69" s="24" t="s">
        <v>127</v>
      </c>
      <c r="C69" s="10"/>
      <c r="D69" s="33">
        <f>'6. Historical Wholesale'!D69</f>
        <v>0</v>
      </c>
      <c r="E69" s="34">
        <f t="shared" si="18"/>
        <v>0</v>
      </c>
      <c r="F69" s="35">
        <f t="shared" si="14"/>
        <v>0</v>
      </c>
      <c r="G69" s="10"/>
      <c r="H69" s="33">
        <f>'6. Historical Wholesale'!H69</f>
        <v>0</v>
      </c>
      <c r="I69" s="34">
        <f t="shared" si="19"/>
        <v>0</v>
      </c>
      <c r="J69" s="35">
        <f t="shared" si="15"/>
        <v>0</v>
      </c>
      <c r="K69" s="10"/>
      <c r="L69" s="33">
        <f>'6. Historical Wholesale'!L69</f>
        <v>0</v>
      </c>
      <c r="M69" s="34">
        <f t="shared" si="20"/>
        <v>0</v>
      </c>
      <c r="N69" s="35">
        <f t="shared" si="16"/>
        <v>0</v>
      </c>
      <c r="O69" s="10"/>
      <c r="P69" s="23">
        <f t="shared" si="17"/>
        <v>0</v>
      </c>
      <c r="Q69" s="10"/>
    </row>
    <row r="70" spans="2:17" ht="15.6" x14ac:dyDescent="0.3">
      <c r="B70" s="24" t="s">
        <v>128</v>
      </c>
      <c r="C70" s="10"/>
      <c r="D70" s="33">
        <f>'6. Historical Wholesale'!D70</f>
        <v>0</v>
      </c>
      <c r="E70" s="34">
        <f t="shared" si="18"/>
        <v>0</v>
      </c>
      <c r="F70" s="35">
        <f t="shared" si="14"/>
        <v>0</v>
      </c>
      <c r="G70" s="10"/>
      <c r="H70" s="33">
        <f>'6. Historical Wholesale'!H70</f>
        <v>0</v>
      </c>
      <c r="I70" s="34">
        <f t="shared" si="19"/>
        <v>0</v>
      </c>
      <c r="J70" s="35">
        <f t="shared" si="15"/>
        <v>0</v>
      </c>
      <c r="K70" s="10"/>
      <c r="L70" s="33">
        <f>'6. Historical Wholesale'!L70</f>
        <v>0</v>
      </c>
      <c r="M70" s="34">
        <f t="shared" si="20"/>
        <v>0</v>
      </c>
      <c r="N70" s="35">
        <f t="shared" si="16"/>
        <v>0</v>
      </c>
      <c r="O70" s="10"/>
      <c r="P70" s="23">
        <f t="shared" si="17"/>
        <v>0</v>
      </c>
      <c r="Q70" s="10"/>
    </row>
    <row r="71" spans="2:17" ht="15.6" x14ac:dyDescent="0.3">
      <c r="B71" s="24" t="s">
        <v>129</v>
      </c>
      <c r="C71" s="10"/>
      <c r="D71" s="33">
        <f>'6. Historical Wholesale'!D71</f>
        <v>0</v>
      </c>
      <c r="E71" s="34">
        <f t="shared" si="18"/>
        <v>0</v>
      </c>
      <c r="F71" s="35">
        <f t="shared" si="14"/>
        <v>0</v>
      </c>
      <c r="G71" s="10"/>
      <c r="H71" s="33">
        <f>'6. Historical Wholesale'!H71</f>
        <v>0</v>
      </c>
      <c r="I71" s="34">
        <f t="shared" si="19"/>
        <v>0</v>
      </c>
      <c r="J71" s="35">
        <f t="shared" si="15"/>
        <v>0</v>
      </c>
      <c r="K71" s="10"/>
      <c r="L71" s="33">
        <f>'6. Historical Wholesale'!L71</f>
        <v>0</v>
      </c>
      <c r="M71" s="34">
        <f t="shared" si="20"/>
        <v>0</v>
      </c>
      <c r="N71" s="35">
        <f t="shared" si="16"/>
        <v>0</v>
      </c>
      <c r="O71" s="10"/>
      <c r="P71" s="23">
        <f t="shared" si="17"/>
        <v>0</v>
      </c>
      <c r="Q71" s="10"/>
    </row>
    <row r="72" spans="2:17" ht="15.6" x14ac:dyDescent="0.3">
      <c r="B72" s="24" t="s">
        <v>130</v>
      </c>
      <c r="C72" s="10"/>
      <c r="D72" s="33">
        <f>'6. Historical Wholesale'!D72</f>
        <v>0</v>
      </c>
      <c r="E72" s="34">
        <f t="shared" si="18"/>
        <v>0</v>
      </c>
      <c r="F72" s="35">
        <f t="shared" si="14"/>
        <v>0</v>
      </c>
      <c r="G72" s="10"/>
      <c r="H72" s="33">
        <f>'6. Historical Wholesale'!H72</f>
        <v>0</v>
      </c>
      <c r="I72" s="34">
        <f t="shared" si="19"/>
        <v>0</v>
      </c>
      <c r="J72" s="35">
        <f t="shared" si="15"/>
        <v>0</v>
      </c>
      <c r="K72" s="10"/>
      <c r="L72" s="33">
        <f>'6. Historical Wholesale'!L72</f>
        <v>0</v>
      </c>
      <c r="M72" s="34">
        <f t="shared" si="20"/>
        <v>0</v>
      </c>
      <c r="N72" s="35">
        <f t="shared" si="16"/>
        <v>0</v>
      </c>
      <c r="O72" s="10"/>
      <c r="P72" s="23">
        <f t="shared" si="17"/>
        <v>0</v>
      </c>
      <c r="Q72" s="10"/>
    </row>
    <row r="73" spans="2:17" ht="15.6" x14ac:dyDescent="0.3">
      <c r="B73" s="24" t="s">
        <v>131</v>
      </c>
      <c r="C73" s="10"/>
      <c r="D73" s="33">
        <f>'6. Historical Wholesale'!D73</f>
        <v>0</v>
      </c>
      <c r="E73" s="34">
        <f t="shared" si="18"/>
        <v>0</v>
      </c>
      <c r="F73" s="35">
        <f t="shared" si="14"/>
        <v>0</v>
      </c>
      <c r="G73" s="10"/>
      <c r="H73" s="33">
        <f>'6. Historical Wholesale'!H73</f>
        <v>0</v>
      </c>
      <c r="I73" s="34">
        <f t="shared" si="19"/>
        <v>0</v>
      </c>
      <c r="J73" s="35">
        <f t="shared" si="15"/>
        <v>0</v>
      </c>
      <c r="K73" s="10"/>
      <c r="L73" s="33">
        <f>'6. Historical Wholesale'!L73</f>
        <v>0</v>
      </c>
      <c r="M73" s="34">
        <f t="shared" si="20"/>
        <v>0</v>
      </c>
      <c r="N73" s="35">
        <f t="shared" si="16"/>
        <v>0</v>
      </c>
      <c r="O73" s="10"/>
      <c r="P73" s="23">
        <f t="shared" si="17"/>
        <v>0</v>
      </c>
      <c r="Q73" s="10"/>
    </row>
    <row r="74" spans="2:17" x14ac:dyDescent="0.25">
      <c r="B74" s="10"/>
      <c r="C74" s="10"/>
      <c r="D74" s="10"/>
      <c r="E74" s="10"/>
      <c r="F74" s="10"/>
      <c r="G74" s="10"/>
      <c r="H74" s="10"/>
      <c r="I74" s="10"/>
      <c r="J74" s="10"/>
      <c r="K74" s="10"/>
      <c r="L74" s="10"/>
      <c r="M74" s="10"/>
      <c r="N74" s="10"/>
      <c r="O74" s="10"/>
      <c r="P74" s="10"/>
      <c r="Q74" s="10"/>
    </row>
    <row r="75" spans="2:17" ht="18.600000000000001" thickBot="1" x14ac:dyDescent="0.4">
      <c r="B75" s="25" t="s">
        <v>132</v>
      </c>
      <c r="C75" s="10"/>
      <c r="D75" s="26">
        <f>SUM(D62:D73)</f>
        <v>0</v>
      </c>
      <c r="E75" s="27">
        <f>IF(D75&lt;&gt;0,F75/D75,0)</f>
        <v>0</v>
      </c>
      <c r="F75" s="28">
        <f>SUM(F62:F73)</f>
        <v>0</v>
      </c>
      <c r="G75" s="10"/>
      <c r="H75" s="26">
        <f>SUM(H62:H73)</f>
        <v>0</v>
      </c>
      <c r="I75" s="27">
        <f>IF(H75&lt;&gt;0,J75/H75,0)</f>
        <v>0</v>
      </c>
      <c r="J75" s="28">
        <f>SUM(J62:J73)</f>
        <v>0</v>
      </c>
      <c r="K75" s="10"/>
      <c r="L75" s="26">
        <f>SUM(L62:L73)</f>
        <v>0</v>
      </c>
      <c r="M75" s="27">
        <f>IF(L75&lt;&gt;0,N75/L75,0)</f>
        <v>0</v>
      </c>
      <c r="N75" s="28">
        <f>SUM(N62:N73)</f>
        <v>0</v>
      </c>
      <c r="O75" s="10"/>
      <c r="P75" s="28">
        <f>SUM(P62:P73)</f>
        <v>0</v>
      </c>
      <c r="Q75" s="10"/>
    </row>
    <row r="76" spans="2:17" x14ac:dyDescent="0.25">
      <c r="B76" s="10"/>
      <c r="C76" s="10"/>
      <c r="D76" s="10"/>
      <c r="E76" s="10"/>
      <c r="F76" s="10"/>
      <c r="G76" s="10"/>
      <c r="H76" s="10"/>
      <c r="I76" s="10"/>
      <c r="J76" s="10"/>
      <c r="K76" s="10"/>
      <c r="L76" s="10"/>
      <c r="M76" s="10"/>
      <c r="N76" s="10"/>
      <c r="O76" s="10"/>
      <c r="P76" s="10"/>
      <c r="Q76" s="10"/>
    </row>
    <row r="77" spans="2:17" ht="15.6" x14ac:dyDescent="0.25">
      <c r="B77" s="84" t="str">
        <f>'6. Historical Wholesale'!B77</f>
        <v>Add Extra Host Here (II)</v>
      </c>
      <c r="C77" s="10"/>
      <c r="D77" s="171" t="s">
        <v>183</v>
      </c>
      <c r="E77" s="171"/>
      <c r="F77" s="171"/>
      <c r="G77" s="72"/>
      <c r="H77" s="171" t="s">
        <v>186</v>
      </c>
      <c r="I77" s="171"/>
      <c r="J77" s="171"/>
      <c r="K77" s="72"/>
      <c r="L77" s="171" t="s">
        <v>185</v>
      </c>
      <c r="M77" s="171"/>
      <c r="N77" s="171"/>
      <c r="O77" s="72"/>
      <c r="P77" s="84" t="s">
        <v>184</v>
      </c>
      <c r="Q77" s="10"/>
    </row>
    <row r="78" spans="2:17" ht="15.6" x14ac:dyDescent="0.3">
      <c r="B78" s="21"/>
      <c r="C78" s="15"/>
      <c r="D78" s="22"/>
      <c r="E78" s="22"/>
      <c r="F78" s="22"/>
      <c r="G78" s="15"/>
      <c r="H78" s="22"/>
      <c r="I78" s="22"/>
      <c r="J78" s="22"/>
      <c r="K78" s="15"/>
      <c r="L78" s="22"/>
      <c r="M78" s="22"/>
      <c r="N78" s="22"/>
      <c r="O78" s="15"/>
      <c r="P78" s="22"/>
      <c r="Q78" s="10"/>
    </row>
    <row r="79" spans="2:17" ht="15.6" x14ac:dyDescent="0.3">
      <c r="B79" s="21" t="s">
        <v>117</v>
      </c>
      <c r="C79" s="15"/>
      <c r="D79" s="22" t="s">
        <v>118</v>
      </c>
      <c r="E79" s="22" t="s">
        <v>112</v>
      </c>
      <c r="F79" s="22" t="s">
        <v>119</v>
      </c>
      <c r="G79" s="15"/>
      <c r="H79" s="22" t="s">
        <v>118</v>
      </c>
      <c r="I79" s="22" t="s">
        <v>112</v>
      </c>
      <c r="J79" s="22" t="s">
        <v>119</v>
      </c>
      <c r="K79" s="15"/>
      <c r="L79" s="22" t="s">
        <v>118</v>
      </c>
      <c r="M79" s="22" t="s">
        <v>112</v>
      </c>
      <c r="N79" s="22" t="s">
        <v>119</v>
      </c>
      <c r="O79" s="15"/>
      <c r="P79" s="22" t="s">
        <v>119</v>
      </c>
      <c r="Q79" s="10"/>
    </row>
    <row r="80" spans="2:17" x14ac:dyDescent="0.25">
      <c r="B80" s="10"/>
      <c r="C80" s="10"/>
      <c r="D80" s="10"/>
      <c r="E80" s="10"/>
      <c r="F80" s="10"/>
      <c r="G80" s="10"/>
      <c r="H80" s="10"/>
      <c r="I80" s="10"/>
      <c r="J80" s="10"/>
      <c r="K80" s="10"/>
      <c r="L80" s="10"/>
      <c r="M80" s="10"/>
      <c r="N80" s="10"/>
      <c r="O80" s="10"/>
      <c r="P80" s="10"/>
      <c r="Q80" s="10"/>
    </row>
    <row r="81" spans="2:17" ht="15.6" x14ac:dyDescent="0.3">
      <c r="B81" s="24" t="s">
        <v>120</v>
      </c>
      <c r="C81" s="10"/>
      <c r="D81" s="33">
        <f>'6. Historical Wholesale'!D81</f>
        <v>0</v>
      </c>
      <c r="E81" s="34">
        <f>'5. UTRs and Sub-Transmission'!J66</f>
        <v>0</v>
      </c>
      <c r="F81" s="35">
        <f t="shared" ref="F81:F92" si="21">D81*E81</f>
        <v>0</v>
      </c>
      <c r="G81" s="10"/>
      <c r="H81" s="33">
        <f>'6. Historical Wholesale'!H81</f>
        <v>0</v>
      </c>
      <c r="I81" s="34">
        <f>'5. UTRs and Sub-Transmission'!J68</f>
        <v>0</v>
      </c>
      <c r="J81" s="35">
        <f t="shared" ref="J81:J92" si="22">H81*I81</f>
        <v>0</v>
      </c>
      <c r="K81" s="10"/>
      <c r="L81" s="33">
        <f>'6. Historical Wholesale'!L81</f>
        <v>0</v>
      </c>
      <c r="M81" s="34">
        <f>'5. UTRs and Sub-Transmission'!J70</f>
        <v>0</v>
      </c>
      <c r="N81" s="35">
        <f t="shared" ref="N81:N92" si="23">L81*M81</f>
        <v>0</v>
      </c>
      <c r="O81" s="10"/>
      <c r="P81" s="23">
        <f t="shared" ref="P81:P92" si="24">J81+N81</f>
        <v>0</v>
      </c>
      <c r="Q81" s="10"/>
    </row>
    <row r="82" spans="2:17" ht="15.6" x14ac:dyDescent="0.3">
      <c r="B82" s="24" t="s">
        <v>121</v>
      </c>
      <c r="C82" s="10"/>
      <c r="D82" s="33">
        <f>'6. Historical Wholesale'!D82</f>
        <v>0</v>
      </c>
      <c r="E82" s="34">
        <f t="shared" ref="E82:E92" si="25">E81</f>
        <v>0</v>
      </c>
      <c r="F82" s="35">
        <f t="shared" si="21"/>
        <v>0</v>
      </c>
      <c r="G82" s="10"/>
      <c r="H82" s="33">
        <f>'6. Historical Wholesale'!H82</f>
        <v>0</v>
      </c>
      <c r="I82" s="34">
        <f t="shared" ref="I82:I92" si="26">I81</f>
        <v>0</v>
      </c>
      <c r="J82" s="35">
        <f t="shared" si="22"/>
        <v>0</v>
      </c>
      <c r="K82" s="10"/>
      <c r="L82" s="33">
        <f>'6. Historical Wholesale'!L82</f>
        <v>0</v>
      </c>
      <c r="M82" s="34">
        <f t="shared" ref="M82:M92" si="27">M81</f>
        <v>0</v>
      </c>
      <c r="N82" s="35">
        <f t="shared" si="23"/>
        <v>0</v>
      </c>
      <c r="O82" s="10"/>
      <c r="P82" s="23">
        <f t="shared" si="24"/>
        <v>0</v>
      </c>
      <c r="Q82" s="10"/>
    </row>
    <row r="83" spans="2:17" ht="15.6" x14ac:dyDescent="0.3">
      <c r="B83" s="24" t="s">
        <v>122</v>
      </c>
      <c r="C83" s="10"/>
      <c r="D83" s="33">
        <f>'6. Historical Wholesale'!D83</f>
        <v>0</v>
      </c>
      <c r="E83" s="34">
        <f t="shared" si="25"/>
        <v>0</v>
      </c>
      <c r="F83" s="35">
        <f t="shared" si="21"/>
        <v>0</v>
      </c>
      <c r="G83" s="10"/>
      <c r="H83" s="33">
        <f>'6. Historical Wholesale'!H83</f>
        <v>0</v>
      </c>
      <c r="I83" s="34">
        <f t="shared" si="26"/>
        <v>0</v>
      </c>
      <c r="J83" s="35">
        <f t="shared" si="22"/>
        <v>0</v>
      </c>
      <c r="K83" s="10"/>
      <c r="L83" s="33">
        <f>'6. Historical Wholesale'!L83</f>
        <v>0</v>
      </c>
      <c r="M83" s="34">
        <f t="shared" si="27"/>
        <v>0</v>
      </c>
      <c r="N83" s="35">
        <f t="shared" si="23"/>
        <v>0</v>
      </c>
      <c r="O83" s="10"/>
      <c r="P83" s="23">
        <f t="shared" si="24"/>
        <v>0</v>
      </c>
      <c r="Q83" s="10"/>
    </row>
    <row r="84" spans="2:17" ht="15.6" x14ac:dyDescent="0.3">
      <c r="B84" s="24" t="s">
        <v>123</v>
      </c>
      <c r="C84" s="10"/>
      <c r="D84" s="33">
        <f>'6. Historical Wholesale'!D84</f>
        <v>0</v>
      </c>
      <c r="E84" s="34">
        <f t="shared" si="25"/>
        <v>0</v>
      </c>
      <c r="F84" s="35">
        <f t="shared" si="21"/>
        <v>0</v>
      </c>
      <c r="G84" s="10"/>
      <c r="H84" s="33">
        <f>'6. Historical Wholesale'!H84</f>
        <v>0</v>
      </c>
      <c r="I84" s="34">
        <f t="shared" si="26"/>
        <v>0</v>
      </c>
      <c r="J84" s="35">
        <f t="shared" si="22"/>
        <v>0</v>
      </c>
      <c r="K84" s="10"/>
      <c r="L84" s="33">
        <f>'6. Historical Wholesale'!L84</f>
        <v>0</v>
      </c>
      <c r="M84" s="34">
        <f t="shared" si="27"/>
        <v>0</v>
      </c>
      <c r="N84" s="35">
        <f t="shared" si="23"/>
        <v>0</v>
      </c>
      <c r="O84" s="10"/>
      <c r="P84" s="23">
        <f t="shared" si="24"/>
        <v>0</v>
      </c>
      <c r="Q84" s="10"/>
    </row>
    <row r="85" spans="2:17" ht="15.6" x14ac:dyDescent="0.3">
      <c r="B85" s="24" t="s">
        <v>124</v>
      </c>
      <c r="C85" s="10"/>
      <c r="D85" s="33">
        <f>'6. Historical Wholesale'!D85</f>
        <v>0</v>
      </c>
      <c r="E85" s="34">
        <f t="shared" si="25"/>
        <v>0</v>
      </c>
      <c r="F85" s="35">
        <f t="shared" si="21"/>
        <v>0</v>
      </c>
      <c r="G85" s="10"/>
      <c r="H85" s="33">
        <f>'6. Historical Wholesale'!H85</f>
        <v>0</v>
      </c>
      <c r="I85" s="34">
        <f t="shared" si="26"/>
        <v>0</v>
      </c>
      <c r="J85" s="35">
        <f t="shared" si="22"/>
        <v>0</v>
      </c>
      <c r="K85" s="10"/>
      <c r="L85" s="33">
        <f>'6. Historical Wholesale'!L85</f>
        <v>0</v>
      </c>
      <c r="M85" s="34">
        <f t="shared" si="27"/>
        <v>0</v>
      </c>
      <c r="N85" s="35">
        <f t="shared" si="23"/>
        <v>0</v>
      </c>
      <c r="O85" s="10"/>
      <c r="P85" s="23">
        <f t="shared" si="24"/>
        <v>0</v>
      </c>
      <c r="Q85" s="10"/>
    </row>
    <row r="86" spans="2:17" ht="15.6" x14ac:dyDescent="0.3">
      <c r="B86" s="24" t="s">
        <v>125</v>
      </c>
      <c r="C86" s="10"/>
      <c r="D86" s="33">
        <f>'6. Historical Wholesale'!D86</f>
        <v>0</v>
      </c>
      <c r="E86" s="34">
        <f t="shared" si="25"/>
        <v>0</v>
      </c>
      <c r="F86" s="35">
        <f t="shared" si="21"/>
        <v>0</v>
      </c>
      <c r="G86" s="10"/>
      <c r="H86" s="33">
        <f>'6. Historical Wholesale'!H86</f>
        <v>0</v>
      </c>
      <c r="I86" s="34">
        <f t="shared" si="26"/>
        <v>0</v>
      </c>
      <c r="J86" s="35">
        <f t="shared" si="22"/>
        <v>0</v>
      </c>
      <c r="K86" s="10"/>
      <c r="L86" s="33">
        <f>'6. Historical Wholesale'!L86</f>
        <v>0</v>
      </c>
      <c r="M86" s="34">
        <f t="shared" si="27"/>
        <v>0</v>
      </c>
      <c r="N86" s="35">
        <f t="shared" si="23"/>
        <v>0</v>
      </c>
      <c r="O86" s="10"/>
      <c r="P86" s="23">
        <f t="shared" si="24"/>
        <v>0</v>
      </c>
      <c r="Q86" s="10"/>
    </row>
    <row r="87" spans="2:17" ht="15.6" x14ac:dyDescent="0.3">
      <c r="B87" s="24" t="s">
        <v>126</v>
      </c>
      <c r="C87" s="10"/>
      <c r="D87" s="33">
        <f>'6. Historical Wholesale'!D87</f>
        <v>0</v>
      </c>
      <c r="E87" s="34">
        <f t="shared" si="25"/>
        <v>0</v>
      </c>
      <c r="F87" s="35">
        <f t="shared" si="21"/>
        <v>0</v>
      </c>
      <c r="G87" s="10"/>
      <c r="H87" s="33">
        <f>'6. Historical Wholesale'!H87</f>
        <v>0</v>
      </c>
      <c r="I87" s="34">
        <f t="shared" si="26"/>
        <v>0</v>
      </c>
      <c r="J87" s="35">
        <f t="shared" si="22"/>
        <v>0</v>
      </c>
      <c r="K87" s="10"/>
      <c r="L87" s="33">
        <f>'6. Historical Wholesale'!L87</f>
        <v>0</v>
      </c>
      <c r="M87" s="34">
        <f t="shared" si="27"/>
        <v>0</v>
      </c>
      <c r="N87" s="35">
        <f t="shared" si="23"/>
        <v>0</v>
      </c>
      <c r="O87" s="10"/>
      <c r="P87" s="23">
        <f t="shared" si="24"/>
        <v>0</v>
      </c>
      <c r="Q87" s="10"/>
    </row>
    <row r="88" spans="2:17" ht="15.6" x14ac:dyDescent="0.3">
      <c r="B88" s="24" t="s">
        <v>127</v>
      </c>
      <c r="C88" s="10"/>
      <c r="D88" s="33">
        <f>'6. Historical Wholesale'!D88</f>
        <v>0</v>
      </c>
      <c r="E88" s="34">
        <f t="shared" si="25"/>
        <v>0</v>
      </c>
      <c r="F88" s="35">
        <f t="shared" si="21"/>
        <v>0</v>
      </c>
      <c r="G88" s="10"/>
      <c r="H88" s="33">
        <f>'6. Historical Wholesale'!H88</f>
        <v>0</v>
      </c>
      <c r="I88" s="34">
        <f t="shared" si="26"/>
        <v>0</v>
      </c>
      <c r="J88" s="35">
        <f t="shared" si="22"/>
        <v>0</v>
      </c>
      <c r="K88" s="10"/>
      <c r="L88" s="33">
        <f>'6. Historical Wholesale'!L88</f>
        <v>0</v>
      </c>
      <c r="M88" s="34">
        <f t="shared" si="27"/>
        <v>0</v>
      </c>
      <c r="N88" s="35">
        <f t="shared" si="23"/>
        <v>0</v>
      </c>
      <c r="O88" s="10"/>
      <c r="P88" s="23">
        <f t="shared" si="24"/>
        <v>0</v>
      </c>
      <c r="Q88" s="10"/>
    </row>
    <row r="89" spans="2:17" ht="15.6" x14ac:dyDescent="0.3">
      <c r="B89" s="24" t="s">
        <v>128</v>
      </c>
      <c r="C89" s="10"/>
      <c r="D89" s="33">
        <f>'6. Historical Wholesale'!D89</f>
        <v>0</v>
      </c>
      <c r="E89" s="34">
        <f t="shared" si="25"/>
        <v>0</v>
      </c>
      <c r="F89" s="35">
        <f t="shared" si="21"/>
        <v>0</v>
      </c>
      <c r="G89" s="10"/>
      <c r="H89" s="33">
        <f>'6. Historical Wholesale'!H89</f>
        <v>0</v>
      </c>
      <c r="I89" s="34">
        <f t="shared" si="26"/>
        <v>0</v>
      </c>
      <c r="J89" s="35">
        <f t="shared" si="22"/>
        <v>0</v>
      </c>
      <c r="K89" s="10"/>
      <c r="L89" s="33">
        <f>'6. Historical Wholesale'!L89</f>
        <v>0</v>
      </c>
      <c r="M89" s="34">
        <f t="shared" si="27"/>
        <v>0</v>
      </c>
      <c r="N89" s="35">
        <f t="shared" si="23"/>
        <v>0</v>
      </c>
      <c r="O89" s="10"/>
      <c r="P89" s="23">
        <f t="shared" si="24"/>
        <v>0</v>
      </c>
      <c r="Q89" s="10"/>
    </row>
    <row r="90" spans="2:17" ht="15.6" x14ac:dyDescent="0.3">
      <c r="B90" s="24" t="s">
        <v>129</v>
      </c>
      <c r="C90" s="10"/>
      <c r="D90" s="33">
        <f>'6. Historical Wholesale'!D90</f>
        <v>0</v>
      </c>
      <c r="E90" s="34">
        <f t="shared" si="25"/>
        <v>0</v>
      </c>
      <c r="F90" s="35">
        <f t="shared" si="21"/>
        <v>0</v>
      </c>
      <c r="G90" s="10"/>
      <c r="H90" s="33">
        <f>'6. Historical Wholesale'!H90</f>
        <v>0</v>
      </c>
      <c r="I90" s="34">
        <f t="shared" si="26"/>
        <v>0</v>
      </c>
      <c r="J90" s="35">
        <f t="shared" si="22"/>
        <v>0</v>
      </c>
      <c r="K90" s="10"/>
      <c r="L90" s="33">
        <f>'6. Historical Wholesale'!L90</f>
        <v>0</v>
      </c>
      <c r="M90" s="34">
        <f t="shared" si="27"/>
        <v>0</v>
      </c>
      <c r="N90" s="35">
        <f t="shared" si="23"/>
        <v>0</v>
      </c>
      <c r="O90" s="10"/>
      <c r="P90" s="23">
        <f t="shared" si="24"/>
        <v>0</v>
      </c>
      <c r="Q90" s="10"/>
    </row>
    <row r="91" spans="2:17" ht="15.6" x14ac:dyDescent="0.3">
      <c r="B91" s="24" t="s">
        <v>130</v>
      </c>
      <c r="C91" s="10"/>
      <c r="D91" s="33">
        <f>'6. Historical Wholesale'!D91</f>
        <v>0</v>
      </c>
      <c r="E91" s="34">
        <f t="shared" si="25"/>
        <v>0</v>
      </c>
      <c r="F91" s="35">
        <f t="shared" si="21"/>
        <v>0</v>
      </c>
      <c r="G91" s="10"/>
      <c r="H91" s="33">
        <f>'6. Historical Wholesale'!H91</f>
        <v>0</v>
      </c>
      <c r="I91" s="34">
        <f t="shared" si="26"/>
        <v>0</v>
      </c>
      <c r="J91" s="35">
        <f t="shared" si="22"/>
        <v>0</v>
      </c>
      <c r="K91" s="10"/>
      <c r="L91" s="33">
        <f>'6. Historical Wholesale'!L91</f>
        <v>0</v>
      </c>
      <c r="M91" s="34">
        <f t="shared" si="27"/>
        <v>0</v>
      </c>
      <c r="N91" s="35">
        <f t="shared" si="23"/>
        <v>0</v>
      </c>
      <c r="O91" s="10"/>
      <c r="P91" s="23">
        <f t="shared" si="24"/>
        <v>0</v>
      </c>
      <c r="Q91" s="10"/>
    </row>
    <row r="92" spans="2:17" ht="15.6" x14ac:dyDescent="0.3">
      <c r="B92" s="24" t="s">
        <v>131</v>
      </c>
      <c r="C92" s="10"/>
      <c r="D92" s="33">
        <f>'6. Historical Wholesale'!D92</f>
        <v>0</v>
      </c>
      <c r="E92" s="34">
        <f t="shared" si="25"/>
        <v>0</v>
      </c>
      <c r="F92" s="35">
        <f t="shared" si="21"/>
        <v>0</v>
      </c>
      <c r="G92" s="10"/>
      <c r="H92" s="33">
        <f>'6. Historical Wholesale'!H92</f>
        <v>0</v>
      </c>
      <c r="I92" s="34">
        <f t="shared" si="26"/>
        <v>0</v>
      </c>
      <c r="J92" s="35">
        <f t="shared" si="22"/>
        <v>0</v>
      </c>
      <c r="K92" s="10"/>
      <c r="L92" s="33">
        <f>'6. Historical Wholesale'!L92</f>
        <v>0</v>
      </c>
      <c r="M92" s="34">
        <f t="shared" si="27"/>
        <v>0</v>
      </c>
      <c r="N92" s="35">
        <f t="shared" si="23"/>
        <v>0</v>
      </c>
      <c r="O92" s="10"/>
      <c r="P92" s="23">
        <f t="shared" si="24"/>
        <v>0</v>
      </c>
      <c r="Q92" s="10"/>
    </row>
    <row r="93" spans="2:17" x14ac:dyDescent="0.25">
      <c r="B93" s="10"/>
      <c r="C93" s="10"/>
      <c r="D93" s="10"/>
      <c r="E93" s="10"/>
      <c r="F93" s="10"/>
      <c r="G93" s="10"/>
      <c r="H93" s="10"/>
      <c r="I93" s="10"/>
      <c r="J93" s="10"/>
      <c r="K93" s="10"/>
      <c r="L93" s="10"/>
      <c r="M93" s="10"/>
      <c r="N93" s="10"/>
      <c r="O93" s="10"/>
      <c r="P93" s="10"/>
      <c r="Q93" s="10"/>
    </row>
    <row r="94" spans="2:17" ht="18.600000000000001" thickBot="1" x14ac:dyDescent="0.4">
      <c r="B94" s="25" t="s">
        <v>132</v>
      </c>
      <c r="C94" s="10"/>
      <c r="D94" s="26">
        <f>SUM(D81:D92)</f>
        <v>0</v>
      </c>
      <c r="E94" s="27">
        <f>IF(D94&lt;&gt;0,F94/D94,0)</f>
        <v>0</v>
      </c>
      <c r="F94" s="28">
        <f>SUM(F81:F92)</f>
        <v>0</v>
      </c>
      <c r="G94" s="10"/>
      <c r="H94" s="26">
        <f>SUM(H81:H92)</f>
        <v>0</v>
      </c>
      <c r="I94" s="27">
        <f>IF(H94&lt;&gt;0,J94/H94,0)</f>
        <v>0</v>
      </c>
      <c r="J94" s="28">
        <f>SUM(J81:J92)</f>
        <v>0</v>
      </c>
      <c r="K94" s="10"/>
      <c r="L94" s="26">
        <f>SUM(L81:L92)</f>
        <v>0</v>
      </c>
      <c r="M94" s="27">
        <f>IF(L94&lt;&gt;0,N94/L94,0)</f>
        <v>0</v>
      </c>
      <c r="N94" s="28">
        <f>SUM(N81:N92)</f>
        <v>0</v>
      </c>
      <c r="O94" s="10"/>
      <c r="P94" s="28">
        <f>SUM(P81:P92)</f>
        <v>0</v>
      </c>
      <c r="Q94" s="10"/>
    </row>
    <row r="95" spans="2:17" x14ac:dyDescent="0.25">
      <c r="B95" s="10"/>
      <c r="C95" s="10"/>
      <c r="D95" s="10"/>
      <c r="E95" s="10"/>
      <c r="F95" s="10"/>
      <c r="G95" s="10"/>
      <c r="H95" s="10"/>
      <c r="I95" s="10"/>
      <c r="J95" s="10"/>
      <c r="K95" s="10"/>
      <c r="L95" s="10"/>
      <c r="M95" s="10"/>
      <c r="N95" s="10"/>
      <c r="O95" s="10"/>
      <c r="P95" s="10"/>
      <c r="Q95" s="10"/>
    </row>
    <row r="96" spans="2:17" ht="15.6" x14ac:dyDescent="0.25">
      <c r="B96" s="73" t="s">
        <v>132</v>
      </c>
      <c r="C96" s="10"/>
      <c r="D96" s="171" t="s">
        <v>183</v>
      </c>
      <c r="E96" s="171"/>
      <c r="F96" s="171"/>
      <c r="G96" s="72"/>
      <c r="H96" s="171" t="s">
        <v>186</v>
      </c>
      <c r="I96" s="171"/>
      <c r="J96" s="171"/>
      <c r="K96" s="72"/>
      <c r="L96" s="171" t="s">
        <v>185</v>
      </c>
      <c r="M96" s="171"/>
      <c r="N96" s="171"/>
      <c r="O96" s="72"/>
      <c r="P96" s="73" t="s">
        <v>184</v>
      </c>
      <c r="Q96" s="10"/>
    </row>
    <row r="97" spans="2:17" ht="15.6" x14ac:dyDescent="0.3">
      <c r="B97" s="10"/>
      <c r="C97" s="10"/>
      <c r="D97" s="172"/>
      <c r="E97" s="172"/>
      <c r="F97" s="172"/>
      <c r="G97" s="20"/>
      <c r="H97" s="172"/>
      <c r="I97" s="172"/>
      <c r="J97" s="172"/>
      <c r="K97" s="20"/>
      <c r="L97" s="172"/>
      <c r="M97" s="172"/>
      <c r="N97" s="172"/>
      <c r="O97" s="20"/>
      <c r="P97" s="19"/>
      <c r="Q97" s="10"/>
    </row>
    <row r="98" spans="2:17" ht="15.6" x14ac:dyDescent="0.3">
      <c r="B98" s="18" t="s">
        <v>117</v>
      </c>
      <c r="C98" s="10"/>
      <c r="D98" s="22" t="s">
        <v>118</v>
      </c>
      <c r="E98" s="22" t="s">
        <v>112</v>
      </c>
      <c r="F98" s="22" t="s">
        <v>119</v>
      </c>
      <c r="G98" s="15"/>
      <c r="H98" s="22" t="s">
        <v>118</v>
      </c>
      <c r="I98" s="22" t="s">
        <v>112</v>
      </c>
      <c r="J98" s="22" t="s">
        <v>119</v>
      </c>
      <c r="K98" s="15"/>
      <c r="L98" s="22" t="s">
        <v>118</v>
      </c>
      <c r="M98" s="22" t="s">
        <v>112</v>
      </c>
      <c r="N98" s="22" t="s">
        <v>119</v>
      </c>
      <c r="O98" s="15"/>
      <c r="P98" s="22" t="s">
        <v>119</v>
      </c>
      <c r="Q98" s="10"/>
    </row>
    <row r="99" spans="2:17" x14ac:dyDescent="0.25">
      <c r="B99" s="10"/>
      <c r="C99" s="10"/>
      <c r="D99" s="10"/>
      <c r="E99" s="10"/>
      <c r="F99" s="10"/>
      <c r="G99" s="10"/>
      <c r="H99" s="10"/>
      <c r="I99" s="10"/>
      <c r="J99" s="10"/>
      <c r="K99" s="10"/>
      <c r="L99" s="10"/>
      <c r="M99" s="10"/>
      <c r="N99" s="10"/>
      <c r="O99" s="10"/>
      <c r="P99" s="10"/>
      <c r="Q99" s="10"/>
    </row>
    <row r="100" spans="2:17" ht="15.6" x14ac:dyDescent="0.3">
      <c r="B100" s="24" t="s">
        <v>120</v>
      </c>
      <c r="C100" s="10"/>
      <c r="D100" s="29">
        <f>D24+D43+D62+D81</f>
        <v>3839382.6306818179</v>
      </c>
      <c r="E100" s="30">
        <f t="shared" ref="E100:E111" si="28">IF(D100&lt;&gt;0,F100/D100,0)</f>
        <v>3.61</v>
      </c>
      <c r="F100" s="29">
        <f>F24+F43+F62+F81</f>
        <v>13860171.296761362</v>
      </c>
      <c r="G100" s="10"/>
      <c r="H100" s="29">
        <f>H24+H43+H62+H81</f>
        <v>3607436.2159090908</v>
      </c>
      <c r="I100" s="30">
        <f t="shared" ref="I100:I111" si="29">IF(H100&lt;&gt;0,J100/H100,0)</f>
        <v>0.95</v>
      </c>
      <c r="J100" s="29">
        <f>J24+J43+J62+J81</f>
        <v>3427064.4051136361</v>
      </c>
      <c r="K100" s="10"/>
      <c r="L100" s="29">
        <f>L24+L43+L62+L81</f>
        <v>3551116.3755868548</v>
      </c>
      <c r="M100" s="30">
        <f t="shared" ref="M100:M111" si="30">IF(L100&lt;&gt;0,N100/L100,0)</f>
        <v>2.34</v>
      </c>
      <c r="N100" s="29">
        <f>N24+N43+N62+N81</f>
        <v>8309612.3188732397</v>
      </c>
      <c r="O100" s="10"/>
      <c r="P100" s="23">
        <f t="shared" ref="P100:P111" si="31">J100+N100</f>
        <v>11736676.723986875</v>
      </c>
      <c r="Q100" s="10"/>
    </row>
    <row r="101" spans="2:17" ht="15.6" x14ac:dyDescent="0.3">
      <c r="B101" s="24" t="s">
        <v>121</v>
      </c>
      <c r="C101" s="10"/>
      <c r="D101" s="29">
        <f t="shared" ref="D101:F111" si="32">D25+D44+D63+D82</f>
        <v>3708019.8238636362</v>
      </c>
      <c r="E101" s="30">
        <f t="shared" si="28"/>
        <v>3.61</v>
      </c>
      <c r="F101" s="29">
        <f t="shared" si="32"/>
        <v>13385951.564147726</v>
      </c>
      <c r="G101" s="10"/>
      <c r="H101" s="29">
        <f t="shared" ref="H101" si="33">H25+H44+H63+H82</f>
        <v>3541237.125</v>
      </c>
      <c r="I101" s="30">
        <f t="shared" si="29"/>
        <v>0.95</v>
      </c>
      <c r="J101" s="29">
        <f t="shared" ref="J101" si="34">J25+J44+J63+J82</f>
        <v>3364175.2687499998</v>
      </c>
      <c r="K101" s="10"/>
      <c r="L101" s="29">
        <f t="shared" ref="L101" si="35">L25+L44+L63+L82</f>
        <v>3484006.8544600941</v>
      </c>
      <c r="M101" s="30">
        <f t="shared" si="30"/>
        <v>2.34</v>
      </c>
      <c r="N101" s="29">
        <f t="shared" ref="N101" si="36">N25+N44+N63+N82</f>
        <v>8152576.0394366197</v>
      </c>
      <c r="O101" s="10"/>
      <c r="P101" s="23">
        <f t="shared" si="31"/>
        <v>11516751.30818662</v>
      </c>
      <c r="Q101" s="10"/>
    </row>
    <row r="102" spans="2:17" ht="15.6" x14ac:dyDescent="0.3">
      <c r="B102" s="24" t="s">
        <v>122</v>
      </c>
      <c r="C102" s="10"/>
      <c r="D102" s="29">
        <f t="shared" si="32"/>
        <v>3674590.0909090908</v>
      </c>
      <c r="E102" s="30">
        <f t="shared" si="28"/>
        <v>3.61</v>
      </c>
      <c r="F102" s="29">
        <f t="shared" si="32"/>
        <v>13265270.228181817</v>
      </c>
      <c r="G102" s="10"/>
      <c r="H102" s="29">
        <f t="shared" ref="H102" si="37">H26+H45+H64+H83</f>
        <v>3545779.9090909087</v>
      </c>
      <c r="I102" s="30">
        <f t="shared" si="29"/>
        <v>0.95</v>
      </c>
      <c r="J102" s="29">
        <f t="shared" ref="J102" si="38">J26+J45+J64+J83</f>
        <v>3368490.9136363631</v>
      </c>
      <c r="K102" s="10"/>
      <c r="L102" s="29">
        <f t="shared" ref="L102" si="39">L26+L45+L64+L83</f>
        <v>3487030.2159624416</v>
      </c>
      <c r="M102" s="30">
        <f t="shared" si="30"/>
        <v>2.34</v>
      </c>
      <c r="N102" s="29">
        <f t="shared" ref="N102" si="40">N26+N45+N64+N83</f>
        <v>8159650.7053521127</v>
      </c>
      <c r="O102" s="10"/>
      <c r="P102" s="23">
        <f t="shared" si="31"/>
        <v>11528141.618988477</v>
      </c>
      <c r="Q102" s="10"/>
    </row>
    <row r="103" spans="2:17" ht="15.6" x14ac:dyDescent="0.3">
      <c r="B103" s="24" t="s">
        <v>123</v>
      </c>
      <c r="C103" s="10"/>
      <c r="D103" s="29">
        <f t="shared" si="32"/>
        <v>3306272.4375</v>
      </c>
      <c r="E103" s="30">
        <f t="shared" si="28"/>
        <v>3.6099999999999994</v>
      </c>
      <c r="F103" s="29">
        <f t="shared" si="32"/>
        <v>11935643.499374999</v>
      </c>
      <c r="G103" s="10"/>
      <c r="H103" s="29">
        <f t="shared" ref="H103" si="41">H27+H46+H65+H84</f>
        <v>3507368.5340909092</v>
      </c>
      <c r="I103" s="30">
        <f t="shared" si="29"/>
        <v>0.95</v>
      </c>
      <c r="J103" s="29">
        <f t="shared" ref="J103" si="42">J27+J46+J65+J84</f>
        <v>3332000.1073863637</v>
      </c>
      <c r="K103" s="10"/>
      <c r="L103" s="29">
        <f t="shared" ref="L103" si="43">L27+L46+L65+L84</f>
        <v>3447347.295774648</v>
      </c>
      <c r="M103" s="30">
        <f t="shared" si="30"/>
        <v>2.34</v>
      </c>
      <c r="N103" s="29">
        <f t="shared" ref="N103" si="44">N27+N46+N65+N84</f>
        <v>8066792.6721126754</v>
      </c>
      <c r="O103" s="10"/>
      <c r="P103" s="23">
        <f t="shared" si="31"/>
        <v>11398792.779499039</v>
      </c>
      <c r="Q103" s="10"/>
    </row>
    <row r="104" spans="2:17" ht="15.6" x14ac:dyDescent="0.3">
      <c r="B104" s="24" t="s">
        <v>124</v>
      </c>
      <c r="C104" s="10"/>
      <c r="D104" s="29">
        <f t="shared" si="32"/>
        <v>3559825.1761363633</v>
      </c>
      <c r="E104" s="30">
        <f t="shared" si="28"/>
        <v>3.61</v>
      </c>
      <c r="F104" s="29">
        <f t="shared" si="32"/>
        <v>12850968.885852272</v>
      </c>
      <c r="G104" s="10"/>
      <c r="H104" s="29">
        <f t="shared" ref="H104" si="45">H28+H47+H66+H85</f>
        <v>3388728.1022727271</v>
      </c>
      <c r="I104" s="30">
        <f t="shared" si="29"/>
        <v>0.95</v>
      </c>
      <c r="J104" s="29">
        <f t="shared" ref="J104" si="46">J28+J47+J66+J85</f>
        <v>3219291.6971590905</v>
      </c>
      <c r="K104" s="10"/>
      <c r="L104" s="29">
        <f t="shared" ref="L104" si="47">L28+L47+L66+L85</f>
        <v>3313919.0610328638</v>
      </c>
      <c r="M104" s="30">
        <f t="shared" si="30"/>
        <v>2.34</v>
      </c>
      <c r="N104" s="29">
        <f t="shared" ref="N104" si="48">N28+N47+N66+N85</f>
        <v>7754570.6028169012</v>
      </c>
      <c r="O104" s="10"/>
      <c r="P104" s="23">
        <f t="shared" si="31"/>
        <v>10973862.299975991</v>
      </c>
      <c r="Q104" s="10"/>
    </row>
    <row r="105" spans="2:17" ht="15.6" x14ac:dyDescent="0.3">
      <c r="B105" s="24" t="s">
        <v>125</v>
      </c>
      <c r="C105" s="10"/>
      <c r="D105" s="29">
        <f t="shared" si="32"/>
        <v>4229362.9090909092</v>
      </c>
      <c r="E105" s="30">
        <f t="shared" si="28"/>
        <v>3.61</v>
      </c>
      <c r="F105" s="29">
        <f t="shared" si="32"/>
        <v>15268000.101818182</v>
      </c>
      <c r="G105" s="10"/>
      <c r="H105" s="29">
        <f t="shared" ref="H105" si="49">H29+H48+H67+H86</f>
        <v>3945477.6818181816</v>
      </c>
      <c r="I105" s="30">
        <f t="shared" si="29"/>
        <v>0.95</v>
      </c>
      <c r="J105" s="29">
        <f t="shared" ref="J105" si="50">J29+J48+J67+J86</f>
        <v>3748203.7977272724</v>
      </c>
      <c r="K105" s="10"/>
      <c r="L105" s="29">
        <f t="shared" ref="L105" si="51">L29+L48+L67+L86</f>
        <v>3887828.5633802819</v>
      </c>
      <c r="M105" s="30">
        <f t="shared" si="30"/>
        <v>2.34</v>
      </c>
      <c r="N105" s="29">
        <f t="shared" ref="N105" si="52">N29+N48+N67+N86</f>
        <v>9097518.8383098599</v>
      </c>
      <c r="O105" s="10"/>
      <c r="P105" s="23">
        <f t="shared" si="31"/>
        <v>12845722.636037132</v>
      </c>
      <c r="Q105" s="10"/>
    </row>
    <row r="106" spans="2:17" ht="15.6" x14ac:dyDescent="0.3">
      <c r="B106" s="24" t="s">
        <v>126</v>
      </c>
      <c r="C106" s="10"/>
      <c r="D106" s="29">
        <f t="shared" si="32"/>
        <v>4205568.75</v>
      </c>
      <c r="E106" s="30">
        <f t="shared" si="28"/>
        <v>3.61</v>
      </c>
      <c r="F106" s="29">
        <f t="shared" si="32"/>
        <v>15182103.1875</v>
      </c>
      <c r="G106" s="10"/>
      <c r="H106" s="29">
        <f t="shared" ref="H106" si="53">H30+H49+H68+H87</f>
        <v>3972683.9659090908</v>
      </c>
      <c r="I106" s="30">
        <f t="shared" si="29"/>
        <v>0.95000000000000007</v>
      </c>
      <c r="J106" s="29">
        <f t="shared" ref="J106" si="54">J30+J49+J68+J87</f>
        <v>3774049.7676136363</v>
      </c>
      <c r="K106" s="10"/>
      <c r="L106" s="29">
        <f t="shared" ref="L106" si="55">L30+L49+L68+L87</f>
        <v>3900901.6619718312</v>
      </c>
      <c r="M106" s="30">
        <f t="shared" si="30"/>
        <v>2.34</v>
      </c>
      <c r="N106" s="29">
        <f t="shared" ref="N106" si="56">N30+N49+N68+N87</f>
        <v>9128109.8890140839</v>
      </c>
      <c r="O106" s="10"/>
      <c r="P106" s="23">
        <f t="shared" si="31"/>
        <v>12902159.65662772</v>
      </c>
      <c r="Q106" s="10"/>
    </row>
    <row r="107" spans="2:17" ht="15.6" x14ac:dyDescent="0.3">
      <c r="B107" s="24" t="s">
        <v>127</v>
      </c>
      <c r="C107" s="10"/>
      <c r="D107" s="29">
        <f t="shared" si="32"/>
        <v>4084610.9488636362</v>
      </c>
      <c r="E107" s="30">
        <f t="shared" si="28"/>
        <v>3.61</v>
      </c>
      <c r="F107" s="29">
        <f t="shared" si="32"/>
        <v>14745445.525397725</v>
      </c>
      <c r="G107" s="10"/>
      <c r="H107" s="29">
        <f t="shared" ref="H107" si="57">H31+H50+H69+H88</f>
        <v>3885447.6818181816</v>
      </c>
      <c r="I107" s="30">
        <f t="shared" si="29"/>
        <v>0.95</v>
      </c>
      <c r="J107" s="29">
        <f t="shared" ref="J107" si="58">J31+J50+J69+J88</f>
        <v>3691175.2977272724</v>
      </c>
      <c r="K107" s="10"/>
      <c r="L107" s="29">
        <f t="shared" ref="L107" si="59">L31+L50+L69+L88</f>
        <v>3827102.4319248833</v>
      </c>
      <c r="M107" s="30">
        <f t="shared" si="30"/>
        <v>2.34</v>
      </c>
      <c r="N107" s="29">
        <f t="shared" ref="N107" si="60">N31+N50+N69+N88</f>
        <v>8955419.6907042265</v>
      </c>
      <c r="O107" s="10"/>
      <c r="P107" s="23">
        <f t="shared" si="31"/>
        <v>12646594.988431498</v>
      </c>
      <c r="Q107" s="10"/>
    </row>
    <row r="108" spans="2:17" ht="15.6" x14ac:dyDescent="0.3">
      <c r="B108" s="24" t="s">
        <v>128</v>
      </c>
      <c r="C108" s="10"/>
      <c r="D108" s="29">
        <f t="shared" si="32"/>
        <v>4407905.4034090908</v>
      </c>
      <c r="E108" s="30">
        <f t="shared" si="28"/>
        <v>3.61</v>
      </c>
      <c r="F108" s="29">
        <f t="shared" si="32"/>
        <v>15912538.506306818</v>
      </c>
      <c r="G108" s="10"/>
      <c r="H108" s="29">
        <f t="shared" ref="H108" si="61">H32+H51+H70+H89</f>
        <v>4190349.0681818184</v>
      </c>
      <c r="I108" s="30">
        <f t="shared" si="29"/>
        <v>0.95</v>
      </c>
      <c r="J108" s="29">
        <f t="shared" ref="J108" si="62">J32+J51+J70+J89</f>
        <v>3980831.6147727272</v>
      </c>
      <c r="K108" s="10"/>
      <c r="L108" s="29">
        <f t="shared" ref="L108" si="63">L32+L51+L70+L89</f>
        <v>4126671.2769953054</v>
      </c>
      <c r="M108" s="30">
        <f t="shared" si="30"/>
        <v>2.34</v>
      </c>
      <c r="N108" s="29">
        <f t="shared" ref="N108" si="64">N32+N51+N70+N89</f>
        <v>9656410.7881690133</v>
      </c>
      <c r="O108" s="10"/>
      <c r="P108" s="23">
        <f t="shared" si="31"/>
        <v>13637242.402941741</v>
      </c>
      <c r="Q108" s="10"/>
    </row>
    <row r="109" spans="2:17" ht="15.6" x14ac:dyDescent="0.3">
      <c r="B109" s="24" t="s">
        <v>129</v>
      </c>
      <c r="C109" s="10"/>
      <c r="D109" s="29">
        <f t="shared" si="32"/>
        <v>3381492.7159090908</v>
      </c>
      <c r="E109" s="30">
        <f t="shared" si="28"/>
        <v>3.61</v>
      </c>
      <c r="F109" s="29">
        <f t="shared" si="32"/>
        <v>12207188.704431817</v>
      </c>
      <c r="G109" s="10"/>
      <c r="H109" s="29">
        <f t="shared" ref="H109" si="65">H33+H52+H71+H90</f>
        <v>3278393.3181818184</v>
      </c>
      <c r="I109" s="30">
        <f t="shared" si="29"/>
        <v>0.95</v>
      </c>
      <c r="J109" s="29">
        <f t="shared" ref="J109" si="66">J33+J52+J71+J90</f>
        <v>3114473.6522727273</v>
      </c>
      <c r="K109" s="10"/>
      <c r="L109" s="29">
        <f t="shared" ref="L109" si="67">L33+L52+L71+L90</f>
        <v>3238598.666666667</v>
      </c>
      <c r="M109" s="30">
        <f t="shared" si="30"/>
        <v>2.34</v>
      </c>
      <c r="N109" s="29">
        <f t="shared" ref="N109" si="68">N33+N52+N71+N90</f>
        <v>7578320.8799999999</v>
      </c>
      <c r="O109" s="10"/>
      <c r="P109" s="23">
        <f t="shared" si="31"/>
        <v>10692794.532272726</v>
      </c>
      <c r="Q109" s="10"/>
    </row>
    <row r="110" spans="2:17" ht="15.6" x14ac:dyDescent="0.3">
      <c r="B110" s="24" t="s">
        <v>130</v>
      </c>
      <c r="C110" s="10"/>
      <c r="D110" s="29">
        <f t="shared" si="32"/>
        <v>3349423.0000000005</v>
      </c>
      <c r="E110" s="30">
        <f t="shared" si="28"/>
        <v>3.61</v>
      </c>
      <c r="F110" s="29">
        <f t="shared" si="32"/>
        <v>12091417.030000001</v>
      </c>
      <c r="G110" s="10"/>
      <c r="H110" s="29">
        <f t="shared" ref="H110" si="69">H34+H53+H72+H91</f>
        <v>3312347</v>
      </c>
      <c r="I110" s="30">
        <f t="shared" si="29"/>
        <v>0.95</v>
      </c>
      <c r="J110" s="29">
        <f t="shared" ref="J110" si="70">J34+J53+J72+J91</f>
        <v>3146729.65</v>
      </c>
      <c r="K110" s="10"/>
      <c r="L110" s="29">
        <f t="shared" ref="L110" si="71">L34+L53+L72+L91</f>
        <v>3414800.9999999995</v>
      </c>
      <c r="M110" s="30">
        <f t="shared" si="30"/>
        <v>2.34</v>
      </c>
      <c r="N110" s="29">
        <f t="shared" ref="N110" si="72">N34+N53+N72+N91</f>
        <v>7990634.339999998</v>
      </c>
      <c r="O110" s="10"/>
      <c r="P110" s="23">
        <f t="shared" si="31"/>
        <v>11137363.989999998</v>
      </c>
      <c r="Q110" s="10"/>
    </row>
    <row r="111" spans="2:17" ht="15.6" x14ac:dyDescent="0.3">
      <c r="B111" s="24" t="s">
        <v>131</v>
      </c>
      <c r="C111" s="10"/>
      <c r="D111" s="29">
        <f t="shared" si="32"/>
        <v>3644538</v>
      </c>
      <c r="E111" s="30">
        <f t="shared" si="28"/>
        <v>3.61</v>
      </c>
      <c r="F111" s="29">
        <f t="shared" si="32"/>
        <v>13156782.18</v>
      </c>
      <c r="G111" s="10"/>
      <c r="H111" s="29">
        <f t="shared" ref="H111" si="73">H35+H54+H73+H92</f>
        <v>3641080.9999999995</v>
      </c>
      <c r="I111" s="30">
        <f t="shared" si="29"/>
        <v>0.95</v>
      </c>
      <c r="J111" s="29">
        <f t="shared" ref="J111" si="74">J35+J54+J73+J92</f>
        <v>3459026.9499999993</v>
      </c>
      <c r="K111" s="10"/>
      <c r="L111" s="29">
        <f t="shared" ref="L111" si="75">L35+L54+L73+L92</f>
        <v>3727966</v>
      </c>
      <c r="M111" s="30">
        <f t="shared" si="30"/>
        <v>2.34</v>
      </c>
      <c r="N111" s="29">
        <f t="shared" ref="N111" si="76">N35+N54+N73+N92</f>
        <v>8723440.4399999995</v>
      </c>
      <c r="O111" s="10"/>
      <c r="P111" s="23">
        <f t="shared" si="31"/>
        <v>12182467.389999999</v>
      </c>
      <c r="Q111" s="10"/>
    </row>
    <row r="112" spans="2:17" x14ac:dyDescent="0.25">
      <c r="B112" s="10"/>
      <c r="C112" s="10"/>
      <c r="D112" s="10"/>
      <c r="E112" s="10"/>
      <c r="F112" s="10"/>
      <c r="G112" s="10"/>
      <c r="H112" s="10"/>
      <c r="I112" s="10"/>
      <c r="J112" s="10"/>
      <c r="K112" s="10"/>
      <c r="L112" s="10"/>
      <c r="M112" s="10"/>
      <c r="N112" s="10"/>
      <c r="O112" s="10"/>
      <c r="P112" s="23"/>
      <c r="Q112" s="10"/>
    </row>
    <row r="113" spans="2:17" ht="18.600000000000001" thickBot="1" x14ac:dyDescent="0.4">
      <c r="B113" s="25" t="s">
        <v>132</v>
      </c>
      <c r="C113" s="10"/>
      <c r="D113" s="26">
        <f>SUM(D100:D111)</f>
        <v>45390991.88636364</v>
      </c>
      <c r="E113" s="27">
        <f>IF(D113&lt;&gt;0,F113/D113,0)</f>
        <v>3.609999999999999</v>
      </c>
      <c r="F113" s="28">
        <f>SUM(F100:F111)</f>
        <v>163861480.70977271</v>
      </c>
      <c r="G113" s="10"/>
      <c r="H113" s="26">
        <f>SUM(H100:H111)</f>
        <v>43816329.602272734</v>
      </c>
      <c r="I113" s="27">
        <f>IF(H113&lt;&gt;0,J113/H113,0)</f>
        <v>0.94999999999999962</v>
      </c>
      <c r="J113" s="28">
        <f>SUM(J100:J111)</f>
        <v>41625513.122159079</v>
      </c>
      <c r="K113" s="10"/>
      <c r="L113" s="26">
        <f>SUM(L100:L111)</f>
        <v>43407289.403755866</v>
      </c>
      <c r="M113" s="27">
        <f>IF(L113&lt;&gt;0,N113/L113,0)</f>
        <v>2.34</v>
      </c>
      <c r="N113" s="28">
        <f>SUM(N100:N111)</f>
        <v>101573057.20478873</v>
      </c>
      <c r="O113" s="10"/>
      <c r="P113" s="28">
        <f>SUM(P100:P111)</f>
        <v>143198570.32694781</v>
      </c>
      <c r="Q113" s="10"/>
    </row>
    <row r="115" spans="2:17" x14ac:dyDescent="0.25">
      <c r="N115" s="88" t="s">
        <v>202</v>
      </c>
      <c r="P115" s="90">
        <f>'5. UTRs and Sub-Transmission'!J75</f>
        <v>-10042014</v>
      </c>
    </row>
    <row r="117" spans="2:17" ht="13.8" thickBot="1" x14ac:dyDescent="0.3">
      <c r="N117" s="89" t="s">
        <v>203</v>
      </c>
      <c r="P117" s="28">
        <f>P113+P115</f>
        <v>133156556.32694781</v>
      </c>
    </row>
  </sheetData>
  <mergeCells count="22">
    <mergeCell ref="B13:M13"/>
    <mergeCell ref="D20:F20"/>
    <mergeCell ref="H20:J20"/>
    <mergeCell ref="L20:N20"/>
    <mergeCell ref="D39:F39"/>
    <mergeCell ref="H39:J39"/>
    <mergeCell ref="L39:N39"/>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s>
  <phoneticPr fontId="21" type="noConversion"/>
  <printOptions horizontalCentered="1"/>
  <pageMargins left="0.70866141732283472" right="0.70866141732283472" top="1.5354330708661419" bottom="0.74803149606299213" header="0.31496062992125984" footer="0.51181102362204722"/>
  <pageSetup scale="52" fitToHeight="2" orientation="portrait" r:id="rId1"/>
  <headerFooter scaleWithDoc="0" alignWithMargins="0">
    <oddHeader>&amp;R&amp;"Calibri,Regular"Toronto Hydro-Electric System Limited 
EB-2018-0165
Exhibit 8
Tab 5
Schedule 1
ORIGINAL
Page &amp;P of &amp;N</oddHeader>
  </headerFooter>
  <rowBreaks count="1" manualBreakCount="1">
    <brk id="75"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3:Q104"/>
  <sheetViews>
    <sheetView showGridLines="0" view="pageBreakPreview" zoomScale="55" zoomScaleNormal="100" zoomScaleSheetLayoutView="55" workbookViewId="0">
      <pane ySplit="16" topLeftCell="A17" activePane="bottomLeft" state="frozenSplit"/>
      <selection activeCell="Q44" activeCellId="1" sqref="S37 Q44"/>
      <selection pane="bottomLeft" activeCell="L25" sqref="L25"/>
    </sheetView>
  </sheetViews>
  <sheetFormatPr defaultColWidth="9.109375" defaultRowHeight="13.2" x14ac:dyDescent="0.25"/>
  <cols>
    <col min="1" max="1" width="58.109375" style="12" customWidth="1"/>
    <col min="2" max="2" width="22" style="12" customWidth="1"/>
    <col min="3" max="3" width="8.6640625" style="94" customWidth="1"/>
    <col min="4" max="4" width="18.5546875" style="94" customWidth="1"/>
    <col min="5" max="5" width="17.88671875" style="94" bestFit="1" customWidth="1"/>
    <col min="6" max="6" width="16" style="94" customWidth="1"/>
    <col min="7" max="7" width="21.33203125" style="94" customWidth="1"/>
    <col min="8" max="8" width="10.109375" style="94" customWidth="1"/>
    <col min="9" max="10" width="21.33203125" style="94" customWidth="1"/>
    <col min="11" max="17" width="21.33203125" style="12" customWidth="1"/>
    <col min="18" max="16384" width="9.109375" style="12"/>
  </cols>
  <sheetData>
    <row r="13" spans="1:17" ht="15.6" x14ac:dyDescent="0.3">
      <c r="A13" s="56" t="s">
        <v>180</v>
      </c>
    </row>
    <row r="15" spans="1:17" ht="47.4" thickBot="1" x14ac:dyDescent="0.3">
      <c r="A15" s="125" t="s">
        <v>174</v>
      </c>
      <c r="B15" s="125" t="s">
        <v>111</v>
      </c>
      <c r="C15" s="126" t="s">
        <v>175</v>
      </c>
      <c r="D15" s="127" t="s">
        <v>181</v>
      </c>
      <c r="E15" s="128" t="s">
        <v>176</v>
      </c>
      <c r="F15" s="128" t="s">
        <v>192</v>
      </c>
      <c r="G15" s="128" t="s">
        <v>177</v>
      </c>
      <c r="H15" s="129" t="s">
        <v>178</v>
      </c>
      <c r="I15" s="128" t="s">
        <v>179</v>
      </c>
      <c r="J15" s="127" t="s">
        <v>217</v>
      </c>
      <c r="K15" s="130"/>
      <c r="L15" s="130"/>
      <c r="M15" s="130"/>
      <c r="N15" s="130"/>
      <c r="O15" s="130"/>
      <c r="P15" s="130"/>
      <c r="Q15" s="130"/>
    </row>
    <row r="17" spans="1:17" x14ac:dyDescent="0.25">
      <c r="A17" s="12" t="s">
        <v>26</v>
      </c>
      <c r="B17" s="42" t="s">
        <v>238</v>
      </c>
      <c r="C17" s="94" t="s">
        <v>237</v>
      </c>
      <c r="D17" s="142">
        <v>7.5900000000000004E-3</v>
      </c>
      <c r="E17" s="149">
        <v>4643700702.9647665</v>
      </c>
      <c r="F17" s="149"/>
      <c r="G17" s="149">
        <f>ROUND(D17*E17, 2)</f>
        <v>35245688.340000004</v>
      </c>
      <c r="H17" s="150">
        <f t="shared" ref="H17:H24" si="0">G17/150843283.25</f>
        <v>0.23365765833660349</v>
      </c>
      <c r="I17" s="149">
        <f t="shared" ref="I17:I24" si="1">H17*total_current_wholesale_network</f>
        <v>38287489.874214016</v>
      </c>
      <c r="J17" s="142">
        <f>IF(ISERROR(I17/E17), 0, I17/E17)</f>
        <v>8.2450382406793355E-3</v>
      </c>
    </row>
    <row r="18" spans="1:17" x14ac:dyDescent="0.25">
      <c r="A18" s="12" t="s">
        <v>30</v>
      </c>
      <c r="B18" s="42" t="s">
        <v>238</v>
      </c>
      <c r="C18" s="94" t="s">
        <v>237</v>
      </c>
      <c r="D18" s="142">
        <v>7.5900000000000004E-3</v>
      </c>
      <c r="E18" s="149">
        <v>285302455.53557056</v>
      </c>
      <c r="F18" s="149"/>
      <c r="G18" s="149">
        <f>ROUND(D18*E18, 2)</f>
        <v>2165445.64</v>
      </c>
      <c r="H18" s="150">
        <f t="shared" si="0"/>
        <v>1.4355598693851687E-2</v>
      </c>
      <c r="I18" s="149">
        <f t="shared" si="1"/>
        <v>2352329.6584498165</v>
      </c>
      <c r="J18" s="142">
        <f>IF(ISERROR(I18/E18), 0, I18/E18)</f>
        <v>8.2450382490890824E-3</v>
      </c>
    </row>
    <row r="19" spans="1:17" x14ac:dyDescent="0.25">
      <c r="A19" s="12" t="s">
        <v>28</v>
      </c>
      <c r="B19" s="42" t="s">
        <v>238</v>
      </c>
      <c r="C19" s="94" t="s">
        <v>237</v>
      </c>
      <c r="D19" s="142">
        <v>7.3899999999999999E-3</v>
      </c>
      <c r="E19" s="149">
        <v>2334534284.6707773</v>
      </c>
      <c r="F19" s="149"/>
      <c r="G19" s="149">
        <f>ROUND(D19*E19, 2)</f>
        <v>17252208.359999999</v>
      </c>
      <c r="H19" s="150">
        <f t="shared" si="0"/>
        <v>0.11437173726460903</v>
      </c>
      <c r="I19" s="149">
        <f t="shared" si="1"/>
        <v>18741122.219527926</v>
      </c>
      <c r="J19" s="142">
        <f>IF(ISERROR(I19/E19), 0, I19/E19)</f>
        <v>8.027777678223668E-3</v>
      </c>
    </row>
    <row r="20" spans="1:17" x14ac:dyDescent="0.25">
      <c r="A20" s="12" t="s">
        <v>58</v>
      </c>
      <c r="B20" s="42" t="s">
        <v>238</v>
      </c>
      <c r="C20" s="94" t="s">
        <v>110</v>
      </c>
      <c r="D20" s="142">
        <v>2.569</v>
      </c>
      <c r="E20" s="149"/>
      <c r="F20" s="149">
        <v>22878951</v>
      </c>
      <c r="G20" s="149">
        <f>ROUND(D20*F20, 2)</f>
        <v>58776025.119999997</v>
      </c>
      <c r="H20" s="150">
        <f t="shared" si="0"/>
        <v>0.38964960092115997</v>
      </c>
      <c r="I20" s="149">
        <f t="shared" si="1"/>
        <v>63848560.564913288</v>
      </c>
      <c r="J20" s="142">
        <f>IF(ISERROR(I20/F20), 0, I20/F20)</f>
        <v>2.7907118890596552</v>
      </c>
    </row>
    <row r="21" spans="1:17" x14ac:dyDescent="0.25">
      <c r="A21" s="12" t="s">
        <v>31</v>
      </c>
      <c r="B21" s="42" t="s">
        <v>238</v>
      </c>
      <c r="C21" s="94" t="s">
        <v>110</v>
      </c>
      <c r="D21" s="142">
        <v>2.4821</v>
      </c>
      <c r="E21" s="149"/>
      <c r="F21" s="149">
        <v>9624782</v>
      </c>
      <c r="G21" s="149">
        <f>ROUND(D21*F21, 2)</f>
        <v>23889671.399999999</v>
      </c>
      <c r="H21" s="150">
        <f t="shared" si="0"/>
        <v>0.15837411441387464</v>
      </c>
      <c r="I21" s="149">
        <f t="shared" si="1"/>
        <v>25951416.893956456</v>
      </c>
      <c r="J21" s="142">
        <f>IF(ISERROR(I21/F21), 0, I21/F21)</f>
        <v>2.6963121755855308</v>
      </c>
    </row>
    <row r="22" spans="1:17" x14ac:dyDescent="0.25">
      <c r="A22" s="12" t="s">
        <v>94</v>
      </c>
      <c r="B22" s="42" t="s">
        <v>238</v>
      </c>
      <c r="C22" s="94" t="s">
        <v>110</v>
      </c>
      <c r="D22" s="142">
        <v>2.8294999999999999</v>
      </c>
      <c r="E22" s="149"/>
      <c r="F22" s="149">
        <v>4443293</v>
      </c>
      <c r="G22" s="149">
        <f>ROUND(D22*F22, 2)</f>
        <v>12572297.539999999</v>
      </c>
      <c r="H22" s="150">
        <f t="shared" si="0"/>
        <v>8.3346750807348255E-2</v>
      </c>
      <c r="I22" s="149">
        <f t="shared" si="1"/>
        <v>13657321.999640528</v>
      </c>
      <c r="J22" s="142">
        <f>IF(ISERROR(I22/F22), 0, I22/F22)</f>
        <v>3.0736937671318385</v>
      </c>
    </row>
    <row r="23" spans="1:17" x14ac:dyDescent="0.25">
      <c r="A23" s="12" t="s">
        <v>35</v>
      </c>
      <c r="B23" s="42" t="s">
        <v>238</v>
      </c>
      <c r="C23" s="94" t="s">
        <v>237</v>
      </c>
      <c r="D23" s="142">
        <v>4.5999999999999999E-3</v>
      </c>
      <c r="E23" s="149">
        <v>42532226.300308198</v>
      </c>
      <c r="F23" s="149"/>
      <c r="G23" s="149">
        <f>ROUND(D23*E23, 2)</f>
        <v>195648.24</v>
      </c>
      <c r="H23" s="150">
        <f t="shared" si="0"/>
        <v>1.2970298430573309E-3</v>
      </c>
      <c r="I23" s="149">
        <f t="shared" si="1"/>
        <v>212533.23060813834</v>
      </c>
      <c r="J23" s="142">
        <f>IF(ISERROR(I23/E23), 0, I23/E23)</f>
        <v>4.99699284743527E-3</v>
      </c>
    </row>
    <row r="24" spans="1:17" x14ac:dyDescent="0.25">
      <c r="A24" s="12" t="s">
        <v>39</v>
      </c>
      <c r="B24" s="42" t="s">
        <v>238</v>
      </c>
      <c r="C24" s="94" t="s">
        <v>110</v>
      </c>
      <c r="D24" s="142">
        <v>2.2848999999999999</v>
      </c>
      <c r="E24" s="149"/>
      <c r="F24" s="149">
        <v>326622</v>
      </c>
      <c r="G24" s="149">
        <f>ROUND(D24*F24, 2)</f>
        <v>746298.61</v>
      </c>
      <c r="H24" s="150">
        <f t="shared" si="0"/>
        <v>4.9475097194955813E-3</v>
      </c>
      <c r="I24" s="149">
        <f t="shared" si="1"/>
        <v>810706.26846253814</v>
      </c>
      <c r="J24" s="142">
        <f>IF(ISERROR(I24/F24), 0, I24/F24)</f>
        <v>2.4820932713122144</v>
      </c>
    </row>
    <row r="25" spans="1:17" x14ac:dyDescent="0.25">
      <c r="B25" s="42"/>
    </row>
    <row r="26" spans="1:17" ht="15.6" x14ac:dyDescent="0.3">
      <c r="A26" s="56" t="s">
        <v>246</v>
      </c>
      <c r="B26" s="42"/>
    </row>
    <row r="27" spans="1:17" ht="47.4" thickBot="1" x14ac:dyDescent="0.3">
      <c r="A27" s="125" t="s">
        <v>174</v>
      </c>
      <c r="B27" s="125" t="s">
        <v>111</v>
      </c>
      <c r="C27" s="126" t="s">
        <v>175</v>
      </c>
      <c r="D27" s="127" t="s">
        <v>244</v>
      </c>
      <c r="E27" s="128" t="s">
        <v>176</v>
      </c>
      <c r="F27" s="128" t="s">
        <v>192</v>
      </c>
      <c r="G27" s="128" t="s">
        <v>177</v>
      </c>
      <c r="H27" s="129" t="s">
        <v>178</v>
      </c>
      <c r="I27" s="128" t="s">
        <v>179</v>
      </c>
      <c r="J27" s="127" t="s">
        <v>245</v>
      </c>
      <c r="K27" s="130"/>
      <c r="L27" s="130"/>
      <c r="M27" s="130"/>
      <c r="N27" s="130"/>
      <c r="O27" s="130"/>
      <c r="P27" s="130"/>
      <c r="Q27" s="130"/>
    </row>
    <row r="28" spans="1:17" x14ac:dyDescent="0.25">
      <c r="B28" s="42"/>
    </row>
    <row r="29" spans="1:17" x14ac:dyDescent="0.25">
      <c r="A29" s="12" t="s">
        <v>26</v>
      </c>
      <c r="B29" s="42" t="s">
        <v>239</v>
      </c>
      <c r="C29" s="94" t="s">
        <v>237</v>
      </c>
      <c r="D29" s="142">
        <v>6.1700000000000001E-3</v>
      </c>
      <c r="E29" s="149">
        <v>4643700702.9647665</v>
      </c>
      <c r="F29" s="149"/>
      <c r="G29" s="149">
        <f>ROUND(D29*E29, 2)</f>
        <v>28651633.34</v>
      </c>
      <c r="H29" s="150">
        <f t="shared" ref="H29:H36" si="2">G29/121041534.53</f>
        <v>0.23670910527740149</v>
      </c>
      <c r="I29" s="149">
        <f t="shared" ref="I29:I36" si="3">H29*Total_Current_Wholesale_Lineplus</f>
        <v>31519369.309971731</v>
      </c>
      <c r="J29" s="142">
        <f>IF(ISERROR(I29/E29), 0, I29/E29)</f>
        <v>6.7875540061934263E-3</v>
      </c>
    </row>
    <row r="30" spans="1:17" x14ac:dyDescent="0.25">
      <c r="A30" s="12" t="s">
        <v>30</v>
      </c>
      <c r="B30" s="42" t="s">
        <v>239</v>
      </c>
      <c r="C30" s="94" t="s">
        <v>237</v>
      </c>
      <c r="D30" s="142">
        <v>6.1700000000000001E-3</v>
      </c>
      <c r="E30" s="149">
        <v>285302455.53557056</v>
      </c>
      <c r="F30" s="149"/>
      <c r="G30" s="149">
        <f>ROUND(D30*E30, 2)</f>
        <v>1760316.15</v>
      </c>
      <c r="H30" s="150">
        <f t="shared" si="2"/>
        <v>1.4543075290934184E-2</v>
      </c>
      <c r="I30" s="149">
        <f t="shared" si="3"/>
        <v>1936505.8241443206</v>
      </c>
      <c r="J30" s="142">
        <f>IF(ISERROR(I30/E30), 0, I30/E30)</f>
        <v>6.7875540030284927E-3</v>
      </c>
    </row>
    <row r="31" spans="1:17" x14ac:dyDescent="0.25">
      <c r="A31" s="12" t="s">
        <v>28</v>
      </c>
      <c r="B31" s="42" t="s">
        <v>239</v>
      </c>
      <c r="C31" s="94" t="s">
        <v>237</v>
      </c>
      <c r="D31" s="142">
        <v>5.5199999999999997E-3</v>
      </c>
      <c r="E31" s="149">
        <v>2334534284.6707773</v>
      </c>
      <c r="F31" s="149"/>
      <c r="G31" s="149">
        <f>ROUND(D31*E31, 2)</f>
        <v>12886629.25</v>
      </c>
      <c r="H31" s="150">
        <f t="shared" si="2"/>
        <v>0.10646452310802508</v>
      </c>
      <c r="I31" s="149">
        <f t="shared" si="3"/>
        <v>14176449.268055378</v>
      </c>
      <c r="J31" s="142">
        <f>IF(ISERROR(I31/E31), 0, I31/E31)</f>
        <v>6.0724956412685884E-3</v>
      </c>
    </row>
    <row r="32" spans="1:17" x14ac:dyDescent="0.25">
      <c r="A32" s="12" t="s">
        <v>58</v>
      </c>
      <c r="B32" s="42" t="s">
        <v>239</v>
      </c>
      <c r="C32" s="94" t="s">
        <v>110</v>
      </c>
      <c r="D32" s="142">
        <v>2.0514999999999999</v>
      </c>
      <c r="E32" s="149"/>
      <c r="F32" s="149">
        <v>22878951</v>
      </c>
      <c r="G32" s="149">
        <f>ROUND(D32*F32, 2)</f>
        <v>46936167.979999997</v>
      </c>
      <c r="H32" s="150">
        <f t="shared" si="2"/>
        <v>0.38776910886210653</v>
      </c>
      <c r="I32" s="149">
        <f t="shared" si="3"/>
        <v>51633999.186047442</v>
      </c>
      <c r="J32" s="142">
        <f>IF(ISERROR(I32/F32), 0, I32/F32)</f>
        <v>2.2568342047695911</v>
      </c>
    </row>
    <row r="33" spans="1:17" x14ac:dyDescent="0.25">
      <c r="A33" s="12" t="s">
        <v>31</v>
      </c>
      <c r="B33" s="42" t="s">
        <v>239</v>
      </c>
      <c r="C33" s="94" t="s">
        <v>110</v>
      </c>
      <c r="D33" s="142">
        <v>2.0493999999999999</v>
      </c>
      <c r="E33" s="149"/>
      <c r="F33" s="149">
        <v>9624782</v>
      </c>
      <c r="G33" s="149">
        <f>ROUND(D33*F33, 2)</f>
        <v>19725028.23</v>
      </c>
      <c r="H33" s="150">
        <f t="shared" si="2"/>
        <v>0.16296082420461364</v>
      </c>
      <c r="I33" s="149">
        <f t="shared" si="3"/>
        <v>21699302.167287476</v>
      </c>
      <c r="J33" s="142">
        <f>IF(ISERROR(I33/F33), 0, I33/F33)</f>
        <v>2.2545240159504369</v>
      </c>
    </row>
    <row r="34" spans="1:17" x14ac:dyDescent="0.25">
      <c r="A34" s="12" t="s">
        <v>94</v>
      </c>
      <c r="B34" s="42" t="s">
        <v>239</v>
      </c>
      <c r="C34" s="94" t="s">
        <v>110</v>
      </c>
      <c r="D34" s="142">
        <v>2.2768999999999999</v>
      </c>
      <c r="E34" s="149"/>
      <c r="F34" s="149">
        <v>4443293</v>
      </c>
      <c r="G34" s="149">
        <f>ROUND(D34*F34, 2)</f>
        <v>10116933.83</v>
      </c>
      <c r="H34" s="150">
        <f t="shared" si="2"/>
        <v>8.3582332868495895E-2</v>
      </c>
      <c r="I34" s="149">
        <f t="shared" si="3"/>
        <v>11129535.614541575</v>
      </c>
      <c r="J34" s="142">
        <f>IF(ISERROR(I34/F34), 0, I34/F34)</f>
        <v>2.5047944428921469</v>
      </c>
    </row>
    <row r="35" spans="1:17" x14ac:dyDescent="0.25">
      <c r="A35" s="12" t="s">
        <v>35</v>
      </c>
      <c r="B35" s="42" t="s">
        <v>239</v>
      </c>
      <c r="C35" s="94" t="s">
        <v>237</v>
      </c>
      <c r="D35" s="142">
        <v>3.8999999999999998E-3</v>
      </c>
      <c r="E35" s="149">
        <v>42532226.300308198</v>
      </c>
      <c r="F35" s="149"/>
      <c r="G35" s="149">
        <f>ROUND(D35*E35, 2)</f>
        <v>165875.68</v>
      </c>
      <c r="H35" s="150">
        <f t="shared" si="2"/>
        <v>1.3704029831089748E-3</v>
      </c>
      <c r="I35" s="149">
        <f t="shared" si="3"/>
        <v>182478.14201096751</v>
      </c>
      <c r="J35" s="142">
        <f>IF(ISERROR(I35/E35), 0, I35/E35)</f>
        <v>4.2903501152876458E-3</v>
      </c>
    </row>
    <row r="36" spans="1:17" x14ac:dyDescent="0.25">
      <c r="A36" s="12" t="s">
        <v>39</v>
      </c>
      <c r="B36" s="42" t="s">
        <v>239</v>
      </c>
      <c r="C36" s="94" t="s">
        <v>110</v>
      </c>
      <c r="D36" s="142">
        <v>2.4460999999999999</v>
      </c>
      <c r="E36" s="149"/>
      <c r="F36" s="149">
        <v>326622</v>
      </c>
      <c r="G36" s="149">
        <f>ROUND(D36*F36, 2)</f>
        <v>798950.07</v>
      </c>
      <c r="H36" s="150">
        <f t="shared" si="2"/>
        <v>6.6006274053141741E-3</v>
      </c>
      <c r="I36" s="149">
        <f t="shared" si="3"/>
        <v>878916.81488891214</v>
      </c>
      <c r="J36" s="142">
        <f>IF(ISERROR(I36/F36), 0, I36/F36)</f>
        <v>2.6909296216694285</v>
      </c>
    </row>
    <row r="37" spans="1:17" x14ac:dyDescent="0.25">
      <c r="B37" s="42"/>
      <c r="D37" s="142"/>
    </row>
    <row r="38" spans="1:17" ht="15.6" x14ac:dyDescent="0.3">
      <c r="A38" s="56" t="s">
        <v>249</v>
      </c>
      <c r="B38" s="42"/>
      <c r="D38" s="142"/>
    </row>
    <row r="39" spans="1:17" ht="47.4" thickBot="1" x14ac:dyDescent="0.3">
      <c r="A39" s="125" t="s">
        <v>174</v>
      </c>
      <c r="B39" s="125" t="s">
        <v>111</v>
      </c>
      <c r="C39" s="126" t="s">
        <v>175</v>
      </c>
      <c r="D39" s="127" t="s">
        <v>247</v>
      </c>
      <c r="E39" s="128" t="s">
        <v>176</v>
      </c>
      <c r="F39" s="128" t="s">
        <v>192</v>
      </c>
      <c r="G39" s="128" t="s">
        <v>177</v>
      </c>
      <c r="H39" s="129" t="s">
        <v>178</v>
      </c>
      <c r="I39" s="128" t="s">
        <v>179</v>
      </c>
      <c r="J39" s="151" t="s">
        <v>248</v>
      </c>
      <c r="K39" s="130"/>
      <c r="L39" s="130"/>
      <c r="M39" s="130"/>
      <c r="N39" s="130"/>
      <c r="O39" s="130"/>
      <c r="P39" s="130"/>
      <c r="Q39" s="130"/>
    </row>
    <row r="40" spans="1:17" x14ac:dyDescent="0.25">
      <c r="B40" s="42"/>
      <c r="D40" s="142"/>
      <c r="J40" s="152"/>
    </row>
    <row r="41" spans="1:17" x14ac:dyDescent="0.25">
      <c r="A41" s="12" t="s">
        <v>26</v>
      </c>
      <c r="B41" s="42" t="s">
        <v>238</v>
      </c>
      <c r="C41" s="94" t="s">
        <v>237</v>
      </c>
      <c r="D41" s="142">
        <v>8.2450382406793355E-3</v>
      </c>
      <c r="E41" s="149">
        <v>4643700702.9647665</v>
      </c>
      <c r="F41" s="149"/>
      <c r="G41" s="149">
        <f>IF(ISERROR(D41*E41), 0, ROUND(D41*E41, 2))</f>
        <v>38287489.869999997</v>
      </c>
      <c r="H41" s="150">
        <f t="shared" ref="H41:H48" si="4">G41/163861480.7</f>
        <v>0.23365765832482191</v>
      </c>
      <c r="I41" s="149">
        <f t="shared" ref="I41:I48" si="5">H41*forecast_wholesale_network</f>
        <v>38287489.872283466</v>
      </c>
      <c r="J41" s="153">
        <f>ROUND(+I41/E41,5)</f>
        <v>8.2500000000000004E-3</v>
      </c>
    </row>
    <row r="42" spans="1:17" x14ac:dyDescent="0.25">
      <c r="A42" s="12" t="s">
        <v>30</v>
      </c>
      <c r="B42" s="42" t="s">
        <v>238</v>
      </c>
      <c r="C42" s="94" t="s">
        <v>237</v>
      </c>
      <c r="D42" s="142">
        <v>8.2450382490890824E-3</v>
      </c>
      <c r="E42" s="149">
        <v>285302455.53557056</v>
      </c>
      <c r="F42" s="149"/>
      <c r="G42" s="149">
        <f>IF(ISERROR(D42*E42), 0, ROUND(D42*E42, 2))</f>
        <v>2352329.66</v>
      </c>
      <c r="H42" s="150">
        <f t="shared" si="4"/>
        <v>1.4355598704168186E-2</v>
      </c>
      <c r="I42" s="149">
        <f t="shared" si="5"/>
        <v>2352329.6601402932</v>
      </c>
      <c r="J42" s="153">
        <f>ROUND(+I42/E42,5)</f>
        <v>8.2500000000000004E-3</v>
      </c>
    </row>
    <row r="43" spans="1:17" x14ac:dyDescent="0.25">
      <c r="A43" s="12" t="s">
        <v>28</v>
      </c>
      <c r="B43" s="42" t="s">
        <v>238</v>
      </c>
      <c r="C43" s="94" t="s">
        <v>237</v>
      </c>
      <c r="D43" s="142">
        <v>8.027777678223668E-3</v>
      </c>
      <c r="E43" s="149">
        <v>2334534284.6707773</v>
      </c>
      <c r="F43" s="149"/>
      <c r="G43" s="149">
        <f>IF(ISERROR(D43*E43), 0, ROUND(D43*E43, 2))</f>
        <v>18741122.219999999</v>
      </c>
      <c r="H43" s="150">
        <f t="shared" si="4"/>
        <v>0.1143717372743111</v>
      </c>
      <c r="I43" s="149">
        <f t="shared" si="5"/>
        <v>18741122.22111772</v>
      </c>
      <c r="J43" s="153">
        <f>ROUND(+I43/E43,5)</f>
        <v>8.0300000000000007E-3</v>
      </c>
    </row>
    <row r="44" spans="1:17" x14ac:dyDescent="0.25">
      <c r="A44" s="12" t="s">
        <v>58</v>
      </c>
      <c r="B44" s="42" t="s">
        <v>238</v>
      </c>
      <c r="C44" s="94" t="s">
        <v>110</v>
      </c>
      <c r="D44" s="142">
        <v>2.7907118890596552</v>
      </c>
      <c r="E44" s="149"/>
      <c r="F44" s="149">
        <v>22878951</v>
      </c>
      <c r="G44" s="149">
        <f>ROUND(D44*F44, 2)</f>
        <v>63848560.560000002</v>
      </c>
      <c r="H44" s="150">
        <f t="shared" si="4"/>
        <v>0.38964960091441436</v>
      </c>
      <c r="I44" s="149">
        <f t="shared" si="5"/>
        <v>63848560.563807942</v>
      </c>
      <c r="J44" s="153">
        <f>ROUND(((+(I44/F44)*12)/365)*30,4)</f>
        <v>2.7524999999999999</v>
      </c>
    </row>
    <row r="45" spans="1:17" x14ac:dyDescent="0.25">
      <c r="A45" s="12" t="s">
        <v>31</v>
      </c>
      <c r="B45" s="42" t="s">
        <v>238</v>
      </c>
      <c r="C45" s="94" t="s">
        <v>110</v>
      </c>
      <c r="D45" s="142">
        <v>2.6963121755855308</v>
      </c>
      <c r="E45" s="149"/>
      <c r="F45" s="149">
        <v>9624782</v>
      </c>
      <c r="G45" s="149">
        <f>ROUND(D45*F45, 2)</f>
        <v>25951416.890000001</v>
      </c>
      <c r="H45" s="150">
        <f t="shared" si="4"/>
        <v>0.15837411439917498</v>
      </c>
      <c r="I45" s="149">
        <f t="shared" si="5"/>
        <v>25951416.891547747</v>
      </c>
      <c r="J45" s="153">
        <f>ROUND(((+(I45/F45)*12)/365)*30,4)</f>
        <v>2.6594000000000002</v>
      </c>
    </row>
    <row r="46" spans="1:17" x14ac:dyDescent="0.25">
      <c r="A46" s="12" t="s">
        <v>94</v>
      </c>
      <c r="B46" s="42" t="s">
        <v>238</v>
      </c>
      <c r="C46" s="94" t="s">
        <v>110</v>
      </c>
      <c r="D46" s="142">
        <v>3.0736937671318385</v>
      </c>
      <c r="E46" s="149"/>
      <c r="F46" s="149">
        <v>4443293</v>
      </c>
      <c r="G46" s="149">
        <f>ROUND(D46*F46, 2)</f>
        <v>13657322</v>
      </c>
      <c r="H46" s="150">
        <f t="shared" si="4"/>
        <v>8.3346750814512816E-2</v>
      </c>
      <c r="I46" s="149">
        <f t="shared" si="5"/>
        <v>13657322.000814524</v>
      </c>
      <c r="J46" s="153">
        <f>ROUND(((+(I46/F46)*12)/365)*30,4)</f>
        <v>3.0316000000000001</v>
      </c>
    </row>
    <row r="47" spans="1:17" x14ac:dyDescent="0.25">
      <c r="A47" s="12" t="s">
        <v>35</v>
      </c>
      <c r="B47" s="42" t="s">
        <v>238</v>
      </c>
      <c r="C47" s="94" t="s">
        <v>237</v>
      </c>
      <c r="D47" s="142">
        <v>4.99699284743527E-3</v>
      </c>
      <c r="E47" s="149">
        <v>42532226.300308198</v>
      </c>
      <c r="F47" s="149"/>
      <c r="G47" s="149">
        <f>IF(ISERROR(D47*E47), 0, ROUND(D47*E47, 2))</f>
        <v>212533.23</v>
      </c>
      <c r="H47" s="150">
        <f t="shared" si="4"/>
        <v>1.2970298394233907E-3</v>
      </c>
      <c r="I47" s="149">
        <f t="shared" si="5"/>
        <v>212533.23001267551</v>
      </c>
      <c r="J47" s="153">
        <f>ROUND(+I47/E47,5)</f>
        <v>5.0000000000000001E-3</v>
      </c>
    </row>
    <row r="48" spans="1:17" x14ac:dyDescent="0.25">
      <c r="A48" s="12" t="s">
        <v>39</v>
      </c>
      <c r="B48" s="42" t="s">
        <v>238</v>
      </c>
      <c r="C48" s="94" t="s">
        <v>110</v>
      </c>
      <c r="D48" s="142">
        <v>2.4820932713122144</v>
      </c>
      <c r="E48" s="149"/>
      <c r="F48" s="149">
        <v>326622</v>
      </c>
      <c r="G48" s="149">
        <f>ROUND(D48*F48, 2)</f>
        <v>810706.27</v>
      </c>
      <c r="H48" s="150">
        <f t="shared" si="4"/>
        <v>4.9475097291733433E-3</v>
      </c>
      <c r="I48" s="149">
        <f t="shared" si="5"/>
        <v>810706.27004835056</v>
      </c>
      <c r="J48" s="153">
        <f>ROUND(((+(I48/F48)*12)/365)*30,4)</f>
        <v>2.4481000000000002</v>
      </c>
    </row>
    <row r="49" spans="1:17" x14ac:dyDescent="0.25">
      <c r="B49" s="42"/>
      <c r="D49" s="142"/>
    </row>
    <row r="50" spans="1:17" ht="15.6" x14ac:dyDescent="0.3">
      <c r="A50" s="56" t="s">
        <v>251</v>
      </c>
      <c r="B50" s="42"/>
      <c r="D50" s="142"/>
    </row>
    <row r="51" spans="1:17" ht="47.4" thickBot="1" x14ac:dyDescent="0.3">
      <c r="A51" s="125" t="s">
        <v>174</v>
      </c>
      <c r="B51" s="125" t="s">
        <v>111</v>
      </c>
      <c r="C51" s="126" t="s">
        <v>175</v>
      </c>
      <c r="D51" s="127" t="s">
        <v>245</v>
      </c>
      <c r="E51" s="128" t="s">
        <v>176</v>
      </c>
      <c r="F51" s="128" t="s">
        <v>192</v>
      </c>
      <c r="G51" s="128" t="s">
        <v>177</v>
      </c>
      <c r="H51" s="129" t="s">
        <v>178</v>
      </c>
      <c r="I51" s="128" t="s">
        <v>179</v>
      </c>
      <c r="J51" s="151" t="s">
        <v>250</v>
      </c>
      <c r="K51" s="130"/>
      <c r="L51" s="130"/>
      <c r="M51" s="130"/>
      <c r="N51" s="130"/>
      <c r="O51" s="130"/>
      <c r="P51" s="130"/>
      <c r="Q51" s="130"/>
    </row>
    <row r="52" spans="1:17" x14ac:dyDescent="0.25">
      <c r="D52" s="142"/>
      <c r="J52" s="152"/>
    </row>
    <row r="53" spans="1:17" x14ac:dyDescent="0.25">
      <c r="A53" s="12" t="s">
        <v>26</v>
      </c>
      <c r="B53" s="42" t="s">
        <v>239</v>
      </c>
      <c r="C53" s="94" t="s">
        <v>237</v>
      </c>
      <c r="D53" s="142">
        <v>6.7875540061934263E-3</v>
      </c>
      <c r="E53" s="149">
        <v>4643700702.9647665</v>
      </c>
      <c r="F53" s="149"/>
      <c r="G53" s="149">
        <f>ROUND(D53*E53, 2)</f>
        <v>31519369.309999999</v>
      </c>
      <c r="H53" s="150">
        <f t="shared" ref="H53:H60" si="6">G53/133156556.32</f>
        <v>0.23670910528996475</v>
      </c>
      <c r="I53" s="149">
        <f t="shared" ref="I53:I60" si="7">H53*forecast_wholesale_lineplus</f>
        <v>31519369.31164461</v>
      </c>
      <c r="J53" s="153">
        <f>ROUND(+I53/E53,5)</f>
        <v>6.79E-3</v>
      </c>
    </row>
    <row r="54" spans="1:17" x14ac:dyDescent="0.25">
      <c r="A54" s="12" t="s">
        <v>30</v>
      </c>
      <c r="B54" s="42" t="s">
        <v>239</v>
      </c>
      <c r="C54" s="94" t="s">
        <v>237</v>
      </c>
      <c r="D54" s="142">
        <v>6.7875540030284927E-3</v>
      </c>
      <c r="E54" s="149">
        <v>285302455.53557056</v>
      </c>
      <c r="F54" s="149"/>
      <c r="G54" s="149">
        <f>ROUND(D54*E54, 2)</f>
        <v>1936505.82</v>
      </c>
      <c r="H54" s="150">
        <f t="shared" si="6"/>
        <v>1.4543075260569341E-2</v>
      </c>
      <c r="I54" s="149">
        <f t="shared" si="7"/>
        <v>1936505.8201010427</v>
      </c>
      <c r="J54" s="153">
        <f t="shared" ref="J54:J55" si="8">ROUND(+I54/E54,5)</f>
        <v>6.79E-3</v>
      </c>
    </row>
    <row r="55" spans="1:17" x14ac:dyDescent="0.25">
      <c r="A55" s="12" t="s">
        <v>28</v>
      </c>
      <c r="B55" s="42" t="s">
        <v>239</v>
      </c>
      <c r="C55" s="94" t="s">
        <v>237</v>
      </c>
      <c r="D55" s="142">
        <v>6.0724956412685884E-3</v>
      </c>
      <c r="E55" s="149">
        <v>2334534284.6707773</v>
      </c>
      <c r="F55" s="149"/>
      <c r="G55" s="149">
        <f>ROUND(D55*E55, 2)</f>
        <v>14176449.27</v>
      </c>
      <c r="H55" s="150">
        <f t="shared" si="6"/>
        <v>0.10646452312818419</v>
      </c>
      <c r="I55" s="149">
        <f t="shared" si="7"/>
        <v>14176449.270739695</v>
      </c>
      <c r="J55" s="153">
        <f t="shared" si="8"/>
        <v>6.0699999999999999E-3</v>
      </c>
    </row>
    <row r="56" spans="1:17" x14ac:dyDescent="0.25">
      <c r="A56" s="12" t="s">
        <v>58</v>
      </c>
      <c r="B56" s="42" t="s">
        <v>239</v>
      </c>
      <c r="C56" s="94" t="s">
        <v>110</v>
      </c>
      <c r="D56" s="142">
        <v>2.2568342047695911</v>
      </c>
      <c r="E56" s="149"/>
      <c r="F56" s="149">
        <v>22878951</v>
      </c>
      <c r="G56" s="149">
        <f>ROUND(D56*F56, 2)</f>
        <v>51633999.189999998</v>
      </c>
      <c r="H56" s="150">
        <f t="shared" si="6"/>
        <v>0.38776910891202299</v>
      </c>
      <c r="I56" s="149">
        <f t="shared" si="7"/>
        <v>51633999.19269415</v>
      </c>
      <c r="J56" s="153">
        <f>ROUND(((+(I56/F56)*12)/365)*30,4)</f>
        <v>2.2259000000000002</v>
      </c>
    </row>
    <row r="57" spans="1:17" x14ac:dyDescent="0.25">
      <c r="A57" s="12" t="s">
        <v>31</v>
      </c>
      <c r="B57" s="42" t="s">
        <v>239</v>
      </c>
      <c r="C57" s="94" t="s">
        <v>110</v>
      </c>
      <c r="D57" s="142">
        <v>2.2545240159504369</v>
      </c>
      <c r="E57" s="149"/>
      <c r="F57" s="149">
        <v>9624782</v>
      </c>
      <c r="G57" s="149">
        <f>ROUND(D57*F57, 2)</f>
        <v>21699302.170000002</v>
      </c>
      <c r="H57" s="150">
        <f t="shared" si="6"/>
        <v>0.16296082423348754</v>
      </c>
      <c r="I57" s="149">
        <f t="shared" si="7"/>
        <v>21699302.171132226</v>
      </c>
      <c r="J57" s="153">
        <f t="shared" ref="J57:J58" si="9">ROUND(((+(I57/F57)*12)/365)*30,4)</f>
        <v>2.2235999999999998</v>
      </c>
    </row>
    <row r="58" spans="1:17" x14ac:dyDescent="0.25">
      <c r="A58" s="12" t="s">
        <v>94</v>
      </c>
      <c r="B58" s="42" t="s">
        <v>239</v>
      </c>
      <c r="C58" s="94" t="s">
        <v>110</v>
      </c>
      <c r="D58" s="142">
        <v>2.5047944428921469</v>
      </c>
      <c r="E58" s="149"/>
      <c r="F58" s="149">
        <v>4443293</v>
      </c>
      <c r="G58" s="149">
        <f>ROUND(D58*F58, 2)</f>
        <v>11129535.609999999</v>
      </c>
      <c r="H58" s="150">
        <f t="shared" si="6"/>
        <v>8.3582332838749995E-2</v>
      </c>
      <c r="I58" s="149">
        <f t="shared" si="7"/>
        <v>11129535.610580713</v>
      </c>
      <c r="J58" s="153">
        <f t="shared" si="9"/>
        <v>2.4704999999999999</v>
      </c>
    </row>
    <row r="59" spans="1:17" x14ac:dyDescent="0.25">
      <c r="A59" s="12" t="s">
        <v>35</v>
      </c>
      <c r="B59" s="42" t="s">
        <v>239</v>
      </c>
      <c r="C59" s="94" t="s">
        <v>237</v>
      </c>
      <c r="D59" s="142">
        <v>4.2903501152876458E-3</v>
      </c>
      <c r="E59" s="149">
        <v>42532226.300308198</v>
      </c>
      <c r="F59" s="149"/>
      <c r="G59" s="149">
        <f>ROUND(D59*E59, 2)</f>
        <v>182478.14</v>
      </c>
      <c r="H59" s="150">
        <f t="shared" si="6"/>
        <v>1.3704029680782002E-3</v>
      </c>
      <c r="I59" s="149">
        <f t="shared" si="7"/>
        <v>182478.14000952133</v>
      </c>
      <c r="J59" s="153">
        <f>ROUND(+I59/E59,5)</f>
        <v>4.2900000000000004E-3</v>
      </c>
    </row>
    <row r="60" spans="1:17" x14ac:dyDescent="0.25">
      <c r="A60" s="12" t="s">
        <v>39</v>
      </c>
      <c r="B60" s="42" t="s">
        <v>239</v>
      </c>
      <c r="C60" s="94" t="s">
        <v>110</v>
      </c>
      <c r="D60" s="142">
        <v>2.6909296216694285</v>
      </c>
      <c r="E60" s="149"/>
      <c r="F60" s="149">
        <v>326622</v>
      </c>
      <c r="G60" s="149">
        <f>ROUND(D60*F60, 2)</f>
        <v>878916.81</v>
      </c>
      <c r="H60" s="150">
        <f t="shared" si="6"/>
        <v>6.6006273689430605E-3</v>
      </c>
      <c r="I60" s="149">
        <f t="shared" si="7"/>
        <v>878916.81004586001</v>
      </c>
      <c r="J60" s="153">
        <f>ROUND(((+(I60/F60)*12)/365)*30,4)</f>
        <v>2.6541000000000001</v>
      </c>
    </row>
    <row r="61" spans="1:17" x14ac:dyDescent="0.25">
      <c r="D61" s="142"/>
    </row>
    <row r="62" spans="1:17" x14ac:dyDescent="0.25">
      <c r="D62" s="142"/>
    </row>
    <row r="63" spans="1:17" x14ac:dyDescent="0.25">
      <c r="D63" s="142"/>
    </row>
    <row r="64" spans="1:17" x14ac:dyDescent="0.25">
      <c r="D64" s="142"/>
    </row>
    <row r="65" spans="4:4" x14ac:dyDescent="0.25">
      <c r="D65" s="142"/>
    </row>
    <row r="66" spans="4:4" x14ac:dyDescent="0.25">
      <c r="D66" s="142"/>
    </row>
    <row r="67" spans="4:4" x14ac:dyDescent="0.25">
      <c r="D67" s="142"/>
    </row>
    <row r="68" spans="4:4" x14ac:dyDescent="0.25">
      <c r="D68" s="142"/>
    </row>
    <row r="69" spans="4:4" x14ac:dyDescent="0.25">
      <c r="D69" s="142"/>
    </row>
    <row r="70" spans="4:4" x14ac:dyDescent="0.25">
      <c r="D70" s="142"/>
    </row>
    <row r="71" spans="4:4" x14ac:dyDescent="0.25">
      <c r="D71" s="142"/>
    </row>
    <row r="72" spans="4:4" x14ac:dyDescent="0.25">
      <c r="D72" s="142"/>
    </row>
    <row r="73" spans="4:4" x14ac:dyDescent="0.25">
      <c r="D73" s="142"/>
    </row>
    <row r="74" spans="4:4" x14ac:dyDescent="0.25">
      <c r="D74" s="142"/>
    </row>
    <row r="75" spans="4:4" x14ac:dyDescent="0.25">
      <c r="D75" s="142"/>
    </row>
    <row r="76" spans="4:4" x14ac:dyDescent="0.25">
      <c r="D76" s="142"/>
    </row>
    <row r="77" spans="4:4" x14ac:dyDescent="0.25">
      <c r="D77" s="142"/>
    </row>
    <row r="78" spans="4:4" x14ac:dyDescent="0.25">
      <c r="D78" s="142"/>
    </row>
    <row r="79" spans="4:4" x14ac:dyDescent="0.25">
      <c r="D79" s="142"/>
    </row>
    <row r="80" spans="4:4" x14ac:dyDescent="0.25">
      <c r="D80" s="142"/>
    </row>
    <row r="81" spans="4:4" x14ac:dyDescent="0.25">
      <c r="D81" s="142"/>
    </row>
    <row r="82" spans="4:4" x14ac:dyDescent="0.25">
      <c r="D82" s="142"/>
    </row>
    <row r="83" spans="4:4" x14ac:dyDescent="0.25">
      <c r="D83" s="142"/>
    </row>
    <row r="84" spans="4:4" x14ac:dyDescent="0.25">
      <c r="D84" s="142"/>
    </row>
    <row r="85" spans="4:4" x14ac:dyDescent="0.25">
      <c r="D85" s="142"/>
    </row>
    <row r="86" spans="4:4" x14ac:dyDescent="0.25">
      <c r="D86" s="142"/>
    </row>
    <row r="87" spans="4:4" x14ac:dyDescent="0.25">
      <c r="D87" s="142"/>
    </row>
    <row r="88" spans="4:4" x14ac:dyDescent="0.25">
      <c r="D88" s="142"/>
    </row>
    <row r="89" spans="4:4" x14ac:dyDescent="0.25">
      <c r="D89" s="142"/>
    </row>
    <row r="90" spans="4:4" x14ac:dyDescent="0.25">
      <c r="D90" s="142"/>
    </row>
    <row r="91" spans="4:4" x14ac:dyDescent="0.25">
      <c r="D91" s="142"/>
    </row>
    <row r="92" spans="4:4" x14ac:dyDescent="0.25">
      <c r="D92" s="142"/>
    </row>
    <row r="93" spans="4:4" x14ac:dyDescent="0.25">
      <c r="D93" s="142"/>
    </row>
    <row r="94" spans="4:4" x14ac:dyDescent="0.25">
      <c r="D94" s="142"/>
    </row>
    <row r="95" spans="4:4" x14ac:dyDescent="0.25">
      <c r="D95" s="142"/>
    </row>
    <row r="96" spans="4:4" x14ac:dyDescent="0.25">
      <c r="D96" s="142"/>
    </row>
    <row r="97" spans="4:4" x14ac:dyDescent="0.25">
      <c r="D97" s="142"/>
    </row>
    <row r="98" spans="4:4" x14ac:dyDescent="0.25">
      <c r="D98" s="142"/>
    </row>
    <row r="99" spans="4:4" x14ac:dyDescent="0.25">
      <c r="D99" s="142"/>
    </row>
    <row r="100" spans="4:4" x14ac:dyDescent="0.25">
      <c r="D100" s="142"/>
    </row>
    <row r="101" spans="4:4" x14ac:dyDescent="0.25">
      <c r="D101" s="142"/>
    </row>
    <row r="102" spans="4:4" x14ac:dyDescent="0.25">
      <c r="D102" s="142"/>
    </row>
    <row r="103" spans="4:4" x14ac:dyDescent="0.25">
      <c r="D103" s="142"/>
    </row>
    <row r="104" spans="4:4" x14ac:dyDescent="0.25">
      <c r="D104" s="142"/>
    </row>
  </sheetData>
  <phoneticPr fontId="21" type="noConversion"/>
  <printOptions horizontalCentered="1"/>
  <pageMargins left="0.70866141732283461" right="0.70866141732283461" top="1.9291338582677164" bottom="0.74803149606299213" header="0.51181102362204722" footer="0.51181102362204722"/>
  <pageSetup scale="47" orientation="landscape" r:id="rId1"/>
  <headerFooter scaleWithDoc="0" alignWithMargins="0">
    <oddHeader>&amp;R&amp;"Calibri,Regular"Toronto Hydro-Electric System Limited 
EB-2018-0165
Exhibit 8
Tab 5
Schedule 1
ORIGINAL
Page &amp;P of &amp;N</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E7D5CD-DA00-4A5D-A618-8DFD93C338FA}"/>
</file>

<file path=customXml/itemProps2.xml><?xml version="1.0" encoding="utf-8"?>
<ds:datastoreItem xmlns:ds="http://schemas.openxmlformats.org/officeDocument/2006/customXml" ds:itemID="{C00E5B33-2263-4796-80AE-826212181AA1}">
  <ds:schemaRefs>
    <ds:schemaRef ds:uri="http://schemas.microsoft.com/sharepoint/v3/contenttype/forms"/>
  </ds:schemaRefs>
</ds:datastoreItem>
</file>

<file path=customXml/itemProps3.xml><?xml version="1.0" encoding="utf-8"?>
<ds:datastoreItem xmlns:ds="http://schemas.openxmlformats.org/officeDocument/2006/customXml" ds:itemID="{93A11663-5B69-4F8B-B85D-57DDF48A488B}">
  <ds:schemaRefs>
    <ds:schemaRef ds:uri="http://schemas.microsoft.com/sharepoint/v3/field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12f68b52-648b-46a0-8463-d3282342a49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1. Info</vt:lpstr>
      <vt:lpstr>2. Table of Contents</vt:lpstr>
      <vt:lpstr>3. Rate Classes</vt:lpstr>
      <vt:lpstr>4. RRR Data</vt:lpstr>
      <vt:lpstr>5. UTRs and Sub-Transmission</vt:lpstr>
      <vt:lpstr>6. Historical Wholesale</vt:lpstr>
      <vt:lpstr>7. Current Wholesale</vt:lpstr>
      <vt:lpstr>8. Forecast Wholesale</vt:lpstr>
      <vt:lpstr>9. RTSR Rates to Forecast</vt:lpstr>
      <vt:lpstr>hidden1</vt:lpstr>
      <vt:lpstr>classrange</vt:lpstr>
      <vt:lpstr>forecast_wholesale_lineplus</vt:lpstr>
      <vt:lpstr>forecast_wholesale_network</vt:lpstr>
      <vt:lpstr>'1. Info'!Print_Area</vt:lpstr>
      <vt:lpstr>'3. Rate Classes'!Print_Area</vt:lpstr>
      <vt:lpstr>'4. RRR Data'!Print_Area</vt:lpstr>
      <vt:lpstr>'6. Historical Wholesale'!Print_Area</vt:lpstr>
      <vt:lpstr>'7. Current Wholesale'!Print_Area</vt:lpstr>
      <vt:lpstr>'8. Forecast Wholesale'!Print_Area</vt:lpstr>
      <vt:lpstr>'9. RTSR Rates to Forecast'!Print_Area</vt:lpstr>
      <vt:lpstr>'3. Rate Classes'!Print_Titles</vt:lpstr>
      <vt:lpstr>'6. Historical Wholesale'!Print_Titles</vt:lpstr>
      <vt:lpstr>'7. Current Wholesale'!Print_Titles</vt:lpstr>
      <vt:lpstr>'8. Forecast Wholesale'!Print_Titles</vt:lpstr>
      <vt:lpstr>hidden1!ratedescription</vt:lpstr>
      <vt:lpstr>Total_Current_Wholesale_Lineplus</vt:lpstr>
      <vt:lpstr>total_current_wholesale_network</vt:lpstr>
      <vt:lpstr>hidden1!units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abramoma</dc:creator>
  <cp:lastModifiedBy>Elissar El-Hage</cp:lastModifiedBy>
  <cp:lastPrinted>2018-08-11T16:38:43Z</cp:lastPrinted>
  <dcterms:created xsi:type="dcterms:W3CDTF">2011-05-30T20:18:50Z</dcterms:created>
  <dcterms:modified xsi:type="dcterms:W3CDTF">2018-08-15T18:15:10Z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y fmtid="{D5CDD505-2E9C-101B-9397-08002B2CF9AE}" pid="3" name="SV_QUERY_LIST_4F35BF76-6C0D-4D9B-82B2-816C12CF3733">
    <vt:lpwstr>empty_477D106A-C0D6-4607-AEBD-E2C9D60EA279</vt:lpwstr>
  </property>
</Properties>
</file>