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268" yWindow="1248" windowWidth="23256" windowHeight="9552" activeTab="1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46" i="2" l="1"/>
  <c r="F31" i="2"/>
  <c r="E31" i="2"/>
  <c r="E47" i="2" l="1"/>
  <c r="E46" i="2"/>
  <c r="B22" i="1" l="1"/>
  <c r="G112" i="2" l="1"/>
  <c r="A136" i="2" l="1"/>
  <c r="A135" i="2"/>
  <c r="A134" i="2"/>
  <c r="A133" i="2"/>
  <c r="A132" i="2"/>
  <c r="A131" i="2"/>
  <c r="A130" i="2"/>
  <c r="A129" i="2"/>
  <c r="C119" i="2" l="1"/>
  <c r="C10" i="2" l="1"/>
  <c r="C11" i="2"/>
  <c r="C12" i="2"/>
  <c r="C13" i="2"/>
  <c r="C14" i="2"/>
  <c r="C15" i="2"/>
  <c r="C16" i="2"/>
  <c r="C17" i="2"/>
  <c r="C9" i="2"/>
  <c r="B21" i="1"/>
  <c r="E9" i="1"/>
  <c r="E8" i="1"/>
  <c r="E7" i="1"/>
  <c r="C21" i="1" l="1"/>
  <c r="C22" i="1" s="1"/>
  <c r="E11" i="1"/>
  <c r="E10" i="1"/>
  <c r="E13" i="1" l="1"/>
  <c r="E15" i="1" l="1"/>
  <c r="E14" i="1"/>
  <c r="E12" i="1"/>
  <c r="B87" i="2" l="1"/>
  <c r="B17" i="2" l="1"/>
  <c r="E17" i="2"/>
  <c r="B88" i="2"/>
  <c r="E64" i="2" l="1"/>
  <c r="G64" i="2" s="1"/>
  <c r="E80" i="2"/>
  <c r="B64" i="2"/>
  <c r="D64" i="2" s="1"/>
  <c r="B80" i="2"/>
  <c r="D17" i="2"/>
  <c r="B14" i="2"/>
  <c r="B77" i="2" s="1"/>
  <c r="E88" i="2"/>
  <c r="G88" i="2" s="1"/>
  <c r="B30" i="2" l="1"/>
  <c r="B61" i="2"/>
  <c r="D61" i="2" s="1"/>
  <c r="D14" i="2"/>
  <c r="E14" i="2"/>
  <c r="E77" i="2" s="1"/>
  <c r="B45" i="2" l="1"/>
  <c r="B117" i="2" s="1"/>
  <c r="E30" i="2"/>
  <c r="G30" i="2" s="1"/>
  <c r="E61" i="2"/>
  <c r="G61" i="2" s="1"/>
  <c r="D30" i="2"/>
  <c r="B31" i="2"/>
  <c r="B16" i="2"/>
  <c r="B15" i="2"/>
  <c r="B62" i="2" l="1"/>
  <c r="D62" i="2" s="1"/>
  <c r="B78" i="2"/>
  <c r="B63" i="2"/>
  <c r="D63" i="2" s="1"/>
  <c r="B79" i="2"/>
  <c r="D77" i="2"/>
  <c r="B101" i="2"/>
  <c r="E45" i="2"/>
  <c r="B46" i="2"/>
  <c r="B118" i="2" s="1"/>
  <c r="D31" i="2"/>
  <c r="D101" i="2" l="1"/>
  <c r="G77" i="2"/>
  <c r="E101" i="2"/>
  <c r="D78" i="2"/>
  <c r="B102" i="2"/>
  <c r="D46" i="2"/>
  <c r="G101" i="2" l="1"/>
  <c r="D102" i="2"/>
  <c r="D117" i="2"/>
  <c r="E87" i="2"/>
  <c r="G87" i="2" s="1"/>
  <c r="B33" i="2"/>
  <c r="B28" i="2"/>
  <c r="B29" i="2"/>
  <c r="B13" i="2"/>
  <c r="B60" i="2" l="1"/>
  <c r="D60" i="2" s="1"/>
  <c r="B76" i="2"/>
  <c r="B100" i="2" s="1"/>
  <c r="D80" i="2"/>
  <c r="B104" i="2"/>
  <c r="B43" i="2"/>
  <c r="B115" i="2" s="1"/>
  <c r="D45" i="2"/>
  <c r="B44" i="2"/>
  <c r="B116" i="2" s="1"/>
  <c r="D116" i="2" s="1"/>
  <c r="D33" i="2"/>
  <c r="B48" i="2"/>
  <c r="B120" i="2" s="1"/>
  <c r="E33" i="2"/>
  <c r="B32" i="2"/>
  <c r="D13" i="2"/>
  <c r="D29" i="2"/>
  <c r="B12" i="2"/>
  <c r="B11" i="2"/>
  <c r="D104" i="2" l="1"/>
  <c r="D100" i="2"/>
  <c r="D115" i="2"/>
  <c r="D76" i="2"/>
  <c r="B59" i="2"/>
  <c r="D59" i="2" s="1"/>
  <c r="B75" i="2"/>
  <c r="D75" i="2" s="1"/>
  <c r="B58" i="2"/>
  <c r="D58" i="2" s="1"/>
  <c r="B74" i="2"/>
  <c r="G80" i="2"/>
  <c r="E104" i="2"/>
  <c r="D79" i="2"/>
  <c r="B103" i="2"/>
  <c r="D44" i="2"/>
  <c r="D48" i="2"/>
  <c r="D43" i="2"/>
  <c r="G33" i="2"/>
  <c r="E48" i="2"/>
  <c r="D32" i="2"/>
  <c r="B47" i="2"/>
  <c r="B119" i="2" s="1"/>
  <c r="D119" i="2" s="1"/>
  <c r="D12" i="2"/>
  <c r="D28" i="2"/>
  <c r="D11" i="2"/>
  <c r="B27" i="2"/>
  <c r="D103" i="2" l="1"/>
  <c r="D118" i="2"/>
  <c r="B99" i="2"/>
  <c r="G48" i="2"/>
  <c r="D47" i="2"/>
  <c r="B42" i="2"/>
  <c r="B114" i="2" s="1"/>
  <c r="D27" i="2"/>
  <c r="D99" i="2" l="1"/>
  <c r="D114" i="2"/>
  <c r="E60" i="2"/>
  <c r="G60" i="2" s="1"/>
  <c r="E76" i="2"/>
  <c r="E59" i="2"/>
  <c r="G59" i="2" s="1"/>
  <c r="E75" i="2"/>
  <c r="D74" i="2"/>
  <c r="B98" i="2"/>
  <c r="D42" i="2"/>
  <c r="E29" i="2"/>
  <c r="D98" i="2" l="1"/>
  <c r="G76" i="2"/>
  <c r="E100" i="2"/>
  <c r="G45" i="2"/>
  <c r="E44" i="2"/>
  <c r="G116" i="2" s="1"/>
  <c r="G29" i="2"/>
  <c r="G100" i="2" l="1"/>
  <c r="G44" i="2"/>
  <c r="E28" i="2"/>
  <c r="G75" i="2" l="1"/>
  <c r="E99" i="2"/>
  <c r="G28" i="2"/>
  <c r="E43" i="2"/>
  <c r="G115" i="2" s="1"/>
  <c r="G99" i="2" l="1"/>
  <c r="G43" i="2"/>
  <c r="B9" i="2" l="1"/>
  <c r="B72" i="2" s="1"/>
  <c r="B10" i="2"/>
  <c r="B57" i="2" l="1"/>
  <c r="D57" i="2" s="1"/>
  <c r="B73" i="2"/>
  <c r="B25" i="2"/>
  <c r="B96" i="2" s="1"/>
  <c r="D96" i="2" s="1"/>
  <c r="B56" i="2"/>
  <c r="D10" i="2"/>
  <c r="B26" i="2"/>
  <c r="D73" i="2" l="1"/>
  <c r="B97" i="2"/>
  <c r="B40" i="2"/>
  <c r="B112" i="2" s="1"/>
  <c r="D25" i="2"/>
  <c r="D72" i="2"/>
  <c r="D81" i="2" s="1"/>
  <c r="B133" i="2" s="1"/>
  <c r="B81" i="2"/>
  <c r="D56" i="2"/>
  <c r="D65" i="2" s="1"/>
  <c r="B132" i="2" s="1"/>
  <c r="B65" i="2"/>
  <c r="D26" i="2"/>
  <c r="B41" i="2"/>
  <c r="B34" i="2"/>
  <c r="D88" i="2" l="1"/>
  <c r="B113" i="2"/>
  <c r="D113" i="2" s="1"/>
  <c r="D97" i="2"/>
  <c r="B105" i="2"/>
  <c r="D120" i="2" s="1"/>
  <c r="D40" i="2"/>
  <c r="D87" i="2"/>
  <c r="D34" i="2"/>
  <c r="B130" i="2" s="1"/>
  <c r="B49" i="2"/>
  <c r="D41" i="2"/>
  <c r="D49" i="2" s="1"/>
  <c r="B131" i="2" s="1"/>
  <c r="B121" i="2" l="1"/>
  <c r="D112" i="2"/>
  <c r="D121" i="2" s="1"/>
  <c r="B136" i="2" s="1"/>
  <c r="D105" i="2"/>
  <c r="B135" i="2" s="1"/>
  <c r="D89" i="2"/>
  <c r="B134" i="2" s="1"/>
  <c r="B89" i="2"/>
  <c r="D15" i="2" l="1"/>
  <c r="E73" i="2"/>
  <c r="E72" i="2"/>
  <c r="D9" i="2"/>
  <c r="E16" i="2"/>
  <c r="D16" i="2"/>
  <c r="E15" i="2"/>
  <c r="E63" i="2" l="1"/>
  <c r="G63" i="2" s="1"/>
  <c r="E79" i="2"/>
  <c r="E62" i="2"/>
  <c r="G62" i="2" s="1"/>
  <c r="E78" i="2"/>
  <c r="E58" i="2"/>
  <c r="G58" i="2" s="1"/>
  <c r="E74" i="2"/>
  <c r="E26" i="2"/>
  <c r="E57" i="2"/>
  <c r="E25" i="2"/>
  <c r="E56" i="2"/>
  <c r="E32" i="2"/>
  <c r="B18" i="2"/>
  <c r="D18" i="2"/>
  <c r="E18" i="2"/>
  <c r="C16" i="1"/>
  <c r="E16" i="1"/>
  <c r="B16" i="1"/>
  <c r="D8" i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7" i="1"/>
  <c r="F7" i="1" s="1"/>
  <c r="D123" i="2" l="1"/>
  <c r="B129" i="2"/>
  <c r="B137" i="2" s="1"/>
  <c r="G79" i="2"/>
  <c r="E103" i="2"/>
  <c r="G57" i="2"/>
  <c r="G104" i="2"/>
  <c r="E41" i="2"/>
  <c r="E40" i="2"/>
  <c r="E96" i="2"/>
  <c r="G26" i="2"/>
  <c r="G25" i="2"/>
  <c r="G56" i="2"/>
  <c r="E65" i="2"/>
  <c r="G31" i="2"/>
  <c r="G32" i="2"/>
  <c r="G119" i="2"/>
  <c r="E27" i="2"/>
  <c r="C17" i="1"/>
  <c r="B23" i="1" s="1"/>
  <c r="B24" i="1" s="1"/>
  <c r="D24" i="1" s="1"/>
  <c r="E17" i="1"/>
  <c r="C23" i="1" s="1"/>
  <c r="C24" i="1" s="1"/>
  <c r="B17" i="1"/>
  <c r="G103" i="2" l="1"/>
  <c r="G118" i="2"/>
  <c r="G65" i="2"/>
  <c r="C132" i="2" s="1"/>
  <c r="G78" i="2"/>
  <c r="E102" i="2"/>
  <c r="G73" i="2"/>
  <c r="E97" i="2"/>
  <c r="G40" i="2"/>
  <c r="G47" i="2"/>
  <c r="G46" i="2"/>
  <c r="G41" i="2"/>
  <c r="G72" i="2"/>
  <c r="E42" i="2"/>
  <c r="G114" i="2" s="1"/>
  <c r="E34" i="2"/>
  <c r="G27" i="2"/>
  <c r="G34" i="2" s="1"/>
  <c r="C130" i="2" s="1"/>
  <c r="G97" i="2" l="1"/>
  <c r="G102" i="2"/>
  <c r="G117" i="2"/>
  <c r="G74" i="2"/>
  <c r="G81" i="2" s="1"/>
  <c r="C133" i="2" s="1"/>
  <c r="E98" i="2"/>
  <c r="G42" i="2"/>
  <c r="G49" i="2" s="1"/>
  <c r="C131" i="2" s="1"/>
  <c r="E49" i="2"/>
  <c r="E81" i="2"/>
  <c r="F10" i="2"/>
  <c r="G9" i="2"/>
  <c r="G98" i="2" l="1"/>
  <c r="G113" i="2"/>
  <c r="G96" i="2"/>
  <c r="E105" i="2"/>
  <c r="G120" i="2" s="1"/>
  <c r="E89" i="2"/>
  <c r="G89" i="2"/>
  <c r="C134" i="2" s="1"/>
  <c r="F11" i="2"/>
  <c r="G10" i="2"/>
  <c r="G121" i="2" l="1"/>
  <c r="C136" i="2" s="1"/>
  <c r="G105" i="2"/>
  <c r="C135" i="2" s="1"/>
  <c r="E121" i="2"/>
  <c r="F12" i="2"/>
  <c r="F14" i="2" s="1"/>
  <c r="G11" i="2"/>
  <c r="G12" i="2" l="1"/>
  <c r="G13" i="2" l="1"/>
  <c r="F15" i="2" l="1"/>
  <c r="G14" i="2"/>
  <c r="F16" i="2" l="1"/>
  <c r="G15" i="2"/>
  <c r="F17" i="2" l="1"/>
  <c r="G17" i="2" s="1"/>
  <c r="G16" i="2"/>
  <c r="G18" i="2" l="1"/>
  <c r="G123" i="2" l="1"/>
  <c r="C129" i="2"/>
  <c r="C137" i="2" s="1"/>
</calcChain>
</file>

<file path=xl/sharedStrings.xml><?xml version="1.0" encoding="utf-8"?>
<sst xmlns="http://schemas.openxmlformats.org/spreadsheetml/2006/main" count="165" uniqueCount="36">
  <si>
    <t>Calculation of Commodity</t>
  </si>
  <si>
    <t>Customer Class</t>
  </si>
  <si>
    <t>Residential</t>
  </si>
  <si>
    <t>GS&lt;50 kW</t>
  </si>
  <si>
    <t>GS&gt;50 to 999 kW</t>
  </si>
  <si>
    <t>GS&gt;1,000 to 4,999 kW</t>
  </si>
  <si>
    <t>Large Use</t>
  </si>
  <si>
    <t>Unmetered Load</t>
  </si>
  <si>
    <t>Sentinel Lighting</t>
  </si>
  <si>
    <t>Street Lighting</t>
  </si>
  <si>
    <t>Embedded Distributor</t>
  </si>
  <si>
    <t>2016 Actual kWh's</t>
  </si>
  <si>
    <t>Non-RPP</t>
  </si>
  <si>
    <t>RPP</t>
  </si>
  <si>
    <t>%</t>
  </si>
  <si>
    <t>Total</t>
  </si>
  <si>
    <t>Global Adjustment ($/MWh)</t>
  </si>
  <si>
    <t>HOEP ($/MWh)</t>
  </si>
  <si>
    <t>Total $/MWh</t>
  </si>
  <si>
    <t>$/kWh</t>
  </si>
  <si>
    <t>Weighted Average Price</t>
  </si>
  <si>
    <t>Electricity Projections</t>
  </si>
  <si>
    <t>Volume</t>
  </si>
  <si>
    <t>Rate ($/kWh)</t>
  </si>
  <si>
    <t>Total Cost</t>
  </si>
  <si>
    <t>Transmission Network</t>
  </si>
  <si>
    <t>Transmission Connection</t>
  </si>
  <si>
    <t>Wholesale Market Service</t>
  </si>
  <si>
    <t>Rural and Remote Rate Protection</t>
  </si>
  <si>
    <t>Customer</t>
  </si>
  <si>
    <t>Smart Meter Entity Fixed Charge</t>
  </si>
  <si>
    <t>Ontario Electricity Support</t>
  </si>
  <si>
    <t>Low Voltage Charges</t>
  </si>
  <si>
    <t>Total Energy Costs</t>
  </si>
  <si>
    <t>2017 Bridge Year</t>
  </si>
  <si>
    <t>2018 Test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</si>
</sst>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.0000_-;\-&quot;$&quot;* #,##0.0000_-;_-&quot;$&quot;* &quot;-&quot;??_-;_-@_-"/>
    <numFmt numFmtId="166" formatCode="_-&quot;$&quot;* #,##0.00000_-;\-&quot;$&quot;* #,##0.00000_-;_-&quot;$&quot;* &quot;-&quot;??_-;_-@_-"/>
    <numFmt numFmtId="167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Whitney SSm A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4F4F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D7D7D7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7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9" fontId="0" fillId="0" borderId="1" xfId="3" applyFont="1" applyBorder="1"/>
    <xf numFmtId="164" fontId="0" fillId="0" borderId="1" xfId="0" applyNumberFormat="1" applyBorder="1"/>
    <xf numFmtId="0" fontId="4" fillId="0" borderId="1" xfId="0" applyFont="1" applyBorder="1"/>
    <xf numFmtId="164" fontId="4" fillId="0" borderId="1" xfId="1" applyNumberFormat="1" applyFont="1" applyBorder="1"/>
    <xf numFmtId="0" fontId="3" fillId="0" borderId="1" xfId="0" applyFont="1" applyBorder="1"/>
    <xf numFmtId="44" fontId="0" fillId="0" borderId="0" xfId="0" applyNumberFormat="1"/>
    <xf numFmtId="44" fontId="0" fillId="0" borderId="1" xfId="2" applyFont="1" applyBorder="1"/>
    <xf numFmtId="165" fontId="0" fillId="0" borderId="1" xfId="0" applyNumberFormat="1" applyBorder="1"/>
    <xf numFmtId="9" fontId="0" fillId="0" borderId="1" xfId="0" applyNumberFormat="1" applyBorder="1"/>
    <xf numFmtId="166" fontId="0" fillId="0" borderId="1" xfId="0" applyNumberFormat="1" applyBorder="1"/>
    <xf numFmtId="165" fontId="0" fillId="2" borderId="1" xfId="0" applyNumberFormat="1" applyFill="1" applyBorder="1"/>
    <xf numFmtId="0" fontId="6" fillId="0" borderId="0" xfId="0" applyFont="1"/>
    <xf numFmtId="165" fontId="0" fillId="0" borderId="1" xfId="2" applyNumberFormat="1" applyFont="1" applyBorder="1"/>
    <xf numFmtId="44" fontId="0" fillId="0" borderId="1" xfId="0" applyNumberFormat="1" applyBorder="1"/>
    <xf numFmtId="0" fontId="5" fillId="0" borderId="1" xfId="0" applyFont="1" applyBorder="1"/>
    <xf numFmtId="44" fontId="5" fillId="0" borderId="1" xfId="0" applyNumberFormat="1" applyFont="1" applyBorder="1"/>
    <xf numFmtId="0" fontId="2" fillId="0" borderId="1" xfId="0" applyFont="1" applyBorder="1"/>
    <xf numFmtId="44" fontId="2" fillId="0" borderId="1" xfId="0" applyNumberFormat="1" applyFont="1" applyBorder="1"/>
    <xf numFmtId="0" fontId="8" fillId="3" borderId="3" xfId="0" applyFont="1" applyFill="1" applyBorder="1" applyAlignment="1">
      <alignment vertical="top" wrapText="1" indent="1"/>
    </xf>
    <xf numFmtId="0" fontId="0" fillId="0" borderId="0" xfId="0" applyProtection="1"/>
    <xf numFmtId="0" fontId="5" fillId="0" borderId="2" xfId="0" applyFont="1" applyBorder="1" applyAlignment="1">
      <alignment horizontal="center"/>
    </xf>
  </cellXfs>
  <cellStyles count="5">
    <cellStyle name="Comma" xfId="1" builtinId="3"/>
    <cellStyle name="Currency" xfId="2" builtinId="4"/>
    <cellStyle name="Currency 2" xf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TPL-Regulatory\2018%20COS%20Rate%20App\Exhibit%203\Copy%20of%20Erie%20Thames%202018%20Load%20Forecast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TPL-Regulatory\2018%20COS%20Rate%20App\Exhibit%208\Low%20Voltage%20Charges%20and%20r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Data"/>
      <sheetName val="Sheet1"/>
      <sheetName val="Sheet2"/>
      <sheetName val="Historic CDM"/>
      <sheetName val="Weather"/>
      <sheetName val="Employment"/>
      <sheetName val="Res OLS model"/>
      <sheetName val="Res Predicted Monthly"/>
      <sheetName val="GS &lt; 50 OLS model"/>
      <sheetName val="GS &lt; 50 Predicted Monthly"/>
      <sheetName val="GS &gt; 50 OLS model"/>
      <sheetName val="GS &gt; 50 Predicted Monthly"/>
      <sheetName val="GS &gt; 50 Predicted Monthly Alt"/>
      <sheetName val="Model Annual Summary"/>
      <sheetName val="Res Normalized Monthly"/>
      <sheetName val="GS &lt; 50 Normalized Monthly"/>
      <sheetName val="Connection count "/>
      <sheetName val="Normalized Annual Summary"/>
      <sheetName val="kW Forecast"/>
      <sheetName val="CDM Adjustments"/>
      <sheetName val="Summary 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I3">
            <v>133927948.82067271</v>
          </cell>
        </row>
        <row r="4">
          <cell r="I4">
            <v>48915619.318365961</v>
          </cell>
        </row>
        <row r="5">
          <cell r="I5">
            <v>114652868.05518615</v>
          </cell>
        </row>
        <row r="6">
          <cell r="I6">
            <v>62080888.985526435</v>
          </cell>
        </row>
        <row r="7">
          <cell r="I7">
            <v>98980671.312047407</v>
          </cell>
        </row>
        <row r="8">
          <cell r="I8">
            <v>16296711.4375</v>
          </cell>
        </row>
        <row r="9">
          <cell r="I9">
            <v>1962132.4431208181</v>
          </cell>
        </row>
        <row r="10">
          <cell r="I10">
            <v>226332.60681422742</v>
          </cell>
        </row>
        <row r="11">
          <cell r="I11">
            <v>510974.44680553611</v>
          </cell>
        </row>
        <row r="21">
          <cell r="E21">
            <v>16296711.4375</v>
          </cell>
        </row>
        <row r="22">
          <cell r="E22">
            <v>1985669.2560900459</v>
          </cell>
        </row>
        <row r="23">
          <cell r="E23">
            <v>221513.9263015523</v>
          </cell>
        </row>
        <row r="24">
          <cell r="E24">
            <v>517596.61818665901</v>
          </cell>
        </row>
        <row r="29">
          <cell r="I29">
            <v>324429.77387722308</v>
          </cell>
        </row>
        <row r="30">
          <cell r="I30">
            <v>137504.59109464617</v>
          </cell>
        </row>
        <row r="31">
          <cell r="I31">
            <v>171751.24104234218</v>
          </cell>
        </row>
        <row r="32">
          <cell r="I32">
            <v>34856.398296673804</v>
          </cell>
        </row>
        <row r="33">
          <cell r="I33">
            <v>5384.4611321252642</v>
          </cell>
        </row>
        <row r="34">
          <cell r="I34">
            <v>586.55658158862866</v>
          </cell>
        </row>
        <row r="39">
          <cell r="E39">
            <v>308208.97831327561</v>
          </cell>
        </row>
        <row r="40">
          <cell r="E40">
            <v>114162.82749881892</v>
          </cell>
        </row>
        <row r="41">
          <cell r="E41">
            <v>166235.57743705501</v>
          </cell>
        </row>
        <row r="42">
          <cell r="E42">
            <v>34856.398296673804</v>
          </cell>
        </row>
        <row r="43">
          <cell r="E43">
            <v>5449.0505817575922</v>
          </cell>
        </row>
        <row r="49">
          <cell r="H49">
            <v>16986.648595616094</v>
          </cell>
          <cell r="I49">
            <v>17119.240813262837</v>
          </cell>
        </row>
        <row r="50">
          <cell r="H50">
            <v>2005.7581747453632</v>
          </cell>
          <cell r="I50">
            <v>2018.2604626544405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6">
          <cell r="D26">
            <v>0.54824784393988357</v>
          </cell>
        </row>
      </sheetData>
      <sheetData sheetId="1">
        <row r="27">
          <cell r="E27">
            <v>2.909407938970634E-3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27"/>
  <sheetViews>
    <sheetView workbookViewId="0">
      <selection activeCell="I13" sqref="I13"/>
    </sheetView>
  </sheetViews>
  <sheetFormatPr defaultRowHeight="14.4"/>
  <cols>
    <col min="1" max="1" width="23.5546875" customWidth="1"/>
    <col min="2" max="2" width="17.6640625" customWidth="1"/>
    <col min="3" max="3" width="14.88671875" bestFit="1" customWidth="1"/>
    <col min="5" max="5" width="14.88671875" bestFit="1" customWidth="1"/>
  </cols>
  <sheetData>
    <row r="4" spans="1:6" ht="18">
      <c r="A4" s="17" t="s">
        <v>0</v>
      </c>
    </row>
    <row r="6" spans="1:6">
      <c r="A6" s="2" t="s">
        <v>1</v>
      </c>
      <c r="B6" s="2" t="s">
        <v>11</v>
      </c>
      <c r="C6" s="2" t="s">
        <v>12</v>
      </c>
      <c r="D6" s="2" t="s">
        <v>14</v>
      </c>
      <c r="E6" s="2" t="s">
        <v>13</v>
      </c>
      <c r="F6" s="2" t="s">
        <v>14</v>
      </c>
    </row>
    <row r="7" spans="1:6">
      <c r="A7" s="3" t="s">
        <v>2</v>
      </c>
      <c r="B7" s="4">
        <v>142880161</v>
      </c>
      <c r="C7" s="5">
        <v>10792103</v>
      </c>
      <c r="D7" s="6">
        <f>C7/B7</f>
        <v>7.553255066670872E-2</v>
      </c>
      <c r="E7" s="7">
        <f>B7-C7</f>
        <v>132088058</v>
      </c>
      <c r="F7" s="6">
        <f>1-D7</f>
        <v>0.92446744933329128</v>
      </c>
    </row>
    <row r="8" spans="1:6">
      <c r="A8" s="3" t="s">
        <v>3</v>
      </c>
      <c r="B8" s="4">
        <v>51232321</v>
      </c>
      <c r="C8" s="5">
        <v>11810043</v>
      </c>
      <c r="D8" s="6">
        <f t="shared" ref="D8:D15" si="0">C8/B8</f>
        <v>0.23051938248122703</v>
      </c>
      <c r="E8" s="7">
        <f t="shared" ref="E8:E15" si="1">B8-C8</f>
        <v>39422278</v>
      </c>
      <c r="F8" s="6">
        <f t="shared" ref="F8:F15" si="2">1-D8</f>
        <v>0.76948061751877295</v>
      </c>
    </row>
    <row r="9" spans="1:6">
      <c r="A9" s="3" t="s">
        <v>4</v>
      </c>
      <c r="B9" s="4">
        <v>119942492</v>
      </c>
      <c r="C9" s="7">
        <v>113781810</v>
      </c>
      <c r="D9" s="6">
        <f t="shared" si="0"/>
        <v>0.94863636816883878</v>
      </c>
      <c r="E9" s="7">
        <f t="shared" si="1"/>
        <v>6160682</v>
      </c>
      <c r="F9" s="6">
        <f t="shared" si="2"/>
        <v>5.1363631831161216E-2</v>
      </c>
    </row>
    <row r="10" spans="1:6">
      <c r="A10" s="3" t="s">
        <v>5</v>
      </c>
      <c r="B10" s="4">
        <v>53672433</v>
      </c>
      <c r="C10" s="7">
        <v>53672433</v>
      </c>
      <c r="D10" s="6">
        <f t="shared" si="0"/>
        <v>1</v>
      </c>
      <c r="E10" s="7">
        <f t="shared" si="1"/>
        <v>0</v>
      </c>
      <c r="F10" s="6">
        <f t="shared" si="2"/>
        <v>0</v>
      </c>
    </row>
    <row r="11" spans="1:6">
      <c r="A11" s="3" t="s">
        <v>6</v>
      </c>
      <c r="B11" s="4">
        <v>108673765</v>
      </c>
      <c r="C11" s="7">
        <v>108673765</v>
      </c>
      <c r="D11" s="6">
        <f t="shared" si="0"/>
        <v>1</v>
      </c>
      <c r="E11" s="7">
        <f t="shared" si="1"/>
        <v>0</v>
      </c>
      <c r="F11" s="6">
        <f t="shared" si="2"/>
        <v>0</v>
      </c>
    </row>
    <row r="12" spans="1:6">
      <c r="A12" s="3" t="s">
        <v>7</v>
      </c>
      <c r="B12" s="4">
        <v>536433</v>
      </c>
      <c r="C12" s="5">
        <v>54364</v>
      </c>
      <c r="D12" s="6">
        <f t="shared" si="0"/>
        <v>0.10134350422140323</v>
      </c>
      <c r="E12" s="7">
        <f t="shared" si="1"/>
        <v>482069</v>
      </c>
      <c r="F12" s="6">
        <f t="shared" si="2"/>
        <v>0.89865649577859674</v>
      </c>
    </row>
    <row r="13" spans="1:6">
      <c r="A13" s="3" t="s">
        <v>8</v>
      </c>
      <c r="B13" s="4">
        <v>187932</v>
      </c>
      <c r="C13" s="5">
        <v>0</v>
      </c>
      <c r="D13" s="6">
        <f t="shared" si="0"/>
        <v>0</v>
      </c>
      <c r="E13" s="7">
        <f t="shared" si="1"/>
        <v>187932</v>
      </c>
      <c r="F13" s="6">
        <f t="shared" si="2"/>
        <v>1</v>
      </c>
    </row>
    <row r="14" spans="1:6">
      <c r="A14" s="3" t="s">
        <v>9</v>
      </c>
      <c r="B14" s="4">
        <v>2024729</v>
      </c>
      <c r="C14" s="7">
        <v>1357181</v>
      </c>
      <c r="D14" s="6">
        <f t="shared" si="0"/>
        <v>0.67030254419233393</v>
      </c>
      <c r="E14" s="7">
        <f t="shared" si="1"/>
        <v>667548</v>
      </c>
      <c r="F14" s="6">
        <f t="shared" si="2"/>
        <v>0.32969745580766607</v>
      </c>
    </row>
    <row r="15" spans="1:6">
      <c r="A15" s="3" t="s">
        <v>10</v>
      </c>
      <c r="B15" s="4">
        <v>16919807</v>
      </c>
      <c r="C15" s="7">
        <v>16919807</v>
      </c>
      <c r="D15" s="6">
        <f t="shared" si="0"/>
        <v>1</v>
      </c>
      <c r="E15" s="7">
        <f t="shared" si="1"/>
        <v>0</v>
      </c>
      <c r="F15" s="6">
        <f t="shared" si="2"/>
        <v>0</v>
      </c>
    </row>
    <row r="16" spans="1:6" s="1" customFormat="1">
      <c r="A16" s="8" t="s">
        <v>15</v>
      </c>
      <c r="B16" s="9">
        <f>SUM(B7:B15)</f>
        <v>496070073</v>
      </c>
      <c r="C16" s="9">
        <f t="shared" ref="C16:E16" si="3">SUM(C7:C15)</f>
        <v>317061506</v>
      </c>
      <c r="D16" s="9"/>
      <c r="E16" s="9">
        <f t="shared" si="3"/>
        <v>179008567</v>
      </c>
      <c r="F16" s="10"/>
    </row>
    <row r="17" spans="1:18">
      <c r="A17" s="3" t="s">
        <v>14</v>
      </c>
      <c r="B17" s="6">
        <f>B16/$B$16</f>
        <v>1</v>
      </c>
      <c r="C17" s="6">
        <f t="shared" ref="C17:E17" si="4">C16/$B$16</f>
        <v>0.63914661104742754</v>
      </c>
      <c r="D17" s="6"/>
      <c r="E17" s="6">
        <f t="shared" si="4"/>
        <v>0.36085338895257241</v>
      </c>
      <c r="F17" s="3"/>
    </row>
    <row r="19" spans="1:18">
      <c r="A19" s="3" t="s">
        <v>17</v>
      </c>
      <c r="B19" s="12">
        <v>24.63</v>
      </c>
      <c r="C19" s="12"/>
      <c r="D19" s="3"/>
    </row>
    <row r="20" spans="1:18">
      <c r="A20" s="3" t="s">
        <v>16</v>
      </c>
      <c r="B20" s="12">
        <v>87.76</v>
      </c>
      <c r="C20" s="12"/>
      <c r="D20" s="3"/>
    </row>
    <row r="21" spans="1:18">
      <c r="A21" s="3" t="s">
        <v>18</v>
      </c>
      <c r="B21" s="12">
        <f>SUM(B19:B20)</f>
        <v>112.39</v>
      </c>
      <c r="C21" s="12">
        <f>B21</f>
        <v>112.39</v>
      </c>
      <c r="D21" s="3"/>
    </row>
    <row r="22" spans="1:18">
      <c r="A22" s="3" t="s">
        <v>19</v>
      </c>
      <c r="B22" s="13">
        <f>B21/1000</f>
        <v>0.11239</v>
      </c>
      <c r="C22" s="13">
        <f>C21/1000</f>
        <v>0.11239</v>
      </c>
      <c r="D22" s="3"/>
    </row>
    <row r="23" spans="1:18">
      <c r="A23" s="3" t="s">
        <v>14</v>
      </c>
      <c r="B23" s="14">
        <f>C17</f>
        <v>0.63914661104742754</v>
      </c>
      <c r="C23" s="14">
        <f>E17</f>
        <v>0.36085338895257241</v>
      </c>
      <c r="D23" s="3"/>
    </row>
    <row r="24" spans="1:18">
      <c r="A24" s="3" t="s">
        <v>20</v>
      </c>
      <c r="B24" s="15">
        <f>B22*B23</f>
        <v>7.1833687615620381E-2</v>
      </c>
      <c r="C24" s="15">
        <f>C22*C23</f>
        <v>4.0556312384379616E-2</v>
      </c>
      <c r="D24" s="16">
        <f>B24+C24</f>
        <v>0.11238999999999999</v>
      </c>
    </row>
    <row r="27" spans="1:18" ht="15" thickBot="1">
      <c r="G27" s="24">
        <v>82.27</v>
      </c>
      <c r="H27" s="24">
        <v>86.39</v>
      </c>
      <c r="I27" s="24">
        <v>71.349999999999994</v>
      </c>
      <c r="J27" s="24">
        <v>107.78</v>
      </c>
      <c r="K27" s="24">
        <v>123.07</v>
      </c>
      <c r="L27" s="24">
        <v>118.48</v>
      </c>
      <c r="M27" s="24">
        <v>112.8</v>
      </c>
      <c r="N27" s="24">
        <v>101.09</v>
      </c>
      <c r="O27" s="24">
        <v>88.64</v>
      </c>
      <c r="P27" s="24">
        <v>125.63</v>
      </c>
      <c r="Q27" s="24">
        <v>97.04</v>
      </c>
      <c r="R27" s="24">
        <v>92.07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37"/>
  <sheetViews>
    <sheetView tabSelected="1" workbookViewId="0">
      <selection activeCell="N7" sqref="N7"/>
    </sheetView>
  </sheetViews>
  <sheetFormatPr defaultRowHeight="14.4"/>
  <cols>
    <col min="1" max="1" width="29.77734375" customWidth="1"/>
    <col min="2" max="3" width="14.88671875" bestFit="1" customWidth="1"/>
    <col min="4" max="4" width="19.88671875" customWidth="1"/>
    <col min="5" max="5" width="10.88671875" bestFit="1" customWidth="1"/>
    <col min="6" max="6" width="12.33203125" bestFit="1" customWidth="1"/>
    <col min="7" max="7" width="17.44140625" customWidth="1"/>
    <col min="10" max="10" width="14.88671875" bestFit="1" customWidth="1"/>
  </cols>
  <sheetData>
    <row r="5" spans="1:10" ht="18">
      <c r="A5" s="17" t="s">
        <v>21</v>
      </c>
    </row>
    <row r="6" spans="1:10" ht="18">
      <c r="A6" s="17"/>
    </row>
    <row r="7" spans="1:10" ht="15.6">
      <c r="B7" s="26">
        <v>2017</v>
      </c>
      <c r="C7" s="26"/>
      <c r="D7" s="26"/>
      <c r="E7" s="26">
        <v>2018</v>
      </c>
      <c r="F7" s="26"/>
      <c r="G7" s="26"/>
    </row>
    <row r="8" spans="1:10">
      <c r="A8" s="2" t="s">
        <v>1</v>
      </c>
      <c r="B8" s="2" t="s">
        <v>22</v>
      </c>
      <c r="C8" s="2" t="s">
        <v>23</v>
      </c>
      <c r="D8" s="2" t="s">
        <v>24</v>
      </c>
      <c r="E8" s="2" t="s">
        <v>22</v>
      </c>
      <c r="F8" s="2" t="s">
        <v>23</v>
      </c>
      <c r="G8" s="2" t="s">
        <v>24</v>
      </c>
    </row>
    <row r="9" spans="1:10">
      <c r="A9" s="3" t="s">
        <v>2</v>
      </c>
      <c r="B9" s="5">
        <f>'[1]Summary Tables'!$I3</f>
        <v>133927948.82067271</v>
      </c>
      <c r="C9" s="18">
        <f>0.1118</f>
        <v>0.1118</v>
      </c>
      <c r="D9" s="12">
        <f>B9*C9</f>
        <v>14973144.678151209</v>
      </c>
      <c r="E9" s="5">
        <v>132507178</v>
      </c>
      <c r="F9" s="18">
        <v>8.3172999999999983E-2</v>
      </c>
      <c r="G9" s="19">
        <f>E9*F9</f>
        <v>11021019.515793998</v>
      </c>
    </row>
    <row r="10" spans="1:10">
      <c r="A10" s="3" t="s">
        <v>3</v>
      </c>
      <c r="B10" s="5">
        <f>'[1]Summary Tables'!$I4</f>
        <v>48915619.318365961</v>
      </c>
      <c r="C10" s="18">
        <f t="shared" ref="C10:C17" si="0">0.1118</f>
        <v>0.1118</v>
      </c>
      <c r="D10" s="12">
        <f t="shared" ref="D10:D17" si="1">B10*C10</f>
        <v>5468766.2397933146</v>
      </c>
      <c r="E10" s="5">
        <v>48252843</v>
      </c>
      <c r="F10" s="18">
        <f>F9</f>
        <v>8.3172999999999983E-2</v>
      </c>
      <c r="G10" s="19">
        <f t="shared" ref="G10:G17" si="2">E10*F10</f>
        <v>4013333.7108389991</v>
      </c>
    </row>
    <row r="11" spans="1:10">
      <c r="A11" s="3" t="s">
        <v>4</v>
      </c>
      <c r="B11" s="5">
        <f>'[1]Summary Tables'!$I5</f>
        <v>114652868.05518615</v>
      </c>
      <c r="C11" s="18">
        <f t="shared" si="0"/>
        <v>0.1118</v>
      </c>
      <c r="D11" s="12">
        <f t="shared" si="1"/>
        <v>12818190.648569811</v>
      </c>
      <c r="E11" s="5">
        <v>86975191</v>
      </c>
      <c r="F11" s="18">
        <f t="shared" ref="F11:F17" si="3">F10</f>
        <v>8.3172999999999983E-2</v>
      </c>
      <c r="G11" s="19">
        <f t="shared" si="2"/>
        <v>7233987.5610429989</v>
      </c>
    </row>
    <row r="12" spans="1:10">
      <c r="A12" s="3" t="s">
        <v>5</v>
      </c>
      <c r="B12" s="5">
        <f>'[1]Summary Tables'!$I6</f>
        <v>62080888.985526435</v>
      </c>
      <c r="C12" s="18">
        <f t="shared" si="0"/>
        <v>0.1118</v>
      </c>
      <c r="D12" s="12">
        <f t="shared" si="1"/>
        <v>6940643.3885818552</v>
      </c>
      <c r="E12" s="5">
        <v>74898209</v>
      </c>
      <c r="F12" s="18">
        <f t="shared" si="3"/>
        <v>8.3172999999999983E-2</v>
      </c>
      <c r="G12" s="19">
        <f t="shared" si="2"/>
        <v>6229508.7371569984</v>
      </c>
    </row>
    <row r="13" spans="1:10">
      <c r="A13" s="3" t="s">
        <v>6</v>
      </c>
      <c r="B13" s="5">
        <f>'[1]Summary Tables'!$I7</f>
        <v>98980671.312047407</v>
      </c>
      <c r="C13" s="18">
        <f t="shared" si="0"/>
        <v>0.1118</v>
      </c>
      <c r="D13" s="12">
        <f t="shared" si="1"/>
        <v>11066039.0526869</v>
      </c>
      <c r="E13" s="5">
        <v>96934403</v>
      </c>
      <c r="F13" s="18">
        <v>1.5523E-2</v>
      </c>
      <c r="G13" s="19">
        <f t="shared" si="2"/>
        <v>1504712.737769</v>
      </c>
    </row>
    <row r="14" spans="1:10">
      <c r="A14" s="3" t="s">
        <v>7</v>
      </c>
      <c r="B14" s="5">
        <f>'[1]Summary Tables'!$I$11</f>
        <v>510974.44680553611</v>
      </c>
      <c r="C14" s="18">
        <f t="shared" si="0"/>
        <v>0.1118</v>
      </c>
      <c r="D14" s="12">
        <f t="shared" si="1"/>
        <v>57126.943152858934</v>
      </c>
      <c r="E14" s="5">
        <f>'[1]Summary Tables'!$E$24</f>
        <v>517596.61818665901</v>
      </c>
      <c r="F14" s="18">
        <f>F12</f>
        <v>8.3172999999999983E-2</v>
      </c>
      <c r="G14" s="19">
        <f t="shared" si="2"/>
        <v>43050.063524438978</v>
      </c>
      <c r="J14" s="11"/>
    </row>
    <row r="15" spans="1:10">
      <c r="A15" s="3" t="s">
        <v>8</v>
      </c>
      <c r="B15" s="5">
        <f>'[1]Summary Tables'!$I$10</f>
        <v>226332.60681422742</v>
      </c>
      <c r="C15" s="18">
        <f t="shared" si="0"/>
        <v>0.1118</v>
      </c>
      <c r="D15" s="12">
        <f t="shared" si="1"/>
        <v>25303.985441830624</v>
      </c>
      <c r="E15" s="5">
        <f>'[1]Summary Tables'!$E$23</f>
        <v>221513.9263015523</v>
      </c>
      <c r="F15" s="18">
        <f t="shared" si="3"/>
        <v>8.3172999999999983E-2</v>
      </c>
      <c r="G15" s="19">
        <f t="shared" si="2"/>
        <v>18423.977792279005</v>
      </c>
    </row>
    <row r="16" spans="1:10">
      <c r="A16" s="3" t="s">
        <v>9</v>
      </c>
      <c r="B16" s="5">
        <f>'[1]Summary Tables'!$I$9</f>
        <v>1962132.4431208181</v>
      </c>
      <c r="C16" s="18">
        <f t="shared" si="0"/>
        <v>0.1118</v>
      </c>
      <c r="D16" s="12">
        <f t="shared" si="1"/>
        <v>219366.40714090745</v>
      </c>
      <c r="E16" s="5">
        <f>'[1]Summary Tables'!$E$22</f>
        <v>1985669.2560900459</v>
      </c>
      <c r="F16" s="18">
        <f t="shared" si="3"/>
        <v>8.3172999999999983E-2</v>
      </c>
      <c r="G16" s="19">
        <f t="shared" si="2"/>
        <v>165154.06903677736</v>
      </c>
    </row>
    <row r="17" spans="1:10">
      <c r="A17" s="3" t="s">
        <v>10</v>
      </c>
      <c r="B17" s="5">
        <f>'[1]Summary Tables'!$I$8</f>
        <v>16296711.4375</v>
      </c>
      <c r="C17" s="18">
        <f t="shared" si="0"/>
        <v>0.1118</v>
      </c>
      <c r="D17" s="12">
        <f t="shared" si="1"/>
        <v>1821972.3387124999</v>
      </c>
      <c r="E17" s="5">
        <f>'[1]Summary Tables'!$E$21</f>
        <v>16296711.4375</v>
      </c>
      <c r="F17" s="18">
        <f t="shared" si="3"/>
        <v>8.3172999999999983E-2</v>
      </c>
      <c r="G17" s="19">
        <f t="shared" si="2"/>
        <v>1355446.3803911873</v>
      </c>
    </row>
    <row r="18" spans="1:10">
      <c r="A18" s="8" t="s">
        <v>15</v>
      </c>
      <c r="B18" s="5">
        <f>SUM(B9:B17)</f>
        <v>477554147.42603928</v>
      </c>
      <c r="C18" s="3"/>
      <c r="D18" s="19">
        <f>SUM(D9:D17)</f>
        <v>53390553.682231195</v>
      </c>
      <c r="E18" s="5">
        <f>SUM(E9:E17)</f>
        <v>458589315.23807824</v>
      </c>
      <c r="F18" s="3"/>
      <c r="G18" s="19">
        <f>SUM(G9:G17)</f>
        <v>31584636.753346678</v>
      </c>
      <c r="J18" s="11"/>
    </row>
    <row r="21" spans="1:10" ht="18">
      <c r="A21" s="17" t="s">
        <v>25</v>
      </c>
    </row>
    <row r="23" spans="1:10" ht="15.6">
      <c r="B23" s="26">
        <v>2017</v>
      </c>
      <c r="C23" s="26"/>
      <c r="D23" s="26"/>
      <c r="E23" s="26">
        <v>2018</v>
      </c>
      <c r="F23" s="26"/>
      <c r="G23" s="26"/>
    </row>
    <row r="24" spans="1:10">
      <c r="A24" s="2" t="s">
        <v>1</v>
      </c>
      <c r="B24" s="2" t="s">
        <v>22</v>
      </c>
      <c r="C24" s="2" t="s">
        <v>23</v>
      </c>
      <c r="D24" s="2" t="s">
        <v>24</v>
      </c>
      <c r="E24" s="2" t="s">
        <v>22</v>
      </c>
      <c r="F24" s="2" t="s">
        <v>23</v>
      </c>
      <c r="G24" s="2" t="s">
        <v>24</v>
      </c>
    </row>
    <row r="25" spans="1:10">
      <c r="A25" s="3" t="s">
        <v>2</v>
      </c>
      <c r="B25" s="5">
        <f>B9</f>
        <v>133927948.82067271</v>
      </c>
      <c r="C25" s="18">
        <v>6.3E-3</v>
      </c>
      <c r="D25" s="12">
        <f>B25*C25</f>
        <v>843746.07757023803</v>
      </c>
      <c r="E25" s="5">
        <f>E9</f>
        <v>132507178</v>
      </c>
      <c r="F25" s="18">
        <v>6.8267655293539967E-3</v>
      </c>
      <c r="G25" s="19">
        <f>E25*F25</f>
        <v>904595.43516237428</v>
      </c>
      <c r="J25" s="25"/>
    </row>
    <row r="26" spans="1:10">
      <c r="A26" s="3" t="s">
        <v>3</v>
      </c>
      <c r="B26" s="5">
        <f t="shared" ref="B26:B30" si="4">B10</f>
        <v>48915619.318365961</v>
      </c>
      <c r="C26" s="18">
        <v>5.8999999999999999E-3</v>
      </c>
      <c r="D26" s="12">
        <f t="shared" ref="D26:D33" si="5">B26*C26</f>
        <v>288602.15397835919</v>
      </c>
      <c r="E26" s="5">
        <f t="shared" ref="E26:E30" si="6">E10</f>
        <v>48252843</v>
      </c>
      <c r="F26" s="18">
        <v>6.3933201340794733E-3</v>
      </c>
      <c r="G26" s="19">
        <f t="shared" ref="G26:G33" si="7">E26*F26</f>
        <v>308495.87267847575</v>
      </c>
      <c r="J26" s="25"/>
    </row>
    <row r="27" spans="1:10">
      <c r="A27" s="3" t="s">
        <v>4</v>
      </c>
      <c r="B27" s="5">
        <f>'[1]Summary Tables'!$I29</f>
        <v>324429.77387722308</v>
      </c>
      <c r="C27" s="18">
        <v>2.6482000000000001</v>
      </c>
      <c r="D27" s="12">
        <f t="shared" si="5"/>
        <v>859154.92718166218</v>
      </c>
      <c r="E27" s="5">
        <f>'[1]Summary Tables'!$E$39</f>
        <v>308208.97831327561</v>
      </c>
      <c r="F27" s="18">
        <v>2.8696254440179527</v>
      </c>
      <c r="G27" s="19">
        <f t="shared" si="7"/>
        <v>884444.32624255307</v>
      </c>
      <c r="J27" s="25"/>
    </row>
    <row r="28" spans="1:10">
      <c r="A28" s="3" t="s">
        <v>5</v>
      </c>
      <c r="B28" s="5">
        <f>'[1]Summary Tables'!$I30</f>
        <v>137504.59109464617</v>
      </c>
      <c r="C28" s="18">
        <v>2.8748</v>
      </c>
      <c r="D28" s="12">
        <f t="shared" si="5"/>
        <v>395298.19847888878</v>
      </c>
      <c r="E28" s="5">
        <f>'[1]Summary Tables'!$E$40</f>
        <v>114162.82749881892</v>
      </c>
      <c r="F28" s="18">
        <v>3.1151722652924523</v>
      </c>
      <c r="G28" s="19">
        <f t="shared" si="7"/>
        <v>355636.87395168719</v>
      </c>
      <c r="J28" s="25"/>
    </row>
    <row r="29" spans="1:10">
      <c r="A29" s="3" t="s">
        <v>6</v>
      </c>
      <c r="B29" s="5">
        <f>'[1]Summary Tables'!$I31</f>
        <v>171751.24104234218</v>
      </c>
      <c r="C29" s="18">
        <v>3.1869000000000001</v>
      </c>
      <c r="D29" s="12">
        <f t="shared" si="5"/>
        <v>547354.03007784032</v>
      </c>
      <c r="E29" s="5">
        <f>'[1]Summary Tables'!$E$41</f>
        <v>166235.57743705501</v>
      </c>
      <c r="F29" s="18">
        <v>3.4533680893002421</v>
      </c>
      <c r="G29" s="19">
        <f t="shared" si="7"/>
        <v>574072.63842752506</v>
      </c>
      <c r="J29" s="25"/>
    </row>
    <row r="30" spans="1:10">
      <c r="A30" s="3" t="s">
        <v>7</v>
      </c>
      <c r="B30" s="5">
        <f t="shared" si="4"/>
        <v>510974.44680553611</v>
      </c>
      <c r="C30" s="18">
        <v>5.8999999999999999E-3</v>
      </c>
      <c r="D30" s="12">
        <f t="shared" si="5"/>
        <v>3014.7492361526629</v>
      </c>
      <c r="E30" s="5">
        <f t="shared" si="6"/>
        <v>517596.61818665901</v>
      </c>
      <c r="F30" s="18">
        <v>6.3933165678956381E-3</v>
      </c>
      <c r="G30" s="19">
        <f t="shared" si="7"/>
        <v>3309.1590345395198</v>
      </c>
      <c r="J30" s="25"/>
    </row>
    <row r="31" spans="1:10">
      <c r="A31" s="3" t="s">
        <v>8</v>
      </c>
      <c r="B31" s="5">
        <f>'[1]Summary Tables'!$I$34</f>
        <v>586.55658158862866</v>
      </c>
      <c r="C31" s="18">
        <v>2.0440999999999998</v>
      </c>
      <c r="D31" s="12">
        <f t="shared" si="5"/>
        <v>1198.9803084253158</v>
      </c>
      <c r="E31" s="5">
        <f>E15</f>
        <v>221513.9263015523</v>
      </c>
      <c r="F31" s="18">
        <f>F30</f>
        <v>6.3933165678956381E-3</v>
      </c>
      <c r="G31" s="19">
        <f t="shared" si="7"/>
        <v>1416.2086550433278</v>
      </c>
      <c r="J31" s="25"/>
    </row>
    <row r="32" spans="1:10">
      <c r="A32" s="3" t="s">
        <v>9</v>
      </c>
      <c r="B32" s="5">
        <f>'[1]Summary Tables'!$I$33</f>
        <v>5384.4611321252642</v>
      </c>
      <c r="C32" s="18">
        <v>2.0440999999999998</v>
      </c>
      <c r="D32" s="12">
        <f t="shared" si="5"/>
        <v>11006.377000177252</v>
      </c>
      <c r="E32" s="5">
        <f>'[1]Summary Tables'!$E$43</f>
        <v>5449.0505817575922</v>
      </c>
      <c r="F32" s="18">
        <v>2.2150145227843798</v>
      </c>
      <c r="G32" s="19">
        <f t="shared" si="7"/>
        <v>12069.72617397974</v>
      </c>
      <c r="J32" s="25"/>
    </row>
    <row r="33" spans="1:10">
      <c r="A33" s="3" t="s">
        <v>10</v>
      </c>
      <c r="B33" s="5">
        <f>'[1]Summary Tables'!$I$32</f>
        <v>34856.398296673804</v>
      </c>
      <c r="C33" s="18">
        <v>3.8460000000000001</v>
      </c>
      <c r="D33" s="12">
        <f t="shared" si="5"/>
        <v>134057.70784900745</v>
      </c>
      <c r="E33" s="5">
        <f>'[1]Summary Tables'!$E$42</f>
        <v>34856.398296673804</v>
      </c>
      <c r="F33" s="18">
        <v>4.1675775377896418</v>
      </c>
      <c r="G33" s="19">
        <f t="shared" si="7"/>
        <v>145266.74258946688</v>
      </c>
      <c r="J33" s="25"/>
    </row>
    <row r="34" spans="1:10">
      <c r="A34" s="8" t="s">
        <v>15</v>
      </c>
      <c r="B34" s="5">
        <f>SUM(B25:B33)</f>
        <v>184029055.60786885</v>
      </c>
      <c r="C34" s="3"/>
      <c r="D34" s="19">
        <f>SUM(D25:D33)</f>
        <v>3083433.2016807506</v>
      </c>
      <c r="E34" s="5">
        <f>SUM(E25:E33)</f>
        <v>182128044.37661576</v>
      </c>
      <c r="F34" s="3"/>
      <c r="G34" s="19">
        <f>SUM(G25:G33)</f>
        <v>3189306.982915645</v>
      </c>
    </row>
    <row r="36" spans="1:10" ht="18">
      <c r="A36" s="17" t="s">
        <v>26</v>
      </c>
    </row>
    <row r="38" spans="1:10" ht="15.6">
      <c r="B38" s="26">
        <v>2017</v>
      </c>
      <c r="C38" s="26"/>
      <c r="D38" s="26"/>
      <c r="E38" s="26">
        <v>2018</v>
      </c>
      <c r="F38" s="26"/>
      <c r="G38" s="26"/>
    </row>
    <row r="39" spans="1:10">
      <c r="A39" s="2" t="s">
        <v>1</v>
      </c>
      <c r="B39" s="2" t="s">
        <v>22</v>
      </c>
      <c r="C39" s="2" t="s">
        <v>23</v>
      </c>
      <c r="D39" s="2" t="s">
        <v>24</v>
      </c>
      <c r="E39" s="2" t="s">
        <v>22</v>
      </c>
      <c r="F39" s="2" t="s">
        <v>23</v>
      </c>
      <c r="G39" s="2" t="s">
        <v>24</v>
      </c>
    </row>
    <row r="40" spans="1:10">
      <c r="A40" s="3" t="s">
        <v>2</v>
      </c>
      <c r="B40" s="5">
        <f>B25</f>
        <v>133927948.82067271</v>
      </c>
      <c r="C40" s="18">
        <v>5.5999999999999999E-3</v>
      </c>
      <c r="D40" s="12">
        <f>B40*C40</f>
        <v>749996.51339576719</v>
      </c>
      <c r="E40" s="5">
        <f>E25</f>
        <v>132507178</v>
      </c>
      <c r="F40" s="18">
        <v>6.8638618538909985E-3</v>
      </c>
      <c r="G40" s="19">
        <f>E40*F40</f>
        <v>909510.96444094449</v>
      </c>
    </row>
    <row r="41" spans="1:10">
      <c r="A41" s="3" t="s">
        <v>3</v>
      </c>
      <c r="B41" s="5">
        <f t="shared" ref="B41:B48" si="8">B26</f>
        <v>48915619.318365961</v>
      </c>
      <c r="C41" s="18">
        <v>5.1999999999999998E-3</v>
      </c>
      <c r="D41" s="12">
        <f t="shared" ref="D41:D48" si="9">B41*C41</f>
        <v>254361.22045550297</v>
      </c>
      <c r="E41" s="5">
        <f t="shared" ref="E41:E48" si="10">E26</f>
        <v>48252843</v>
      </c>
      <c r="F41" s="18">
        <v>6.3735859129324971E-3</v>
      </c>
      <c r="G41" s="19">
        <f t="shared" ref="G41:G48" si="11">E41*F41</f>
        <v>307543.64040374343</v>
      </c>
    </row>
    <row r="42" spans="1:10">
      <c r="A42" s="3" t="s">
        <v>4</v>
      </c>
      <c r="B42" s="5">
        <f t="shared" si="8"/>
        <v>324429.77387722308</v>
      </c>
      <c r="C42" s="18">
        <v>1.8703000000000001</v>
      </c>
      <c r="D42" s="12">
        <f t="shared" si="9"/>
        <v>606781.0060825703</v>
      </c>
      <c r="E42" s="5">
        <f t="shared" si="10"/>
        <v>308208.97831327561</v>
      </c>
      <c r="F42" s="18">
        <v>2.2924072462316172</v>
      </c>
      <c r="G42" s="19">
        <f t="shared" si="11"/>
        <v>706540.49523899634</v>
      </c>
    </row>
    <row r="43" spans="1:10">
      <c r="A43" s="3" t="s">
        <v>5</v>
      </c>
      <c r="B43" s="5">
        <f t="shared" si="8"/>
        <v>137504.59109464617</v>
      </c>
      <c r="C43" s="18">
        <v>2.0036</v>
      </c>
      <c r="D43" s="12">
        <f t="shared" si="9"/>
        <v>275504.19871723308</v>
      </c>
      <c r="E43" s="5">
        <f t="shared" si="10"/>
        <v>114162.82749881892</v>
      </c>
      <c r="F43" s="18">
        <v>2.4557917083006808</v>
      </c>
      <c r="G43" s="19">
        <f t="shared" si="11"/>
        <v>280360.12516776047</v>
      </c>
    </row>
    <row r="44" spans="1:10">
      <c r="A44" s="3" t="s">
        <v>6</v>
      </c>
      <c r="B44" s="5">
        <f t="shared" si="8"/>
        <v>171751.24104234218</v>
      </c>
      <c r="C44" s="18">
        <v>2.2726999999999999</v>
      </c>
      <c r="D44" s="12">
        <f t="shared" si="9"/>
        <v>390339.04551693104</v>
      </c>
      <c r="E44" s="5">
        <f t="shared" si="10"/>
        <v>166235.57743705501</v>
      </c>
      <c r="F44" s="18">
        <v>2.7856247227815962</v>
      </c>
      <c r="G44" s="19">
        <f t="shared" si="11"/>
        <v>463069.93431453494</v>
      </c>
    </row>
    <row r="45" spans="1:10">
      <c r="A45" s="3" t="s">
        <v>7</v>
      </c>
      <c r="B45" s="5">
        <f t="shared" si="8"/>
        <v>510974.44680553611</v>
      </c>
      <c r="C45" s="18">
        <v>5.1999999999999998E-3</v>
      </c>
      <c r="D45" s="12">
        <f t="shared" si="9"/>
        <v>2657.0671233887874</v>
      </c>
      <c r="E45" s="5">
        <f t="shared" si="10"/>
        <v>517596.61818665901</v>
      </c>
      <c r="F45" s="18">
        <v>6.3735865775237793E-3</v>
      </c>
      <c r="G45" s="19">
        <f t="shared" si="11"/>
        <v>3298.9468582461905</v>
      </c>
    </row>
    <row r="46" spans="1:10">
      <c r="A46" s="3" t="s">
        <v>8</v>
      </c>
      <c r="B46" s="5">
        <f t="shared" si="8"/>
        <v>586.55658158862866</v>
      </c>
      <c r="C46" s="18">
        <v>1.4388000000000001</v>
      </c>
      <c r="D46" s="12">
        <f t="shared" si="9"/>
        <v>843.93760958971893</v>
      </c>
      <c r="E46" s="5">
        <f>E15</f>
        <v>221513.9263015523</v>
      </c>
      <c r="F46" s="18">
        <f>F45</f>
        <v>6.3735865775237793E-3</v>
      </c>
      <c r="G46" s="19">
        <f t="shared" si="11"/>
        <v>1411.8381874101653</v>
      </c>
    </row>
    <row r="47" spans="1:10">
      <c r="A47" s="3" t="s">
        <v>9</v>
      </c>
      <c r="B47" s="5">
        <f t="shared" si="8"/>
        <v>5384.4611321252642</v>
      </c>
      <c r="C47" s="18">
        <v>2.3780000000000001</v>
      </c>
      <c r="D47" s="12">
        <f t="shared" si="9"/>
        <v>12804.248572193879</v>
      </c>
      <c r="E47" s="5">
        <f t="shared" si="10"/>
        <v>5449.0505817575922</v>
      </c>
      <c r="F47" s="18">
        <v>2.914690747567688</v>
      </c>
      <c r="G47" s="19">
        <f t="shared" si="11"/>
        <v>15882.297313677182</v>
      </c>
    </row>
    <row r="48" spans="1:10">
      <c r="A48" s="3" t="s">
        <v>10</v>
      </c>
      <c r="B48" s="5">
        <f t="shared" si="8"/>
        <v>34856.398296673804</v>
      </c>
      <c r="C48" s="18">
        <v>2.6423000000000001</v>
      </c>
      <c r="D48" s="12">
        <f t="shared" si="9"/>
        <v>92101.061219301191</v>
      </c>
      <c r="E48" s="5">
        <f t="shared" si="10"/>
        <v>34856.398296673804</v>
      </c>
      <c r="F48" s="18">
        <v>3.2386395198998335</v>
      </c>
      <c r="G48" s="19">
        <f t="shared" si="11"/>
        <v>112887.30904497702</v>
      </c>
    </row>
    <row r="49" spans="1:7">
      <c r="A49" s="8" t="s">
        <v>15</v>
      </c>
      <c r="B49" s="5">
        <f>SUM(B40:B48)</f>
        <v>184029055.60786885</v>
      </c>
      <c r="C49" s="3"/>
      <c r="D49" s="19">
        <f>SUM(D40:D48)</f>
        <v>2385388.2986924783</v>
      </c>
      <c r="E49" s="5">
        <f>SUM(E40:E48)</f>
        <v>182128044.37661576</v>
      </c>
      <c r="F49" s="3"/>
      <c r="G49" s="19">
        <f>SUM(G40:G48)</f>
        <v>2800505.5509702903</v>
      </c>
    </row>
    <row r="52" spans="1:7" ht="18">
      <c r="A52" s="17" t="s">
        <v>27</v>
      </c>
    </row>
    <row r="53" spans="1:7" ht="18">
      <c r="A53" s="17"/>
    </row>
    <row r="54" spans="1:7" ht="15.6">
      <c r="B54" s="26">
        <v>2017</v>
      </c>
      <c r="C54" s="26"/>
      <c r="D54" s="26"/>
      <c r="E54" s="26">
        <v>2018</v>
      </c>
      <c r="F54" s="26"/>
      <c r="G54" s="26"/>
    </row>
    <row r="55" spans="1:7">
      <c r="A55" s="2" t="s">
        <v>1</v>
      </c>
      <c r="B55" s="2" t="s">
        <v>22</v>
      </c>
      <c r="C55" s="2" t="s">
        <v>23</v>
      </c>
      <c r="D55" s="2" t="s">
        <v>24</v>
      </c>
      <c r="E55" s="2" t="s">
        <v>22</v>
      </c>
      <c r="F55" s="2" t="s">
        <v>23</v>
      </c>
      <c r="G55" s="2" t="s">
        <v>24</v>
      </c>
    </row>
    <row r="56" spans="1:7">
      <c r="A56" s="3" t="s">
        <v>2</v>
      </c>
      <c r="B56" s="5">
        <f>B9</f>
        <v>133927948.82067271</v>
      </c>
      <c r="C56" s="18">
        <v>3.5999999999999999E-3</v>
      </c>
      <c r="D56" s="12">
        <f>B56*C56</f>
        <v>482140.61575442174</v>
      </c>
      <c r="E56" s="5">
        <f>E9</f>
        <v>132507178</v>
      </c>
      <c r="F56" s="18">
        <v>3.5999999999999999E-3</v>
      </c>
      <c r="G56" s="19">
        <f>E56*F56</f>
        <v>477025.84080000001</v>
      </c>
    </row>
    <row r="57" spans="1:7">
      <c r="A57" s="3" t="s">
        <v>3</v>
      </c>
      <c r="B57" s="5">
        <f t="shared" ref="B57:B64" si="12">B10</f>
        <v>48915619.318365961</v>
      </c>
      <c r="C57" s="18">
        <v>3.5999999999999999E-3</v>
      </c>
      <c r="D57" s="12">
        <f t="shared" ref="D57:D64" si="13">B57*C57</f>
        <v>176096.22954611745</v>
      </c>
      <c r="E57" s="5">
        <f t="shared" ref="E57:E64" si="14">E10</f>
        <v>48252843</v>
      </c>
      <c r="F57" s="18">
        <v>3.5999999999999999E-3</v>
      </c>
      <c r="G57" s="19">
        <f t="shared" ref="G57:G64" si="15">E57*F57</f>
        <v>173710.23480000001</v>
      </c>
    </row>
    <row r="58" spans="1:7">
      <c r="A58" s="3" t="s">
        <v>4</v>
      </c>
      <c r="B58" s="5">
        <f t="shared" si="12"/>
        <v>114652868.05518615</v>
      </c>
      <c r="C58" s="18">
        <v>3.5999999999999999E-3</v>
      </c>
      <c r="D58" s="12">
        <f t="shared" si="13"/>
        <v>412750.32499867014</v>
      </c>
      <c r="E58" s="5">
        <f t="shared" si="14"/>
        <v>86975191</v>
      </c>
      <c r="F58" s="18">
        <v>3.5999999999999999E-3</v>
      </c>
      <c r="G58" s="19">
        <f t="shared" si="15"/>
        <v>313110.6876</v>
      </c>
    </row>
    <row r="59" spans="1:7">
      <c r="A59" s="3" t="s">
        <v>5</v>
      </c>
      <c r="B59" s="5">
        <f t="shared" si="12"/>
        <v>62080888.985526435</v>
      </c>
      <c r="C59" s="18">
        <v>3.5999999999999999E-3</v>
      </c>
      <c r="D59" s="12">
        <f t="shared" si="13"/>
        <v>223491.20034789515</v>
      </c>
      <c r="E59" s="5">
        <f t="shared" si="14"/>
        <v>74898209</v>
      </c>
      <c r="F59" s="18">
        <v>3.5999999999999999E-3</v>
      </c>
      <c r="G59" s="19">
        <f t="shared" si="15"/>
        <v>269633.55239999999</v>
      </c>
    </row>
    <row r="60" spans="1:7">
      <c r="A60" s="3" t="s">
        <v>6</v>
      </c>
      <c r="B60" s="5">
        <f t="shared" si="12"/>
        <v>98980671.312047407</v>
      </c>
      <c r="C60" s="18">
        <v>3.5999999999999999E-3</v>
      </c>
      <c r="D60" s="12">
        <f t="shared" si="13"/>
        <v>356330.41672337067</v>
      </c>
      <c r="E60" s="5">
        <f t="shared" si="14"/>
        <v>96934403</v>
      </c>
      <c r="F60" s="18">
        <v>3.5999999999999999E-3</v>
      </c>
      <c r="G60" s="19">
        <f t="shared" si="15"/>
        <v>348963.85080000001</v>
      </c>
    </row>
    <row r="61" spans="1:7">
      <c r="A61" s="3" t="s">
        <v>7</v>
      </c>
      <c r="B61" s="5">
        <f t="shared" si="12"/>
        <v>510974.44680553611</v>
      </c>
      <c r="C61" s="18">
        <v>3.5999999999999999E-3</v>
      </c>
      <c r="D61" s="12">
        <f t="shared" si="13"/>
        <v>1839.5080084999299</v>
      </c>
      <c r="E61" s="5">
        <f t="shared" si="14"/>
        <v>517596.61818665901</v>
      </c>
      <c r="F61" s="18">
        <v>3.5999999999999999E-3</v>
      </c>
      <c r="G61" s="19">
        <f t="shared" si="15"/>
        <v>1863.3478254719723</v>
      </c>
    </row>
    <row r="62" spans="1:7">
      <c r="A62" s="3" t="s">
        <v>8</v>
      </c>
      <c r="B62" s="5">
        <f t="shared" si="12"/>
        <v>226332.60681422742</v>
      </c>
      <c r="C62" s="18">
        <v>3.5999999999999999E-3</v>
      </c>
      <c r="D62" s="12">
        <f t="shared" si="13"/>
        <v>814.79738453121865</v>
      </c>
      <c r="E62" s="5">
        <f t="shared" si="14"/>
        <v>221513.9263015523</v>
      </c>
      <c r="F62" s="18">
        <v>3.5999999999999999E-3</v>
      </c>
      <c r="G62" s="19">
        <f t="shared" si="15"/>
        <v>797.4501346855883</v>
      </c>
    </row>
    <row r="63" spans="1:7">
      <c r="A63" s="3" t="s">
        <v>9</v>
      </c>
      <c r="B63" s="5">
        <f t="shared" si="12"/>
        <v>1962132.4431208181</v>
      </c>
      <c r="C63" s="18">
        <v>3.5999999999999999E-3</v>
      </c>
      <c r="D63" s="12">
        <f t="shared" si="13"/>
        <v>7063.6767952349446</v>
      </c>
      <c r="E63" s="5">
        <f t="shared" si="14"/>
        <v>1985669.2560900459</v>
      </c>
      <c r="F63" s="18">
        <v>3.5999999999999999E-3</v>
      </c>
      <c r="G63" s="19">
        <f t="shared" si="15"/>
        <v>7148.4093219241649</v>
      </c>
    </row>
    <row r="64" spans="1:7">
      <c r="A64" s="3" t="s">
        <v>10</v>
      </c>
      <c r="B64" s="5">
        <f t="shared" si="12"/>
        <v>16296711.4375</v>
      </c>
      <c r="C64" s="18">
        <v>3.5999999999999999E-3</v>
      </c>
      <c r="D64" s="12">
        <f t="shared" si="13"/>
        <v>58668.161175000001</v>
      </c>
      <c r="E64" s="5">
        <f t="shared" si="14"/>
        <v>16296711.4375</v>
      </c>
      <c r="F64" s="18">
        <v>3.5999999999999999E-3</v>
      </c>
      <c r="G64" s="19">
        <f t="shared" si="15"/>
        <v>58668.161175000001</v>
      </c>
    </row>
    <row r="65" spans="1:7">
      <c r="A65" s="8" t="s">
        <v>15</v>
      </c>
      <c r="B65" s="5">
        <f>SUM(B56:B64)</f>
        <v>477554147.42603928</v>
      </c>
      <c r="C65" s="3"/>
      <c r="D65" s="19">
        <f>SUM(D56:D64)</f>
        <v>1719194.930733741</v>
      </c>
      <c r="E65" s="5">
        <f>SUM(E56:E64)</f>
        <v>458589315.23807824</v>
      </c>
      <c r="F65" s="3"/>
      <c r="G65" s="19">
        <f>SUM(G56:G64)</f>
        <v>1650921.5348570817</v>
      </c>
    </row>
    <row r="68" spans="1:7" ht="18">
      <c r="A68" s="17" t="s">
        <v>28</v>
      </c>
    </row>
    <row r="69" spans="1:7" ht="18">
      <c r="A69" s="17"/>
    </row>
    <row r="70" spans="1:7" ht="15.6">
      <c r="B70" s="26">
        <v>2017</v>
      </c>
      <c r="C70" s="26"/>
      <c r="D70" s="26"/>
      <c r="E70" s="26">
        <v>2018</v>
      </c>
      <c r="F70" s="26"/>
      <c r="G70" s="26"/>
    </row>
    <row r="71" spans="1:7">
      <c r="A71" s="2" t="s">
        <v>1</v>
      </c>
      <c r="B71" s="2" t="s">
        <v>22</v>
      </c>
      <c r="C71" s="2" t="s">
        <v>23</v>
      </c>
      <c r="D71" s="2" t="s">
        <v>24</v>
      </c>
      <c r="E71" s="2" t="s">
        <v>22</v>
      </c>
      <c r="F71" s="2" t="s">
        <v>23</v>
      </c>
      <c r="G71" s="2" t="s">
        <v>24</v>
      </c>
    </row>
    <row r="72" spans="1:7">
      <c r="A72" s="3" t="s">
        <v>2</v>
      </c>
      <c r="B72" s="5">
        <f>B9</f>
        <v>133927948.82067271</v>
      </c>
      <c r="C72" s="18">
        <v>2.0999999999999999E-3</v>
      </c>
      <c r="D72" s="12">
        <f>B72*C72</f>
        <v>281248.69252341264</v>
      </c>
      <c r="E72" s="5">
        <f>E9</f>
        <v>132507178</v>
      </c>
      <c r="F72" s="18">
        <v>2.9999999999999997E-4</v>
      </c>
      <c r="G72" s="19">
        <f>E72*F72</f>
        <v>39752.153399999996</v>
      </c>
    </row>
    <row r="73" spans="1:7">
      <c r="A73" s="3" t="s">
        <v>3</v>
      </c>
      <c r="B73" s="5">
        <f t="shared" ref="B73:B80" si="16">B10</f>
        <v>48915619.318365961</v>
      </c>
      <c r="C73" s="18">
        <v>2.0999999999999999E-3</v>
      </c>
      <c r="D73" s="12">
        <f t="shared" ref="D73:D80" si="17">B73*C73</f>
        <v>102722.80056856851</v>
      </c>
      <c r="E73" s="5">
        <f t="shared" ref="E73:E80" si="18">E10</f>
        <v>48252843</v>
      </c>
      <c r="F73" s="18">
        <v>2.9999999999999997E-4</v>
      </c>
      <c r="G73" s="19">
        <f t="shared" ref="G73:G80" si="19">E73*F73</f>
        <v>14475.852899999998</v>
      </c>
    </row>
    <row r="74" spans="1:7">
      <c r="A74" s="3" t="s">
        <v>4</v>
      </c>
      <c r="B74" s="5">
        <f t="shared" si="16"/>
        <v>114652868.05518615</v>
      </c>
      <c r="C74" s="18">
        <v>2.0999999999999999E-3</v>
      </c>
      <c r="D74" s="12">
        <f t="shared" si="17"/>
        <v>240771.02291589091</v>
      </c>
      <c r="E74" s="5">
        <f t="shared" si="18"/>
        <v>86975191</v>
      </c>
      <c r="F74" s="18">
        <v>2.9999999999999997E-4</v>
      </c>
      <c r="G74" s="19">
        <f t="shared" si="19"/>
        <v>26092.557299999997</v>
      </c>
    </row>
    <row r="75" spans="1:7">
      <c r="A75" s="3" t="s">
        <v>5</v>
      </c>
      <c r="B75" s="5">
        <f t="shared" si="16"/>
        <v>62080888.985526435</v>
      </c>
      <c r="C75" s="18">
        <v>2.0999999999999999E-3</v>
      </c>
      <c r="D75" s="12">
        <f t="shared" si="17"/>
        <v>130369.86686960551</v>
      </c>
      <c r="E75" s="5">
        <f t="shared" si="18"/>
        <v>74898209</v>
      </c>
      <c r="F75" s="18">
        <v>2.9999999999999997E-4</v>
      </c>
      <c r="G75" s="19">
        <f t="shared" si="19"/>
        <v>22469.462699999996</v>
      </c>
    </row>
    <row r="76" spans="1:7">
      <c r="A76" s="3" t="s">
        <v>6</v>
      </c>
      <c r="B76" s="5">
        <f t="shared" si="16"/>
        <v>98980671.312047407</v>
      </c>
      <c r="C76" s="18">
        <v>2.0999999999999999E-3</v>
      </c>
      <c r="D76" s="12">
        <f t="shared" si="17"/>
        <v>207859.40975529954</v>
      </c>
      <c r="E76" s="5">
        <f t="shared" si="18"/>
        <v>96934403</v>
      </c>
      <c r="F76" s="18">
        <v>2.9999999999999997E-4</v>
      </c>
      <c r="G76" s="19">
        <f t="shared" si="19"/>
        <v>29080.320899999999</v>
      </c>
    </row>
    <row r="77" spans="1:7">
      <c r="A77" s="3" t="s">
        <v>7</v>
      </c>
      <c r="B77" s="5">
        <f t="shared" si="16"/>
        <v>510974.44680553611</v>
      </c>
      <c r="C77" s="18">
        <v>2.0999999999999999E-3</v>
      </c>
      <c r="D77" s="12">
        <f t="shared" si="17"/>
        <v>1073.0463382916257</v>
      </c>
      <c r="E77" s="5">
        <f t="shared" si="18"/>
        <v>517596.61818665901</v>
      </c>
      <c r="F77" s="18">
        <v>2.9999999999999997E-4</v>
      </c>
      <c r="G77" s="19">
        <f t="shared" si="19"/>
        <v>155.27898545599768</v>
      </c>
    </row>
    <row r="78" spans="1:7">
      <c r="A78" s="3" t="s">
        <v>8</v>
      </c>
      <c r="B78" s="5">
        <f t="shared" si="16"/>
        <v>226332.60681422742</v>
      </c>
      <c r="C78" s="18">
        <v>2.0999999999999999E-3</v>
      </c>
      <c r="D78" s="12">
        <f t="shared" si="17"/>
        <v>475.29847430987752</v>
      </c>
      <c r="E78" s="5">
        <f t="shared" si="18"/>
        <v>221513.9263015523</v>
      </c>
      <c r="F78" s="18">
        <v>2.9999999999999997E-4</v>
      </c>
      <c r="G78" s="19">
        <f t="shared" si="19"/>
        <v>66.454177890465687</v>
      </c>
    </row>
    <row r="79" spans="1:7">
      <c r="A79" s="3" t="s">
        <v>9</v>
      </c>
      <c r="B79" s="5">
        <f t="shared" si="16"/>
        <v>1962132.4431208181</v>
      </c>
      <c r="C79" s="18">
        <v>2.0999999999999999E-3</v>
      </c>
      <c r="D79" s="12">
        <f t="shared" si="17"/>
        <v>4120.4781305537181</v>
      </c>
      <c r="E79" s="5">
        <f t="shared" si="18"/>
        <v>1985669.2560900459</v>
      </c>
      <c r="F79" s="18">
        <v>2.9999999999999997E-4</v>
      </c>
      <c r="G79" s="19">
        <f t="shared" si="19"/>
        <v>595.70077682701367</v>
      </c>
    </row>
    <row r="80" spans="1:7">
      <c r="A80" s="3" t="s">
        <v>10</v>
      </c>
      <c r="B80" s="5">
        <f t="shared" si="16"/>
        <v>16296711.4375</v>
      </c>
      <c r="C80" s="18">
        <v>2.0999999999999999E-3</v>
      </c>
      <c r="D80" s="12">
        <f t="shared" si="17"/>
        <v>34223.094018749995</v>
      </c>
      <c r="E80" s="5">
        <f t="shared" si="18"/>
        <v>16296711.4375</v>
      </c>
      <c r="F80" s="18">
        <v>2.9999999999999997E-4</v>
      </c>
      <c r="G80" s="19">
        <f t="shared" si="19"/>
        <v>4889.0134312499995</v>
      </c>
    </row>
    <row r="81" spans="1:7">
      <c r="A81" s="8" t="s">
        <v>15</v>
      </c>
      <c r="B81" s="5">
        <f>SUM(B72:B80)</f>
        <v>477554147.42603928</v>
      </c>
      <c r="C81" s="3"/>
      <c r="D81" s="19">
        <f>SUM(D72:D80)</f>
        <v>1002863.7095946823</v>
      </c>
      <c r="E81" s="5">
        <f>SUM(E72:E80)</f>
        <v>458589315.23807824</v>
      </c>
      <c r="F81" s="3"/>
      <c r="G81" s="19">
        <f>SUM(G72:G80)</f>
        <v>137576.7945714235</v>
      </c>
    </row>
    <row r="83" spans="1:7" ht="18">
      <c r="A83" s="17" t="s">
        <v>30</v>
      </c>
    </row>
    <row r="84" spans="1:7" ht="18">
      <c r="A84" s="17"/>
    </row>
    <row r="85" spans="1:7" ht="15.6">
      <c r="B85" s="26">
        <v>2017</v>
      </c>
      <c r="C85" s="26"/>
      <c r="D85" s="26"/>
      <c r="E85" s="26">
        <v>2018</v>
      </c>
      <c r="F85" s="26"/>
      <c r="G85" s="26"/>
    </row>
    <row r="86" spans="1:7">
      <c r="A86" s="2" t="s">
        <v>1</v>
      </c>
      <c r="B86" s="2" t="s">
        <v>29</v>
      </c>
      <c r="C86" s="2" t="s">
        <v>23</v>
      </c>
      <c r="D86" s="2" t="s">
        <v>24</v>
      </c>
      <c r="E86" s="2" t="s">
        <v>22</v>
      </c>
      <c r="F86" s="2" t="s">
        <v>23</v>
      </c>
      <c r="G86" s="2" t="s">
        <v>24</v>
      </c>
    </row>
    <row r="87" spans="1:7">
      <c r="A87" s="3" t="s">
        <v>2</v>
      </c>
      <c r="B87" s="5">
        <f>'[1]Summary Tables'!$H$49</f>
        <v>16986.648595616094</v>
      </c>
      <c r="C87" s="18">
        <v>0.79</v>
      </c>
      <c r="D87" s="12">
        <f>C87*B87*12</f>
        <v>161033.42868644057</v>
      </c>
      <c r="E87" s="5">
        <f>'[1]Summary Tables'!$I$49</f>
        <v>17119.240813262837</v>
      </c>
      <c r="F87" s="18">
        <v>0.56999999999999995</v>
      </c>
      <c r="G87" s="12">
        <f>F87*E87*12</f>
        <v>117095.60716271779</v>
      </c>
    </row>
    <row r="88" spans="1:7">
      <c r="A88" s="3" t="s">
        <v>3</v>
      </c>
      <c r="B88" s="5">
        <f>'[1]Summary Tables'!$H$50</f>
        <v>2005.7581747453632</v>
      </c>
      <c r="C88" s="18">
        <v>0.79</v>
      </c>
      <c r="D88" s="12">
        <f t="shared" ref="D88" si="20">B88*C88</f>
        <v>1584.548958048837</v>
      </c>
      <c r="E88" s="5">
        <f>'[1]Summary Tables'!$I$50</f>
        <v>2018.2604626544405</v>
      </c>
      <c r="F88" s="18">
        <v>0.56999999999999995</v>
      </c>
      <c r="G88" s="12">
        <f t="shared" ref="G88" si="21">E88*F88</f>
        <v>1150.4084637130311</v>
      </c>
    </row>
    <row r="89" spans="1:7">
      <c r="A89" s="8" t="s">
        <v>15</v>
      </c>
      <c r="B89" s="5">
        <f>SUM(B87:B88)</f>
        <v>18992.406770361456</v>
      </c>
      <c r="C89" s="3"/>
      <c r="D89" s="19">
        <f>SUM(D87:D88)</f>
        <v>162617.97764448941</v>
      </c>
      <c r="E89" s="5">
        <f>SUM(E87:E88)</f>
        <v>19137.501275917279</v>
      </c>
      <c r="F89" s="3"/>
      <c r="G89" s="19">
        <f>SUM(G87:G88)</f>
        <v>118246.01562643082</v>
      </c>
    </row>
    <row r="92" spans="1:7" ht="18">
      <c r="A92" s="17" t="s">
        <v>31</v>
      </c>
    </row>
    <row r="93" spans="1:7" ht="18">
      <c r="A93" s="17"/>
    </row>
    <row r="94" spans="1:7" ht="15.6">
      <c r="B94" s="26">
        <v>2017</v>
      </c>
      <c r="C94" s="26"/>
      <c r="D94" s="26"/>
      <c r="E94" s="26">
        <v>2018</v>
      </c>
      <c r="F94" s="26"/>
      <c r="G94" s="26"/>
    </row>
    <row r="95" spans="1:7">
      <c r="A95" s="2" t="s">
        <v>1</v>
      </c>
      <c r="B95" s="2" t="s">
        <v>22</v>
      </c>
      <c r="C95" s="2" t="s">
        <v>23</v>
      </c>
      <c r="D95" s="2" t="s">
        <v>24</v>
      </c>
      <c r="E95" s="2" t="s">
        <v>22</v>
      </c>
      <c r="F95" s="2" t="s">
        <v>23</v>
      </c>
      <c r="G95" s="2" t="s">
        <v>24</v>
      </c>
    </row>
    <row r="96" spans="1:7">
      <c r="A96" s="3" t="s">
        <v>2</v>
      </c>
      <c r="B96" s="5">
        <f t="shared" ref="B96:B104" si="22">B72</f>
        <v>133927948.82067271</v>
      </c>
      <c r="C96" s="18">
        <v>1.1000000000000001E-3</v>
      </c>
      <c r="D96" s="12">
        <f>((B96*C96)/12)*5</f>
        <v>61383.643209474983</v>
      </c>
      <c r="E96" s="5">
        <f>E72</f>
        <v>132507178</v>
      </c>
      <c r="F96" s="18">
        <v>0</v>
      </c>
      <c r="G96" s="19">
        <f>E96*F96</f>
        <v>0</v>
      </c>
    </row>
    <row r="97" spans="1:7">
      <c r="A97" s="3" t="s">
        <v>3</v>
      </c>
      <c r="B97" s="5">
        <f t="shared" si="22"/>
        <v>48915619.318365961</v>
      </c>
      <c r="C97" s="18">
        <v>1.1000000000000001E-3</v>
      </c>
      <c r="D97" s="12">
        <f t="shared" ref="D97:D104" si="23">((B97*C97)/12)*5</f>
        <v>22419.658854251069</v>
      </c>
      <c r="E97" s="5">
        <f t="shared" ref="E97:E104" si="24">E73</f>
        <v>48252843</v>
      </c>
      <c r="F97" s="18">
        <v>0</v>
      </c>
      <c r="G97" s="19">
        <f t="shared" ref="G97:G104" si="25">E97*F97</f>
        <v>0</v>
      </c>
    </row>
    <row r="98" spans="1:7">
      <c r="A98" s="3" t="s">
        <v>4</v>
      </c>
      <c r="B98" s="5">
        <f t="shared" si="22"/>
        <v>114652868.05518615</v>
      </c>
      <c r="C98" s="18">
        <v>1.1000000000000001E-3</v>
      </c>
      <c r="D98" s="12">
        <f t="shared" si="23"/>
        <v>52549.231191960323</v>
      </c>
      <c r="E98" s="5">
        <f t="shared" si="24"/>
        <v>86975191</v>
      </c>
      <c r="F98" s="18">
        <v>0</v>
      </c>
      <c r="G98" s="19">
        <f t="shared" si="25"/>
        <v>0</v>
      </c>
    </row>
    <row r="99" spans="1:7">
      <c r="A99" s="3" t="s">
        <v>5</v>
      </c>
      <c r="B99" s="5">
        <f t="shared" si="22"/>
        <v>62080888.985526435</v>
      </c>
      <c r="C99" s="18">
        <v>1.1000000000000001E-3</v>
      </c>
      <c r="D99" s="12">
        <f t="shared" si="23"/>
        <v>28453.740785032951</v>
      </c>
      <c r="E99" s="5">
        <f t="shared" si="24"/>
        <v>74898209</v>
      </c>
      <c r="F99" s="18">
        <v>0</v>
      </c>
      <c r="G99" s="19">
        <f t="shared" si="25"/>
        <v>0</v>
      </c>
    </row>
    <row r="100" spans="1:7">
      <c r="A100" s="3" t="s">
        <v>6</v>
      </c>
      <c r="B100" s="5">
        <f t="shared" si="22"/>
        <v>98980671.312047407</v>
      </c>
      <c r="C100" s="18">
        <v>1.1000000000000001E-3</v>
      </c>
      <c r="D100" s="12">
        <f t="shared" si="23"/>
        <v>45366.141018021728</v>
      </c>
      <c r="E100" s="5">
        <f t="shared" si="24"/>
        <v>96934403</v>
      </c>
      <c r="F100" s="18">
        <v>0</v>
      </c>
      <c r="G100" s="19">
        <f t="shared" si="25"/>
        <v>0</v>
      </c>
    </row>
    <row r="101" spans="1:7">
      <c r="A101" s="3" t="s">
        <v>7</v>
      </c>
      <c r="B101" s="5">
        <f t="shared" si="22"/>
        <v>510974.44680553611</v>
      </c>
      <c r="C101" s="18">
        <v>1.1000000000000001E-3</v>
      </c>
      <c r="D101" s="12">
        <f t="shared" si="23"/>
        <v>234.19662145253739</v>
      </c>
      <c r="E101" s="5">
        <f t="shared" si="24"/>
        <v>517596.61818665901</v>
      </c>
      <c r="F101" s="18">
        <v>0</v>
      </c>
      <c r="G101" s="19">
        <f t="shared" si="25"/>
        <v>0</v>
      </c>
    </row>
    <row r="102" spans="1:7">
      <c r="A102" s="3" t="s">
        <v>8</v>
      </c>
      <c r="B102" s="5">
        <f t="shared" si="22"/>
        <v>226332.60681422742</v>
      </c>
      <c r="C102" s="18">
        <v>1.1000000000000001E-3</v>
      </c>
      <c r="D102" s="12">
        <f t="shared" si="23"/>
        <v>103.73577812318757</v>
      </c>
      <c r="E102" s="5">
        <f t="shared" si="24"/>
        <v>221513.9263015523</v>
      </c>
      <c r="F102" s="18">
        <v>0</v>
      </c>
      <c r="G102" s="19">
        <f t="shared" si="25"/>
        <v>0</v>
      </c>
    </row>
    <row r="103" spans="1:7">
      <c r="A103" s="3" t="s">
        <v>9</v>
      </c>
      <c r="B103" s="5">
        <f t="shared" si="22"/>
        <v>1962132.4431208181</v>
      </c>
      <c r="C103" s="18">
        <v>1.1000000000000001E-3</v>
      </c>
      <c r="D103" s="12">
        <f t="shared" si="23"/>
        <v>899.31070309704171</v>
      </c>
      <c r="E103" s="5">
        <f t="shared" si="24"/>
        <v>1985669.2560900459</v>
      </c>
      <c r="F103" s="18">
        <v>0</v>
      </c>
      <c r="G103" s="19">
        <f t="shared" si="25"/>
        <v>0</v>
      </c>
    </row>
    <row r="104" spans="1:7">
      <c r="A104" s="3" t="s">
        <v>10</v>
      </c>
      <c r="B104" s="5">
        <f t="shared" si="22"/>
        <v>16296711.4375</v>
      </c>
      <c r="C104" s="18">
        <v>1.1000000000000001E-3</v>
      </c>
      <c r="D104" s="12">
        <f t="shared" si="23"/>
        <v>7469.3260755208339</v>
      </c>
      <c r="E104" s="5">
        <f t="shared" si="24"/>
        <v>16296711.4375</v>
      </c>
      <c r="F104" s="18">
        <v>0</v>
      </c>
      <c r="G104" s="19">
        <f t="shared" si="25"/>
        <v>0</v>
      </c>
    </row>
    <row r="105" spans="1:7">
      <c r="A105" s="8" t="s">
        <v>15</v>
      </c>
      <c r="B105" s="5">
        <f>SUM(B96:B104)</f>
        <v>477554147.42603928</v>
      </c>
      <c r="C105" s="3"/>
      <c r="D105" s="19">
        <f>SUM(D96:D104)</f>
        <v>218878.98423693466</v>
      </c>
      <c r="E105" s="5">
        <f>SUM(E96:E104)</f>
        <v>458589315.23807824</v>
      </c>
      <c r="F105" s="3"/>
      <c r="G105" s="19">
        <f>SUM(G96:G104)</f>
        <v>0</v>
      </c>
    </row>
    <row r="108" spans="1:7" ht="18">
      <c r="A108" s="17" t="s">
        <v>32</v>
      </c>
    </row>
    <row r="110" spans="1:7" ht="15.6">
      <c r="B110" s="26">
        <v>2017</v>
      </c>
      <c r="C110" s="26"/>
      <c r="D110" s="26"/>
      <c r="E110" s="26">
        <v>2018</v>
      </c>
      <c r="F110" s="26"/>
      <c r="G110" s="26"/>
    </row>
    <row r="111" spans="1:7">
      <c r="A111" s="2" t="s">
        <v>1</v>
      </c>
      <c r="B111" s="2" t="s">
        <v>22</v>
      </c>
      <c r="C111" s="2" t="s">
        <v>23</v>
      </c>
      <c r="D111" s="2" t="s">
        <v>24</v>
      </c>
      <c r="E111" s="2" t="s">
        <v>22</v>
      </c>
      <c r="F111" s="2" t="s">
        <v>23</v>
      </c>
      <c r="G111" s="2" t="s">
        <v>24</v>
      </c>
    </row>
    <row r="112" spans="1:7">
      <c r="A112" s="3" t="s">
        <v>2</v>
      </c>
      <c r="B112" s="5">
        <f>B40</f>
        <v>133927948.82067271</v>
      </c>
      <c r="C112" s="18">
        <v>2.0649636306586954E-3</v>
      </c>
      <c r="D112" s="12">
        <f>B112*C112</f>
        <v>276556.34344340826</v>
      </c>
      <c r="E112" s="5">
        <v>132507178</v>
      </c>
      <c r="F112" s="18">
        <v>3.4180242436197502E-3</v>
      </c>
      <c r="G112" s="19">
        <f>E112*F112</f>
        <v>452912.7468576376</v>
      </c>
    </row>
    <row r="113" spans="1:7">
      <c r="A113" s="3" t="s">
        <v>3</v>
      </c>
      <c r="B113" s="5">
        <f t="shared" ref="B113:B120" si="26">B41</f>
        <v>48915619.318365961</v>
      </c>
      <c r="C113" s="18">
        <v>1.9502434289554343E-3</v>
      </c>
      <c r="D113" s="12">
        <f t="shared" ref="D113:D120" si="27">B113*C113</f>
        <v>95397.365148928715</v>
      </c>
      <c r="E113" s="5">
        <v>48252843</v>
      </c>
      <c r="F113" s="18">
        <v>3.1738796125769936E-3</v>
      </c>
      <c r="G113" s="19">
        <f t="shared" ref="G113:G120" si="28">E113*F113</f>
        <v>153148.7146465785</v>
      </c>
    </row>
    <row r="114" spans="1:7">
      <c r="A114" s="3" t="s">
        <v>4</v>
      </c>
      <c r="B114" s="5">
        <f t="shared" si="26"/>
        <v>324429.77387722308</v>
      </c>
      <c r="C114" s="18">
        <v>0.70988860813977817</v>
      </c>
      <c r="D114" s="12">
        <f t="shared" si="27"/>
        <v>230309.00061680484</v>
      </c>
      <c r="E114" s="5">
        <v>262052</v>
      </c>
      <c r="F114" s="18">
        <v>1.1415688410505265</v>
      </c>
      <c r="G114" s="19">
        <f t="shared" si="28"/>
        <v>299150.39793497254</v>
      </c>
    </row>
    <row r="115" spans="1:7">
      <c r="A115" s="3" t="s">
        <v>5</v>
      </c>
      <c r="B115" s="5">
        <f t="shared" si="26"/>
        <v>137504.59109464617</v>
      </c>
      <c r="C115" s="18">
        <v>0.76346294233520096</v>
      </c>
      <c r="D115" s="12">
        <f t="shared" si="27"/>
        <v>104979.65970171723</v>
      </c>
      <c r="E115" s="5">
        <v>160936</v>
      </c>
      <c r="F115" s="18">
        <v>1.2229387896697095</v>
      </c>
      <c r="G115" s="19">
        <f t="shared" si="28"/>
        <v>196814.87705428436</v>
      </c>
    </row>
    <row r="116" spans="1:7">
      <c r="A116" s="3" t="s">
        <v>6</v>
      </c>
      <c r="B116" s="5">
        <f t="shared" si="26"/>
        <v>171751.24104234218</v>
      </c>
      <c r="C116" s="18">
        <v>7.3306208888383684E-2</v>
      </c>
      <c r="D116" s="12">
        <f t="shared" si="27"/>
        <v>12590.432352689073</v>
      </c>
      <c r="E116" s="5">
        <v>168201</v>
      </c>
      <c r="F116" s="18">
        <v>1.3871907900621978</v>
      </c>
      <c r="G116" s="19">
        <f t="shared" si="28"/>
        <v>233326.87807925174</v>
      </c>
    </row>
    <row r="117" spans="1:7">
      <c r="A117" s="3" t="s">
        <v>7</v>
      </c>
      <c r="B117" s="5">
        <f t="shared" si="26"/>
        <v>510974.44680553611</v>
      </c>
      <c r="C117" s="18">
        <v>1.9502434289554343E-3</v>
      </c>
      <c r="D117" s="12">
        <f t="shared" si="27"/>
        <v>996.52455724663491</v>
      </c>
      <c r="E117" s="5">
        <v>517596.61818665901</v>
      </c>
      <c r="F117" s="18">
        <v>3.173872911067389E-3</v>
      </c>
      <c r="G117" s="19">
        <f t="shared" si="28"/>
        <v>1642.7858853227272</v>
      </c>
    </row>
    <row r="118" spans="1:7">
      <c r="A118" s="3" t="s">
        <v>8</v>
      </c>
      <c r="B118" s="5">
        <f t="shared" si="26"/>
        <v>586.55658158862866</v>
      </c>
      <c r="C118" s="18">
        <v>0.54824784393988357</v>
      </c>
      <c r="D118" s="12">
        <f t="shared" si="27"/>
        <v>321.57838120471405</v>
      </c>
      <c r="E118" s="5">
        <v>221513.9263015523</v>
      </c>
      <c r="F118" s="18">
        <v>3.1738796839799635E-3</v>
      </c>
      <c r="G118" s="19">
        <f t="shared" si="28"/>
        <v>703.05855040713175</v>
      </c>
    </row>
    <row r="119" spans="1:7">
      <c r="A119" s="3" t="s">
        <v>9</v>
      </c>
      <c r="B119" s="5">
        <f t="shared" si="26"/>
        <v>5384.4611321252642</v>
      </c>
      <c r="C119" s="18">
        <f>[2]Sheet1!$D$26</f>
        <v>0.54824784393988357</v>
      </c>
      <c r="D119" s="12">
        <f t="shared" si="27"/>
        <v>2952.0192064657808</v>
      </c>
      <c r="E119" s="5">
        <v>5449</v>
      </c>
      <c r="F119" s="18">
        <v>1.4519019365297561</v>
      </c>
      <c r="G119" s="19">
        <f t="shared" si="28"/>
        <v>7911.4136521506407</v>
      </c>
    </row>
    <row r="120" spans="1:7">
      <c r="A120" s="3" t="s">
        <v>10</v>
      </c>
      <c r="B120" s="5">
        <f t="shared" si="26"/>
        <v>34856.398296673804</v>
      </c>
      <c r="C120" s="18">
        <v>0</v>
      </c>
      <c r="D120" s="12">
        <f t="shared" si="27"/>
        <v>0</v>
      </c>
      <c r="E120" s="5">
        <v>34856</v>
      </c>
      <c r="F120" s="18">
        <v>1.6129090354428086</v>
      </c>
      <c r="G120" s="19">
        <f t="shared" si="28"/>
        <v>56219.557339394538</v>
      </c>
    </row>
    <row r="121" spans="1:7">
      <c r="A121" s="8" t="s">
        <v>15</v>
      </c>
      <c r="B121" s="5">
        <f>SUM(B112:B120)</f>
        <v>184029055.60786885</v>
      </c>
      <c r="C121" s="3"/>
      <c r="D121" s="19">
        <f>SUM(D112:D120)</f>
        <v>724102.92340846523</v>
      </c>
      <c r="E121" s="5">
        <f>SUM(E112:E120)</f>
        <v>182130625.54448819</v>
      </c>
      <c r="F121" s="3"/>
      <c r="G121" s="19">
        <f>SUM(G112:G120)</f>
        <v>1401830.43</v>
      </c>
    </row>
    <row r="123" spans="1:7" s="17" customFormat="1" ht="18">
      <c r="A123" s="20" t="s">
        <v>33</v>
      </c>
      <c r="B123" s="20"/>
      <c r="C123" s="20"/>
      <c r="D123" s="21">
        <f>D121+D105+D89+D81+D65+D49+D34+D18</f>
        <v>62687033.708222732</v>
      </c>
      <c r="E123" s="21"/>
      <c r="F123" s="21"/>
      <c r="G123" s="21">
        <f t="shared" ref="G123" si="29">G121+G105+G89+G81+G65+G49+G34+G18</f>
        <v>40883024.062287547</v>
      </c>
    </row>
    <row r="125" spans="1:7">
      <c r="G125" s="11"/>
    </row>
    <row r="127" spans="1:7">
      <c r="G127" s="11"/>
    </row>
    <row r="128" spans="1:7">
      <c r="A128" s="3"/>
      <c r="B128" s="2" t="s">
        <v>34</v>
      </c>
      <c r="C128" s="2" t="s">
        <v>35</v>
      </c>
    </row>
    <row r="129" spans="1:3">
      <c r="A129" s="3" t="str">
        <f>A5</f>
        <v>Electricity Projections</v>
      </c>
      <c r="B129" s="19">
        <f>D18</f>
        <v>53390553.682231195</v>
      </c>
      <c r="C129" s="19">
        <f>G18</f>
        <v>31584636.753346678</v>
      </c>
    </row>
    <row r="130" spans="1:3">
      <c r="A130" s="3" t="str">
        <f>A21</f>
        <v>Transmission Network</v>
      </c>
      <c r="B130" s="19">
        <f>D34</f>
        <v>3083433.2016807506</v>
      </c>
      <c r="C130" s="19">
        <f>G34</f>
        <v>3189306.982915645</v>
      </c>
    </row>
    <row r="131" spans="1:3">
      <c r="A131" s="3" t="str">
        <f>A36</f>
        <v>Transmission Connection</v>
      </c>
      <c r="B131" s="19">
        <f>D49</f>
        <v>2385388.2986924783</v>
      </c>
      <c r="C131" s="19">
        <f>G49</f>
        <v>2800505.5509702903</v>
      </c>
    </row>
    <row r="132" spans="1:3">
      <c r="A132" s="3" t="str">
        <f>A52</f>
        <v>Wholesale Market Service</v>
      </c>
      <c r="B132" s="19">
        <f>D65</f>
        <v>1719194.930733741</v>
      </c>
      <c r="C132" s="19">
        <f>G65</f>
        <v>1650921.5348570817</v>
      </c>
    </row>
    <row r="133" spans="1:3">
      <c r="A133" s="3" t="str">
        <f>A68</f>
        <v>Rural and Remote Rate Protection</v>
      </c>
      <c r="B133" s="19">
        <f>D81</f>
        <v>1002863.7095946823</v>
      </c>
      <c r="C133" s="19">
        <f>G81</f>
        <v>137576.7945714235</v>
      </c>
    </row>
    <row r="134" spans="1:3">
      <c r="A134" s="3" t="str">
        <f>A83</f>
        <v>Smart Meter Entity Fixed Charge</v>
      </c>
      <c r="B134" s="19">
        <f>D89</f>
        <v>162617.97764448941</v>
      </c>
      <c r="C134" s="19">
        <f>G89</f>
        <v>118246.01562643082</v>
      </c>
    </row>
    <row r="135" spans="1:3">
      <c r="A135" s="3" t="str">
        <f>A92</f>
        <v>Ontario Electricity Support</v>
      </c>
      <c r="B135" s="19">
        <f>D105</f>
        <v>218878.98423693466</v>
      </c>
      <c r="C135" s="19">
        <f>G105</f>
        <v>0</v>
      </c>
    </row>
    <row r="136" spans="1:3">
      <c r="A136" s="3" t="str">
        <f>A108</f>
        <v>Low Voltage Charges</v>
      </c>
      <c r="B136" s="19">
        <f>D121</f>
        <v>724102.92340846523</v>
      </c>
      <c r="C136" s="19">
        <f>G121</f>
        <v>1401830.43</v>
      </c>
    </row>
    <row r="137" spans="1:3">
      <c r="A137" s="22" t="s">
        <v>15</v>
      </c>
      <c r="B137" s="23">
        <f>SUM(B129:B136)</f>
        <v>62687033.708222732</v>
      </c>
      <c r="C137" s="23">
        <f>SUM(C129:C136)</f>
        <v>40883024.062287547</v>
      </c>
    </row>
  </sheetData>
  <mergeCells count="16">
    <mergeCell ref="B94:D94"/>
    <mergeCell ref="E94:G94"/>
    <mergeCell ref="B110:D110"/>
    <mergeCell ref="E110:G110"/>
    <mergeCell ref="B54:D54"/>
    <mergeCell ref="E54:G54"/>
    <mergeCell ref="B70:D70"/>
    <mergeCell ref="E70:G70"/>
    <mergeCell ref="B85:D85"/>
    <mergeCell ref="E85:G85"/>
    <mergeCell ref="B7:D7"/>
    <mergeCell ref="E7:G7"/>
    <mergeCell ref="B23:D23"/>
    <mergeCell ref="E23:G23"/>
    <mergeCell ref="B38:D38"/>
    <mergeCell ref="E38:G38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Graig Pettit</dc:creator>
  <cp:lastModifiedBy>Graig Pettit</cp:lastModifiedBy>
  <dcterms:created xsi:type="dcterms:W3CDTF">2017-08-11T18:31:29Z</dcterms:created>
  <dcterms:modified xsi:type="dcterms:W3CDTF">2018-08-30T18:07:51Z</dcterms:modified>
</cp:coreProperties>
</file>