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https://d.docs.live.net/0ca9c6ea20eacc45/Jenn/Ontario Energy Board/Cost of Service/"/>
    </mc:Choice>
  </mc:AlternateContent>
  <xr:revisionPtr revIDLastSave="52" documentId="8_{0FCC5FA5-AE7B-4C5A-BA86-63D87B3A1F9F}" xr6:coauthVersionLast="34" xr6:coauthVersionMax="34" xr10:uidLastSave="{005D44F5-7007-4F98-9863-E8F795881535}"/>
  <bookViews>
    <workbookView xWindow="0" yWindow="0" windowWidth="28800" windowHeight="11625" activeTab="4" xr2:uid="{00000000-000D-0000-FFFF-FFFF00000000}"/>
  </bookViews>
  <sheets>
    <sheet name="Instructions" sheetId="2" r:id="rId1"/>
    <sheet name="GA Analysis 2014 " sheetId="4" r:id="rId2"/>
    <sheet name="GA Analysis 2015" sheetId="5" r:id="rId3"/>
    <sheet name="GA Analysis 2016" sheetId="6" r:id="rId4"/>
    <sheet name="GA Analysis 2017" sheetId="8" r:id="rId5"/>
  </sheets>
  <externalReferences>
    <externalReference r:id="rId6"/>
  </externalReferences>
  <definedNames>
    <definedName name="GARate" localSheetId="1">#REF!</definedName>
    <definedName name="GARate" localSheetId="2">#REF!</definedName>
    <definedName name="GARate" localSheetId="3">#REF!</definedName>
    <definedName name="GARate" localSheetId="4">#REF!</definedName>
    <definedName name="GARate">#REF!</definedName>
    <definedName name="_xlnm.Print_Area" localSheetId="1">'GA Analysis 2014 '!$A$12:$K$107</definedName>
    <definedName name="_xlnm.Print_Area" localSheetId="2">'GA Analysis 2015'!$A$12:$K$107</definedName>
    <definedName name="_xlnm.Print_Area" localSheetId="3">'GA Analysis 2016'!$A$12:$K$107</definedName>
    <definedName name="_xlnm.Print_Area" localSheetId="4">'GA Analysis 2017'!$A$12:$K$107</definedName>
    <definedName name="_xlnm.Print_Area" localSheetId="0">Instructions!$A$11:$C$83</definedName>
  </definedNames>
  <calcPr calcId="179021"/>
</workbook>
</file>

<file path=xl/calcChain.xml><?xml version="1.0" encoding="utf-8"?>
<calcChain xmlns="http://schemas.openxmlformats.org/spreadsheetml/2006/main">
  <c r="C41" i="8" l="1"/>
  <c r="C42" i="8"/>
  <c r="D42" i="8" s="1"/>
  <c r="C43" i="8"/>
  <c r="D43" i="8" s="1"/>
  <c r="C44" i="8"/>
  <c r="D44" i="8" s="1"/>
  <c r="C45" i="8"/>
  <c r="C46" i="8"/>
  <c r="D46" i="8" s="1"/>
  <c r="C47" i="8"/>
  <c r="D47" i="8" s="1"/>
  <c r="C48" i="8"/>
  <c r="D48" i="8" s="1"/>
  <c r="C49" i="8"/>
  <c r="D49" i="8" s="1"/>
  <c r="C50" i="8"/>
  <c r="D50" i="8" s="1"/>
  <c r="C40" i="8"/>
  <c r="D40" i="8" s="1"/>
  <c r="D41" i="8"/>
  <c r="D45" i="8"/>
  <c r="D39" i="8"/>
  <c r="C39" i="8"/>
  <c r="C76" i="8" l="1"/>
  <c r="E51" i="8"/>
  <c r="D51" i="8"/>
  <c r="C51" i="8"/>
  <c r="I50" i="8"/>
  <c r="G50" i="8"/>
  <c r="F50" i="8"/>
  <c r="I49" i="8"/>
  <c r="G49" i="8"/>
  <c r="F49" i="8"/>
  <c r="J49" i="8" s="1"/>
  <c r="I48" i="8"/>
  <c r="G48" i="8"/>
  <c r="F48" i="8"/>
  <c r="I47" i="8"/>
  <c r="G47" i="8"/>
  <c r="F47" i="8"/>
  <c r="J47" i="8" s="1"/>
  <c r="I46" i="8"/>
  <c r="G46" i="8"/>
  <c r="F46" i="8"/>
  <c r="I45" i="8"/>
  <c r="G45" i="8"/>
  <c r="F45" i="8"/>
  <c r="J45" i="8" s="1"/>
  <c r="I44" i="8"/>
  <c r="J44" i="8" s="1"/>
  <c r="G44" i="8"/>
  <c r="F44" i="8"/>
  <c r="I43" i="8"/>
  <c r="G43" i="8"/>
  <c r="F43" i="8"/>
  <c r="J43" i="8" s="1"/>
  <c r="I42" i="8"/>
  <c r="F42" i="8"/>
  <c r="I41" i="8"/>
  <c r="G41" i="8"/>
  <c r="F41" i="8"/>
  <c r="J41" i="8" s="1"/>
  <c r="I40" i="8"/>
  <c r="G40" i="8"/>
  <c r="F40" i="8"/>
  <c r="I39" i="8"/>
  <c r="G39" i="8"/>
  <c r="F39" i="8"/>
  <c r="J39" i="8" s="1"/>
  <c r="D17" i="8"/>
  <c r="F17" i="8" s="1"/>
  <c r="F16" i="8"/>
  <c r="D16" i="8"/>
  <c r="D18" i="8" s="1"/>
  <c r="D15" i="8"/>
  <c r="D14" i="8"/>
  <c r="F15" i="8" s="1"/>
  <c r="J48" i="8" l="1"/>
  <c r="J40" i="8"/>
  <c r="F51" i="8"/>
  <c r="F57" i="8" s="1"/>
  <c r="J42" i="8"/>
  <c r="J46" i="8"/>
  <c r="J50" i="8"/>
  <c r="K50" i="8" s="1"/>
  <c r="H42" i="8"/>
  <c r="H46" i="8"/>
  <c r="H50" i="8"/>
  <c r="H40" i="8"/>
  <c r="K40" i="8" s="1"/>
  <c r="H44" i="8"/>
  <c r="K44" i="8" s="1"/>
  <c r="H48" i="8"/>
  <c r="F18" i="8"/>
  <c r="H39" i="8"/>
  <c r="K39" i="8" s="1"/>
  <c r="H41" i="8"/>
  <c r="K41" i="8" s="1"/>
  <c r="H43" i="8"/>
  <c r="K43" i="8" s="1"/>
  <c r="H45" i="8"/>
  <c r="K45" i="8" s="1"/>
  <c r="H47" i="8"/>
  <c r="K47" i="8" s="1"/>
  <c r="H49" i="8"/>
  <c r="K49" i="8" s="1"/>
  <c r="K48" i="8" l="1"/>
  <c r="K46" i="8"/>
  <c r="K42" i="8"/>
  <c r="J51" i="8"/>
  <c r="H51" i="8"/>
  <c r="K51" i="8" l="1"/>
  <c r="C77" i="8" s="1"/>
  <c r="C78" i="8" s="1"/>
  <c r="C79" i="8" s="1"/>
  <c r="D79" i="8" s="1"/>
  <c r="E90" i="6"/>
  <c r="D90" i="6"/>
  <c r="D89" i="6"/>
  <c r="E89" i="5"/>
  <c r="E89" i="6" s="1"/>
  <c r="D89" i="5"/>
  <c r="E88" i="4"/>
  <c r="E88" i="6" s="1"/>
  <c r="D88" i="4"/>
  <c r="D88" i="6" s="1"/>
  <c r="E88" i="5" l="1"/>
  <c r="D88" i="5"/>
  <c r="D47" i="4" l="1"/>
  <c r="D24" i="6" l="1"/>
  <c r="G58" i="4" l="1"/>
  <c r="G57" i="4"/>
  <c r="G56" i="4"/>
  <c r="G55" i="4"/>
  <c r="G54" i="4"/>
  <c r="C49" i="4" l="1"/>
  <c r="D49" i="4" s="1"/>
  <c r="C50" i="4"/>
  <c r="D50" i="4" s="1"/>
  <c r="C51" i="4"/>
  <c r="D51" i="4" s="1"/>
  <c r="C52" i="4"/>
  <c r="D52" i="4" s="1"/>
  <c r="C53" i="4"/>
  <c r="D53" i="4" s="1"/>
  <c r="C54" i="4"/>
  <c r="D54" i="4" s="1"/>
  <c r="C55" i="4"/>
  <c r="D55" i="4" s="1"/>
  <c r="C56" i="4"/>
  <c r="D56" i="4" s="1"/>
  <c r="C57" i="4"/>
  <c r="C58" i="4"/>
  <c r="D58" i="4" s="1"/>
  <c r="C48" i="4"/>
  <c r="D48" i="4" s="1"/>
  <c r="D57" i="4"/>
  <c r="I48" i="4"/>
  <c r="I49" i="4"/>
  <c r="I50" i="4"/>
  <c r="I51" i="4"/>
  <c r="I52" i="4"/>
  <c r="I53" i="4"/>
  <c r="I54" i="4"/>
  <c r="I55" i="4"/>
  <c r="I56" i="4"/>
  <c r="I57" i="4"/>
  <c r="I58" i="4"/>
  <c r="I47" i="4"/>
  <c r="I48" i="6" l="1"/>
  <c r="I49" i="6"/>
  <c r="I50" i="6"/>
  <c r="I51" i="6"/>
  <c r="I52" i="6"/>
  <c r="I53" i="6"/>
  <c r="I54" i="6"/>
  <c r="I55" i="6"/>
  <c r="I56" i="6"/>
  <c r="I57" i="6"/>
  <c r="I58" i="6"/>
  <c r="I47" i="6"/>
  <c r="C49" i="6"/>
  <c r="D49" i="6" s="1"/>
  <c r="C50" i="6"/>
  <c r="C51" i="6"/>
  <c r="D51" i="6" s="1"/>
  <c r="C52" i="6"/>
  <c r="D52" i="6" s="1"/>
  <c r="C53" i="6"/>
  <c r="D53" i="6" s="1"/>
  <c r="C54" i="6"/>
  <c r="D54" i="6" s="1"/>
  <c r="F54" i="6" s="1"/>
  <c r="H54" i="6" s="1"/>
  <c r="C55" i="6"/>
  <c r="C56" i="6"/>
  <c r="D56" i="6" s="1"/>
  <c r="C57" i="6"/>
  <c r="D57" i="6" s="1"/>
  <c r="F57" i="6" s="1"/>
  <c r="C58" i="6"/>
  <c r="D58" i="6" s="1"/>
  <c r="F58" i="6" s="1"/>
  <c r="J58" i="6" s="1"/>
  <c r="C48" i="6"/>
  <c r="D48" i="6" s="1"/>
  <c r="F48" i="6" s="1"/>
  <c r="J48" i="6" s="1"/>
  <c r="G48" i="6"/>
  <c r="G49" i="6"/>
  <c r="G50" i="6"/>
  <c r="G51" i="6"/>
  <c r="G52" i="6"/>
  <c r="G53" i="6"/>
  <c r="G54" i="6"/>
  <c r="G55" i="6"/>
  <c r="G56" i="6"/>
  <c r="G57" i="6"/>
  <c r="G58" i="6"/>
  <c r="G47" i="6"/>
  <c r="E92" i="6"/>
  <c r="D92" i="6"/>
  <c r="F91" i="6"/>
  <c r="G91" i="6" s="1"/>
  <c r="I91" i="6" s="1"/>
  <c r="F90" i="6"/>
  <c r="F89" i="6"/>
  <c r="F88" i="6"/>
  <c r="D79" i="6"/>
  <c r="E59" i="6"/>
  <c r="F47" i="6"/>
  <c r="J47" i="6" s="1"/>
  <c r="F26" i="6"/>
  <c r="F25" i="6"/>
  <c r="F24" i="6"/>
  <c r="F23" i="6"/>
  <c r="D55" i="6" l="1"/>
  <c r="F53" i="6"/>
  <c r="J53" i="6" s="1"/>
  <c r="C59" i="6"/>
  <c r="F51" i="6"/>
  <c r="H51" i="6" s="1"/>
  <c r="D50" i="6"/>
  <c r="F50" i="6" s="1"/>
  <c r="J50" i="6" s="1"/>
  <c r="J51" i="6"/>
  <c r="J57" i="6"/>
  <c r="F49" i="6"/>
  <c r="J49" i="6" s="1"/>
  <c r="F56" i="6"/>
  <c r="J56" i="6" s="1"/>
  <c r="F52" i="6"/>
  <c r="J52" i="6" s="1"/>
  <c r="J54" i="6"/>
  <c r="K54" i="6" s="1"/>
  <c r="F92" i="6"/>
  <c r="H47" i="6"/>
  <c r="K47" i="6" s="1"/>
  <c r="H48" i="6"/>
  <c r="K48" i="6" s="1"/>
  <c r="H57" i="6"/>
  <c r="H58" i="6"/>
  <c r="K58" i="6" s="1"/>
  <c r="K57" i="6" l="1"/>
  <c r="D59" i="6"/>
  <c r="H56" i="6"/>
  <c r="K56" i="6" s="1"/>
  <c r="F55" i="6"/>
  <c r="H53" i="6"/>
  <c r="K53" i="6" s="1"/>
  <c r="K51" i="6"/>
  <c r="H50" i="6"/>
  <c r="K50" i="6" s="1"/>
  <c r="H49" i="6"/>
  <c r="K49" i="6" s="1"/>
  <c r="F59" i="6"/>
  <c r="H52" i="6"/>
  <c r="K52" i="6" s="1"/>
  <c r="H55" i="6" l="1"/>
  <c r="H59" i="6" s="1"/>
  <c r="J55" i="6"/>
  <c r="K55" i="6" l="1"/>
  <c r="K59" i="6" s="1"/>
  <c r="J59" i="6"/>
  <c r="H90" i="6" s="1"/>
  <c r="D80" i="6" l="1"/>
  <c r="D81" i="6" s="1"/>
  <c r="C90" i="6"/>
  <c r="G90" i="6" s="1"/>
  <c r="I90" i="6" s="1"/>
  <c r="D82" i="6"/>
  <c r="E82" i="6" s="1"/>
  <c r="D55" i="5" l="1"/>
  <c r="D48" i="5"/>
  <c r="C49" i="5"/>
  <c r="D49" i="5" s="1"/>
  <c r="C50" i="5"/>
  <c r="D50" i="5" s="1"/>
  <c r="F50" i="5" s="1"/>
  <c r="J50" i="5" s="1"/>
  <c r="C51" i="5"/>
  <c r="D51" i="5" s="1"/>
  <c r="C52" i="5"/>
  <c r="D52" i="5" s="1"/>
  <c r="C53" i="5"/>
  <c r="C54" i="5"/>
  <c r="C55" i="5"/>
  <c r="C56" i="5"/>
  <c r="D56" i="5" s="1"/>
  <c r="C57" i="5"/>
  <c r="D57" i="5" s="1"/>
  <c r="F57" i="5" s="1"/>
  <c r="C58" i="5"/>
  <c r="D58" i="5" s="1"/>
  <c r="C48" i="5"/>
  <c r="I48" i="5"/>
  <c r="I49" i="5"/>
  <c r="I50" i="5"/>
  <c r="I51" i="5"/>
  <c r="I52" i="5"/>
  <c r="I53" i="5"/>
  <c r="I54" i="5"/>
  <c r="I55" i="5"/>
  <c r="I56" i="5"/>
  <c r="I57" i="5"/>
  <c r="I58" i="5"/>
  <c r="I47" i="5"/>
  <c r="G48" i="5"/>
  <c r="G49" i="5"/>
  <c r="G50" i="5"/>
  <c r="G51" i="5"/>
  <c r="G52" i="5"/>
  <c r="G53" i="5"/>
  <c r="G54" i="5"/>
  <c r="G55" i="5"/>
  <c r="G56" i="5"/>
  <c r="G57" i="5"/>
  <c r="G58" i="5"/>
  <c r="G47" i="5"/>
  <c r="E92" i="5"/>
  <c r="D92" i="5"/>
  <c r="F91" i="5"/>
  <c r="G91" i="5" s="1"/>
  <c r="I91" i="5" s="1"/>
  <c r="F90" i="5"/>
  <c r="G90" i="5" s="1"/>
  <c r="I90" i="5" s="1"/>
  <c r="F89" i="5"/>
  <c r="F88" i="5"/>
  <c r="D79" i="5"/>
  <c r="E59" i="5"/>
  <c r="F47" i="5"/>
  <c r="J47" i="5" s="1"/>
  <c r="F26" i="5"/>
  <c r="F25" i="5"/>
  <c r="D24" i="5"/>
  <c r="F24" i="5" s="1"/>
  <c r="F23" i="5"/>
  <c r="D24" i="4"/>
  <c r="D54" i="5" l="1"/>
  <c r="F54" i="5" s="1"/>
  <c r="H57" i="5"/>
  <c r="D53" i="5"/>
  <c r="F53" i="5" s="1"/>
  <c r="F55" i="5"/>
  <c r="H55" i="5" s="1"/>
  <c r="F58" i="5"/>
  <c r="J58" i="5" s="1"/>
  <c r="F51" i="5"/>
  <c r="H51" i="5" s="1"/>
  <c r="D59" i="5"/>
  <c r="F49" i="5"/>
  <c r="H49" i="5" s="1"/>
  <c r="F52" i="5"/>
  <c r="J52" i="5" s="1"/>
  <c r="F56" i="5"/>
  <c r="J56" i="5" s="1"/>
  <c r="J57" i="5"/>
  <c r="K57" i="5" s="1"/>
  <c r="C59" i="5"/>
  <c r="H50" i="5"/>
  <c r="K50" i="5" s="1"/>
  <c r="J55" i="5"/>
  <c r="K55" i="5" s="1"/>
  <c r="F48" i="5"/>
  <c r="H47" i="5"/>
  <c r="F92" i="5"/>
  <c r="F88" i="4"/>
  <c r="F89" i="4"/>
  <c r="G89" i="4" s="1"/>
  <c r="F90" i="4"/>
  <c r="G90" i="4" s="1"/>
  <c r="F91" i="4"/>
  <c r="G91" i="4" s="1"/>
  <c r="H53" i="5" l="1"/>
  <c r="J53" i="5"/>
  <c r="K53" i="5" s="1"/>
  <c r="J54" i="5"/>
  <c r="H54" i="5"/>
  <c r="K54" i="5" s="1"/>
  <c r="H58" i="5"/>
  <c r="K58" i="5" s="1"/>
  <c r="J51" i="5"/>
  <c r="K51" i="5" s="1"/>
  <c r="H56" i="5"/>
  <c r="K56" i="5" s="1"/>
  <c r="H52" i="5"/>
  <c r="K52" i="5" s="1"/>
  <c r="J49" i="5"/>
  <c r="K49" i="5" s="1"/>
  <c r="H48" i="5"/>
  <c r="J48" i="5"/>
  <c r="F59" i="5"/>
  <c r="K47" i="5"/>
  <c r="F47" i="4"/>
  <c r="J47" i="4" s="1"/>
  <c r="H59" i="5" l="1"/>
  <c r="K48" i="5"/>
  <c r="K59" i="5" s="1"/>
  <c r="J59" i="5"/>
  <c r="H89" i="5" s="1"/>
  <c r="H89" i="6" s="1"/>
  <c r="K47" i="4"/>
  <c r="D79" i="4"/>
  <c r="D80" i="5" l="1"/>
  <c r="D81" i="5" s="1"/>
  <c r="C89" i="5"/>
  <c r="D82" i="5"/>
  <c r="E82" i="5" s="1"/>
  <c r="F51" i="4"/>
  <c r="F52" i="4"/>
  <c r="J52" i="4" s="1"/>
  <c r="F53" i="4"/>
  <c r="F54" i="4"/>
  <c r="H54" i="4" s="1"/>
  <c r="F58" i="4"/>
  <c r="F56" i="4"/>
  <c r="J56" i="4" s="1"/>
  <c r="F57" i="4"/>
  <c r="I91" i="4"/>
  <c r="I90" i="4"/>
  <c r="I89" i="4"/>
  <c r="D92" i="4"/>
  <c r="F92" i="4"/>
  <c r="C59" i="4"/>
  <c r="C89" i="6" l="1"/>
  <c r="G89" i="6" s="1"/>
  <c r="I89" i="6" s="1"/>
  <c r="G89" i="5"/>
  <c r="I89" i="5" s="1"/>
  <c r="J51" i="4"/>
  <c r="E59" i="4"/>
  <c r="F55" i="4"/>
  <c r="J55" i="4" s="1"/>
  <c r="D59" i="4"/>
  <c r="H58" i="4"/>
  <c r="F50" i="4"/>
  <c r="F49" i="4"/>
  <c r="F48" i="4"/>
  <c r="J48" i="4" s="1"/>
  <c r="J54" i="4"/>
  <c r="K54" i="4" s="1"/>
  <c r="H57" i="4"/>
  <c r="J57" i="4"/>
  <c r="J58" i="4"/>
  <c r="J53" i="4"/>
  <c r="K52" i="4"/>
  <c r="H56" i="4"/>
  <c r="K56" i="4" s="1"/>
  <c r="K51" i="4"/>
  <c r="H55" i="4" l="1"/>
  <c r="K55" i="4" s="1"/>
  <c r="J50" i="4"/>
  <c r="K50" i="4" s="1"/>
  <c r="K58" i="4"/>
  <c r="J49" i="4"/>
  <c r="K49" i="4" s="1"/>
  <c r="K53" i="4"/>
  <c r="F59" i="4"/>
  <c r="F24" i="4" s="1"/>
  <c r="K48" i="4"/>
  <c r="K57" i="4"/>
  <c r="F23" i="4" l="1"/>
  <c r="F25" i="4"/>
  <c r="F26" i="4"/>
  <c r="J59" i="4"/>
  <c r="H88" i="4" s="1"/>
  <c r="H59" i="4"/>
  <c r="K59" i="4"/>
  <c r="C88" i="4" s="1"/>
  <c r="C92" i="4"/>
  <c r="C88" i="5" l="1"/>
  <c r="C88" i="6"/>
  <c r="G88" i="4"/>
  <c r="H88" i="5"/>
  <c r="H92" i="5" s="1"/>
  <c r="H88" i="6"/>
  <c r="H92" i="6" s="1"/>
  <c r="D80" i="4"/>
  <c r="D81" i="4" s="1"/>
  <c r="H92" i="4"/>
  <c r="C92" i="6" l="1"/>
  <c r="G88" i="6"/>
  <c r="I88" i="4"/>
  <c r="G92" i="4"/>
  <c r="C92" i="5"/>
  <c r="G88" i="5"/>
  <c r="E92" i="4"/>
  <c r="I88" i="5" l="1"/>
  <c r="G92" i="5"/>
  <c r="I88" i="6"/>
  <c r="G92" i="6"/>
  <c r="D82" i="4"/>
  <c r="E82" i="4" s="1"/>
</calcChain>
</file>

<file path=xl/sharedStrings.xml><?xml version="1.0" encoding="utf-8"?>
<sst xmlns="http://schemas.openxmlformats.org/spreadsheetml/2006/main" count="538" uniqueCount="175">
  <si>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</si>
  <si>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</si>
  <si>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</si>
  <si>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</si>
  <si>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</si>
  <si>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</si>
  <si>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</si>
  <si>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</si>
  <si>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</si>
  <si>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</si>
  <si>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</si>
  <si>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</si>
  <si>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</si>
  <si>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</si>
  <si>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</si>
  <si>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</si>
  <si>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</si>
  <si>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</si>
  <si>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</si>
  <si>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</si>
  <si>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</si>
  <si>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</si>
  <si>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</si>
  <si>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</si>
  <si>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</si>
  <si>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</si>
  <si>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</si>
  <si>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</si>
  <si>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</si>
  <si>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</si>
  <si>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</si>
  <si>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</si>
  <si>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</si>
  <si>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</si>
  <si>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</si>
  <si>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</si>
  <si>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</si>
  <si>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</si>
  <si>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</si>
  <si>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</si>
  <si>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</si>
  <si>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</si>
  <si>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</si>
  <si>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</si>
  <si>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</si>
  <si>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</si>
  <si>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</si>
  <si>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</si>
  <si>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</si>
  <si>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</si>
  <si>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</si>
  <si>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</si>
  <si>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</si>
  <si>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</si>
  <si>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</si>
  <si>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</si>
  <si>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</si>
  <si>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</si>
  <si>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</si>
  <si>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</si>
  <si>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</si>
  <si>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</si>
  <si>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</si>
  <si>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</si>
  <si>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</si>
  <si>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</si>
  <si>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</si>
  <si>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</si>
  <si>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</si>
  <si>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</si>
  <si>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</si>
  <si>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</si>
  <si>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</si>
  <si>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</si>
  <si>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</si>
  <si>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</si>
  <si>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</si>
  <si>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</si>
  <si>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</si>
  <si>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</si>
  <si>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</si>
  <si>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</si>
  <si>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</si>
  <si>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</si>
  <si>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</si>
  <si>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</si>
  <si>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</si>
  <si>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</si>
  <si>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</si>
  <si>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</si>
  <si>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</si>
  <si>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</si>
  <si>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</si>
  <si>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</si>
  <si>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</si>
  <si>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</si>
  <si>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</si>
  <si>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</si>
  <si>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</si>
  <si>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</si>
  <si>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</si>
  <si>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</si>
  <si>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</si>
  <si>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</si>
  <si>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</si>
  <si>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</si>
  <si>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</si>
  <si>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</si>
  <si>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</si>
  <si>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</si>
  <si>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</si>
  <si>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</si>
  <si>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</si>
  <si>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</si>
  <si>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</si>
  <si>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</si>
  <si>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</si>
  <si>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</si>
  <si>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</si>
  <si>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</si>
  <si>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</si>
  <si>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</si>
  <si>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</si>
  <si>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</si>
  <si>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</si>
  <si>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</si>
  <si>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</si>
  <si>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</si>
  <si>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</si>
  <si>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</si>
  <si>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</si>
  <si>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</si>
  <si>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</si>
  <si>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</si>
  <si>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</si>
  <si>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</si>
  <si>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</si>
  <si>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</si>
  <si>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</si>
  <si>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</si>
  <si>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</si>
  <si>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</si>
  <si>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</si>
  <si>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</si>
  <si>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</si>
  <si>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</si>
  <si>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</si>
  <si>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</si>
  <si>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</si>
  <si>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</si>
  <si>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</si>
  <si>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</si>
  <si>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</si>
  <si>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</si>
  <si>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</si>
  <si>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</si>
  <si>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</si>
  <si>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</si>
  <si>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</si>
  <si>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</si>
  <si>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</si>
  <si>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</si>
  <si>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</si>
  <si>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2014, 2015 and 2016</t>
  </si>
  <si>
    <t>Please confirm that the GA Rate used for unbilled revenue is the same as the one used for billed revenue in any paticular month</t>
  </si>
  <si>
    <t>Calculated Loss Factor</t>
  </si>
  <si>
    <t>Amount</t>
  </si>
  <si>
    <t>True-up of GA Charges based on Actual Non-RPP Volumes - prior year</t>
  </si>
  <si>
    <t>True-up of GA Charges based on Actual Non-RPP Volumes - current year</t>
  </si>
  <si>
    <t>Remove difference between prior year accrual/forecast to actual from long term load transfers</t>
  </si>
  <si>
    <t>Add difference between current year accrual/forecast to actual from long term load transfers</t>
  </si>
  <si>
    <t>Significant prior period billing adjustments recorded in current year</t>
  </si>
  <si>
    <t>Differences in actual system losses and billed TLFs</t>
  </si>
  <si>
    <t>Others as justified by distributor</t>
  </si>
  <si>
    <t>We billed at a rate of .07222 it should have been .06874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</si>
</sst>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19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3" fillId="0" borderId="2" xfId="0" applyFont="1" applyBorder="1" applyAlignment="1">
      <alignment horizontal="center"/>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168" fontId="2" fillId="0" borderId="2" xfId="0" applyNumberFormat="1" applyFont="1" applyFill="1" applyBorder="1"/>
    <xf numFmtId="0" fontId="3" fillId="0" borderId="2" xfId="0" applyFont="1" applyBorder="1" applyAlignment="1">
      <alignment horizontal="center"/>
    </xf>
    <xf numFmtId="167" fontId="2" fillId="0" borderId="0" xfId="1" applyNumberFormat="1" applyFont="1" applyFill="1" applyBorder="1" applyAlignment="1">
      <alignment horizontal="center"/>
    </xf>
    <xf numFmtId="0" fontId="6" fillId="2" borderId="2" xfId="0" applyFont="1" applyFill="1" applyBorder="1" applyAlignment="1" applyProtection="1">
      <alignment horizontal="center" vertical="center"/>
      <protection locked="0"/>
    </xf>
    <xf numFmtId="169" fontId="7" fillId="0" borderId="2" xfId="5" applyNumberFormat="1" applyFont="1" applyFill="1" applyBorder="1" applyAlignment="1">
      <alignment vertical="center"/>
    </xf>
    <xf numFmtId="0" fontId="2" fillId="3" borderId="2" xfId="0" applyFont="1" applyFill="1" applyBorder="1" applyProtection="1">
      <protection locked="0"/>
    </xf>
    <xf numFmtId="0" fontId="3" fillId="2" borderId="3" xfId="0" applyFont="1" applyFill="1" applyBorder="1" applyAlignment="1" applyProtection="1">
      <alignment horizontal="center"/>
      <protection locked="0"/>
    </xf>
    <xf numFmtId="169" fontId="2" fillId="2" borderId="1" xfId="5" applyNumberFormat="1" applyFont="1" applyFill="1" applyBorder="1" applyProtection="1">
      <protection locked="0"/>
    </xf>
    <xf numFmtId="169" fontId="2" fillId="2" borderId="2" xfId="5" applyNumberFormat="1" applyFont="1" applyFill="1" applyBorder="1" applyProtection="1">
      <protection locked="0"/>
    </xf>
    <xf numFmtId="167" fontId="3" fillId="0" borderId="0" xfId="1" applyNumberFormat="1" applyFont="1" applyBorder="1"/>
    <xf numFmtId="170" fontId="3" fillId="0" borderId="0" xfId="4" applyNumberFormat="1" applyFont="1" applyFill="1"/>
    <xf numFmtId="0" fontId="6" fillId="0" borderId="9" xfId="0" applyFont="1" applyBorder="1" applyAlignment="1">
      <alignment horizontal="center" wrapText="1"/>
    </xf>
    <xf numFmtId="167" fontId="2" fillId="2" borderId="9" xfId="0" applyNumberFormat="1" applyFont="1" applyFill="1" applyBorder="1" applyAlignment="1" applyProtection="1">
      <alignment horizontal="center"/>
      <protection locked="0"/>
    </xf>
    <xf numFmtId="0" fontId="2" fillId="0" borderId="2" xfId="0" applyFont="1" applyFill="1" applyBorder="1" applyAlignment="1">
      <alignment wrapText="1"/>
    </xf>
    <xf numFmtId="0" fontId="2" fillId="2" borderId="2" xfId="0" applyFont="1" applyFill="1" applyBorder="1" applyAlignment="1" applyProtection="1">
      <alignment wrapText="1"/>
      <protection locked="0"/>
    </xf>
    <xf numFmtId="0" fontId="6" fillId="0" borderId="0" xfId="0" applyFont="1" applyBorder="1" applyAlignment="1">
      <alignment wrapText="1"/>
    </xf>
    <xf numFmtId="167" fontId="2" fillId="0" borderId="0" xfId="1"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167" fontId="3" fillId="0" borderId="0" xfId="6" applyNumberFormat="1" applyFont="1" applyBorder="1" applyAlignment="1">
      <alignment horizontal="left" wrapText="1"/>
    </xf>
    <xf numFmtId="0" fontId="2" fillId="2" borderId="2" xfId="0" applyFont="1" applyFill="1" applyBorder="1" applyAlignment="1" applyProtection="1">
      <alignment horizontal="left" wrapText="1"/>
      <protection locked="0"/>
    </xf>
    <xf numFmtId="0" fontId="2" fillId="2" borderId="9" xfId="0" applyFont="1" applyFill="1" applyBorder="1" applyAlignment="1" applyProtection="1">
      <alignment horizontal="left" wrapText="1"/>
      <protection locked="0"/>
    </xf>
    <xf numFmtId="0" fontId="2" fillId="2" borderId="22" xfId="0" applyFont="1" applyFill="1" applyBorder="1" applyAlignment="1" applyProtection="1">
      <alignment horizontal="left" wrapText="1"/>
      <protection locked="0"/>
    </xf>
    <xf numFmtId="0" fontId="2" fillId="2" borderId="1" xfId="0" applyFont="1" applyFill="1" applyBorder="1" applyAlignment="1" applyProtection="1">
      <alignment horizontal="left" wrapText="1"/>
      <protection locked="0"/>
    </xf>
    <xf numFmtId="0" fontId="3" fillId="0" borderId="0" xfId="0" applyFont="1" applyAlignment="1"/>
    <xf numFmtId="0" fontId="0" fillId="0" borderId="0" xfId="0" applyAlignment="1"/>
    <xf numFmtId="0" fontId="3" fillId="0" borderId="9" xfId="0" applyFont="1" applyBorder="1" applyAlignment="1">
      <alignment horizontal="center" wrapText="1"/>
    </xf>
    <xf numFmtId="0" fontId="3" fillId="0" borderId="22" xfId="0" applyFont="1" applyBorder="1" applyAlignment="1">
      <alignment horizontal="center" wrapText="1"/>
    </xf>
    <xf numFmtId="169" fontId="2" fillId="5" borderId="2" xfId="5" applyNumberFormat="1" applyFont="1" applyFill="1" applyBorder="1" applyProtection="1">
      <protection locked="0"/>
    </xf>
    <xf numFmtId="169" fontId="2" fillId="5" borderId="2" xfId="5" applyNumberFormat="1" applyFont="1" applyFill="1" applyBorder="1"/>
    <xf numFmtId="168" fontId="2" fillId="5" borderId="2" xfId="0" applyNumberFormat="1" applyFont="1" applyFill="1" applyBorder="1"/>
    <xf numFmtId="167" fontId="2" fillId="5" borderId="2" xfId="1" applyNumberFormat="1" applyFont="1" applyFill="1" applyBorder="1"/>
    <xf numFmtId="167" fontId="2" fillId="5" borderId="8" xfId="1" applyNumberFormat="1" applyFont="1" applyFill="1" applyBorder="1"/>
    <xf numFmtId="0" fontId="2" fillId="5" borderId="0" xfId="0" applyFont="1" applyFill="1"/>
  </cellXfs>
  <cellStyles count="7">
    <cellStyle name="Comma" xfId="5" builtinId="3"/>
    <cellStyle name="Currency" xfId="1" builtinId="4"/>
    <cellStyle name="Currency 2" xfId="6" xr:uid="{F5C52397-99A9-424C-9516-0D0AC302B430}"/>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ysClr val="windowText" lastClr="000000"/>
              </a:solidFill>
              <a:effectLst/>
              <a:latin typeface="+mn-lt"/>
              <a:ea typeface="+mn-ea"/>
              <a:cs typeface="+mn-cs"/>
            </a:rPr>
            <a:t>All</a:t>
          </a:r>
          <a:r>
            <a:rPr lang="en-CA" sz="1100" baseline="0">
              <a:solidFill>
                <a:sysClr val="windowText" lastClr="000000"/>
              </a:solidFill>
              <a:effectLst/>
              <a:latin typeface="+mn-lt"/>
              <a:ea typeface="+mn-ea"/>
              <a:cs typeface="+mn-cs"/>
            </a:rPr>
            <a:t> non-RPP Class B customers are billed on the first GA estimate.  From January to August, Customers were billed based on the mid point of each month and some customers were billed every two months. They were all transitioned to a calendar month basis in September. </a:t>
          </a:r>
          <a:endParaRPr lang="en-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F3C87051-05C4-4DA6-92AD-A6ABB658612D}"/>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54B2BD72-9729-47EB-A529-8D2514CAC555}"/>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46C7DDE0-34D4-46AA-A09F-1588ADFE434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2448289A-2562-4F08-903D-6C333195842C}"/>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E18B6793-8444-43CF-81D1-366CDBC734BD}"/>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209D1170-D00B-44B4-8ABE-A1AF1B9816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B757AB65-5311-45EB-AE41-E4FEA348E563}"/>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2FBF76A1-FD69-420C-A267-ABB9386CEE0A}"/>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D8F47FD8-B369-4D2C-8D9A-6C6937532C12}"/>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342B9622-3059-43C3-BFBB-84AAC57A16A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6827577F-7805-4310-93FE-35F2817D7243}"/>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4A7D2F96-31B9-4A93-B382-962C18A6445B}"/>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3247A434-D9D3-44D6-81E7-E897C4B849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E1439025-F38A-4E6B-873A-13B8A2F8CC18}"/>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D7CFB72A-3B03-4174-B053-5A477655D55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C146DA8E-2595-4F10-A285-ABC0B7E52523}"/>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B156BF4F-0C9C-46A1-8870-5C953F02F19C}"/>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92EDCF88-DE5F-4958-BF41-B1B2653D3F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66675</xdr:rowOff>
    </xdr:from>
    <xdr:to>
      <xdr:col>4</xdr:col>
      <xdr:colOff>1161220</xdr:colOff>
      <xdr:row>8</xdr:row>
      <xdr:rowOff>171450</xdr:rowOff>
    </xdr:to>
    <xdr:pic>
      <xdr:nvPicPr>
        <xdr:cNvPr id="9" name="Picture 8">
          <a:extLst>
            <a:ext uri="{FF2B5EF4-FFF2-40B4-BE49-F238E27FC236}">
              <a16:creationId xmlns:a16="http://schemas.microsoft.com/office/drawing/2014/main" id="{97F48AA0-54F8-4086-B9D4-A12CC7AA781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66675"/>
          <a:ext cx="8857420" cy="1628775"/>
        </a:xfrm>
        <a:prstGeom prst="rect">
          <a:avLst/>
        </a:prstGeom>
        <a:ln>
          <a:noFill/>
        </a:ln>
        <a:effectLst>
          <a:softEdge rad="112500"/>
        </a:effectLst>
      </xdr:spPr>
    </xdr:pic>
    <xdr:clientData/>
  </xdr:twoCellAnchor>
  <xdr:twoCellAnchor>
    <xdr:from>
      <xdr:col>0</xdr:col>
      <xdr:colOff>28575</xdr:colOff>
      <xdr:row>4</xdr:row>
      <xdr:rowOff>0</xdr:rowOff>
    </xdr:from>
    <xdr:to>
      <xdr:col>4</xdr:col>
      <xdr:colOff>952500</xdr:colOff>
      <xdr:row>7</xdr:row>
      <xdr:rowOff>161925</xdr:rowOff>
    </xdr:to>
    <xdr:sp macro="" textlink="">
      <xdr:nvSpPr>
        <xdr:cNvPr id="10" name="Rectangle 9">
          <a:extLst>
            <a:ext uri="{FF2B5EF4-FFF2-40B4-BE49-F238E27FC236}">
              <a16:creationId xmlns:a16="http://schemas.microsoft.com/office/drawing/2014/main" id="{8C69637C-7F60-439E-945A-91BEE4C7543F}"/>
            </a:ext>
          </a:extLst>
        </xdr:cNvPr>
        <xdr:cNvSpPr/>
      </xdr:nvSpPr>
      <xdr:spPr>
        <a:xfrm>
          <a:off x="28575" y="762000"/>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0</xdr:rowOff>
    </xdr:from>
    <xdr:to>
      <xdr:col>2</xdr:col>
      <xdr:colOff>920906</xdr:colOff>
      <xdr:row>2</xdr:row>
      <xdr:rowOff>60451</xdr:rowOff>
    </xdr:to>
    <xdr:sp macro="" textlink="">
      <xdr:nvSpPr>
        <xdr:cNvPr id="11" name="Rectangle 10">
          <a:extLst>
            <a:ext uri="{FF2B5EF4-FFF2-40B4-BE49-F238E27FC236}">
              <a16:creationId xmlns:a16="http://schemas.microsoft.com/office/drawing/2014/main" id="{7A73D6C9-251E-412C-9C66-AF1F2C64C3B5}"/>
            </a:ext>
          </a:extLst>
        </xdr:cNvPr>
        <xdr:cNvSpPr/>
      </xdr:nvSpPr>
      <xdr:spPr>
        <a:xfrm>
          <a:off x="638175" y="19050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19050</xdr:rowOff>
    </xdr:from>
    <xdr:to>
      <xdr:col>0</xdr:col>
      <xdr:colOff>598832</xdr:colOff>
      <xdr:row>2</xdr:row>
      <xdr:rowOff>124063</xdr:rowOff>
    </xdr:to>
    <xdr:pic>
      <xdr:nvPicPr>
        <xdr:cNvPr id="12" name="Picture 11">
          <a:extLst>
            <a:ext uri="{FF2B5EF4-FFF2-40B4-BE49-F238E27FC236}">
              <a16:creationId xmlns:a16="http://schemas.microsoft.com/office/drawing/2014/main" id="{5092EA17-0B33-4725-A1FD-3BB2E81CE3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0955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nue\Downloads\GA_Analysis_Workform_20180712-3%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GA Analysis "/>
      <sheetName val="GA 2014"/>
      <sheetName val="GA 2015"/>
      <sheetName val="GA 2016"/>
      <sheetName val="GA 2017"/>
      <sheetName val="GA Rates"/>
      <sheetName val="2 1 5 TotalConsumptionData_Dist"/>
    </sheetNames>
    <sheetDataSet>
      <sheetData sheetId="0"/>
      <sheetData sheetId="1" refreshError="1"/>
      <sheetData sheetId="2" refreshError="1"/>
      <sheetData sheetId="3" refreshError="1"/>
      <sheetData sheetId="4" refreshError="1"/>
      <sheetData sheetId="5" refreshError="1"/>
      <sheetData sheetId="6" refreshError="1"/>
      <sheetData sheetId="7">
        <row r="3">
          <cell r="A3" t="str">
            <v>($/kWh)</v>
          </cell>
          <cell r="B3" t="str">
            <v>First Estimate</v>
          </cell>
          <cell r="C3" t="str">
            <v>Second Estimate</v>
          </cell>
          <cell r="D3" t="str">
            <v>Actual</v>
          </cell>
        </row>
        <row r="4">
          <cell r="A4" t="str">
            <v>January</v>
          </cell>
          <cell r="B4">
            <v>6.6869999999999999E-2</v>
          </cell>
          <cell r="C4">
            <v>8.677E-2</v>
          </cell>
          <cell r="D4">
            <v>8.2269999999999996E-2</v>
          </cell>
        </row>
        <row r="5">
          <cell r="A5" t="str">
            <v>February</v>
          </cell>
          <cell r="B5">
            <v>0.10559</v>
          </cell>
          <cell r="C5">
            <v>8.43E-2</v>
          </cell>
          <cell r="D5">
            <v>8.6389999999999995E-2</v>
          </cell>
        </row>
        <row r="6">
          <cell r="A6" t="str">
            <v>March</v>
          </cell>
          <cell r="B6">
            <v>8.4089999999999998E-2</v>
          </cell>
          <cell r="C6">
            <v>6.8860000000000005E-2</v>
          </cell>
          <cell r="D6">
            <v>7.1349999999999997E-2</v>
          </cell>
        </row>
        <row r="7">
          <cell r="A7" t="str">
            <v>April</v>
          </cell>
          <cell r="B7">
            <v>6.8739999999999996E-2</v>
          </cell>
          <cell r="C7">
            <v>0.10218000000000001</v>
          </cell>
          <cell r="D7">
            <v>0.10778</v>
          </cell>
        </row>
        <row r="8">
          <cell r="A8" t="str">
            <v>May</v>
          </cell>
          <cell r="B8">
            <v>0.10623</v>
          </cell>
          <cell r="C8">
            <v>0.12776000000000001</v>
          </cell>
          <cell r="D8">
            <v>0.12307</v>
          </cell>
        </row>
        <row r="9">
          <cell r="A9" t="str">
            <v>June</v>
          </cell>
          <cell r="B9">
            <v>0.11954000000000001</v>
          </cell>
          <cell r="C9">
            <v>0.12562999999999999</v>
          </cell>
          <cell r="D9">
            <v>0.11848</v>
          </cell>
        </row>
        <row r="10">
          <cell r="A10" t="str">
            <v>July</v>
          </cell>
          <cell r="B10">
            <v>0.10651999999999999</v>
          </cell>
          <cell r="C10">
            <v>0.10197000000000001</v>
          </cell>
          <cell r="D10">
            <v>0.1128</v>
          </cell>
        </row>
        <row r="11">
          <cell r="A11" t="str">
            <v>August</v>
          </cell>
          <cell r="B11">
            <v>0.115</v>
          </cell>
          <cell r="C11">
            <v>0.10476000000000001</v>
          </cell>
          <cell r="D11">
            <v>0.10109</v>
          </cell>
        </row>
        <row r="12">
          <cell r="A12" t="str">
            <v>September</v>
          </cell>
          <cell r="B12">
            <v>0.12739</v>
          </cell>
          <cell r="C12">
            <v>9.8949999999999996E-2</v>
          </cell>
          <cell r="D12">
            <v>8.8639999999999997E-2</v>
          </cell>
        </row>
        <row r="13">
          <cell r="A13" t="str">
            <v>October</v>
          </cell>
          <cell r="B13">
            <v>0.10212</v>
          </cell>
          <cell r="C13">
            <v>0.11973</v>
          </cell>
          <cell r="D13">
            <v>0.12562999999999999</v>
          </cell>
        </row>
        <row r="14">
          <cell r="A14" t="str">
            <v xml:space="preserve">November </v>
          </cell>
          <cell r="B14">
            <v>0.11164</v>
          </cell>
          <cell r="C14">
            <v>9.6689999999999998E-2</v>
          </cell>
          <cell r="D14">
            <v>9.7040000000000001E-2</v>
          </cell>
        </row>
        <row r="15">
          <cell r="A15" t="str">
            <v>December</v>
          </cell>
          <cell r="B15">
            <v>8.3909999999999998E-2</v>
          </cell>
          <cell r="C15">
            <v>9.6689999999999998E-2</v>
          </cell>
          <cell r="D15">
            <v>9.2069999999999999E-2</v>
          </cell>
        </row>
      </sheetData>
      <sheetData sheetId="8">
        <row r="4">
          <cell r="B4" t="str">
            <v>Company_Name</v>
          </cell>
          <cell r="F4" t="str">
            <v>Ret_Metered_consumption_in_kWhs</v>
          </cell>
          <cell r="G4" t="str">
            <v>Ret_Metered_consumption_in_kWs</v>
          </cell>
          <cell r="H4" t="str">
            <v>Dist_RPPMeterCustkWh</v>
          </cell>
          <cell r="I4" t="str">
            <v>Dist_RPPMeterCustkW</v>
          </cell>
          <cell r="J4" t="str">
            <v>Dist_NonRPPMeterCustkWh</v>
          </cell>
          <cell r="K4" t="str">
            <v>Dist_NonRPPMeterCustkW</v>
          </cell>
          <cell r="L4" t="str">
            <v>IESOMeterCustkWh</v>
          </cell>
          <cell r="M4" t="str">
            <v>IESOMeterCustKW</v>
          </cell>
          <cell r="N4" t="str">
            <v>Class_A_Consumption_kWhs</v>
          </cell>
          <cell r="O4" t="str">
            <v>Class_A_Consumption_kWs</v>
          </cell>
          <cell r="P4" t="str">
            <v>TotConsmptionforDistCustkWh</v>
          </cell>
          <cell r="Q4" t="str">
            <v>TotConsmptionforDistCustkW</v>
          </cell>
          <cell r="R4" t="str">
            <v>Calculated_TOTAL_KWH</v>
          </cell>
          <cell r="S4" t="str">
            <v>Calculated_TOTAL_KW</v>
          </cell>
          <cell r="T4" t="str">
            <v>Total Metered Excluding WMP</v>
          </cell>
          <cell r="U4" t="str">
            <v>Non RPP</v>
          </cell>
        </row>
        <row r="5">
          <cell r="B5" t="str">
            <v>ALECTRA UTILITIES CORPORATION</v>
          </cell>
          <cell r="F5">
            <v>2735166167</v>
          </cell>
          <cell r="G5">
            <v>5493928</v>
          </cell>
          <cell r="H5">
            <v>8730758764</v>
          </cell>
          <cell r="I5">
            <v>3183669</v>
          </cell>
          <cell r="J5">
            <v>9692001985</v>
          </cell>
          <cell r="K5">
            <v>23895726</v>
          </cell>
          <cell r="L5">
            <v>811776337</v>
          </cell>
          <cell r="M5">
            <v>1381122</v>
          </cell>
          <cell r="N5">
            <v>3450770317</v>
          </cell>
          <cell r="O5">
            <v>6672805</v>
          </cell>
          <cell r="P5">
            <v>19234537086</v>
          </cell>
          <cell r="Q5">
            <v>28460517</v>
          </cell>
          <cell r="R5">
            <v>21969703253</v>
          </cell>
          <cell r="S5">
            <v>33954445</v>
          </cell>
          <cell r="T5">
            <v>21157926916</v>
          </cell>
          <cell r="U5">
            <v>12427168152</v>
          </cell>
        </row>
        <row r="6">
          <cell r="B6" t="str">
            <v>ALGOMA POWER INC.</v>
          </cell>
          <cell r="F6">
            <v>7589178.4400000004</v>
          </cell>
          <cell r="G6">
            <v>8592</v>
          </cell>
          <cell r="H6">
            <v>107041096.09</v>
          </cell>
          <cell r="I6">
            <v>9869.01</v>
          </cell>
          <cell r="J6">
            <v>88433502.849999994</v>
          </cell>
          <cell r="K6">
            <v>192374.8</v>
          </cell>
          <cell r="L6">
            <v>0</v>
          </cell>
          <cell r="M6">
            <v>0</v>
          </cell>
          <cell r="N6">
            <v>58917721.789999999</v>
          </cell>
          <cell r="O6">
            <v>99618.3</v>
          </cell>
          <cell r="P6">
            <v>195474598.94</v>
          </cell>
          <cell r="Q6">
            <v>202243.81</v>
          </cell>
          <cell r="R6">
            <v>203063777.38</v>
          </cell>
          <cell r="S6">
            <v>210836.14</v>
          </cell>
          <cell r="T6">
            <v>203063777.38</v>
          </cell>
          <cell r="U6">
            <v>96022681.289999992</v>
          </cell>
        </row>
        <row r="7">
          <cell r="B7" t="str">
            <v>ATIKOKAN HYDRO INC.</v>
          </cell>
          <cell r="F7">
            <v>1232089.98</v>
          </cell>
          <cell r="G7">
            <v>2603</v>
          </cell>
          <cell r="H7">
            <v>13371836.82</v>
          </cell>
          <cell r="I7">
            <v>0</v>
          </cell>
          <cell r="J7">
            <v>15005971.630000001</v>
          </cell>
          <cell r="K7">
            <v>42253.94</v>
          </cell>
          <cell r="L7">
            <v>0</v>
          </cell>
          <cell r="M7">
            <v>0</v>
          </cell>
          <cell r="N7">
            <v>4563646.5599999996</v>
          </cell>
          <cell r="O7">
            <v>18088.38</v>
          </cell>
          <cell r="P7">
            <v>28377808.449999999</v>
          </cell>
          <cell r="Q7">
            <v>42253.94</v>
          </cell>
          <cell r="R7">
            <v>29609898.43</v>
          </cell>
          <cell r="S7">
            <v>44857.54</v>
          </cell>
          <cell r="T7">
            <v>29609898.43</v>
          </cell>
          <cell r="U7">
            <v>16238061.610000001</v>
          </cell>
        </row>
        <row r="8">
          <cell r="B8" t="str">
            <v>BLUEWATER POWER DISTRIBUTION CORPORATION</v>
          </cell>
          <cell r="F8">
            <v>60613020</v>
          </cell>
          <cell r="G8">
            <v>100189</v>
          </cell>
          <cell r="H8">
            <v>360840844</v>
          </cell>
          <cell r="I8">
            <v>96062</v>
          </cell>
          <cell r="J8">
            <v>439293405</v>
          </cell>
          <cell r="K8">
            <v>938025</v>
          </cell>
          <cell r="L8">
            <v>116775525</v>
          </cell>
          <cell r="M8">
            <v>190405</v>
          </cell>
          <cell r="N8">
            <v>280305798</v>
          </cell>
          <cell r="O8">
            <v>480944</v>
          </cell>
          <cell r="P8">
            <v>916909774</v>
          </cell>
          <cell r="Q8">
            <v>1224492</v>
          </cell>
          <cell r="R8">
            <v>977522794</v>
          </cell>
          <cell r="S8">
            <v>1324681</v>
          </cell>
          <cell r="T8">
            <v>860747269</v>
          </cell>
          <cell r="U8">
            <v>499906425</v>
          </cell>
        </row>
        <row r="9">
          <cell r="B9" t="str">
            <v>BRANTFORD POWER INC.</v>
          </cell>
          <cell r="F9">
            <v>158219509.30000001</v>
          </cell>
          <cell r="G9">
            <v>332352</v>
          </cell>
          <cell r="H9">
            <v>383768359.55000001</v>
          </cell>
          <cell r="I9">
            <v>112785.16</v>
          </cell>
          <cell r="J9">
            <v>350272883.18000001</v>
          </cell>
          <cell r="K9">
            <v>978161.98</v>
          </cell>
          <cell r="L9">
            <v>49798281</v>
          </cell>
          <cell r="M9">
            <v>119621.52</v>
          </cell>
          <cell r="N9">
            <v>116262049</v>
          </cell>
          <cell r="O9">
            <v>226480.18</v>
          </cell>
          <cell r="P9">
            <v>783839523.73000002</v>
          </cell>
          <cell r="Q9">
            <v>1210568.6599999999</v>
          </cell>
          <cell r="R9">
            <v>942059033.02999997</v>
          </cell>
          <cell r="S9">
            <v>1542920.96</v>
          </cell>
          <cell r="T9">
            <v>892260752.02999997</v>
          </cell>
          <cell r="U9">
            <v>508492392.48000002</v>
          </cell>
        </row>
        <row r="10">
          <cell r="B10" t="str">
            <v>BURLINGTON HYDRO INC.</v>
          </cell>
          <cell r="F10">
            <v>176577660</v>
          </cell>
          <cell r="G10">
            <v>405566</v>
          </cell>
          <cell r="H10">
            <v>762645853</v>
          </cell>
          <cell r="I10">
            <v>366461</v>
          </cell>
          <cell r="J10">
            <v>617809779</v>
          </cell>
          <cell r="K10">
            <v>1631018</v>
          </cell>
          <cell r="L10">
            <v>0</v>
          </cell>
          <cell r="M10">
            <v>0</v>
          </cell>
          <cell r="N10">
            <v>126515929</v>
          </cell>
          <cell r="O10">
            <v>310497</v>
          </cell>
          <cell r="P10">
            <v>1380455632</v>
          </cell>
          <cell r="Q10">
            <v>1997479</v>
          </cell>
          <cell r="R10">
            <v>1557033292</v>
          </cell>
          <cell r="S10">
            <v>2403045</v>
          </cell>
          <cell r="T10">
            <v>1557033292</v>
          </cell>
          <cell r="U10">
            <v>794387439</v>
          </cell>
        </row>
        <row r="11">
          <cell r="B11" t="str">
            <v>CANADIAN NIAGARA POWER INC.</v>
          </cell>
          <cell r="F11">
            <v>29686787.5</v>
          </cell>
          <cell r="G11">
            <v>33427</v>
          </cell>
          <cell r="H11">
            <v>254865795.34</v>
          </cell>
          <cell r="I11">
            <v>45229.73</v>
          </cell>
          <cell r="J11">
            <v>168246626.28999999</v>
          </cell>
          <cell r="K11">
            <v>528462.72</v>
          </cell>
          <cell r="L11">
            <v>0</v>
          </cell>
          <cell r="M11">
            <v>0</v>
          </cell>
          <cell r="N11">
            <v>58621262.450000003</v>
          </cell>
          <cell r="O11">
            <v>176722.29</v>
          </cell>
          <cell r="P11">
            <v>423112421.63</v>
          </cell>
          <cell r="Q11">
            <v>573692.44999999995</v>
          </cell>
          <cell r="R11">
            <v>452799209.13</v>
          </cell>
          <cell r="S11">
            <v>607120.19999999995</v>
          </cell>
          <cell r="T11">
            <v>452799209.13</v>
          </cell>
          <cell r="U11">
            <v>197933413.78999999</v>
          </cell>
        </row>
        <row r="12">
          <cell r="B12" t="str">
            <v>CENTRE WELLINGTON HYDRO LTD.</v>
          </cell>
          <cell r="F12">
            <v>15455698</v>
          </cell>
          <cell r="G12">
            <v>22790</v>
          </cell>
          <cell r="H12">
            <v>61928647</v>
          </cell>
          <cell r="I12">
            <v>5373.88</v>
          </cell>
          <cell r="J12">
            <v>57244721</v>
          </cell>
          <cell r="K12">
            <v>150396.32</v>
          </cell>
          <cell r="L12">
            <v>2990901.7</v>
          </cell>
          <cell r="M12">
            <v>5479.21</v>
          </cell>
          <cell r="N12">
            <v>0</v>
          </cell>
          <cell r="O12">
            <v>0</v>
          </cell>
          <cell r="P12">
            <v>122164269.7</v>
          </cell>
          <cell r="Q12">
            <v>161249.41</v>
          </cell>
          <cell r="R12">
            <v>137619967.69999999</v>
          </cell>
          <cell r="S12">
            <v>184040.21</v>
          </cell>
          <cell r="T12">
            <v>134629066</v>
          </cell>
          <cell r="U12">
            <v>72700419</v>
          </cell>
        </row>
        <row r="13">
          <cell r="B13" t="str">
            <v>CHAPLEAU PUBLIC UTILITIES CORPORATION</v>
          </cell>
          <cell r="F13">
            <v>478450</v>
          </cell>
          <cell r="G13">
            <v>750</v>
          </cell>
          <cell r="H13">
            <v>17529372</v>
          </cell>
          <cell r="I13">
            <v>826.69</v>
          </cell>
          <cell r="J13">
            <v>6565386</v>
          </cell>
          <cell r="K13">
            <v>16771</v>
          </cell>
          <cell r="L13">
            <v>0</v>
          </cell>
          <cell r="M13">
            <v>0</v>
          </cell>
          <cell r="N13">
            <v>0</v>
          </cell>
          <cell r="O13">
            <v>0</v>
          </cell>
          <cell r="P13">
            <v>24094758</v>
          </cell>
          <cell r="Q13">
            <v>17597.689999999999</v>
          </cell>
          <cell r="R13">
            <v>24573208</v>
          </cell>
          <cell r="S13">
            <v>18348.29</v>
          </cell>
          <cell r="T13">
            <v>24573208</v>
          </cell>
          <cell r="U13">
            <v>7043836</v>
          </cell>
        </row>
        <row r="14">
          <cell r="B14" t="str">
            <v>COLLUS POWERSTREAM CORP.</v>
          </cell>
          <cell r="F14">
            <v>36838997.079999998</v>
          </cell>
          <cell r="G14">
            <v>62008</v>
          </cell>
          <cell r="H14">
            <v>156368050.84</v>
          </cell>
          <cell r="I14">
            <v>27806.93</v>
          </cell>
          <cell r="J14">
            <v>95469385.260000005</v>
          </cell>
          <cell r="K14">
            <v>223834.7</v>
          </cell>
          <cell r="L14">
            <v>2622219.85</v>
          </cell>
          <cell r="M14">
            <v>4948.96</v>
          </cell>
          <cell r="N14">
            <v>43660807.75</v>
          </cell>
          <cell r="O14">
            <v>88754.7</v>
          </cell>
          <cell r="P14">
            <v>254459655.94999999</v>
          </cell>
          <cell r="Q14">
            <v>256590.59</v>
          </cell>
          <cell r="R14">
            <v>291298653.02999997</v>
          </cell>
          <cell r="S14">
            <v>318599.03000000003</v>
          </cell>
          <cell r="T14">
            <v>288676433.18000001</v>
          </cell>
          <cell r="U14">
            <v>132308382.34</v>
          </cell>
        </row>
        <row r="15">
          <cell r="B15" t="str">
            <v>COOPERATIVE HYDRO EMBRUN INC.</v>
          </cell>
          <cell r="F15">
            <v>798369</v>
          </cell>
          <cell r="G15">
            <v>0</v>
          </cell>
          <cell r="H15">
            <v>23247457</v>
          </cell>
          <cell r="I15">
            <v>0</v>
          </cell>
          <cell r="J15">
            <v>3782579</v>
          </cell>
          <cell r="K15">
            <v>11209</v>
          </cell>
          <cell r="L15">
            <v>0</v>
          </cell>
          <cell r="M15">
            <v>0</v>
          </cell>
          <cell r="N15">
            <v>0</v>
          </cell>
          <cell r="O15">
            <v>0</v>
          </cell>
          <cell r="P15">
            <v>27030036</v>
          </cell>
          <cell r="Q15">
            <v>11209</v>
          </cell>
          <cell r="R15">
            <v>27828405</v>
          </cell>
          <cell r="S15">
            <v>11209</v>
          </cell>
          <cell r="T15">
            <v>27828405</v>
          </cell>
          <cell r="U15">
            <v>4580948</v>
          </cell>
        </row>
        <row r="16">
          <cell r="B16" t="str">
            <v>E.L.K. ENERGY INC.</v>
          </cell>
          <cell r="F16">
            <v>1</v>
          </cell>
          <cell r="G16">
            <v>1</v>
          </cell>
          <cell r="H16">
            <v>107468847</v>
          </cell>
          <cell r="I16">
            <v>7540</v>
          </cell>
          <cell r="J16">
            <v>112352023</v>
          </cell>
          <cell r="K16">
            <v>187474</v>
          </cell>
          <cell r="L16">
            <v>0</v>
          </cell>
          <cell r="M16">
            <v>0</v>
          </cell>
          <cell r="N16">
            <v>10527574</v>
          </cell>
          <cell r="O16">
            <v>55609</v>
          </cell>
          <cell r="P16">
            <v>219820870</v>
          </cell>
          <cell r="Q16">
            <v>195014</v>
          </cell>
          <cell r="R16">
            <v>219820871</v>
          </cell>
          <cell r="S16">
            <v>195015</v>
          </cell>
          <cell r="T16">
            <v>219820871</v>
          </cell>
          <cell r="U16">
            <v>112352024</v>
          </cell>
        </row>
        <row r="17">
          <cell r="B17" t="str">
            <v>ENERGY+ INC.</v>
          </cell>
          <cell r="F17">
            <v>227507289</v>
          </cell>
          <cell r="G17">
            <v>504762</v>
          </cell>
          <cell r="H17">
            <v>650599864.13999999</v>
          </cell>
          <cell r="I17">
            <v>121226.4</v>
          </cell>
          <cell r="J17">
            <v>724724625.66999996</v>
          </cell>
          <cell r="K17">
            <v>2171002.7599999998</v>
          </cell>
          <cell r="L17">
            <v>40066139.259999998</v>
          </cell>
          <cell r="M17">
            <v>67941.7</v>
          </cell>
          <cell r="N17">
            <v>177256773.63999999</v>
          </cell>
          <cell r="O17">
            <v>388700.96</v>
          </cell>
          <cell r="P17">
            <v>1415390629.0699999</v>
          </cell>
          <cell r="Q17">
            <v>2360170.86</v>
          </cell>
          <cell r="R17">
            <v>1642897918.0699999</v>
          </cell>
          <cell r="S17">
            <v>2864932.86</v>
          </cell>
          <cell r="T17">
            <v>1602831778.8099999</v>
          </cell>
          <cell r="U17">
            <v>952231914.66999996</v>
          </cell>
        </row>
        <row r="18">
          <cell r="B18" t="str">
            <v>ENTEGRUS POWERLINES INC.</v>
          </cell>
          <cell r="F18">
            <v>136208932.96000001</v>
          </cell>
          <cell r="G18">
            <v>265808</v>
          </cell>
          <cell r="H18">
            <v>375649810.44019997</v>
          </cell>
          <cell r="I18">
            <v>99051.963333000007</v>
          </cell>
          <cell r="J18">
            <v>367692738.333</v>
          </cell>
          <cell r="K18">
            <v>1063877.45</v>
          </cell>
          <cell r="L18">
            <v>4583831.7300000004</v>
          </cell>
          <cell r="M18">
            <v>11680.77</v>
          </cell>
          <cell r="N18">
            <v>238476526</v>
          </cell>
          <cell r="O18">
            <v>548902</v>
          </cell>
          <cell r="P18">
            <v>747926380.50320005</v>
          </cell>
          <cell r="Q18">
            <v>1174610.1833329999</v>
          </cell>
          <cell r="R18">
            <v>884135313.46319997</v>
          </cell>
          <cell r="S18">
            <v>1440418.1833329999</v>
          </cell>
          <cell r="T18">
            <v>879551481.73320007</v>
          </cell>
          <cell r="U18">
            <v>503901671.29299998</v>
          </cell>
        </row>
        <row r="19">
          <cell r="B19" t="str">
            <v>ENWIN UTILITIES LTD.</v>
          </cell>
          <cell r="F19">
            <v>210569707</v>
          </cell>
          <cell r="G19">
            <v>444018</v>
          </cell>
          <cell r="H19">
            <v>911300246.80999994</v>
          </cell>
          <cell r="I19">
            <v>483761.84</v>
          </cell>
          <cell r="J19">
            <v>1002407655.7</v>
          </cell>
          <cell r="K19">
            <v>2271498.2000000002</v>
          </cell>
          <cell r="L19">
            <v>242857315.5</v>
          </cell>
          <cell r="M19">
            <v>463568.8</v>
          </cell>
          <cell r="N19">
            <v>495677164.07999998</v>
          </cell>
          <cell r="O19">
            <v>975912</v>
          </cell>
          <cell r="P19">
            <v>2156565218.0100002</v>
          </cell>
          <cell r="Q19">
            <v>3218828.84</v>
          </cell>
          <cell r="R19">
            <v>2367134925.0100002</v>
          </cell>
          <cell r="S19">
            <v>3662847.64</v>
          </cell>
          <cell r="T19">
            <v>2124277609.51</v>
          </cell>
          <cell r="U19">
            <v>1212977362.7</v>
          </cell>
        </row>
        <row r="20">
          <cell r="B20" t="str">
            <v>ERIE THAMES POWERLINES CORPORATION</v>
          </cell>
          <cell r="F20">
            <v>52664112</v>
          </cell>
          <cell r="G20">
            <v>109464</v>
          </cell>
          <cell r="H20">
            <v>170501882</v>
          </cell>
          <cell r="I20">
            <v>53268.71</v>
          </cell>
          <cell r="J20">
            <v>255076321</v>
          </cell>
          <cell r="K20">
            <v>502211.92</v>
          </cell>
          <cell r="L20">
            <v>0</v>
          </cell>
          <cell r="M20">
            <v>0</v>
          </cell>
          <cell r="N20">
            <v>108673765</v>
          </cell>
          <cell r="O20">
            <v>247265.74</v>
          </cell>
          <cell r="P20">
            <v>425578203</v>
          </cell>
          <cell r="Q20">
            <v>555480.63</v>
          </cell>
          <cell r="R20">
            <v>478242315</v>
          </cell>
          <cell r="S20">
            <v>664944.63</v>
          </cell>
          <cell r="T20">
            <v>478242315</v>
          </cell>
          <cell r="U20">
            <v>307740433</v>
          </cell>
        </row>
        <row r="21">
          <cell r="B21" t="str">
            <v>ESPANOLA REGIONAL HYDRO DISTRIBUTION CORPORATION</v>
          </cell>
          <cell r="F21">
            <v>8259498.4000000004</v>
          </cell>
          <cell r="G21">
            <v>14739</v>
          </cell>
          <cell r="H21">
            <v>37401936.700000003</v>
          </cell>
          <cell r="I21">
            <v>2791.9</v>
          </cell>
          <cell r="J21">
            <v>8855247.9000000004</v>
          </cell>
          <cell r="K21">
            <v>21742.1</v>
          </cell>
          <cell r="L21">
            <v>0</v>
          </cell>
          <cell r="M21">
            <v>0</v>
          </cell>
          <cell r="N21">
            <v>0</v>
          </cell>
          <cell r="O21">
            <v>0</v>
          </cell>
          <cell r="P21">
            <v>46257184.600000001</v>
          </cell>
          <cell r="Q21">
            <v>24534</v>
          </cell>
          <cell r="R21">
            <v>54516683</v>
          </cell>
          <cell r="S21">
            <v>39273</v>
          </cell>
          <cell r="T21">
            <v>54516683</v>
          </cell>
          <cell r="U21">
            <v>17114746.300000001</v>
          </cell>
        </row>
        <row r="22">
          <cell r="B22" t="str">
            <v>ESSEX POWERLINES CORPORATION</v>
          </cell>
          <cell r="F22">
            <v>68913583.099999994</v>
          </cell>
          <cell r="G22">
            <v>169060</v>
          </cell>
          <cell r="H22">
            <v>299644634.06999999</v>
          </cell>
          <cell r="I22">
            <v>56516.35</v>
          </cell>
          <cell r="J22">
            <v>111682700.55</v>
          </cell>
          <cell r="K22">
            <v>322405.03999999998</v>
          </cell>
          <cell r="L22">
            <v>10695832.890000001</v>
          </cell>
          <cell r="M22">
            <v>20658.14</v>
          </cell>
          <cell r="N22">
            <v>4507656.12</v>
          </cell>
          <cell r="O22">
            <v>12525.04</v>
          </cell>
          <cell r="P22">
            <v>422023167.50999999</v>
          </cell>
          <cell r="Q22">
            <v>399579.53</v>
          </cell>
          <cell r="R22">
            <v>490936750.61000001</v>
          </cell>
          <cell r="S22">
            <v>568640.38</v>
          </cell>
          <cell r="T22">
            <v>480240917.71999997</v>
          </cell>
          <cell r="U22">
            <v>180596283.64999998</v>
          </cell>
        </row>
        <row r="23">
          <cell r="B23" t="str">
            <v>FESTIVAL HYDRO INC.</v>
          </cell>
          <cell r="F23">
            <v>127658497.11</v>
          </cell>
          <cell r="G23">
            <v>282391</v>
          </cell>
          <cell r="H23">
            <v>192146831.27000001</v>
          </cell>
          <cell r="I23">
            <v>54830.8</v>
          </cell>
          <cell r="J23">
            <v>269823282.29000002</v>
          </cell>
          <cell r="K23">
            <v>601038.38</v>
          </cell>
          <cell r="L23">
            <v>3139758.12</v>
          </cell>
          <cell r="M23">
            <v>5723.72</v>
          </cell>
          <cell r="N23">
            <v>178028756.16999999</v>
          </cell>
          <cell r="O23">
            <v>370404.2</v>
          </cell>
          <cell r="P23">
            <v>465109871.68000001</v>
          </cell>
          <cell r="Q23">
            <v>661592.9</v>
          </cell>
          <cell r="R23">
            <v>592768368.78999996</v>
          </cell>
          <cell r="S23">
            <v>943984.14</v>
          </cell>
          <cell r="T23">
            <v>589628610.67000008</v>
          </cell>
          <cell r="U23">
            <v>397481779.40000004</v>
          </cell>
        </row>
        <row r="24">
          <cell r="B24" t="str">
            <v>FORT FRANCES POWER CORPORATION</v>
          </cell>
          <cell r="F24">
            <v>727134.55</v>
          </cell>
          <cell r="G24">
            <v>0</v>
          </cell>
          <cell r="H24">
            <v>52620671</v>
          </cell>
          <cell r="I24">
            <v>0</v>
          </cell>
          <cell r="J24">
            <v>18961128</v>
          </cell>
          <cell r="K24">
            <v>49880</v>
          </cell>
          <cell r="L24">
            <v>0</v>
          </cell>
          <cell r="M24">
            <v>0</v>
          </cell>
          <cell r="N24">
            <v>0</v>
          </cell>
          <cell r="O24">
            <v>0</v>
          </cell>
          <cell r="P24">
            <v>71581799</v>
          </cell>
          <cell r="Q24">
            <v>49880</v>
          </cell>
          <cell r="R24">
            <v>72308933.549999997</v>
          </cell>
          <cell r="S24">
            <v>49880</v>
          </cell>
          <cell r="T24">
            <v>72308933.549999997</v>
          </cell>
          <cell r="U24">
            <v>19688262.550000001</v>
          </cell>
        </row>
        <row r="25">
          <cell r="B25" t="str">
            <v>GREATER SUDBURY HYDRO INC.</v>
          </cell>
          <cell r="F25">
            <v>83591639.680000007</v>
          </cell>
          <cell r="G25">
            <v>147260</v>
          </cell>
          <cell r="H25">
            <v>514629970.98000002</v>
          </cell>
          <cell r="I25">
            <v>173561.67</v>
          </cell>
          <cell r="J25">
            <v>245875032.91999999</v>
          </cell>
          <cell r="K25">
            <v>570066.76</v>
          </cell>
          <cell r="L25">
            <v>3624729.23</v>
          </cell>
          <cell r="M25">
            <v>6810.36</v>
          </cell>
          <cell r="N25">
            <v>36594283.759999998</v>
          </cell>
          <cell r="O25">
            <v>138457.79</v>
          </cell>
          <cell r="P25">
            <v>764129733.13</v>
          </cell>
          <cell r="Q25">
            <v>750438.79</v>
          </cell>
          <cell r="R25">
            <v>847721372.80999994</v>
          </cell>
          <cell r="S25">
            <v>897699.23</v>
          </cell>
          <cell r="T25">
            <v>844096643.58000004</v>
          </cell>
          <cell r="U25">
            <v>329466672.60000002</v>
          </cell>
        </row>
        <row r="26">
          <cell r="B26" t="str">
            <v>GRIMSBY POWER INCORPORATED</v>
          </cell>
          <cell r="F26">
            <v>17783005.859999999</v>
          </cell>
          <cell r="G26">
            <v>33510</v>
          </cell>
          <cell r="H26">
            <v>105239592.08</v>
          </cell>
          <cell r="I26">
            <v>7372.42</v>
          </cell>
          <cell r="J26">
            <v>76441698.939999998</v>
          </cell>
          <cell r="K26">
            <v>249262.46</v>
          </cell>
          <cell r="L26">
            <v>3429861.18</v>
          </cell>
          <cell r="M26">
            <v>6718.85</v>
          </cell>
          <cell r="N26">
            <v>1987519.2</v>
          </cell>
          <cell r="O26">
            <v>4930.41</v>
          </cell>
          <cell r="P26">
            <v>185111152.19999999</v>
          </cell>
          <cell r="Q26">
            <v>263353.73</v>
          </cell>
          <cell r="R26">
            <v>202894158.06</v>
          </cell>
          <cell r="S26">
            <v>296864.11</v>
          </cell>
          <cell r="T26">
            <v>199464296.88</v>
          </cell>
          <cell r="U26">
            <v>94224704.799999997</v>
          </cell>
        </row>
        <row r="27">
          <cell r="B27" t="str">
            <v>GUELPH HYDRO ELECTRIC SYSTEMS INC.</v>
          </cell>
          <cell r="F27">
            <v>197114360.37</v>
          </cell>
          <cell r="G27">
            <v>375574</v>
          </cell>
          <cell r="H27">
            <v>477444082.88</v>
          </cell>
          <cell r="I27">
            <v>94778.64</v>
          </cell>
          <cell r="J27">
            <v>921412854.80999994</v>
          </cell>
          <cell r="K27">
            <v>2146272.7000000002</v>
          </cell>
          <cell r="L27">
            <v>6196613.7000000002</v>
          </cell>
          <cell r="M27">
            <v>13103.85</v>
          </cell>
          <cell r="N27">
            <v>562293627.92999995</v>
          </cell>
          <cell r="O27">
            <v>1084589.18</v>
          </cell>
          <cell r="P27">
            <v>1405053551.3900001</v>
          </cell>
          <cell r="Q27">
            <v>2254155.19</v>
          </cell>
          <cell r="R27">
            <v>1602167911.76</v>
          </cell>
          <cell r="S27">
            <v>2629729.92</v>
          </cell>
          <cell r="T27">
            <v>1595971298.0599999</v>
          </cell>
          <cell r="U27">
            <v>1118527215.1799998</v>
          </cell>
        </row>
        <row r="28">
          <cell r="B28" t="str">
            <v>HALTON HILLS HYDRO INC.</v>
          </cell>
          <cell r="F28">
            <v>67385238</v>
          </cell>
          <cell r="G28">
            <v>128208</v>
          </cell>
          <cell r="H28">
            <v>245359146</v>
          </cell>
          <cell r="I28">
            <v>54012</v>
          </cell>
          <cell r="J28">
            <v>164250010</v>
          </cell>
          <cell r="K28">
            <v>471178</v>
          </cell>
          <cell r="L28">
            <v>4234039</v>
          </cell>
          <cell r="M28">
            <v>7376</v>
          </cell>
          <cell r="N28">
            <v>44894121</v>
          </cell>
          <cell r="O28">
            <v>128188</v>
          </cell>
          <cell r="P28">
            <v>413843195</v>
          </cell>
          <cell r="Q28">
            <v>532566</v>
          </cell>
          <cell r="R28">
            <v>481228433</v>
          </cell>
          <cell r="S28">
            <v>660774</v>
          </cell>
          <cell r="T28">
            <v>476994394</v>
          </cell>
          <cell r="U28">
            <v>231635248</v>
          </cell>
        </row>
        <row r="29">
          <cell r="B29" t="str">
            <v>HEARST POWER DISTRIBUTION COMPANY LTD.</v>
          </cell>
          <cell r="F29">
            <v>4459529</v>
          </cell>
          <cell r="G29">
            <v>8648</v>
          </cell>
          <cell r="H29">
            <v>34531487</v>
          </cell>
          <cell r="I29">
            <v>15231</v>
          </cell>
          <cell r="J29">
            <v>38261730</v>
          </cell>
          <cell r="K29">
            <v>97243</v>
          </cell>
          <cell r="L29">
            <v>0</v>
          </cell>
          <cell r="M29">
            <v>0</v>
          </cell>
          <cell r="N29">
            <v>0</v>
          </cell>
          <cell r="O29">
            <v>0</v>
          </cell>
          <cell r="P29">
            <v>72793217</v>
          </cell>
          <cell r="Q29">
            <v>112474</v>
          </cell>
          <cell r="R29">
            <v>77252746</v>
          </cell>
          <cell r="S29">
            <v>121122</v>
          </cell>
          <cell r="T29">
            <v>77252746</v>
          </cell>
          <cell r="U29">
            <v>42721259</v>
          </cell>
        </row>
        <row r="30">
          <cell r="B30" t="str">
            <v>HYDRO 2000 INC.</v>
          </cell>
          <cell r="F30">
            <v>791335</v>
          </cell>
          <cell r="G30">
            <v>0</v>
          </cell>
          <cell r="H30">
            <v>6896834</v>
          </cell>
          <cell r="I30">
            <v>5327</v>
          </cell>
          <cell r="J30">
            <v>1308656</v>
          </cell>
          <cell r="K30">
            <v>389.4</v>
          </cell>
          <cell r="L30">
            <v>0</v>
          </cell>
          <cell r="M30">
            <v>0</v>
          </cell>
          <cell r="N30">
            <v>0</v>
          </cell>
          <cell r="O30">
            <v>0</v>
          </cell>
          <cell r="P30">
            <v>8205490</v>
          </cell>
          <cell r="Q30">
            <v>5716.4</v>
          </cell>
          <cell r="R30">
            <v>8996825</v>
          </cell>
          <cell r="S30">
            <v>5716.4</v>
          </cell>
          <cell r="T30">
            <v>8996825</v>
          </cell>
          <cell r="U30">
            <v>2099991</v>
          </cell>
        </row>
        <row r="31">
          <cell r="B31" t="str">
            <v>HYDRO HAWKESBURY INC.</v>
          </cell>
          <cell r="F31">
            <v>11823941.73</v>
          </cell>
          <cell r="G31">
            <v>17702</v>
          </cell>
          <cell r="H31">
            <v>60851387</v>
          </cell>
          <cell r="I31">
            <v>199</v>
          </cell>
          <cell r="J31">
            <v>66281756</v>
          </cell>
          <cell r="K31">
            <v>170891</v>
          </cell>
          <cell r="L31">
            <v>0</v>
          </cell>
          <cell r="M31">
            <v>0</v>
          </cell>
          <cell r="N31">
            <v>6068661.7400000002</v>
          </cell>
          <cell r="O31">
            <v>14240.84</v>
          </cell>
          <cell r="P31">
            <v>127133143</v>
          </cell>
          <cell r="Q31">
            <v>171090</v>
          </cell>
          <cell r="R31">
            <v>138957084.72999999</v>
          </cell>
          <cell r="S31">
            <v>188792.4</v>
          </cell>
          <cell r="T31">
            <v>138957084.73000002</v>
          </cell>
          <cell r="U31">
            <v>78105697.730000004</v>
          </cell>
        </row>
        <row r="32">
          <cell r="B32" t="str">
            <v>HYDRO ONE NETWORKS INC.</v>
          </cell>
          <cell r="F32">
            <v>2601735430.5799999</v>
          </cell>
          <cell r="G32">
            <v>2058232</v>
          </cell>
          <cell r="H32">
            <v>14216239677.58</v>
          </cell>
          <cell r="I32">
            <v>0</v>
          </cell>
          <cell r="J32">
            <v>7130075922.6099997</v>
          </cell>
          <cell r="K32">
            <v>20184160.969999999</v>
          </cell>
          <cell r="L32">
            <v>9848217318.2900009</v>
          </cell>
          <cell r="M32">
            <v>19492592.780000001</v>
          </cell>
          <cell r="N32">
            <v>3007063245.8699999</v>
          </cell>
          <cell r="O32">
            <v>6506853.9400000004</v>
          </cell>
          <cell r="P32">
            <v>31194532918.48</v>
          </cell>
          <cell r="Q32">
            <v>39676753.75</v>
          </cell>
          <cell r="R32">
            <v>33796268349.060001</v>
          </cell>
          <cell r="S32">
            <v>41734986.549999997</v>
          </cell>
          <cell r="T32">
            <v>23948051030.77</v>
          </cell>
          <cell r="U32">
            <v>9731811353.1899986</v>
          </cell>
        </row>
        <row r="33">
          <cell r="B33" t="str">
            <v>HYDRO ONE REMOTE COMMUNITIES INC.</v>
          </cell>
          <cell r="F33">
            <v>0</v>
          </cell>
          <cell r="G33">
            <v>0</v>
          </cell>
          <cell r="H33">
            <v>0</v>
          </cell>
          <cell r="I33">
            <v>0</v>
          </cell>
          <cell r="J33">
            <v>0</v>
          </cell>
          <cell r="K33">
            <v>0</v>
          </cell>
          <cell r="L33">
            <v>0</v>
          </cell>
          <cell r="M33">
            <v>0</v>
          </cell>
          <cell r="P33">
            <v>0</v>
          </cell>
          <cell r="Q33">
            <v>0</v>
          </cell>
          <cell r="R33">
            <v>0</v>
          </cell>
          <cell r="S33">
            <v>0</v>
          </cell>
          <cell r="T33">
            <v>0</v>
          </cell>
          <cell r="U33">
            <v>0</v>
          </cell>
        </row>
        <row r="34">
          <cell r="B34" t="str">
            <v>HYDRO OTTAWA LIMITED</v>
          </cell>
          <cell r="F34">
            <v>596269945</v>
          </cell>
          <cell r="G34">
            <v>1018231</v>
          </cell>
          <cell r="H34">
            <v>3073564932</v>
          </cell>
          <cell r="I34">
            <v>839071</v>
          </cell>
          <cell r="J34">
            <v>3517410049</v>
          </cell>
          <cell r="K34">
            <v>7921222</v>
          </cell>
          <cell r="L34">
            <v>33972968</v>
          </cell>
          <cell r="M34">
            <v>63608</v>
          </cell>
          <cell r="N34">
            <v>792796607</v>
          </cell>
          <cell r="O34">
            <v>1509115</v>
          </cell>
          <cell r="P34">
            <v>6624947949</v>
          </cell>
          <cell r="Q34">
            <v>8823901</v>
          </cell>
          <cell r="R34">
            <v>7221217894</v>
          </cell>
          <cell r="S34">
            <v>9842132</v>
          </cell>
          <cell r="T34">
            <v>7187244926</v>
          </cell>
          <cell r="U34">
            <v>4113679994</v>
          </cell>
        </row>
        <row r="35">
          <cell r="B35" t="str">
            <v>INNPOWER CORPORATION</v>
          </cell>
          <cell r="F35">
            <v>19743663.52</v>
          </cell>
          <cell r="G35">
            <v>26895</v>
          </cell>
          <cell r="H35">
            <v>169038199.53</v>
          </cell>
          <cell r="I35">
            <v>11536.66</v>
          </cell>
          <cell r="J35">
            <v>53490349.799999997</v>
          </cell>
          <cell r="K35">
            <v>126552.88</v>
          </cell>
          <cell r="L35">
            <v>0</v>
          </cell>
          <cell r="M35">
            <v>0</v>
          </cell>
          <cell r="N35">
            <v>0</v>
          </cell>
          <cell r="O35">
            <v>0</v>
          </cell>
          <cell r="P35">
            <v>222528549.33000001</v>
          </cell>
          <cell r="Q35">
            <v>138089.54</v>
          </cell>
          <cell r="R35">
            <v>242272212.84999999</v>
          </cell>
          <cell r="S35">
            <v>164985.39000000001</v>
          </cell>
          <cell r="T35">
            <v>242272212.85000002</v>
          </cell>
          <cell r="U35">
            <v>73234013.319999993</v>
          </cell>
        </row>
        <row r="36">
          <cell r="B36" t="str">
            <v>KENORA HYDRO ELECTRIC CORPORATION LTD.</v>
          </cell>
          <cell r="F36">
            <v>17441922</v>
          </cell>
          <cell r="G36">
            <v>34899</v>
          </cell>
          <cell r="H36">
            <v>76633740</v>
          </cell>
          <cell r="I36">
            <v>12938</v>
          </cell>
          <cell r="J36">
            <v>0</v>
          </cell>
          <cell r="K36">
            <v>47808</v>
          </cell>
          <cell r="L36">
            <v>0</v>
          </cell>
          <cell r="M36">
            <v>0</v>
          </cell>
          <cell r="N36">
            <v>0</v>
          </cell>
          <cell r="O36">
            <v>0</v>
          </cell>
          <cell r="P36">
            <v>76633740</v>
          </cell>
          <cell r="Q36">
            <v>60746</v>
          </cell>
          <cell r="R36">
            <v>94075662</v>
          </cell>
          <cell r="S36">
            <v>95645</v>
          </cell>
          <cell r="T36">
            <v>94075662</v>
          </cell>
          <cell r="U36">
            <v>17441922</v>
          </cell>
        </row>
        <row r="37">
          <cell r="B37" t="str">
            <v>KINGSTON HYDRO CORPORATION</v>
          </cell>
          <cell r="F37">
            <v>114319077.89</v>
          </cell>
          <cell r="G37">
            <v>187110</v>
          </cell>
          <cell r="H37">
            <v>282569526.48000002</v>
          </cell>
          <cell r="I37">
            <v>91031.89</v>
          </cell>
          <cell r="J37">
            <v>286949290.81999999</v>
          </cell>
          <cell r="K37">
            <v>655846.54</v>
          </cell>
          <cell r="L37">
            <v>3991091.73</v>
          </cell>
          <cell r="M37">
            <v>7194.82</v>
          </cell>
          <cell r="N37">
            <v>167050916.54499999</v>
          </cell>
          <cell r="O37">
            <v>309046.13</v>
          </cell>
          <cell r="P37">
            <v>573509909.02999997</v>
          </cell>
          <cell r="Q37">
            <v>754073.25</v>
          </cell>
          <cell r="R37">
            <v>687828986.91999996</v>
          </cell>
          <cell r="S37">
            <v>941183.38</v>
          </cell>
          <cell r="T37">
            <v>683837895.19000006</v>
          </cell>
          <cell r="U37">
            <v>401268368.70999998</v>
          </cell>
        </row>
        <row r="38">
          <cell r="B38" t="str">
            <v>KITCHENER-WILMOT HYDRO INC.</v>
          </cell>
          <cell r="F38">
            <v>228479344.14809999</v>
          </cell>
          <cell r="G38">
            <v>483788</v>
          </cell>
          <cell r="H38">
            <v>920148191.60609996</v>
          </cell>
          <cell r="I38">
            <v>0</v>
          </cell>
          <cell r="J38">
            <v>544745702.98979998</v>
          </cell>
          <cell r="K38">
            <v>1696000.82</v>
          </cell>
          <cell r="L38">
            <v>36015512.644599997</v>
          </cell>
          <cell r="M38">
            <v>75203.73</v>
          </cell>
          <cell r="N38">
            <v>101928298.7033</v>
          </cell>
          <cell r="O38">
            <v>246827.27</v>
          </cell>
          <cell r="P38">
            <v>1500909407.2405</v>
          </cell>
          <cell r="Q38">
            <v>1771204.55</v>
          </cell>
          <cell r="R38">
            <v>1729388751.3886001</v>
          </cell>
          <cell r="S38">
            <v>2254993.34</v>
          </cell>
          <cell r="T38">
            <v>1693373238.744</v>
          </cell>
          <cell r="U38">
            <v>773225047.13789999</v>
          </cell>
        </row>
        <row r="39">
          <cell r="B39" t="str">
            <v>LAKEFRONT UTILITIES INC.</v>
          </cell>
          <cell r="F39">
            <v>47054173.200000003</v>
          </cell>
          <cell r="G39">
            <v>98097</v>
          </cell>
          <cell r="H39">
            <v>107185873.77</v>
          </cell>
          <cell r="I39">
            <v>37571.910000000003</v>
          </cell>
          <cell r="J39">
            <v>82165013.349999994</v>
          </cell>
          <cell r="K39">
            <v>217260.25</v>
          </cell>
          <cell r="L39">
            <v>0</v>
          </cell>
          <cell r="M39">
            <v>0</v>
          </cell>
          <cell r="N39">
            <v>35989737.780000001</v>
          </cell>
          <cell r="O39">
            <v>67522.600000000006</v>
          </cell>
          <cell r="P39">
            <v>189350887.12</v>
          </cell>
          <cell r="Q39">
            <v>254832.16</v>
          </cell>
          <cell r="R39">
            <v>236405060.31999999</v>
          </cell>
          <cell r="S39">
            <v>352929.99</v>
          </cell>
          <cell r="T39">
            <v>236405060.31999999</v>
          </cell>
          <cell r="U39">
            <v>129219186.55</v>
          </cell>
        </row>
        <row r="40">
          <cell r="B40" t="str">
            <v>LAKELAND POWER DISTRIBUTION LTD.</v>
          </cell>
          <cell r="F40">
            <v>40223748.530000001</v>
          </cell>
          <cell r="G40">
            <v>63614</v>
          </cell>
          <cell r="H40">
            <v>153225832.69</v>
          </cell>
          <cell r="I40">
            <v>13735.84</v>
          </cell>
          <cell r="J40">
            <v>85383662.409999996</v>
          </cell>
          <cell r="K40">
            <v>205934.76</v>
          </cell>
          <cell r="L40">
            <v>0</v>
          </cell>
          <cell r="M40">
            <v>0</v>
          </cell>
          <cell r="N40">
            <v>21850617.449999999</v>
          </cell>
          <cell r="O40">
            <v>46473.14</v>
          </cell>
          <cell r="P40">
            <v>238609495.09999999</v>
          </cell>
          <cell r="Q40">
            <v>219670.6</v>
          </cell>
          <cell r="R40">
            <v>278833243.63</v>
          </cell>
          <cell r="S40">
            <v>283285.49</v>
          </cell>
          <cell r="T40">
            <v>278833243.63</v>
          </cell>
          <cell r="U40">
            <v>125607410.94</v>
          </cell>
        </row>
        <row r="41">
          <cell r="B41" t="str">
            <v>LONDON HYDRO INC.</v>
          </cell>
          <cell r="F41">
            <v>308291183</v>
          </cell>
          <cell r="G41">
            <v>544177</v>
          </cell>
          <cell r="H41">
            <v>1460615181</v>
          </cell>
          <cell r="I41">
            <v>326018.82</v>
          </cell>
          <cell r="J41">
            <v>1301468785</v>
          </cell>
          <cell r="K41">
            <v>3339530.28</v>
          </cell>
          <cell r="L41">
            <v>0</v>
          </cell>
          <cell r="M41">
            <v>29977.91</v>
          </cell>
          <cell r="N41">
            <v>380970587.80000001</v>
          </cell>
          <cell r="O41">
            <v>882768.7</v>
          </cell>
          <cell r="P41">
            <v>2762083966</v>
          </cell>
          <cell r="Q41">
            <v>3695527.01</v>
          </cell>
          <cell r="R41">
            <v>3070375149</v>
          </cell>
          <cell r="S41">
            <v>4239704.01</v>
          </cell>
          <cell r="T41">
            <v>3070375149</v>
          </cell>
          <cell r="U41">
            <v>1609759968</v>
          </cell>
        </row>
        <row r="42">
          <cell r="B42" t="str">
            <v>MIDLAND POWER UTILITY CORPORATION</v>
          </cell>
          <cell r="F42">
            <v>38551704.280000001</v>
          </cell>
          <cell r="G42">
            <v>77134</v>
          </cell>
          <cell r="H42">
            <v>70437021.280000001</v>
          </cell>
          <cell r="I42">
            <v>27565.94</v>
          </cell>
          <cell r="J42">
            <v>69549138.439999998</v>
          </cell>
          <cell r="K42">
            <v>177384.71</v>
          </cell>
          <cell r="L42">
            <v>3744910.71</v>
          </cell>
          <cell r="M42">
            <v>6972.13</v>
          </cell>
          <cell r="N42">
            <v>22526218</v>
          </cell>
          <cell r="O42">
            <v>7643.95</v>
          </cell>
          <cell r="P42">
            <v>143731070.43000001</v>
          </cell>
          <cell r="Q42">
            <v>211922.78</v>
          </cell>
          <cell r="R42">
            <v>182282774.71000001</v>
          </cell>
          <cell r="S42">
            <v>289056.84000000003</v>
          </cell>
          <cell r="T42">
            <v>178537864</v>
          </cell>
          <cell r="U42">
            <v>108100842.72</v>
          </cell>
        </row>
        <row r="43">
          <cell r="B43" t="str">
            <v>MILTON HYDRO DISTRIBUTION INC.</v>
          </cell>
          <cell r="F43">
            <v>55999485</v>
          </cell>
          <cell r="G43">
            <v>83880</v>
          </cell>
          <cell r="H43">
            <v>392752396</v>
          </cell>
          <cell r="I43">
            <v>111784</v>
          </cell>
          <cell r="J43">
            <v>408481334</v>
          </cell>
          <cell r="K43">
            <v>937468</v>
          </cell>
          <cell r="L43">
            <v>4746499</v>
          </cell>
          <cell r="M43">
            <v>10149</v>
          </cell>
          <cell r="N43">
            <v>172175189</v>
          </cell>
          <cell r="O43">
            <v>348415</v>
          </cell>
          <cell r="P43">
            <v>805980229</v>
          </cell>
          <cell r="Q43">
            <v>1059401</v>
          </cell>
          <cell r="R43">
            <v>861979714</v>
          </cell>
          <cell r="S43">
            <v>1143281</v>
          </cell>
          <cell r="T43">
            <v>857233215</v>
          </cell>
          <cell r="U43">
            <v>464480819</v>
          </cell>
        </row>
        <row r="44">
          <cell r="B44" t="str">
            <v>NEWMARKET - TAY POWER DISTRIBUTION LTD.</v>
          </cell>
          <cell r="F44">
            <v>66556759</v>
          </cell>
          <cell r="G44">
            <v>109844</v>
          </cell>
          <cell r="H44">
            <v>344187239</v>
          </cell>
          <cell r="I44">
            <v>0</v>
          </cell>
          <cell r="J44">
            <v>176027521</v>
          </cell>
          <cell r="K44">
            <v>556827</v>
          </cell>
          <cell r="L44">
            <v>4601246</v>
          </cell>
          <cell r="M44">
            <v>9614</v>
          </cell>
          <cell r="N44">
            <v>35496456</v>
          </cell>
          <cell r="O44">
            <v>70815</v>
          </cell>
          <cell r="P44">
            <v>524816006</v>
          </cell>
          <cell r="Q44">
            <v>566441</v>
          </cell>
          <cell r="R44">
            <v>591372765</v>
          </cell>
          <cell r="S44">
            <v>676285</v>
          </cell>
          <cell r="T44">
            <v>586771519</v>
          </cell>
          <cell r="U44">
            <v>242584280</v>
          </cell>
        </row>
        <row r="45">
          <cell r="B45" t="str">
            <v>NIAGARA PENINSULA ENERGY INC.</v>
          </cell>
          <cell r="F45">
            <v>106112631.2</v>
          </cell>
          <cell r="G45">
            <v>173790</v>
          </cell>
          <cell r="H45">
            <v>526127849</v>
          </cell>
          <cell r="I45">
            <v>75196</v>
          </cell>
          <cell r="J45">
            <v>532194727</v>
          </cell>
          <cell r="K45">
            <v>1358241</v>
          </cell>
          <cell r="L45">
            <v>0</v>
          </cell>
          <cell r="M45">
            <v>0</v>
          </cell>
          <cell r="N45">
            <v>54341326</v>
          </cell>
          <cell r="O45">
            <v>124075</v>
          </cell>
          <cell r="P45">
            <v>1058322576</v>
          </cell>
          <cell r="Q45">
            <v>1433437</v>
          </cell>
          <cell r="R45">
            <v>1164435207.2</v>
          </cell>
          <cell r="S45">
            <v>1607227.04</v>
          </cell>
          <cell r="T45">
            <v>1164435207.2</v>
          </cell>
          <cell r="U45">
            <v>638307358.20000005</v>
          </cell>
        </row>
        <row r="46">
          <cell r="B46" t="str">
            <v>NIAGARA-ON-THE-LAKE HYDRO INC.</v>
          </cell>
          <cell r="F46">
            <v>27480635.140000001</v>
          </cell>
          <cell r="G46">
            <v>50044</v>
          </cell>
          <cell r="H46">
            <v>110282243.64</v>
          </cell>
          <cell r="I46">
            <v>16035.96</v>
          </cell>
          <cell r="J46">
            <v>59196383.850000001</v>
          </cell>
          <cell r="K46">
            <v>148921.26999999999</v>
          </cell>
          <cell r="L46">
            <v>0</v>
          </cell>
          <cell r="M46">
            <v>0</v>
          </cell>
          <cell r="N46">
            <v>2849283</v>
          </cell>
          <cell r="O46">
            <v>5918.4</v>
          </cell>
          <cell r="P46">
            <v>169478627.49000001</v>
          </cell>
          <cell r="Q46">
            <v>164957.23000000001</v>
          </cell>
          <cell r="R46">
            <v>196959262.63</v>
          </cell>
          <cell r="S46">
            <v>215002.21</v>
          </cell>
          <cell r="T46">
            <v>196959262.63</v>
          </cell>
          <cell r="U46">
            <v>86677018.99000001</v>
          </cell>
        </row>
        <row r="47">
          <cell r="B47" t="str">
            <v>NORTH BAY HYDRO DISTRIBUTION LIMITED</v>
          </cell>
          <cell r="F47">
            <v>45530674.259999998</v>
          </cell>
          <cell r="G47">
            <v>75924</v>
          </cell>
          <cell r="H47">
            <v>258570810.02000001</v>
          </cell>
          <cell r="I47">
            <v>41533.81</v>
          </cell>
          <cell r="J47">
            <v>178297061.84</v>
          </cell>
          <cell r="K47">
            <v>447819.35</v>
          </cell>
          <cell r="L47">
            <v>0</v>
          </cell>
          <cell r="M47">
            <v>0</v>
          </cell>
          <cell r="N47">
            <v>29330105.559999999</v>
          </cell>
          <cell r="O47">
            <v>62610.49</v>
          </cell>
          <cell r="P47">
            <v>436867871.86000001</v>
          </cell>
          <cell r="Q47">
            <v>489353.16</v>
          </cell>
          <cell r="R47">
            <v>482398546.12</v>
          </cell>
          <cell r="S47">
            <v>565277.42000000004</v>
          </cell>
          <cell r="T47">
            <v>482398546.12</v>
          </cell>
          <cell r="U47">
            <v>223827736.09999999</v>
          </cell>
        </row>
        <row r="48">
          <cell r="B48" t="str">
            <v>NORTHERN ONTARIO WIRES INC.</v>
          </cell>
          <cell r="F48">
            <v>13624092</v>
          </cell>
          <cell r="G48">
            <v>34796</v>
          </cell>
          <cell r="H48">
            <v>51609507</v>
          </cell>
          <cell r="I48">
            <v>0</v>
          </cell>
          <cell r="J48">
            <v>50707181</v>
          </cell>
          <cell r="K48">
            <v>61694.21</v>
          </cell>
          <cell r="L48">
            <v>0</v>
          </cell>
          <cell r="M48">
            <v>0</v>
          </cell>
          <cell r="N48">
            <v>5163181</v>
          </cell>
          <cell r="O48">
            <v>15783</v>
          </cell>
          <cell r="P48">
            <v>102316688</v>
          </cell>
          <cell r="Q48">
            <v>61694.21</v>
          </cell>
          <cell r="R48">
            <v>115940780</v>
          </cell>
          <cell r="S48">
            <v>96490.21</v>
          </cell>
          <cell r="T48">
            <v>115940780</v>
          </cell>
          <cell r="U48">
            <v>64331273</v>
          </cell>
        </row>
        <row r="49">
          <cell r="B49" t="str">
            <v>OAKVILLE HYDRO ELECTRICITY DISTRIBUTION INC.</v>
          </cell>
          <cell r="F49">
            <v>199562514.25999999</v>
          </cell>
          <cell r="G49">
            <v>396925</v>
          </cell>
          <cell r="H49">
            <v>750012566.38</v>
          </cell>
          <cell r="I49">
            <v>181933.94</v>
          </cell>
          <cell r="J49">
            <v>593521151.40999997</v>
          </cell>
          <cell r="K49">
            <v>1524680.94</v>
          </cell>
          <cell r="L49">
            <v>4447403.88</v>
          </cell>
          <cell r="M49">
            <v>8578.57</v>
          </cell>
          <cell r="N49">
            <v>117050989</v>
          </cell>
          <cell r="O49">
            <v>231635</v>
          </cell>
          <cell r="P49">
            <v>1347981121.6700001</v>
          </cell>
          <cell r="Q49">
            <v>1715193.45</v>
          </cell>
          <cell r="R49">
            <v>1547543635.9300001</v>
          </cell>
          <cell r="S49">
            <v>2112118.5299999998</v>
          </cell>
          <cell r="T49">
            <v>1543096232.05</v>
          </cell>
          <cell r="U49">
            <v>793083665.66999996</v>
          </cell>
        </row>
        <row r="50">
          <cell r="B50" t="str">
            <v>ORANGEVILLE HYDRO LIMITED</v>
          </cell>
          <cell r="F50">
            <v>37582777.5</v>
          </cell>
          <cell r="G50">
            <v>70650</v>
          </cell>
          <cell r="H50">
            <v>117466613.44</v>
          </cell>
          <cell r="I50">
            <v>27469.53</v>
          </cell>
          <cell r="J50">
            <v>89339545.299999997</v>
          </cell>
          <cell r="K50">
            <v>203879.72</v>
          </cell>
          <cell r="L50">
            <v>3134543.98</v>
          </cell>
          <cell r="M50">
            <v>5789.36</v>
          </cell>
          <cell r="N50">
            <v>46742885.719999999</v>
          </cell>
          <cell r="O50">
            <v>43117.86</v>
          </cell>
          <cell r="P50">
            <v>209940702.72</v>
          </cell>
          <cell r="Q50">
            <v>237138.61</v>
          </cell>
          <cell r="R50">
            <v>247523480.22</v>
          </cell>
          <cell r="S50">
            <v>307788.63</v>
          </cell>
          <cell r="T50">
            <v>244388936.24000001</v>
          </cell>
          <cell r="U50">
            <v>126922322.8</v>
          </cell>
        </row>
        <row r="51">
          <cell r="B51" t="str">
            <v>ORILLIA POWER DISTRIBUTION CORPORATION</v>
          </cell>
          <cell r="F51">
            <v>42657306</v>
          </cell>
          <cell r="G51">
            <v>75668</v>
          </cell>
          <cell r="H51">
            <v>151684388</v>
          </cell>
          <cell r="I51">
            <v>61764</v>
          </cell>
          <cell r="J51">
            <v>105779745</v>
          </cell>
          <cell r="K51">
            <v>293102</v>
          </cell>
          <cell r="L51">
            <v>3101125</v>
          </cell>
          <cell r="M51">
            <v>5729</v>
          </cell>
          <cell r="N51">
            <v>42926384</v>
          </cell>
          <cell r="O51">
            <v>111749</v>
          </cell>
          <cell r="P51">
            <v>260565258</v>
          </cell>
          <cell r="Q51">
            <v>360595</v>
          </cell>
          <cell r="R51">
            <v>303222564</v>
          </cell>
          <cell r="S51">
            <v>436263</v>
          </cell>
          <cell r="T51">
            <v>300121439</v>
          </cell>
          <cell r="U51">
            <v>148437051</v>
          </cell>
        </row>
        <row r="52">
          <cell r="B52" t="str">
            <v>OSHAWA PUC NETWORKS INC.</v>
          </cell>
          <cell r="F52">
            <v>134435450</v>
          </cell>
          <cell r="G52">
            <v>228900</v>
          </cell>
          <cell r="H52">
            <v>633383354</v>
          </cell>
          <cell r="I52">
            <v>256359</v>
          </cell>
          <cell r="J52">
            <v>261438191</v>
          </cell>
          <cell r="K52">
            <v>685710</v>
          </cell>
          <cell r="L52">
            <v>7037828</v>
          </cell>
          <cell r="M52">
            <v>12794</v>
          </cell>
          <cell r="N52">
            <v>67594546</v>
          </cell>
          <cell r="O52">
            <v>149891</v>
          </cell>
          <cell r="P52">
            <v>901859373</v>
          </cell>
          <cell r="Q52">
            <v>954863</v>
          </cell>
          <cell r="R52">
            <v>1036294823</v>
          </cell>
          <cell r="S52">
            <v>1183763</v>
          </cell>
          <cell r="T52">
            <v>1029256995</v>
          </cell>
          <cell r="U52">
            <v>395873641</v>
          </cell>
        </row>
        <row r="53">
          <cell r="B53" t="str">
            <v>OTTAWA RIVER POWER CORPORATION</v>
          </cell>
          <cell r="F53">
            <v>22393970</v>
          </cell>
          <cell r="G53">
            <v>29784</v>
          </cell>
          <cell r="H53">
            <v>113931089.02</v>
          </cell>
          <cell r="I53">
            <v>40369.410000000003</v>
          </cell>
          <cell r="J53">
            <v>41609122</v>
          </cell>
          <cell r="K53">
            <v>152669.37</v>
          </cell>
          <cell r="L53">
            <v>0</v>
          </cell>
          <cell r="M53">
            <v>0</v>
          </cell>
          <cell r="N53">
            <v>0</v>
          </cell>
          <cell r="O53">
            <v>0</v>
          </cell>
          <cell r="P53">
            <v>155540211.02000001</v>
          </cell>
          <cell r="Q53">
            <v>193038.78</v>
          </cell>
          <cell r="R53">
            <v>177934181.02000001</v>
          </cell>
          <cell r="S53">
            <v>222823.18</v>
          </cell>
          <cell r="T53">
            <v>177934181.01999998</v>
          </cell>
          <cell r="U53">
            <v>64003092</v>
          </cell>
        </row>
        <row r="54">
          <cell r="B54" t="str">
            <v>PETERBOROUGH DISTRIBUTION INCORPORATED</v>
          </cell>
          <cell r="F54">
            <v>134391196</v>
          </cell>
          <cell r="G54">
            <v>287869</v>
          </cell>
          <cell r="H54">
            <v>431934965</v>
          </cell>
          <cell r="I54">
            <v>102367</v>
          </cell>
          <cell r="J54">
            <v>195336597</v>
          </cell>
          <cell r="K54">
            <v>520693</v>
          </cell>
          <cell r="L54">
            <v>0</v>
          </cell>
          <cell r="M54">
            <v>5698</v>
          </cell>
          <cell r="N54">
            <v>112820304</v>
          </cell>
          <cell r="O54">
            <v>202403</v>
          </cell>
          <cell r="P54">
            <v>627271562</v>
          </cell>
          <cell r="Q54">
            <v>628758</v>
          </cell>
          <cell r="R54">
            <v>761662758</v>
          </cell>
          <cell r="S54">
            <v>916627</v>
          </cell>
          <cell r="T54">
            <v>761662758</v>
          </cell>
          <cell r="U54">
            <v>329727793</v>
          </cell>
        </row>
        <row r="55">
          <cell r="B55" t="str">
            <v>PUC DISTRIBUTION INC.</v>
          </cell>
          <cell r="F55">
            <v>68328727.819999993</v>
          </cell>
          <cell r="G55">
            <v>94384</v>
          </cell>
          <cell r="H55">
            <v>391333852.5</v>
          </cell>
          <cell r="I55">
            <v>125818.98</v>
          </cell>
          <cell r="J55">
            <v>162879933.00999999</v>
          </cell>
          <cell r="K55">
            <v>398210.38</v>
          </cell>
          <cell r="L55">
            <v>0</v>
          </cell>
          <cell r="M55">
            <v>0</v>
          </cell>
          <cell r="N55">
            <v>13841829</v>
          </cell>
          <cell r="O55">
            <v>24617</v>
          </cell>
          <cell r="P55">
            <v>554213785.50999999</v>
          </cell>
          <cell r="Q55">
            <v>524029.36</v>
          </cell>
          <cell r="R55">
            <v>622542513.33000004</v>
          </cell>
          <cell r="S55">
            <v>618413.44999999995</v>
          </cell>
          <cell r="T55">
            <v>622542513.32999992</v>
          </cell>
          <cell r="U55">
            <v>231208660.82999998</v>
          </cell>
        </row>
        <row r="56">
          <cell r="B56" t="str">
            <v>RENFREW HYDRO INC.</v>
          </cell>
          <cell r="F56">
            <v>7962918</v>
          </cell>
          <cell r="G56">
            <v>11075</v>
          </cell>
          <cell r="H56">
            <v>40532948</v>
          </cell>
          <cell r="I56">
            <v>0</v>
          </cell>
          <cell r="J56">
            <v>36668859</v>
          </cell>
          <cell r="K56">
            <v>106335</v>
          </cell>
          <cell r="L56">
            <v>0</v>
          </cell>
          <cell r="M56">
            <v>0</v>
          </cell>
          <cell r="N56">
            <v>6097514.3399999999</v>
          </cell>
          <cell r="O56">
            <v>11612.5</v>
          </cell>
          <cell r="P56">
            <v>77201807</v>
          </cell>
          <cell r="Q56">
            <v>106335</v>
          </cell>
          <cell r="R56">
            <v>85164725</v>
          </cell>
          <cell r="S56">
            <v>117410</v>
          </cell>
          <cell r="T56">
            <v>85164725</v>
          </cell>
          <cell r="U56">
            <v>44631777</v>
          </cell>
        </row>
        <row r="57">
          <cell r="B57" t="str">
            <v>RIDEAU ST. LAWRENCE DISTRIBUTION INC.</v>
          </cell>
          <cell r="F57">
            <v>8271777</v>
          </cell>
          <cell r="G57">
            <v>11849</v>
          </cell>
          <cell r="H57">
            <v>57793632</v>
          </cell>
          <cell r="I57">
            <v>6443.02</v>
          </cell>
          <cell r="J57">
            <v>32772900</v>
          </cell>
          <cell r="K57">
            <v>95654.09</v>
          </cell>
          <cell r="L57">
            <v>0</v>
          </cell>
          <cell r="M57">
            <v>0</v>
          </cell>
          <cell r="N57">
            <v>2193596</v>
          </cell>
          <cell r="O57">
            <v>7375.6</v>
          </cell>
          <cell r="P57">
            <v>90566532</v>
          </cell>
          <cell r="Q57">
            <v>102097.11</v>
          </cell>
          <cell r="R57">
            <v>98838309</v>
          </cell>
          <cell r="S57">
            <v>113946.93</v>
          </cell>
          <cell r="T57">
            <v>98838309</v>
          </cell>
          <cell r="U57">
            <v>41044677</v>
          </cell>
        </row>
        <row r="58">
          <cell r="B58" t="str">
            <v>SIOUX LOOKOUT HYDRO INC.</v>
          </cell>
          <cell r="F58">
            <v>8357674.8600000003</v>
          </cell>
          <cell r="G58">
            <v>0</v>
          </cell>
          <cell r="H58">
            <v>49069036.509999998</v>
          </cell>
          <cell r="I58">
            <v>12717.37</v>
          </cell>
          <cell r="J58">
            <v>16606348.609999999</v>
          </cell>
          <cell r="K58">
            <v>50073.69</v>
          </cell>
          <cell r="L58">
            <v>0</v>
          </cell>
          <cell r="M58">
            <v>0</v>
          </cell>
          <cell r="N58">
            <v>0</v>
          </cell>
          <cell r="O58">
            <v>0</v>
          </cell>
          <cell r="P58">
            <v>65675385.119999997</v>
          </cell>
          <cell r="Q58">
            <v>62791.06</v>
          </cell>
          <cell r="R58">
            <v>74033059.980000004</v>
          </cell>
          <cell r="S58">
            <v>62791.06</v>
          </cell>
          <cell r="T58">
            <v>74033059.979999989</v>
          </cell>
          <cell r="U58">
            <v>24964023.469999999</v>
          </cell>
        </row>
        <row r="59">
          <cell r="B59" t="str">
            <v>ST. THOMAS ENERGY INC.</v>
          </cell>
          <cell r="F59">
            <v>47144480.899999999</v>
          </cell>
          <cell r="G59">
            <v>71939</v>
          </cell>
          <cell r="H59">
            <v>144544013.09999999</v>
          </cell>
          <cell r="I59">
            <v>25062.86</v>
          </cell>
          <cell r="J59">
            <v>79830093.400000006</v>
          </cell>
          <cell r="K59">
            <v>205873.8</v>
          </cell>
          <cell r="L59">
            <v>3784934.67</v>
          </cell>
          <cell r="M59">
            <v>7228.33</v>
          </cell>
          <cell r="N59">
            <v>21216894.309999999</v>
          </cell>
          <cell r="O59">
            <v>50308.93</v>
          </cell>
          <cell r="P59">
            <v>228159041.16999999</v>
          </cell>
          <cell r="Q59">
            <v>238164.99</v>
          </cell>
          <cell r="R59">
            <v>275303522.06999999</v>
          </cell>
          <cell r="S59">
            <v>310104.89</v>
          </cell>
          <cell r="T59">
            <v>271518587.39999998</v>
          </cell>
          <cell r="U59">
            <v>126974574.30000001</v>
          </cell>
        </row>
        <row r="60">
          <cell r="B60" t="str">
            <v>THUNDER BAY HYDRO ELECTRICITY DISTRIBUTION INC.</v>
          </cell>
          <cell r="F60">
            <v>102344002</v>
          </cell>
          <cell r="G60">
            <v>208552</v>
          </cell>
          <cell r="H60">
            <v>500532638</v>
          </cell>
          <cell r="I60">
            <v>182825</v>
          </cell>
          <cell r="J60">
            <v>285232196</v>
          </cell>
          <cell r="K60">
            <v>805578</v>
          </cell>
          <cell r="L60">
            <v>0</v>
          </cell>
          <cell r="M60">
            <v>0</v>
          </cell>
          <cell r="N60">
            <v>85869306</v>
          </cell>
          <cell r="O60">
            <v>236694</v>
          </cell>
          <cell r="P60">
            <v>785764834</v>
          </cell>
          <cell r="Q60">
            <v>988403</v>
          </cell>
          <cell r="R60">
            <v>888108836</v>
          </cell>
          <cell r="S60">
            <v>1196955</v>
          </cell>
          <cell r="T60">
            <v>888108836</v>
          </cell>
          <cell r="U60">
            <v>387576198</v>
          </cell>
        </row>
        <row r="61">
          <cell r="B61" t="str">
            <v>TILLSONBURG HYDRO INC.</v>
          </cell>
          <cell r="F61">
            <v>47401197.270000003</v>
          </cell>
          <cell r="G61">
            <v>99170</v>
          </cell>
          <cell r="H61">
            <v>91370321.400000006</v>
          </cell>
          <cell r="I61">
            <v>180162.14</v>
          </cell>
          <cell r="J61">
            <v>44870438.420000002</v>
          </cell>
          <cell r="K61">
            <v>301517.93</v>
          </cell>
          <cell r="L61">
            <v>0</v>
          </cell>
          <cell r="M61">
            <v>0</v>
          </cell>
          <cell r="N61">
            <v>48585894</v>
          </cell>
          <cell r="O61">
            <v>108682.9</v>
          </cell>
          <cell r="P61">
            <v>136240759.81999999</v>
          </cell>
          <cell r="Q61">
            <v>481680.07</v>
          </cell>
          <cell r="R61">
            <v>183641957.09</v>
          </cell>
          <cell r="S61">
            <v>580850.74</v>
          </cell>
          <cell r="T61">
            <v>183641957.09000003</v>
          </cell>
          <cell r="U61">
            <v>92271635.689999998</v>
          </cell>
        </row>
        <row r="62">
          <cell r="B62" t="str">
            <v>TORONTO HYDRO-ELECTRIC SYSTEM LIMITED</v>
          </cell>
          <cell r="F62">
            <v>2716005307.6086302</v>
          </cell>
          <cell r="G62">
            <v>5227202</v>
          </cell>
          <cell r="H62">
            <v>9761714371</v>
          </cell>
          <cell r="I62">
            <v>7467371</v>
          </cell>
          <cell r="J62">
            <v>11113172094</v>
          </cell>
          <cell r="K62">
            <v>26791726</v>
          </cell>
          <cell r="L62">
            <v>330749827</v>
          </cell>
          <cell r="M62">
            <v>609405</v>
          </cell>
          <cell r="N62">
            <v>3698003210</v>
          </cell>
          <cell r="O62">
            <v>7128105</v>
          </cell>
          <cell r="P62">
            <v>21205636292</v>
          </cell>
          <cell r="Q62">
            <v>34868502</v>
          </cell>
          <cell r="R62">
            <v>23921641599.608601</v>
          </cell>
          <cell r="S62">
            <v>40095704.229800001</v>
          </cell>
          <cell r="T62">
            <v>23590891772.608631</v>
          </cell>
          <cell r="U62">
            <v>13829177401.608631</v>
          </cell>
        </row>
        <row r="63">
          <cell r="B63" t="str">
            <v>VERIDIAN CONNECTIONS INC.</v>
          </cell>
          <cell r="F63">
            <v>250846891</v>
          </cell>
          <cell r="G63">
            <v>390824</v>
          </cell>
          <cell r="H63">
            <v>1202178782</v>
          </cell>
          <cell r="I63">
            <v>257570</v>
          </cell>
          <cell r="J63">
            <v>1017409890</v>
          </cell>
          <cell r="K63">
            <v>2245224</v>
          </cell>
          <cell r="L63">
            <v>38095925</v>
          </cell>
          <cell r="M63">
            <v>74250</v>
          </cell>
          <cell r="N63">
            <v>413770175</v>
          </cell>
          <cell r="O63">
            <v>787331</v>
          </cell>
          <cell r="P63">
            <v>2257684597</v>
          </cell>
          <cell r="Q63">
            <v>2577044</v>
          </cell>
          <cell r="R63">
            <v>2508531488</v>
          </cell>
          <cell r="S63">
            <v>2967868</v>
          </cell>
          <cell r="T63">
            <v>2470435563</v>
          </cell>
          <cell r="U63">
            <v>1268256781</v>
          </cell>
        </row>
        <row r="64">
          <cell r="B64" t="str">
            <v>WASAGA DISTRIBUTION INC.</v>
          </cell>
          <cell r="F64">
            <v>5949165</v>
          </cell>
          <cell r="G64">
            <v>7692</v>
          </cell>
          <cell r="H64">
            <v>102876476</v>
          </cell>
          <cell r="I64">
            <v>0</v>
          </cell>
          <cell r="J64">
            <v>13049895</v>
          </cell>
          <cell r="K64">
            <v>43991</v>
          </cell>
          <cell r="L64">
            <v>2803203</v>
          </cell>
          <cell r="M64">
            <v>5557.58</v>
          </cell>
          <cell r="N64">
            <v>0</v>
          </cell>
          <cell r="O64">
            <v>0</v>
          </cell>
          <cell r="P64">
            <v>118729574</v>
          </cell>
          <cell r="Q64">
            <v>49548.58</v>
          </cell>
          <cell r="R64">
            <v>124678739</v>
          </cell>
          <cell r="S64">
            <v>57241.279999999999</v>
          </cell>
          <cell r="T64">
            <v>121875536</v>
          </cell>
          <cell r="U64">
            <v>18999060</v>
          </cell>
        </row>
        <row r="65">
          <cell r="B65" t="str">
            <v>WATERLOO NORTH HYDRO INC.</v>
          </cell>
          <cell r="F65">
            <v>160419170</v>
          </cell>
          <cell r="G65">
            <v>0</v>
          </cell>
          <cell r="H65">
            <v>622290344</v>
          </cell>
          <cell r="I65">
            <v>226725</v>
          </cell>
          <cell r="J65">
            <v>613994469</v>
          </cell>
          <cell r="K65">
            <v>1806390</v>
          </cell>
          <cell r="L65">
            <v>6231611</v>
          </cell>
          <cell r="M65">
            <v>0</v>
          </cell>
          <cell r="N65">
            <v>196274835</v>
          </cell>
          <cell r="O65">
            <v>0</v>
          </cell>
          <cell r="P65">
            <v>1242516424</v>
          </cell>
          <cell r="Q65">
            <v>2033115</v>
          </cell>
          <cell r="R65">
            <v>1402935594</v>
          </cell>
          <cell r="S65">
            <v>2033115</v>
          </cell>
          <cell r="T65">
            <v>1396703983</v>
          </cell>
          <cell r="U65">
            <v>774413639</v>
          </cell>
        </row>
        <row r="66">
          <cell r="B66" t="str">
            <v>WELLAND HYDRO-ELECTRIC SYSTEM CORP.</v>
          </cell>
          <cell r="F66">
            <v>21700736</v>
          </cell>
          <cell r="G66">
            <v>21361</v>
          </cell>
          <cell r="H66">
            <v>206509127</v>
          </cell>
          <cell r="I66">
            <v>39819</v>
          </cell>
          <cell r="J66">
            <v>122493159</v>
          </cell>
          <cell r="K66">
            <v>336940</v>
          </cell>
          <cell r="L66">
            <v>3013780</v>
          </cell>
          <cell r="M66">
            <v>5518</v>
          </cell>
          <cell r="N66">
            <v>14542159</v>
          </cell>
          <cell r="O66">
            <v>61045</v>
          </cell>
          <cell r="P66">
            <v>332016066</v>
          </cell>
          <cell r="Q66">
            <v>382277</v>
          </cell>
          <cell r="R66">
            <v>353716802</v>
          </cell>
          <cell r="S66">
            <v>403638</v>
          </cell>
          <cell r="T66">
            <v>350703022</v>
          </cell>
          <cell r="U66">
            <v>144193895</v>
          </cell>
        </row>
        <row r="67">
          <cell r="B67" t="str">
            <v>WELLINGTON NORTH POWER INC.</v>
          </cell>
          <cell r="F67">
            <v>32532737</v>
          </cell>
          <cell r="G67">
            <v>61566</v>
          </cell>
          <cell r="H67">
            <v>32600314</v>
          </cell>
          <cell r="I67">
            <v>1329</v>
          </cell>
          <cell r="J67">
            <v>35644424</v>
          </cell>
          <cell r="K67">
            <v>91077</v>
          </cell>
          <cell r="L67">
            <v>0</v>
          </cell>
          <cell r="M67">
            <v>0</v>
          </cell>
          <cell r="N67">
            <v>11318188.359999999</v>
          </cell>
          <cell r="O67">
            <v>19738.8</v>
          </cell>
          <cell r="P67">
            <v>68244738</v>
          </cell>
          <cell r="Q67">
            <v>92406</v>
          </cell>
          <cell r="R67">
            <v>100777475</v>
          </cell>
          <cell r="S67">
            <v>153972</v>
          </cell>
          <cell r="T67">
            <v>100777475</v>
          </cell>
          <cell r="U67">
            <v>68177161</v>
          </cell>
        </row>
        <row r="68">
          <cell r="B68" t="str">
            <v>WEST COAST HURON ENERGY INC.</v>
          </cell>
          <cell r="F68">
            <v>16301729</v>
          </cell>
          <cell r="G68">
            <v>28280</v>
          </cell>
          <cell r="H68">
            <v>37879556</v>
          </cell>
          <cell r="I68">
            <v>10155.73</v>
          </cell>
          <cell r="J68">
            <v>21704799</v>
          </cell>
          <cell r="K68">
            <v>60671.87</v>
          </cell>
          <cell r="L68">
            <v>63334264</v>
          </cell>
          <cell r="M68">
            <v>158301.4</v>
          </cell>
          <cell r="N68">
            <v>8950719</v>
          </cell>
          <cell r="O68">
            <v>16378.6</v>
          </cell>
          <cell r="P68">
            <v>122918619</v>
          </cell>
          <cell r="Q68">
            <v>229129</v>
          </cell>
          <cell r="R68">
            <v>139220348</v>
          </cell>
          <cell r="S68">
            <v>257409.34</v>
          </cell>
          <cell r="T68">
            <v>75886084</v>
          </cell>
          <cell r="U68">
            <v>38006528</v>
          </cell>
        </row>
        <row r="69">
          <cell r="B69" t="str">
            <v>WESTARIO POWER INC.</v>
          </cell>
          <cell r="F69">
            <v>87932552.5</v>
          </cell>
          <cell r="G69">
            <v>158356</v>
          </cell>
          <cell r="H69">
            <v>229816799</v>
          </cell>
          <cell r="I69">
            <v>25979</v>
          </cell>
          <cell r="J69">
            <v>98535155</v>
          </cell>
          <cell r="K69">
            <v>262152</v>
          </cell>
          <cell r="L69">
            <v>1827725</v>
          </cell>
          <cell r="M69">
            <v>4899</v>
          </cell>
          <cell r="N69">
            <v>36676918</v>
          </cell>
          <cell r="O69">
            <v>75716</v>
          </cell>
          <cell r="P69">
            <v>330179679</v>
          </cell>
          <cell r="Q69">
            <v>293030</v>
          </cell>
          <cell r="R69">
            <v>418112231.5</v>
          </cell>
          <cell r="S69">
            <v>451386.9</v>
          </cell>
          <cell r="T69">
            <v>416284506.5</v>
          </cell>
          <cell r="U69">
            <v>186467707.5</v>
          </cell>
        </row>
        <row r="70">
          <cell r="B70" t="str">
            <v>WHITBY HYDRO ELECTRIC CORPORATION</v>
          </cell>
          <cell r="F70">
            <v>106725615</v>
          </cell>
          <cell r="G70">
            <v>185907</v>
          </cell>
          <cell r="H70">
            <v>449207866</v>
          </cell>
          <cell r="I70">
            <v>135039</v>
          </cell>
          <cell r="J70">
            <v>263146477</v>
          </cell>
          <cell r="K70">
            <v>601259</v>
          </cell>
          <cell r="L70">
            <v>4279141</v>
          </cell>
          <cell r="M70">
            <v>8605</v>
          </cell>
          <cell r="N70">
            <v>98787815</v>
          </cell>
          <cell r="O70">
            <v>171705</v>
          </cell>
          <cell r="P70">
            <v>716633484</v>
          </cell>
          <cell r="Q70">
            <v>744903</v>
          </cell>
          <cell r="R70">
            <v>823359099</v>
          </cell>
          <cell r="S70">
            <v>930810</v>
          </cell>
          <cell r="T70">
            <v>819079958</v>
          </cell>
          <cell r="U70">
            <v>369872092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60" t="s">
        <v>154</v>
      </c>
      <c r="B14" s="160"/>
      <c r="C14" s="160"/>
    </row>
    <row r="16" spans="1:3" ht="15.75" x14ac:dyDescent="0.2">
      <c r="A16" s="44" t="s">
        <v>46</v>
      </c>
    </row>
    <row r="17" spans="1:26" x14ac:dyDescent="0.2">
      <c r="A17" s="42" t="s">
        <v>47</v>
      </c>
    </row>
    <row r="18" spans="1:26" ht="33" customHeight="1" x14ac:dyDescent="0.2">
      <c r="A18" s="162" t="s">
        <v>85</v>
      </c>
      <c r="B18" s="162"/>
      <c r="C18" s="162"/>
    </row>
    <row r="20" spans="1:26" x14ac:dyDescent="0.2">
      <c r="A20" s="42">
        <v>1</v>
      </c>
      <c r="B20" s="159" t="s">
        <v>140</v>
      </c>
      <c r="C20" s="159"/>
    </row>
    <row r="21" spans="1:26" x14ac:dyDescent="0.2">
      <c r="B21" s="133"/>
      <c r="C21" s="133"/>
    </row>
    <row r="23" spans="1:26" ht="31.5" customHeight="1" x14ac:dyDescent="0.2">
      <c r="A23" s="42">
        <v>2</v>
      </c>
      <c r="B23" s="160" t="s">
        <v>86</v>
      </c>
      <c r="C23" s="160"/>
    </row>
    <row r="24" spans="1:26" x14ac:dyDescent="0.2">
      <c r="B24" s="132"/>
      <c r="C24" s="132"/>
    </row>
    <row r="26" spans="1:26" x14ac:dyDescent="0.2">
      <c r="A26" s="42">
        <v>3</v>
      </c>
      <c r="B26" s="161" t="s">
        <v>109</v>
      </c>
      <c r="C26" s="161"/>
    </row>
    <row r="27" spans="1:26" ht="32.25" customHeight="1" x14ac:dyDescent="0.2">
      <c r="B27" s="160" t="s">
        <v>117</v>
      </c>
      <c r="C27" s="160"/>
    </row>
    <row r="28" spans="1:26" ht="63" customHeight="1" x14ac:dyDescent="0.2">
      <c r="B28" s="160" t="s">
        <v>129</v>
      </c>
      <c r="C28" s="16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60" t="s">
        <v>118</v>
      </c>
      <c r="C29" s="16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60" t="s">
        <v>155</v>
      </c>
      <c r="B33" s="160"/>
      <c r="C33" s="160"/>
    </row>
    <row r="34" spans="1:3" x14ac:dyDescent="0.2">
      <c r="B34" s="132"/>
      <c r="C34" s="132"/>
    </row>
    <row r="35" spans="1:3" x14ac:dyDescent="0.2">
      <c r="B35" s="85"/>
    </row>
    <row r="36" spans="1:3" x14ac:dyDescent="0.2">
      <c r="A36" s="42">
        <v>4</v>
      </c>
      <c r="B36" s="161" t="s">
        <v>141</v>
      </c>
      <c r="C36" s="161"/>
    </row>
    <row r="37" spans="1:3" ht="78.75" customHeight="1" x14ac:dyDescent="0.2">
      <c r="B37" s="160" t="s">
        <v>142</v>
      </c>
      <c r="C37" s="160"/>
    </row>
    <row r="38" spans="1:3" ht="65.25" customHeight="1" x14ac:dyDescent="0.2">
      <c r="B38" s="160" t="s">
        <v>124</v>
      </c>
      <c r="C38" s="160"/>
    </row>
    <row r="39" spans="1:3" ht="31.5" customHeight="1" x14ac:dyDescent="0.2">
      <c r="B39" s="160" t="s">
        <v>123</v>
      </c>
      <c r="C39" s="160"/>
    </row>
    <row r="40" spans="1:3" ht="30" customHeight="1" x14ac:dyDescent="0.2">
      <c r="B40" s="160" t="s">
        <v>125</v>
      </c>
      <c r="C40" s="160"/>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60" t="s">
        <v>135</v>
      </c>
      <c r="C49" s="160"/>
    </row>
    <row r="51" spans="2:3" ht="30" customHeight="1" x14ac:dyDescent="0.2">
      <c r="B51" s="160" t="s">
        <v>120</v>
      </c>
      <c r="C51" s="160"/>
    </row>
    <row r="52" spans="2:3" ht="30" customHeight="1" x14ac:dyDescent="0.2">
      <c r="B52" s="160" t="s">
        <v>88</v>
      </c>
      <c r="C52" s="160"/>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62" t="s">
        <v>152</v>
      </c>
      <c r="C78" s="162"/>
    </row>
    <row r="79" spans="1:3" x14ac:dyDescent="0.2">
      <c r="B79" s="87"/>
      <c r="C79" s="132"/>
    </row>
    <row r="81" spans="1:3" ht="30.75" customHeight="1" x14ac:dyDescent="0.2">
      <c r="A81" s="42">
        <v>7</v>
      </c>
      <c r="B81" s="160" t="s">
        <v>153</v>
      </c>
      <c r="C81" s="160"/>
    </row>
    <row r="82" spans="1:3" x14ac:dyDescent="0.2">
      <c r="B82" s="132"/>
      <c r="C82" s="132"/>
    </row>
    <row r="83" spans="1:3" ht="15.75" customHeight="1" x14ac:dyDescent="0.2">
      <c r="B83" s="159" t="s">
        <v>108</v>
      </c>
      <c r="C83" s="15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X103"/>
  <sheetViews>
    <sheetView topLeftCell="A40" zoomScaleNormal="100" zoomScaleSheetLayoutView="100" workbookViewId="0">
      <selection activeCell="D79" sqref="D7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68" t="s">
        <v>25</v>
      </c>
      <c r="C21" s="168"/>
      <c r="D21" s="24"/>
      <c r="E21" s="169"/>
      <c r="F21" s="170"/>
      <c r="G21" s="79"/>
      <c r="H21" s="79"/>
      <c r="I21" s="79"/>
      <c r="J21" s="79"/>
      <c r="K21" s="79"/>
      <c r="L21" s="79"/>
      <c r="M21" s="79"/>
      <c r="N21" s="79"/>
      <c r="O21" s="79"/>
      <c r="P21" s="79"/>
      <c r="Q21" s="79"/>
    </row>
    <row r="22" spans="1:24" ht="15" thickBot="1" x14ac:dyDescent="0.25">
      <c r="A22" s="4"/>
      <c r="B22" s="5" t="s">
        <v>3</v>
      </c>
      <c r="C22" s="5" t="s">
        <v>2</v>
      </c>
      <c r="D22" s="116">
        <v>26298695.629999999</v>
      </c>
      <c r="E22" s="6" t="s">
        <v>0</v>
      </c>
      <c r="F22" s="7">
        <v>1</v>
      </c>
      <c r="G22" s="79"/>
      <c r="H22" s="79"/>
      <c r="I22" s="79"/>
      <c r="J22" s="79"/>
      <c r="K22" s="79"/>
      <c r="L22" s="79"/>
      <c r="M22" s="79"/>
      <c r="N22" s="79"/>
      <c r="O22" s="79"/>
      <c r="P22" s="79"/>
      <c r="Q22" s="79"/>
    </row>
    <row r="23" spans="1:24" x14ac:dyDescent="0.2">
      <c r="B23" s="5" t="s">
        <v>7</v>
      </c>
      <c r="C23" s="5" t="s">
        <v>1</v>
      </c>
      <c r="D23" s="117">
        <v>18418860</v>
      </c>
      <c r="E23" s="6" t="s">
        <v>0</v>
      </c>
      <c r="F23" s="8">
        <f>IFERROR(D23/$D$22,0)</f>
        <v>0.70037161763220124</v>
      </c>
    </row>
    <row r="24" spans="1:24" ht="15" thickBot="1" x14ac:dyDescent="0.25">
      <c r="B24" s="5" t="s">
        <v>8</v>
      </c>
      <c r="C24" s="5" t="s">
        <v>6</v>
      </c>
      <c r="D24" s="116">
        <f>D25+D26</f>
        <v>7879835.7400000002</v>
      </c>
      <c r="E24" s="6" t="s">
        <v>0</v>
      </c>
      <c r="F24" s="8">
        <f>IFERROR(D24/$D$22,0)</f>
        <v>0.29962838655051577</v>
      </c>
    </row>
    <row r="25" spans="1:24" x14ac:dyDescent="0.2">
      <c r="B25" s="5" t="s">
        <v>9</v>
      </c>
      <c r="C25" s="5" t="s">
        <v>4</v>
      </c>
      <c r="D25" s="117">
        <v>0</v>
      </c>
      <c r="E25" s="6" t="s">
        <v>0</v>
      </c>
      <c r="F25" s="8">
        <f>IFERROR(D25/$D$22,0)</f>
        <v>0</v>
      </c>
    </row>
    <row r="26" spans="1:24" x14ac:dyDescent="0.2">
      <c r="B26" s="5" t="s">
        <v>61</v>
      </c>
      <c r="C26" s="5" t="s">
        <v>5</v>
      </c>
      <c r="D26" s="118">
        <v>7879835.7400000002</v>
      </c>
      <c r="E26" s="6" t="s">
        <v>0</v>
      </c>
      <c r="F26" s="8">
        <f>IFERROR(D26/$D$22,0)</f>
        <v>0.29962838655051577</v>
      </c>
      <c r="G26" s="29"/>
      <c r="H26" s="29"/>
    </row>
    <row r="27" spans="1:24" ht="34.5" customHeight="1" x14ac:dyDescent="0.2">
      <c r="B27" s="171" t="s">
        <v>77</v>
      </c>
      <c r="C27" s="171"/>
      <c r="D27" s="171"/>
      <c r="E27" s="171"/>
      <c r="F27" s="171"/>
      <c r="G27" s="172"/>
      <c r="H27" s="172"/>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2014</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63">
        <v>2016</v>
      </c>
      <c r="P45" s="163"/>
      <c r="Q45" s="163"/>
      <c r="R45" s="163">
        <v>2015</v>
      </c>
      <c r="S45" s="163"/>
      <c r="T45" s="163"/>
      <c r="U45" s="163">
        <v>2014</v>
      </c>
      <c r="V45" s="163"/>
      <c r="W45" s="16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853544.42</v>
      </c>
      <c r="D47" s="94">
        <f>C47</f>
        <v>853544.42</v>
      </c>
      <c r="E47" s="60">
        <v>910574.58</v>
      </c>
      <c r="F47" s="51">
        <f>C47-D47+E47</f>
        <v>910574.58</v>
      </c>
      <c r="G47" s="142"/>
      <c r="H47" s="15">
        <v>53326.35</v>
      </c>
      <c r="I47" s="110">
        <f>W47</f>
        <v>1.261E-2</v>
      </c>
      <c r="J47" s="17">
        <f>F47*I47</f>
        <v>11482.345453799999</v>
      </c>
      <c r="K47" s="16">
        <f>J47-H47</f>
        <v>-41844.004546199998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E47</f>
        <v>910574.58</v>
      </c>
      <c r="D48" s="94">
        <f>C48</f>
        <v>910574.58</v>
      </c>
      <c r="E48" s="60">
        <v>857643</v>
      </c>
      <c r="F48" s="51">
        <f t="shared" ref="F48:F58" si="0">C48-D48+E48</f>
        <v>857643</v>
      </c>
      <c r="G48" s="110"/>
      <c r="H48" s="15">
        <v>25985.45</v>
      </c>
      <c r="I48" s="110">
        <f t="shared" ref="I48:I58" si="1">W48</f>
        <v>1.3300000000000001E-2</v>
      </c>
      <c r="J48" s="17">
        <f t="shared" ref="J48:J58" si="2">F48*I48</f>
        <v>11406.651900000001</v>
      </c>
      <c r="K48" s="16">
        <f t="shared" ref="K48:K58" si="3">J48-H48</f>
        <v>-14578.7981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 t="shared" ref="C49:C58" si="4">E48</f>
        <v>857643</v>
      </c>
      <c r="D49" s="94">
        <f t="shared" ref="D49:D58" si="5">C49</f>
        <v>857643</v>
      </c>
      <c r="E49" s="60">
        <v>914600.49</v>
      </c>
      <c r="F49" s="51">
        <f t="shared" si="0"/>
        <v>914600.49</v>
      </c>
      <c r="G49" s="110"/>
      <c r="H49" s="15">
        <v>15119.49</v>
      </c>
      <c r="I49" s="110">
        <f t="shared" si="1"/>
        <v>-2.7E-4</v>
      </c>
      <c r="J49" s="17">
        <f t="shared" si="2"/>
        <v>-246.9421323</v>
      </c>
      <c r="K49" s="16">
        <f t="shared" si="3"/>
        <v>-15366.4321323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 t="shared" si="4"/>
        <v>914600.49</v>
      </c>
      <c r="D50" s="94">
        <f t="shared" si="5"/>
        <v>914600.49</v>
      </c>
      <c r="E50" s="60">
        <v>668707.78</v>
      </c>
      <c r="F50" s="51">
        <f t="shared" si="0"/>
        <v>668707.78</v>
      </c>
      <c r="G50" s="110"/>
      <c r="H50" s="15">
        <v>563.55999999999995</v>
      </c>
      <c r="I50" s="110">
        <f t="shared" si="1"/>
        <v>5.1979999999999998E-2</v>
      </c>
      <c r="J50" s="17">
        <f t="shared" si="2"/>
        <v>34759.430404400002</v>
      </c>
      <c r="K50" s="16">
        <f t="shared" si="3"/>
        <v>34195.870404400004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 t="shared" si="4"/>
        <v>668707.78</v>
      </c>
      <c r="D51" s="94">
        <f t="shared" si="5"/>
        <v>668707.78</v>
      </c>
      <c r="E51" s="60">
        <v>561854.05000000005</v>
      </c>
      <c r="F51" s="51">
        <f t="shared" si="0"/>
        <v>561854.05000000005</v>
      </c>
      <c r="G51" s="110"/>
      <c r="H51" s="15">
        <v>11079.78</v>
      </c>
      <c r="I51" s="110">
        <f t="shared" si="1"/>
        <v>7.1959999999999996E-2</v>
      </c>
      <c r="J51" s="17">
        <f t="shared" si="2"/>
        <v>40431.017438000003</v>
      </c>
      <c r="K51" s="16">
        <f t="shared" si="3"/>
        <v>29351.237438000004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 t="shared" si="4"/>
        <v>561854.05000000005</v>
      </c>
      <c r="D52" s="94">
        <f t="shared" si="5"/>
        <v>561854.05000000005</v>
      </c>
      <c r="E52" s="60">
        <v>494180.71</v>
      </c>
      <c r="F52" s="51">
        <f t="shared" si="0"/>
        <v>494180.71</v>
      </c>
      <c r="G52" s="110"/>
      <c r="H52" s="15">
        <v>30702.63</v>
      </c>
      <c r="I52" s="110">
        <f t="shared" si="1"/>
        <v>6.0249999999999998E-2</v>
      </c>
      <c r="J52" s="17">
        <f t="shared" si="2"/>
        <v>29774.3877775</v>
      </c>
      <c r="K52" s="16">
        <f t="shared" si="3"/>
        <v>-928.24222250000093</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f t="shared" si="4"/>
        <v>494180.71</v>
      </c>
      <c r="D53" s="94">
        <f t="shared" si="5"/>
        <v>494180.71</v>
      </c>
      <c r="E53" s="60">
        <v>676511.39</v>
      </c>
      <c r="F53" s="51">
        <f t="shared" si="0"/>
        <v>676511.39</v>
      </c>
      <c r="G53" s="110"/>
      <c r="H53" s="15">
        <v>42487.41</v>
      </c>
      <c r="I53" s="110">
        <f t="shared" si="1"/>
        <v>6.2560000000000004E-2</v>
      </c>
      <c r="J53" s="17">
        <f t="shared" si="2"/>
        <v>42322.552558400006</v>
      </c>
      <c r="K53" s="16">
        <f t="shared" si="3"/>
        <v>-164.8574415999974</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f t="shared" si="4"/>
        <v>676511.39</v>
      </c>
      <c r="D54" s="94">
        <f t="shared" si="5"/>
        <v>676511.39</v>
      </c>
      <c r="E54" s="60">
        <v>489963.53</v>
      </c>
      <c r="F54" s="51">
        <f t="shared" si="0"/>
        <v>489963.53</v>
      </c>
      <c r="G54" s="110">
        <f>U54</f>
        <v>6.1079999999999995E-2</v>
      </c>
      <c r="H54" s="15">
        <f t="shared" ref="H54:H58" si="6">F54*G54</f>
        <v>29926.972412399999</v>
      </c>
      <c r="I54" s="110">
        <f t="shared" si="1"/>
        <v>6.7610000000000003E-2</v>
      </c>
      <c r="J54" s="17">
        <f t="shared" si="2"/>
        <v>33126.434263300005</v>
      </c>
      <c r="K54" s="16">
        <f t="shared" si="3"/>
        <v>3199.4618509000065</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f t="shared" si="4"/>
        <v>489963.53</v>
      </c>
      <c r="D55" s="94">
        <f t="shared" si="5"/>
        <v>489963.53</v>
      </c>
      <c r="E55" s="60">
        <v>538767.29</v>
      </c>
      <c r="F55" s="51">
        <f t="shared" si="0"/>
        <v>538767.29</v>
      </c>
      <c r="G55" s="110">
        <f>U55</f>
        <v>8.0489999999999992E-2</v>
      </c>
      <c r="H55" s="15">
        <f t="shared" si="6"/>
        <v>43365.379172100002</v>
      </c>
      <c r="I55" s="110">
        <f t="shared" si="1"/>
        <v>7.9629999999999992E-2</v>
      </c>
      <c r="J55" s="17">
        <f t="shared" si="2"/>
        <v>42902.039302699995</v>
      </c>
      <c r="K55" s="16">
        <f t="shared" si="3"/>
        <v>-463.33986940000614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f t="shared" si="4"/>
        <v>538767.29</v>
      </c>
      <c r="D56" s="94">
        <f t="shared" si="5"/>
        <v>538767.29</v>
      </c>
      <c r="E56" s="60">
        <v>647769.07999999996</v>
      </c>
      <c r="F56" s="51">
        <f t="shared" si="0"/>
        <v>647769.07999999996</v>
      </c>
      <c r="G56" s="110">
        <f>U56</f>
        <v>7.492E-2</v>
      </c>
      <c r="H56" s="15">
        <f t="shared" si="6"/>
        <v>48530.859473599994</v>
      </c>
      <c r="I56" s="110">
        <f t="shared" si="1"/>
        <v>0.10014000000000001</v>
      </c>
      <c r="J56" s="17">
        <f t="shared" si="2"/>
        <v>64867.595671199997</v>
      </c>
      <c r="K56" s="16">
        <f t="shared" si="3"/>
        <v>16336.736197600003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f t="shared" si="4"/>
        <v>647769.07999999996</v>
      </c>
      <c r="D57" s="94">
        <f t="shared" si="5"/>
        <v>647769.07999999996</v>
      </c>
      <c r="E57" s="60">
        <v>813879.21</v>
      </c>
      <c r="F57" s="51">
        <f t="shared" si="0"/>
        <v>813879.21</v>
      </c>
      <c r="G57" s="110">
        <f>U57</f>
        <v>9.9010000000000001E-2</v>
      </c>
      <c r="H57" s="15">
        <f t="shared" si="6"/>
        <v>80582.180582100002</v>
      </c>
      <c r="I57" s="110">
        <f t="shared" si="1"/>
        <v>8.231999999999999E-2</v>
      </c>
      <c r="J57" s="17">
        <f t="shared" si="2"/>
        <v>66998.53656719999</v>
      </c>
      <c r="K57" s="16">
        <f t="shared" si="3"/>
        <v>-13583.644014900012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f t="shared" si="4"/>
        <v>813879.21</v>
      </c>
      <c r="D58" s="94">
        <f t="shared" si="5"/>
        <v>813879.21</v>
      </c>
      <c r="E58" s="60">
        <v>820726.12</v>
      </c>
      <c r="F58" s="51">
        <f t="shared" si="0"/>
        <v>820726.12</v>
      </c>
      <c r="G58" s="110">
        <f>U58</f>
        <v>7.3180000000000009E-2</v>
      </c>
      <c r="H58" s="15">
        <f t="shared" si="6"/>
        <v>60060.737461600009</v>
      </c>
      <c r="I58" s="110">
        <f t="shared" si="1"/>
        <v>7.4439999999999992E-2</v>
      </c>
      <c r="J58" s="17">
        <f t="shared" si="2"/>
        <v>61094.852372799993</v>
      </c>
      <c r="K58" s="16">
        <f t="shared" si="3"/>
        <v>1034.1149111999839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8427995.5300000012</v>
      </c>
      <c r="D59" s="96">
        <f>SUM(D47:D58)</f>
        <v>8427995.5300000012</v>
      </c>
      <c r="E59" s="96">
        <f>SUM(E47:E58)</f>
        <v>8395177.2300000004</v>
      </c>
      <c r="F59" s="96">
        <f>SUM(F47:F58)</f>
        <v>8395177.2300000004</v>
      </c>
      <c r="G59" s="37"/>
      <c r="H59" s="38">
        <f>SUM(H47:H58)</f>
        <v>441730.79910180002</v>
      </c>
      <c r="I59" s="37"/>
      <c r="J59" s="38">
        <f>SUM(J47:J58)</f>
        <v>438918.90157699998</v>
      </c>
      <c r="K59" s="39">
        <f>SUM(K47:K58)</f>
        <v>-2811.897524800017</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1" t="s">
        <v>45</v>
      </c>
      <c r="C64" s="48" t="s">
        <v>67</v>
      </c>
      <c r="D64" s="48" t="s">
        <v>121</v>
      </c>
      <c r="E64" s="173" t="s">
        <v>44</v>
      </c>
      <c r="F64" s="173"/>
      <c r="G64" s="173"/>
      <c r="H64" s="173"/>
      <c r="I64" s="173"/>
      <c r="K64" s="120"/>
      <c r="O64" s="29"/>
      <c r="P64" s="29"/>
      <c r="Q64" s="29"/>
      <c r="R64" s="29"/>
      <c r="S64" s="29"/>
      <c r="T64" s="29"/>
      <c r="U64" s="29"/>
      <c r="V64" s="29"/>
      <c r="W64" s="29"/>
      <c r="X64" s="29"/>
    </row>
    <row r="65" spans="1:24" ht="30.75" customHeight="1" x14ac:dyDescent="0.25">
      <c r="A65" s="177" t="s">
        <v>134</v>
      </c>
      <c r="B65" s="178"/>
      <c r="C65" s="179"/>
      <c r="D65" s="126">
        <v>-1073.73</v>
      </c>
      <c r="E65" s="164"/>
      <c r="F65" s="165"/>
      <c r="G65" s="165"/>
      <c r="H65" s="165"/>
      <c r="I65" s="166"/>
      <c r="K65" s="120"/>
      <c r="O65" s="29"/>
      <c r="P65" s="29"/>
      <c r="Q65" s="29"/>
      <c r="R65" s="29"/>
      <c r="S65" s="29"/>
      <c r="T65" s="29"/>
      <c r="U65" s="29"/>
      <c r="V65" s="29"/>
      <c r="W65" s="29"/>
      <c r="X65" s="29"/>
    </row>
    <row r="66" spans="1:24" ht="28.5" x14ac:dyDescent="0.2">
      <c r="A66" s="70" t="s">
        <v>51</v>
      </c>
      <c r="B66" s="49" t="s">
        <v>62</v>
      </c>
      <c r="C66" s="111"/>
      <c r="D66" s="97"/>
      <c r="E66" s="167"/>
      <c r="F66" s="167"/>
      <c r="G66" s="167"/>
      <c r="H66" s="167"/>
      <c r="I66" s="167"/>
      <c r="K66" s="120"/>
      <c r="O66" s="29"/>
      <c r="P66" s="29"/>
      <c r="Q66" s="29"/>
      <c r="R66" s="29"/>
      <c r="S66" s="29"/>
      <c r="T66" s="29"/>
      <c r="U66" s="29"/>
      <c r="V66" s="29"/>
      <c r="W66" s="29"/>
      <c r="X66" s="29"/>
    </row>
    <row r="67" spans="1:24" ht="28.5" x14ac:dyDescent="0.2">
      <c r="A67" s="70" t="s">
        <v>52</v>
      </c>
      <c r="B67" s="49" t="s">
        <v>79</v>
      </c>
      <c r="C67" s="112"/>
      <c r="D67" s="113"/>
      <c r="E67" s="174"/>
      <c r="F67" s="175"/>
      <c r="G67" s="175"/>
      <c r="H67" s="175"/>
      <c r="I67" s="176"/>
      <c r="J67" s="79"/>
      <c r="K67" s="121"/>
      <c r="L67" s="79"/>
      <c r="M67" s="79"/>
      <c r="N67" s="79"/>
      <c r="O67" s="79"/>
      <c r="P67" s="79"/>
      <c r="Q67" s="79"/>
    </row>
    <row r="68" spans="1:24" ht="28.5" x14ac:dyDescent="0.2">
      <c r="A68" s="70" t="s">
        <v>65</v>
      </c>
      <c r="B68" s="49" t="s">
        <v>64</v>
      </c>
      <c r="C68" s="111"/>
      <c r="D68" s="113"/>
      <c r="E68" s="167"/>
      <c r="F68" s="167"/>
      <c r="G68" s="167"/>
      <c r="H68" s="167"/>
      <c r="I68" s="167"/>
      <c r="J68" s="79"/>
      <c r="K68" s="121"/>
      <c r="L68" s="79"/>
      <c r="M68" s="79"/>
      <c r="N68" s="79"/>
      <c r="O68" s="79"/>
      <c r="P68" s="79"/>
      <c r="Q68" s="79"/>
    </row>
    <row r="69" spans="1:24" ht="28.5" x14ac:dyDescent="0.2">
      <c r="A69" s="70" t="s">
        <v>66</v>
      </c>
      <c r="B69" s="49" t="s">
        <v>63</v>
      </c>
      <c r="C69" s="112"/>
      <c r="D69" s="113"/>
      <c r="E69" s="174"/>
      <c r="F69" s="175"/>
      <c r="G69" s="175"/>
      <c r="H69" s="175"/>
      <c r="I69" s="176"/>
      <c r="J69" s="79"/>
      <c r="K69" s="124"/>
      <c r="L69" s="79"/>
      <c r="M69" s="79"/>
      <c r="N69" s="79"/>
      <c r="O69" s="79"/>
      <c r="P69" s="79"/>
      <c r="Q69" s="79"/>
    </row>
    <row r="70" spans="1:24" ht="28.5" x14ac:dyDescent="0.2">
      <c r="A70" s="70" t="s">
        <v>69</v>
      </c>
      <c r="B70" s="49" t="s">
        <v>71</v>
      </c>
      <c r="C70" s="111"/>
      <c r="D70" s="97"/>
      <c r="E70" s="167"/>
      <c r="F70" s="167"/>
      <c r="G70" s="167"/>
      <c r="H70" s="167"/>
      <c r="I70" s="167"/>
      <c r="J70" s="79"/>
      <c r="K70" s="124"/>
      <c r="L70" s="79"/>
      <c r="M70" s="79"/>
      <c r="N70" s="79"/>
      <c r="O70" s="79"/>
      <c r="P70" s="79"/>
      <c r="Q70" s="79"/>
    </row>
    <row r="71" spans="1:24" ht="28.5" x14ac:dyDescent="0.2">
      <c r="A71" s="70" t="s">
        <v>70</v>
      </c>
      <c r="B71" s="49" t="s">
        <v>72</v>
      </c>
      <c r="C71" s="111"/>
      <c r="D71" s="97"/>
      <c r="E71" s="167"/>
      <c r="F71" s="167"/>
      <c r="G71" s="167"/>
      <c r="H71" s="167"/>
      <c r="I71" s="167"/>
      <c r="J71" s="79"/>
      <c r="K71" s="124"/>
      <c r="L71" s="79"/>
      <c r="M71" s="79"/>
      <c r="N71" s="79"/>
      <c r="O71" s="79"/>
      <c r="P71" s="79"/>
      <c r="Q71" s="79"/>
    </row>
    <row r="72" spans="1:24" ht="33.75" customHeight="1" x14ac:dyDescent="0.2">
      <c r="A72" s="70">
        <v>4</v>
      </c>
      <c r="B72" s="49" t="s">
        <v>68</v>
      </c>
      <c r="C72" s="111"/>
      <c r="D72" s="97"/>
      <c r="E72" s="167"/>
      <c r="F72" s="167"/>
      <c r="G72" s="167"/>
      <c r="H72" s="167"/>
      <c r="I72" s="167"/>
      <c r="J72" s="79"/>
      <c r="K72" s="124"/>
      <c r="L72" s="79"/>
      <c r="M72" s="79"/>
      <c r="N72" s="79"/>
      <c r="O72" s="79"/>
      <c r="P72" s="79"/>
      <c r="Q72" s="79"/>
    </row>
    <row r="73" spans="1:24" ht="42.75" x14ac:dyDescent="0.2">
      <c r="A73" s="70">
        <v>5</v>
      </c>
      <c r="B73" s="49" t="s">
        <v>81</v>
      </c>
      <c r="C73" s="111"/>
      <c r="D73" s="97"/>
      <c r="E73" s="167"/>
      <c r="F73" s="167"/>
      <c r="G73" s="167"/>
      <c r="H73" s="167"/>
      <c r="I73" s="167"/>
      <c r="J73" s="79"/>
      <c r="K73" s="124"/>
      <c r="L73" s="79"/>
      <c r="M73" s="79"/>
      <c r="N73" s="79"/>
      <c r="O73" s="79"/>
      <c r="P73" s="79"/>
      <c r="Q73" s="79"/>
    </row>
    <row r="74" spans="1:24" ht="28.5" x14ac:dyDescent="0.2">
      <c r="A74" s="54">
        <v>6</v>
      </c>
      <c r="B74" s="128" t="s">
        <v>137</v>
      </c>
      <c r="C74" s="111"/>
      <c r="D74" s="97"/>
      <c r="E74" s="167"/>
      <c r="F74" s="167"/>
      <c r="G74" s="167"/>
      <c r="H74" s="167"/>
      <c r="I74" s="167"/>
      <c r="K74" s="29"/>
    </row>
    <row r="75" spans="1:24" x14ac:dyDescent="0.2">
      <c r="A75" s="54">
        <v>7</v>
      </c>
      <c r="B75" s="46"/>
      <c r="C75" s="10"/>
      <c r="D75" s="97"/>
      <c r="E75" s="167"/>
      <c r="F75" s="167"/>
      <c r="G75" s="167"/>
      <c r="H75" s="167"/>
      <c r="I75" s="167"/>
    </row>
    <row r="76" spans="1:24" x14ac:dyDescent="0.2">
      <c r="A76" s="54">
        <v>8</v>
      </c>
      <c r="B76" s="46"/>
      <c r="C76" s="10"/>
      <c r="D76" s="97"/>
      <c r="E76" s="167"/>
      <c r="F76" s="167"/>
      <c r="G76" s="167"/>
      <c r="H76" s="167"/>
      <c r="I76" s="167"/>
    </row>
    <row r="77" spans="1:24" x14ac:dyDescent="0.2">
      <c r="A77" s="54">
        <v>9</v>
      </c>
      <c r="B77" s="46"/>
      <c r="C77" s="10"/>
      <c r="D77" s="97"/>
      <c r="E77" s="174"/>
      <c r="F77" s="175"/>
      <c r="G77" s="175"/>
      <c r="H77" s="175"/>
      <c r="I77" s="176"/>
    </row>
    <row r="78" spans="1:24" x14ac:dyDescent="0.2">
      <c r="A78" s="54">
        <v>10</v>
      </c>
      <c r="B78" s="46"/>
      <c r="C78" s="10"/>
      <c r="D78" s="97"/>
      <c r="E78" s="167"/>
      <c r="F78" s="167"/>
      <c r="G78" s="167"/>
      <c r="H78" s="167"/>
      <c r="I78" s="167"/>
    </row>
    <row r="79" spans="1:24" ht="15" x14ac:dyDescent="0.25">
      <c r="A79" s="1" t="s">
        <v>150</v>
      </c>
      <c r="B79" s="2" t="s">
        <v>131</v>
      </c>
      <c r="C79" s="2"/>
      <c r="D79" s="98">
        <f>SUM(D65:D78)</f>
        <v>-1073.73</v>
      </c>
      <c r="E79" s="25"/>
      <c r="F79" s="25"/>
      <c r="G79" s="25"/>
      <c r="H79" s="25"/>
    </row>
    <row r="80" spans="1:24" ht="15" x14ac:dyDescent="0.25">
      <c r="B80" s="123" t="s">
        <v>132</v>
      </c>
      <c r="C80" s="71"/>
      <c r="D80" s="98">
        <f>K59</f>
        <v>-2811.897524800017</v>
      </c>
      <c r="E80" s="25"/>
      <c r="F80" s="25"/>
      <c r="G80" s="25"/>
      <c r="H80" s="25"/>
    </row>
    <row r="81" spans="1:19" ht="15" x14ac:dyDescent="0.25">
      <c r="B81" s="71" t="s">
        <v>24</v>
      </c>
      <c r="C81" s="71"/>
      <c r="D81" s="99">
        <f>D79-D80</f>
        <v>1738.167524800017</v>
      </c>
    </row>
    <row r="82" spans="1:19" ht="15.75" thickBot="1" x14ac:dyDescent="0.3">
      <c r="B82" s="134" t="s">
        <v>73</v>
      </c>
      <c r="C82" s="72"/>
      <c r="D82" s="61">
        <f>IF(ISERROR(D81/J59),0,D81/J59)</f>
        <v>3.9601108964661177E-3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2014</v>
      </c>
      <c r="C88" s="106">
        <f>K59</f>
        <v>-2811.897524800017</v>
      </c>
      <c r="D88" s="106">
        <f>D65</f>
        <v>-1073.73</v>
      </c>
      <c r="E88" s="107">
        <f>SUM(D66:D78)</f>
        <v>0</v>
      </c>
      <c r="F88" s="130">
        <f>SUM(D88:E88)</f>
        <v>-1073.73</v>
      </c>
      <c r="G88" s="108">
        <f>F88-C88</f>
        <v>1738.167524800017</v>
      </c>
      <c r="H88" s="107">
        <f>J59</f>
        <v>438918.90157699998</v>
      </c>
      <c r="I88" s="104">
        <f>IF(ISERROR(G88/H88),0,G88/H88)</f>
        <v>3.9601108964661177E-3</v>
      </c>
      <c r="J88" s="79"/>
      <c r="K88" s="79"/>
      <c r="L88" s="35"/>
      <c r="M88" s="35"/>
      <c r="N88" s="35"/>
      <c r="O88" s="35"/>
      <c r="P88" s="35"/>
      <c r="Q88" s="35"/>
      <c r="R88" s="35"/>
      <c r="S88" s="35"/>
    </row>
    <row r="89" spans="1:19" x14ac:dyDescent="0.2">
      <c r="B89" s="115"/>
      <c r="C89" s="106"/>
      <c r="D89" s="106"/>
      <c r="E89" s="107"/>
      <c r="F89" s="130">
        <f t="shared" ref="F89:F91" si="7">SUM(D89:E89)</f>
        <v>0</v>
      </c>
      <c r="G89" s="108">
        <f>F89-C89</f>
        <v>0</v>
      </c>
      <c r="H89" s="107"/>
      <c r="I89" s="104">
        <f>IF(ISERROR(G89/H89),0,G89/H89)</f>
        <v>0</v>
      </c>
      <c r="J89" s="79"/>
      <c r="K89" s="79"/>
      <c r="L89" s="35"/>
      <c r="M89" s="35"/>
      <c r="N89" s="35"/>
      <c r="O89" s="35"/>
      <c r="P89" s="35"/>
      <c r="Q89" s="35"/>
      <c r="R89" s="35"/>
      <c r="S89" s="35"/>
    </row>
    <row r="90" spans="1:19" x14ac:dyDescent="0.2">
      <c r="B90" s="115"/>
      <c r="C90" s="106"/>
      <c r="D90" s="106"/>
      <c r="E90" s="107"/>
      <c r="F90" s="130">
        <f t="shared" si="7"/>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7"/>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8">SUM(C88:C91)</f>
        <v>-2811.897524800017</v>
      </c>
      <c r="D92" s="129">
        <f t="shared" si="8"/>
        <v>-1073.73</v>
      </c>
      <c r="E92" s="129">
        <f t="shared" si="8"/>
        <v>0</v>
      </c>
      <c r="F92" s="131">
        <f t="shared" si="8"/>
        <v>-1073.73</v>
      </c>
      <c r="G92" s="129">
        <f>SUM(G88:G91)</f>
        <v>1738.167524800017</v>
      </c>
      <c r="H92" s="77">
        <f t="shared" si="8"/>
        <v>438918.90157699998</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94DC-97B6-4ABB-9478-3AD646CBF384}">
  <dimension ref="A12:X103"/>
  <sheetViews>
    <sheetView topLeftCell="A40" zoomScaleNormal="100" zoomScaleSheetLayoutView="100" workbookViewId="0">
      <selection activeCell="D81" sqref="D8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68" t="s">
        <v>25</v>
      </c>
      <c r="C21" s="168"/>
      <c r="D21" s="24">
        <v>2015</v>
      </c>
      <c r="E21" s="169"/>
      <c r="F21" s="170"/>
      <c r="G21" s="79"/>
      <c r="H21" s="79"/>
      <c r="I21" s="79"/>
      <c r="J21" s="79"/>
      <c r="K21" s="79"/>
      <c r="L21" s="79"/>
      <c r="M21" s="79"/>
      <c r="N21" s="79"/>
      <c r="O21" s="79"/>
      <c r="P21" s="79"/>
      <c r="Q21" s="79"/>
    </row>
    <row r="22" spans="1:24" ht="15" thickBot="1" x14ac:dyDescent="0.25">
      <c r="A22" s="4"/>
      <c r="B22" s="5" t="s">
        <v>3</v>
      </c>
      <c r="C22" s="5" t="s">
        <v>2</v>
      </c>
      <c r="D22" s="116">
        <v>23511446.760000002</v>
      </c>
      <c r="E22" s="6" t="s">
        <v>0</v>
      </c>
      <c r="F22" s="7">
        <v>1</v>
      </c>
      <c r="G22" s="79"/>
      <c r="H22" s="79"/>
      <c r="I22" s="79"/>
      <c r="J22" s="79"/>
      <c r="K22" s="79"/>
      <c r="L22" s="79"/>
      <c r="M22" s="79"/>
      <c r="N22" s="79"/>
      <c r="O22" s="79"/>
      <c r="P22" s="79"/>
      <c r="Q22" s="79"/>
    </row>
    <row r="23" spans="1:24" x14ac:dyDescent="0.2">
      <c r="B23" s="5" t="s">
        <v>7</v>
      </c>
      <c r="C23" s="5" t="s">
        <v>1</v>
      </c>
      <c r="D23" s="117">
        <v>16445797.75</v>
      </c>
      <c r="E23" s="6" t="s">
        <v>0</v>
      </c>
      <c r="F23" s="8">
        <f>IFERROR(D23/$D$22,0)</f>
        <v>0.69948046659464691</v>
      </c>
    </row>
    <row r="24" spans="1:24" ht="15" thickBot="1" x14ac:dyDescent="0.25">
      <c r="B24" s="5" t="s">
        <v>8</v>
      </c>
      <c r="C24" s="5" t="s">
        <v>6</v>
      </c>
      <c r="D24" s="116">
        <f>D25+D26</f>
        <v>7065649.0099999998</v>
      </c>
      <c r="E24" s="6" t="s">
        <v>0</v>
      </c>
      <c r="F24" s="8">
        <f>IFERROR(D24/$D$22,0)</f>
        <v>0.30051953340535303</v>
      </c>
    </row>
    <row r="25" spans="1:24" x14ac:dyDescent="0.2">
      <c r="B25" s="5" t="s">
        <v>9</v>
      </c>
      <c r="C25" s="5" t="s">
        <v>4</v>
      </c>
      <c r="D25" s="117">
        <v>0</v>
      </c>
      <c r="E25" s="6" t="s">
        <v>0</v>
      </c>
      <c r="F25" s="8">
        <f>IFERROR(D25/$D$22,0)</f>
        <v>0</v>
      </c>
    </row>
    <row r="26" spans="1:24" x14ac:dyDescent="0.2">
      <c r="B26" s="5" t="s">
        <v>61</v>
      </c>
      <c r="C26" s="5" t="s">
        <v>5</v>
      </c>
      <c r="D26" s="118">
        <v>7065649.0099999998</v>
      </c>
      <c r="E26" s="6" t="s">
        <v>0</v>
      </c>
      <c r="F26" s="8">
        <f>IFERROR(D26/$D$22,0)</f>
        <v>0.30051953340535303</v>
      </c>
      <c r="G26" s="29"/>
      <c r="H26" s="29"/>
    </row>
    <row r="27" spans="1:24" ht="34.5" customHeight="1" x14ac:dyDescent="0.2">
      <c r="B27" s="171" t="s">
        <v>77</v>
      </c>
      <c r="C27" s="171"/>
      <c r="D27" s="171"/>
      <c r="E27" s="171"/>
      <c r="F27" s="171"/>
      <c r="G27" s="172"/>
      <c r="H27" s="172"/>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2015</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63">
        <v>2016</v>
      </c>
      <c r="P45" s="163"/>
      <c r="Q45" s="163"/>
      <c r="R45" s="163">
        <v>2015</v>
      </c>
      <c r="S45" s="163"/>
      <c r="T45" s="163"/>
      <c r="U45" s="163">
        <v>2014</v>
      </c>
      <c r="V45" s="163"/>
      <c r="W45" s="16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820726</v>
      </c>
      <c r="D47" s="94">
        <v>820726</v>
      </c>
      <c r="E47" s="60">
        <v>894725.53599999996</v>
      </c>
      <c r="F47" s="51">
        <f>C47-D47+E47</f>
        <v>894725.53599999996</v>
      </c>
      <c r="G47" s="110">
        <f>R47</f>
        <v>5.5490000000000005E-2</v>
      </c>
      <c r="H47" s="15">
        <f>F47*G47</f>
        <v>49648.319992640005</v>
      </c>
      <c r="I47" s="110">
        <f>T47</f>
        <v>5.0680000000000003E-2</v>
      </c>
      <c r="J47" s="17">
        <f>F47*I47</f>
        <v>45344.690164480002</v>
      </c>
      <c r="K47" s="16">
        <f>J47-H47</f>
        <v>-4303.6298281600029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E47</f>
        <v>894725.53599999996</v>
      </c>
      <c r="D48" s="94">
        <f>C48</f>
        <v>894725.53599999996</v>
      </c>
      <c r="E48" s="60">
        <v>954926.94</v>
      </c>
      <c r="F48" s="51">
        <f t="shared" ref="F48:F58" si="0">C48-D48+E48</f>
        <v>954926.94</v>
      </c>
      <c r="G48" s="110">
        <f t="shared" ref="G48:G58" si="1">R48</f>
        <v>6.9809999999999997E-2</v>
      </c>
      <c r="H48" s="15">
        <f t="shared" ref="H48:H58" si="2">F48*G48</f>
        <v>66663.449681399987</v>
      </c>
      <c r="I48" s="110">
        <f t="shared" ref="I48:I58" si="3">T48</f>
        <v>3.9609999999999999E-2</v>
      </c>
      <c r="J48" s="17">
        <f t="shared" ref="J48:J58" si="4">F48*I48</f>
        <v>37824.656093400001</v>
      </c>
      <c r="K48" s="16">
        <f t="shared" ref="K48:K58" si="5">J48-H48</f>
        <v>-28838.793587999986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 t="shared" ref="C49:C58" si="6">E48</f>
        <v>954926.94</v>
      </c>
      <c r="D49" s="94">
        <f t="shared" ref="D49:D58" si="7">C49</f>
        <v>954926.94</v>
      </c>
      <c r="E49" s="60">
        <v>776239.18</v>
      </c>
      <c r="F49" s="51">
        <f t="shared" si="0"/>
        <v>776239.18</v>
      </c>
      <c r="G49" s="110">
        <f t="shared" si="1"/>
        <v>3.6040000000000003E-2</v>
      </c>
      <c r="H49" s="15">
        <f t="shared" si="2"/>
        <v>27975.660047200003</v>
      </c>
      <c r="I49" s="110">
        <f t="shared" si="3"/>
        <v>6.2899999999999998E-2</v>
      </c>
      <c r="J49" s="17">
        <f t="shared" si="4"/>
        <v>48825.444422</v>
      </c>
      <c r="K49" s="16">
        <f t="shared" si="5"/>
        <v>20849.784374799998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 t="shared" si="6"/>
        <v>776239.18</v>
      </c>
      <c r="D50" s="94">
        <f t="shared" si="7"/>
        <v>776239.18</v>
      </c>
      <c r="E50" s="60">
        <v>555656.79</v>
      </c>
      <c r="F50" s="51">
        <f t="shared" si="0"/>
        <v>555656.79</v>
      </c>
      <c r="G50" s="110">
        <f t="shared" si="1"/>
        <v>6.7049999999999998E-2</v>
      </c>
      <c r="H50" s="15">
        <f t="shared" si="2"/>
        <v>37256.787769499999</v>
      </c>
      <c r="I50" s="110">
        <f t="shared" si="3"/>
        <v>9.5590000000000008E-2</v>
      </c>
      <c r="J50" s="17">
        <f t="shared" si="4"/>
        <v>53115.232556100011</v>
      </c>
      <c r="K50" s="16">
        <f t="shared" si="5"/>
        <v>15858.444786600012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 t="shared" si="6"/>
        <v>555656.79</v>
      </c>
      <c r="D51" s="94">
        <f t="shared" si="7"/>
        <v>555656.79</v>
      </c>
      <c r="E51" s="60">
        <v>482108.42</v>
      </c>
      <c r="F51" s="51">
        <f t="shared" si="0"/>
        <v>482108.42</v>
      </c>
      <c r="G51" s="110">
        <f t="shared" si="1"/>
        <v>9.4159999999999994E-2</v>
      </c>
      <c r="H51" s="15">
        <f t="shared" si="2"/>
        <v>45395.328827199992</v>
      </c>
      <c r="I51" s="110">
        <f t="shared" si="3"/>
        <v>9.6680000000000002E-2</v>
      </c>
      <c r="J51" s="17">
        <f t="shared" si="4"/>
        <v>46610.242045599996</v>
      </c>
      <c r="K51" s="16">
        <f t="shared" si="5"/>
        <v>1214.9132184000046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 t="shared" si="6"/>
        <v>482108.42</v>
      </c>
      <c r="D52" s="94">
        <f t="shared" si="7"/>
        <v>482108.42</v>
      </c>
      <c r="E52" s="60">
        <v>435231.44</v>
      </c>
      <c r="F52" s="51">
        <f t="shared" si="0"/>
        <v>435231.44</v>
      </c>
      <c r="G52" s="110">
        <f t="shared" si="1"/>
        <v>9.2280000000000001E-2</v>
      </c>
      <c r="H52" s="15">
        <f t="shared" si="2"/>
        <v>40163.157283200002</v>
      </c>
      <c r="I52" s="110">
        <f t="shared" si="3"/>
        <v>9.5400000000000013E-2</v>
      </c>
      <c r="J52" s="17">
        <f t="shared" si="4"/>
        <v>41521.079376000009</v>
      </c>
      <c r="K52" s="16">
        <f t="shared" si="5"/>
        <v>1357.9220928000068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f t="shared" si="6"/>
        <v>435231.44</v>
      </c>
      <c r="D53" s="94">
        <f t="shared" si="7"/>
        <v>435231.44</v>
      </c>
      <c r="E53" s="60">
        <v>450117.51</v>
      </c>
      <c r="F53" s="51">
        <f t="shared" si="0"/>
        <v>450117.51</v>
      </c>
      <c r="G53" s="110">
        <f t="shared" si="1"/>
        <v>8.8880000000000001E-2</v>
      </c>
      <c r="H53" s="15">
        <f t="shared" si="2"/>
        <v>40006.444288799998</v>
      </c>
      <c r="I53" s="110">
        <f t="shared" si="3"/>
        <v>7.8829999999999997E-2</v>
      </c>
      <c r="J53" s="17">
        <f t="shared" si="4"/>
        <v>35482.763313299998</v>
      </c>
      <c r="K53" s="16">
        <f t="shared" si="5"/>
        <v>-4523.6809754999995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f t="shared" si="6"/>
        <v>450117.51</v>
      </c>
      <c r="D54" s="94">
        <f t="shared" si="7"/>
        <v>450117.51</v>
      </c>
      <c r="E54" s="60">
        <v>453918.54</v>
      </c>
      <c r="F54" s="51">
        <f t="shared" si="0"/>
        <v>453918.54</v>
      </c>
      <c r="G54" s="110">
        <f t="shared" si="1"/>
        <v>8.8050000000000003E-2</v>
      </c>
      <c r="H54" s="15">
        <f t="shared" si="2"/>
        <v>39967.527447</v>
      </c>
      <c r="I54" s="110">
        <f t="shared" si="3"/>
        <v>8.0099999999999991E-2</v>
      </c>
      <c r="J54" s="17">
        <f t="shared" si="4"/>
        <v>36358.875053999996</v>
      </c>
      <c r="K54" s="16">
        <f t="shared" si="5"/>
        <v>-3608.6523930000039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f t="shared" si="6"/>
        <v>453918.54</v>
      </c>
      <c r="D55" s="94">
        <f t="shared" si="7"/>
        <v>453918.54</v>
      </c>
      <c r="E55" s="60">
        <v>511300.99</v>
      </c>
      <c r="F55" s="51">
        <f t="shared" si="0"/>
        <v>511300.99</v>
      </c>
      <c r="G55" s="110">
        <f t="shared" si="1"/>
        <v>8.270000000000001E-2</v>
      </c>
      <c r="H55" s="15">
        <f t="shared" si="2"/>
        <v>42284.591873000005</v>
      </c>
      <c r="I55" s="110">
        <f t="shared" si="3"/>
        <v>6.7030000000000006E-2</v>
      </c>
      <c r="J55" s="17">
        <f t="shared" si="4"/>
        <v>34272.505359700001</v>
      </c>
      <c r="K55" s="16">
        <f t="shared" si="5"/>
        <v>-8012.0865133000043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f t="shared" si="6"/>
        <v>511300.99</v>
      </c>
      <c r="D56" s="94">
        <f t="shared" si="7"/>
        <v>511300.99</v>
      </c>
      <c r="E56" s="60">
        <v>602912.65</v>
      </c>
      <c r="F56" s="51">
        <f t="shared" si="0"/>
        <v>602912.65</v>
      </c>
      <c r="G56" s="110">
        <f t="shared" si="1"/>
        <v>6.3710000000000003E-2</v>
      </c>
      <c r="H56" s="15">
        <f t="shared" si="2"/>
        <v>38411.564931500005</v>
      </c>
      <c r="I56" s="110">
        <f t="shared" si="3"/>
        <v>7.5439999999999993E-2</v>
      </c>
      <c r="J56" s="17">
        <f t="shared" si="4"/>
        <v>45483.730316000001</v>
      </c>
      <c r="K56" s="16">
        <f t="shared" si="5"/>
        <v>7072.1653844999964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f t="shared" si="6"/>
        <v>602912.65</v>
      </c>
      <c r="D57" s="94">
        <f t="shared" si="7"/>
        <v>602912.65</v>
      </c>
      <c r="E57" s="60">
        <v>662636.16</v>
      </c>
      <c r="F57" s="51">
        <f t="shared" si="0"/>
        <v>662636.16</v>
      </c>
      <c r="G57" s="110">
        <f t="shared" si="1"/>
        <v>7.6230000000000006E-2</v>
      </c>
      <c r="H57" s="15">
        <f t="shared" si="2"/>
        <v>50512.754476800008</v>
      </c>
      <c r="I57" s="110">
        <f t="shared" si="3"/>
        <v>0.11320000000000001</v>
      </c>
      <c r="J57" s="17">
        <f t="shared" si="4"/>
        <v>75010.413312000004</v>
      </c>
      <c r="K57" s="16">
        <f t="shared" si="5"/>
        <v>24497.658835199996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f t="shared" si="6"/>
        <v>662636.16</v>
      </c>
      <c r="D58" s="94">
        <f t="shared" si="7"/>
        <v>662636.16</v>
      </c>
      <c r="E58" s="60">
        <v>747968.3</v>
      </c>
      <c r="F58" s="51">
        <f t="shared" si="0"/>
        <v>747968.3</v>
      </c>
      <c r="G58" s="110">
        <f t="shared" si="1"/>
        <v>0.11462</v>
      </c>
      <c r="H58" s="15">
        <f t="shared" si="2"/>
        <v>85732.126546</v>
      </c>
      <c r="I58" s="110">
        <f t="shared" si="3"/>
        <v>9.4709999999999989E-2</v>
      </c>
      <c r="J58" s="17">
        <f t="shared" si="4"/>
        <v>70840.077692999999</v>
      </c>
      <c r="K58" s="16">
        <f t="shared" si="5"/>
        <v>-14892.048853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7600500.1560000014</v>
      </c>
      <c r="D59" s="96">
        <f>SUM(D47:D58)</f>
        <v>7600500.1560000014</v>
      </c>
      <c r="E59" s="96">
        <f>SUM(E47:E58)</f>
        <v>7527742.4560000002</v>
      </c>
      <c r="F59" s="96">
        <f>SUM(F47:F58)</f>
        <v>7527742.4560000002</v>
      </c>
      <c r="G59" s="37"/>
      <c r="H59" s="38">
        <f>SUM(H47:H58)</f>
        <v>564017.71316424001</v>
      </c>
      <c r="I59" s="37"/>
      <c r="J59" s="38">
        <f>SUM(J47:J58)</f>
        <v>570689.70970558003</v>
      </c>
      <c r="K59" s="39">
        <f>SUM(K47:K58)</f>
        <v>6671.9965413400168</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38" t="s">
        <v>45</v>
      </c>
      <c r="C64" s="48" t="s">
        <v>67</v>
      </c>
      <c r="D64" s="48" t="s">
        <v>121</v>
      </c>
      <c r="E64" s="173" t="s">
        <v>44</v>
      </c>
      <c r="F64" s="173"/>
      <c r="G64" s="173"/>
      <c r="H64" s="173"/>
      <c r="I64" s="173"/>
      <c r="K64" s="120"/>
      <c r="O64" s="29"/>
      <c r="P64" s="29"/>
      <c r="Q64" s="29"/>
      <c r="R64" s="29"/>
      <c r="S64" s="29"/>
      <c r="T64" s="29"/>
      <c r="U64" s="29"/>
      <c r="V64" s="29"/>
      <c r="W64" s="29"/>
      <c r="X64" s="29"/>
    </row>
    <row r="65" spans="1:24" ht="30.75" customHeight="1" x14ac:dyDescent="0.25">
      <c r="A65" s="177" t="s">
        <v>134</v>
      </c>
      <c r="B65" s="178"/>
      <c r="C65" s="179"/>
      <c r="D65" s="126">
        <v>-13135.03</v>
      </c>
      <c r="E65" s="164"/>
      <c r="F65" s="165"/>
      <c r="G65" s="165"/>
      <c r="H65" s="165"/>
      <c r="I65" s="166"/>
      <c r="K65" s="120"/>
      <c r="O65" s="29"/>
      <c r="P65" s="29"/>
      <c r="Q65" s="29"/>
      <c r="R65" s="29"/>
      <c r="S65" s="29"/>
      <c r="T65" s="29"/>
      <c r="U65" s="29"/>
      <c r="V65" s="29"/>
      <c r="W65" s="29"/>
      <c r="X65" s="29"/>
    </row>
    <row r="66" spans="1:24" ht="28.5" x14ac:dyDescent="0.2">
      <c r="A66" s="70" t="s">
        <v>51</v>
      </c>
      <c r="B66" s="49" t="s">
        <v>62</v>
      </c>
      <c r="C66" s="111"/>
      <c r="D66" s="97"/>
      <c r="E66" s="167"/>
      <c r="F66" s="167"/>
      <c r="G66" s="167"/>
      <c r="H66" s="167"/>
      <c r="I66" s="167"/>
      <c r="K66" s="120"/>
      <c r="O66" s="29"/>
      <c r="P66" s="29"/>
      <c r="Q66" s="29"/>
      <c r="R66" s="29"/>
      <c r="S66" s="29"/>
      <c r="T66" s="29"/>
      <c r="U66" s="29"/>
      <c r="V66" s="29"/>
      <c r="W66" s="29"/>
      <c r="X66" s="29"/>
    </row>
    <row r="67" spans="1:24" ht="28.5" x14ac:dyDescent="0.2">
      <c r="A67" s="70" t="s">
        <v>52</v>
      </c>
      <c r="B67" s="49" t="s">
        <v>79</v>
      </c>
      <c r="C67" s="112"/>
      <c r="D67" s="113"/>
      <c r="E67" s="174"/>
      <c r="F67" s="175"/>
      <c r="G67" s="175"/>
      <c r="H67" s="175"/>
      <c r="I67" s="176"/>
      <c r="J67" s="79"/>
      <c r="K67" s="121"/>
      <c r="L67" s="79"/>
      <c r="M67" s="79"/>
      <c r="N67" s="79"/>
      <c r="O67" s="79"/>
      <c r="P67" s="79"/>
      <c r="Q67" s="79"/>
    </row>
    <row r="68" spans="1:24" ht="28.5" x14ac:dyDescent="0.2">
      <c r="A68" s="70" t="s">
        <v>65</v>
      </c>
      <c r="B68" s="49" t="s">
        <v>64</v>
      </c>
      <c r="C68" s="111"/>
      <c r="D68" s="113"/>
      <c r="E68" s="167"/>
      <c r="F68" s="167"/>
      <c r="G68" s="167"/>
      <c r="H68" s="167"/>
      <c r="I68" s="167"/>
      <c r="J68" s="79"/>
      <c r="K68" s="121"/>
      <c r="L68" s="79"/>
      <c r="M68" s="79"/>
      <c r="N68" s="79"/>
      <c r="O68" s="79"/>
      <c r="P68" s="79"/>
      <c r="Q68" s="79"/>
    </row>
    <row r="69" spans="1:24" ht="28.5" x14ac:dyDescent="0.2">
      <c r="A69" s="70" t="s">
        <v>66</v>
      </c>
      <c r="B69" s="49" t="s">
        <v>63</v>
      </c>
      <c r="C69" s="112"/>
      <c r="D69" s="113"/>
      <c r="E69" s="174"/>
      <c r="F69" s="175"/>
      <c r="G69" s="175"/>
      <c r="H69" s="175"/>
      <c r="I69" s="176"/>
      <c r="J69" s="79"/>
      <c r="K69" s="124"/>
      <c r="L69" s="79"/>
      <c r="M69" s="79"/>
      <c r="N69" s="79"/>
      <c r="O69" s="79"/>
      <c r="P69" s="79"/>
      <c r="Q69" s="79"/>
    </row>
    <row r="70" spans="1:24" ht="28.5" x14ac:dyDescent="0.2">
      <c r="A70" s="70" t="s">
        <v>69</v>
      </c>
      <c r="B70" s="49" t="s">
        <v>71</v>
      </c>
      <c r="C70" s="111"/>
      <c r="D70" s="97"/>
      <c r="E70" s="167"/>
      <c r="F70" s="167"/>
      <c r="G70" s="167"/>
      <c r="H70" s="167"/>
      <c r="I70" s="167"/>
      <c r="J70" s="79"/>
      <c r="K70" s="124"/>
      <c r="L70" s="79"/>
      <c r="M70" s="79"/>
      <c r="N70" s="79"/>
      <c r="O70" s="79"/>
      <c r="P70" s="79"/>
      <c r="Q70" s="79"/>
    </row>
    <row r="71" spans="1:24" ht="28.5" x14ac:dyDescent="0.2">
      <c r="A71" s="70" t="s">
        <v>70</v>
      </c>
      <c r="B71" s="49" t="s">
        <v>72</v>
      </c>
      <c r="C71" s="111"/>
      <c r="D71" s="97"/>
      <c r="E71" s="167"/>
      <c r="F71" s="167"/>
      <c r="G71" s="167"/>
      <c r="H71" s="167"/>
      <c r="I71" s="167"/>
      <c r="J71" s="79"/>
      <c r="K71" s="124"/>
      <c r="L71" s="79"/>
      <c r="M71" s="79"/>
      <c r="N71" s="79"/>
      <c r="O71" s="79"/>
      <c r="P71" s="79"/>
      <c r="Q71" s="79"/>
    </row>
    <row r="72" spans="1:24" ht="33.75" customHeight="1" x14ac:dyDescent="0.2">
      <c r="A72" s="70">
        <v>4</v>
      </c>
      <c r="B72" s="49" t="s">
        <v>68</v>
      </c>
      <c r="C72" s="111"/>
      <c r="D72" s="97"/>
      <c r="E72" s="167"/>
      <c r="F72" s="167"/>
      <c r="G72" s="167"/>
      <c r="H72" s="167"/>
      <c r="I72" s="167"/>
      <c r="J72" s="79"/>
      <c r="K72" s="124"/>
      <c r="L72" s="79"/>
      <c r="M72" s="79"/>
      <c r="N72" s="79"/>
      <c r="O72" s="79"/>
      <c r="P72" s="79"/>
      <c r="Q72" s="79"/>
    </row>
    <row r="73" spans="1:24" ht="42.75" x14ac:dyDescent="0.2">
      <c r="A73" s="70">
        <v>5</v>
      </c>
      <c r="B73" s="49" t="s">
        <v>81</v>
      </c>
      <c r="C73" s="111"/>
      <c r="D73" s="97"/>
      <c r="E73" s="167"/>
      <c r="F73" s="167"/>
      <c r="G73" s="167"/>
      <c r="H73" s="167"/>
      <c r="I73" s="167"/>
      <c r="J73" s="79"/>
      <c r="K73" s="124"/>
      <c r="L73" s="79"/>
      <c r="M73" s="79"/>
      <c r="N73" s="79"/>
      <c r="O73" s="79"/>
      <c r="P73" s="79"/>
      <c r="Q73" s="79"/>
    </row>
    <row r="74" spans="1:24" ht="28.5" x14ac:dyDescent="0.2">
      <c r="A74" s="54">
        <v>6</v>
      </c>
      <c r="B74" s="128" t="s">
        <v>137</v>
      </c>
      <c r="C74" s="111"/>
      <c r="D74" s="97"/>
      <c r="E74" s="167"/>
      <c r="F74" s="167"/>
      <c r="G74" s="167"/>
      <c r="H74" s="167"/>
      <c r="I74" s="167"/>
      <c r="K74" s="29"/>
    </row>
    <row r="75" spans="1:24" x14ac:dyDescent="0.2">
      <c r="A75" s="54">
        <v>7</v>
      </c>
      <c r="B75" s="46"/>
      <c r="C75" s="10"/>
      <c r="D75" s="97"/>
      <c r="E75" s="167"/>
      <c r="F75" s="167"/>
      <c r="G75" s="167"/>
      <c r="H75" s="167"/>
      <c r="I75" s="167"/>
    </row>
    <row r="76" spans="1:24" x14ac:dyDescent="0.2">
      <c r="A76" s="54">
        <v>8</v>
      </c>
      <c r="B76" s="46"/>
      <c r="C76" s="10"/>
      <c r="D76" s="97"/>
      <c r="E76" s="167"/>
      <c r="F76" s="167"/>
      <c r="G76" s="167"/>
      <c r="H76" s="167"/>
      <c r="I76" s="167"/>
    </row>
    <row r="77" spans="1:24" x14ac:dyDescent="0.2">
      <c r="A77" s="54">
        <v>9</v>
      </c>
      <c r="B77" s="46"/>
      <c r="C77" s="10"/>
      <c r="D77" s="97"/>
      <c r="E77" s="174"/>
      <c r="F77" s="175"/>
      <c r="G77" s="175"/>
      <c r="H77" s="175"/>
      <c r="I77" s="176"/>
    </row>
    <row r="78" spans="1:24" x14ac:dyDescent="0.2">
      <c r="A78" s="54">
        <v>10</v>
      </c>
      <c r="B78" s="46"/>
      <c r="C78" s="10"/>
      <c r="D78" s="97"/>
      <c r="E78" s="167"/>
      <c r="F78" s="167"/>
      <c r="G78" s="167"/>
      <c r="H78" s="167"/>
      <c r="I78" s="167"/>
    </row>
    <row r="79" spans="1:24" ht="15" x14ac:dyDescent="0.25">
      <c r="A79" s="1" t="s">
        <v>150</v>
      </c>
      <c r="B79" s="2" t="s">
        <v>131</v>
      </c>
      <c r="C79" s="2"/>
      <c r="D79" s="98">
        <f>SUM(D65:D78)</f>
        <v>-13135.03</v>
      </c>
      <c r="E79" s="25"/>
      <c r="F79" s="25"/>
      <c r="G79" s="25"/>
      <c r="H79" s="25"/>
    </row>
    <row r="80" spans="1:24" ht="15" x14ac:dyDescent="0.25">
      <c r="B80" s="123" t="s">
        <v>132</v>
      </c>
      <c r="C80" s="71"/>
      <c r="D80" s="98">
        <f>K59</f>
        <v>6671.9965413400168</v>
      </c>
      <c r="E80" s="25"/>
      <c r="F80" s="25"/>
      <c r="G80" s="25"/>
      <c r="H80" s="25"/>
    </row>
    <row r="81" spans="1:19" ht="15" x14ac:dyDescent="0.25">
      <c r="B81" s="71" t="s">
        <v>24</v>
      </c>
      <c r="C81" s="71"/>
      <c r="D81" s="99">
        <f>D79-D80</f>
        <v>-19807.026541340019</v>
      </c>
    </row>
    <row r="82" spans="1:19" ht="15.75" thickBot="1" x14ac:dyDescent="0.3">
      <c r="B82" s="134" t="s">
        <v>73</v>
      </c>
      <c r="C82" s="72"/>
      <c r="D82" s="61">
        <f>IF(ISERROR(D81/J59),0,D81/J59)</f>
        <v>-3.4707173100349931E-2</v>
      </c>
      <c r="E82" s="103" t="str">
        <f>IF(AND(D82&lt;0.01,D82&gt;-0.01),"","Unresolved differences of greater than + or - 1% should be explained")</f>
        <v>Unresolved differences of greater than + or - 1% should be explained</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39"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2014</v>
      </c>
      <c r="C88" s="106">
        <f>'GA Analysis 2014 '!C88</f>
        <v>-2811.897524800017</v>
      </c>
      <c r="D88" s="106">
        <f>'GA Analysis 2014 '!D88</f>
        <v>-1073.73</v>
      </c>
      <c r="E88" s="106">
        <f>'GA Analysis 2014 '!E88</f>
        <v>0</v>
      </c>
      <c r="F88" s="130">
        <f>SUM(D88:E88)</f>
        <v>-1073.73</v>
      </c>
      <c r="G88" s="108">
        <f>F88-C88</f>
        <v>1738.167524800017</v>
      </c>
      <c r="H88" s="107">
        <f>'GA Analysis 2014 '!H88</f>
        <v>438918.90157699998</v>
      </c>
      <c r="I88" s="104">
        <f>IF(ISERROR(G88/H88),0,G88/H88)</f>
        <v>3.9601108964661177E-3</v>
      </c>
      <c r="J88" s="79"/>
      <c r="K88" s="79"/>
      <c r="L88" s="35"/>
      <c r="M88" s="35"/>
      <c r="N88" s="35"/>
      <c r="O88" s="35"/>
      <c r="P88" s="35"/>
      <c r="Q88" s="35"/>
      <c r="R88" s="35"/>
      <c r="S88" s="35"/>
    </row>
    <row r="89" spans="1:19" x14ac:dyDescent="0.2">
      <c r="B89" s="115">
        <v>2015</v>
      </c>
      <c r="C89" s="106">
        <f>K59</f>
        <v>6671.9965413400168</v>
      </c>
      <c r="D89" s="106">
        <f>D65</f>
        <v>-13135.03</v>
      </c>
      <c r="E89" s="107">
        <f>SUM(D66:D78)</f>
        <v>0</v>
      </c>
      <c r="F89" s="130">
        <f t="shared" ref="F89:F91" si="8">SUM(D89:E89)</f>
        <v>-13135.03</v>
      </c>
      <c r="G89" s="108">
        <f>F89-C89</f>
        <v>-19807.026541340019</v>
      </c>
      <c r="H89" s="107">
        <f>J59</f>
        <v>570689.70970558003</v>
      </c>
      <c r="I89" s="104">
        <f>IF(ISERROR(G89/H89),0,G89/H89)</f>
        <v>-3.4707173100349931E-2</v>
      </c>
      <c r="J89" s="79"/>
      <c r="K89" s="79"/>
      <c r="L89" s="35"/>
      <c r="M89" s="35"/>
      <c r="N89" s="35"/>
      <c r="O89" s="35"/>
      <c r="P89" s="35"/>
      <c r="Q89" s="35"/>
      <c r="R89" s="35"/>
      <c r="S89" s="35"/>
    </row>
    <row r="90" spans="1:19" x14ac:dyDescent="0.2">
      <c r="B90" s="115"/>
      <c r="C90" s="106"/>
      <c r="D90" s="106"/>
      <c r="E90" s="107"/>
      <c r="F90" s="130">
        <f t="shared" si="8"/>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8"/>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9">SUM(C88:C91)</f>
        <v>3860.0990165399999</v>
      </c>
      <c r="D92" s="129">
        <f t="shared" si="9"/>
        <v>-14208.76</v>
      </c>
      <c r="E92" s="129">
        <f t="shared" si="9"/>
        <v>0</v>
      </c>
      <c r="F92" s="131">
        <f t="shared" si="9"/>
        <v>-14208.76</v>
      </c>
      <c r="G92" s="129">
        <f>SUM(G88:G91)</f>
        <v>-18068.859016540002</v>
      </c>
      <c r="H92" s="77">
        <f t="shared" si="9"/>
        <v>1009608.6112825801</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xr:uid="{D60580B8-C39E-4E32-91B6-0BB8DACCA353}">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36EFD-4B0F-46BF-BBD4-5DA4E20384D0}">
  <dimension ref="A12:X103"/>
  <sheetViews>
    <sheetView topLeftCell="A77" zoomScaleNormal="100" zoomScaleSheetLayoutView="100" workbookViewId="0">
      <selection activeCell="H90" sqref="H90"/>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t="s">
        <v>163</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68" t="s">
        <v>25</v>
      </c>
      <c r="C21" s="168"/>
      <c r="D21" s="24">
        <v>2016</v>
      </c>
      <c r="E21" s="169"/>
      <c r="F21" s="170"/>
      <c r="G21" s="79"/>
      <c r="H21" s="79"/>
      <c r="I21" s="79"/>
      <c r="J21" s="79"/>
      <c r="K21" s="79"/>
      <c r="L21" s="79"/>
      <c r="M21" s="79"/>
      <c r="N21" s="79"/>
      <c r="O21" s="79"/>
      <c r="P21" s="79"/>
      <c r="Q21" s="79"/>
    </row>
    <row r="22" spans="1:24" ht="15" thickBot="1" x14ac:dyDescent="0.25">
      <c r="A22" s="4"/>
      <c r="B22" s="5" t="s">
        <v>3</v>
      </c>
      <c r="C22" s="5" t="s">
        <v>2</v>
      </c>
      <c r="D22" s="116">
        <v>24268799.239999998</v>
      </c>
      <c r="E22" s="6" t="s">
        <v>0</v>
      </c>
      <c r="F22" s="7">
        <v>1</v>
      </c>
      <c r="G22" s="79"/>
      <c r="H22" s="79"/>
      <c r="I22" s="79"/>
      <c r="J22" s="79"/>
      <c r="K22" s="79"/>
      <c r="L22" s="79"/>
      <c r="M22" s="79"/>
      <c r="N22" s="79"/>
      <c r="O22" s="79"/>
      <c r="P22" s="79"/>
      <c r="Q22" s="79"/>
    </row>
    <row r="23" spans="1:24" x14ac:dyDescent="0.2">
      <c r="B23" s="5" t="s">
        <v>7</v>
      </c>
      <c r="C23" s="5" t="s">
        <v>1</v>
      </c>
      <c r="D23" s="117">
        <v>17142548.07</v>
      </c>
      <c r="E23" s="6" t="s">
        <v>0</v>
      </c>
      <c r="F23" s="8">
        <f>IFERROR(D23/$D$22,0)</f>
        <v>0.70636160860177777</v>
      </c>
    </row>
    <row r="24" spans="1:24" ht="15" thickBot="1" x14ac:dyDescent="0.25">
      <c r="B24" s="5" t="s">
        <v>8</v>
      </c>
      <c r="C24" s="5" t="s">
        <v>6</v>
      </c>
      <c r="D24" s="116">
        <f>D25+D26</f>
        <v>7126251.1699999999</v>
      </c>
      <c r="E24" s="6" t="s">
        <v>0</v>
      </c>
      <c r="F24" s="8">
        <f>IFERROR(D24/$D$22,0)</f>
        <v>0.29363839139822234</v>
      </c>
    </row>
    <row r="25" spans="1:24" x14ac:dyDescent="0.2">
      <c r="B25" s="5" t="s">
        <v>9</v>
      </c>
      <c r="C25" s="5" t="s">
        <v>4</v>
      </c>
      <c r="D25" s="117">
        <v>0</v>
      </c>
      <c r="E25" s="6" t="s">
        <v>0</v>
      </c>
      <c r="F25" s="8">
        <f>IFERROR(D25/$D$22,0)</f>
        <v>0</v>
      </c>
    </row>
    <row r="26" spans="1:24" x14ac:dyDescent="0.2">
      <c r="B26" s="5" t="s">
        <v>61</v>
      </c>
      <c r="C26" s="5" t="s">
        <v>5</v>
      </c>
      <c r="D26" s="118">
        <v>7126251.1699999999</v>
      </c>
      <c r="E26" s="6" t="s">
        <v>0</v>
      </c>
      <c r="F26" s="8">
        <f>IFERROR(D26/$D$22,0)</f>
        <v>0.29363839139822234</v>
      </c>
      <c r="G26" s="29"/>
      <c r="H26" s="29"/>
    </row>
    <row r="27" spans="1:24" ht="34.5" customHeight="1" x14ac:dyDescent="0.2">
      <c r="B27" s="171" t="s">
        <v>77</v>
      </c>
      <c r="C27" s="171"/>
      <c r="D27" s="171"/>
      <c r="E27" s="171"/>
      <c r="F27" s="171"/>
      <c r="G27" s="172"/>
      <c r="H27" s="172"/>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63">
        <v>2016</v>
      </c>
      <c r="P45" s="163"/>
      <c r="Q45" s="163"/>
      <c r="R45" s="163">
        <v>2015</v>
      </c>
      <c r="S45" s="163"/>
      <c r="T45" s="163"/>
      <c r="U45" s="163">
        <v>2014</v>
      </c>
      <c r="V45" s="163"/>
      <c r="W45" s="16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747968.3</v>
      </c>
      <c r="D47" s="94">
        <v>747968</v>
      </c>
      <c r="E47" s="60">
        <v>968647.19</v>
      </c>
      <c r="F47" s="51">
        <f>C47-D47+E47</f>
        <v>968647.49</v>
      </c>
      <c r="G47" s="110">
        <f>O47</f>
        <v>8.4229999999999999E-2</v>
      </c>
      <c r="H47" s="15">
        <f>F47*G47</f>
        <v>81589.178082700004</v>
      </c>
      <c r="I47" s="110">
        <f>Q47</f>
        <v>9.1789999999999997E-2</v>
      </c>
      <c r="J47" s="17">
        <f>F47*I47</f>
        <v>88912.153107099992</v>
      </c>
      <c r="K47" s="16">
        <f>J47-H47</f>
        <v>7322.9750243999879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f>E47</f>
        <v>968647.19</v>
      </c>
      <c r="D48" s="94">
        <f>C48</f>
        <v>968647.19</v>
      </c>
      <c r="E48" s="60">
        <v>778620.26</v>
      </c>
      <c r="F48" s="51">
        <f t="shared" ref="F48:F58" si="0">C48-D48+E48</f>
        <v>778620.26</v>
      </c>
      <c r="G48" s="110">
        <f t="shared" ref="G48:G58" si="1">O48</f>
        <v>0.10384</v>
      </c>
      <c r="H48" s="15">
        <f t="shared" ref="H48:H58" si="2">F48*G48</f>
        <v>80851.927798400007</v>
      </c>
      <c r="I48" s="110">
        <f t="shared" ref="I48:I58" si="3">Q48</f>
        <v>9.851E-2</v>
      </c>
      <c r="J48" s="17">
        <f t="shared" ref="J48:J58" si="4">F48*I48</f>
        <v>76701.881812599997</v>
      </c>
      <c r="K48" s="16">
        <f t="shared" ref="K48:K58" si="5">J48-H48</f>
        <v>-4150.0459858000104</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f t="shared" ref="C49:C58" si="6">E48</f>
        <v>778620.26</v>
      </c>
      <c r="D49" s="94">
        <f t="shared" ref="D49:D58" si="7">C49</f>
        <v>778620.26</v>
      </c>
      <c r="E49" s="60">
        <v>787343.2</v>
      </c>
      <c r="F49" s="51">
        <f t="shared" si="0"/>
        <v>787343.2</v>
      </c>
      <c r="G49" s="110">
        <f t="shared" si="1"/>
        <v>9.0219999999999995E-2</v>
      </c>
      <c r="H49" s="15">
        <f t="shared" si="2"/>
        <v>71034.103503999999</v>
      </c>
      <c r="I49" s="110">
        <f t="shared" si="3"/>
        <v>0.1061</v>
      </c>
      <c r="J49" s="17">
        <f t="shared" si="4"/>
        <v>83537.113519999999</v>
      </c>
      <c r="K49" s="16">
        <f t="shared" si="5"/>
        <v>12503.010016</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f t="shared" si="6"/>
        <v>787343.2</v>
      </c>
      <c r="D50" s="94">
        <f t="shared" si="7"/>
        <v>787343.2</v>
      </c>
      <c r="E50" s="60">
        <v>663238.86</v>
      </c>
      <c r="F50" s="51">
        <f t="shared" si="0"/>
        <v>663238.86</v>
      </c>
      <c r="G50" s="110">
        <f t="shared" si="1"/>
        <v>0.12114999999999999</v>
      </c>
      <c r="H50" s="15">
        <f t="shared" si="2"/>
        <v>80351.387888999991</v>
      </c>
      <c r="I50" s="110">
        <f t="shared" si="3"/>
        <v>0.11132</v>
      </c>
      <c r="J50" s="17">
        <f t="shared" si="4"/>
        <v>73831.749895200002</v>
      </c>
      <c r="K50" s="16">
        <f t="shared" si="5"/>
        <v>-6519.6379937999882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f t="shared" si="6"/>
        <v>663238.86</v>
      </c>
      <c r="D51" s="94">
        <f t="shared" si="7"/>
        <v>663238.86</v>
      </c>
      <c r="E51" s="60">
        <v>496414.03</v>
      </c>
      <c r="F51" s="51">
        <f t="shared" si="0"/>
        <v>496414.03</v>
      </c>
      <c r="G51" s="110">
        <f t="shared" si="1"/>
        <v>0.10405</v>
      </c>
      <c r="H51" s="15">
        <f t="shared" si="2"/>
        <v>51651.879821500006</v>
      </c>
      <c r="I51" s="110">
        <f t="shared" si="3"/>
        <v>0.10749</v>
      </c>
      <c r="J51" s="17">
        <f t="shared" si="4"/>
        <v>53359.544084700006</v>
      </c>
      <c r="K51" s="16">
        <f t="shared" si="5"/>
        <v>1707.6642632000003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f t="shared" si="6"/>
        <v>496414.03</v>
      </c>
      <c r="D52" s="94">
        <f t="shared" si="7"/>
        <v>496414.03</v>
      </c>
      <c r="E52" s="60">
        <v>444169.38</v>
      </c>
      <c r="F52" s="51">
        <f t="shared" si="0"/>
        <v>444169.38</v>
      </c>
      <c r="G52" s="110">
        <f t="shared" si="1"/>
        <v>0.11650000000000001</v>
      </c>
      <c r="H52" s="15">
        <f t="shared" si="2"/>
        <v>51745.732770000002</v>
      </c>
      <c r="I52" s="110">
        <f t="shared" si="3"/>
        <v>9.5449999999999993E-2</v>
      </c>
      <c r="J52" s="17">
        <f t="shared" si="4"/>
        <v>42395.967320999996</v>
      </c>
      <c r="K52" s="16">
        <f t="shared" si="5"/>
        <v>-9349.7654490000059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f t="shared" si="6"/>
        <v>444169.38</v>
      </c>
      <c r="D53" s="94">
        <f t="shared" si="7"/>
        <v>444169.38</v>
      </c>
      <c r="E53" s="60">
        <v>480653.51</v>
      </c>
      <c r="F53" s="51">
        <f t="shared" si="0"/>
        <v>480653.51</v>
      </c>
      <c r="G53" s="110">
        <f t="shared" si="1"/>
        <v>7.6670000000000002E-2</v>
      </c>
      <c r="H53" s="15">
        <f t="shared" si="2"/>
        <v>36851.704611699999</v>
      </c>
      <c r="I53" s="110">
        <f t="shared" si="3"/>
        <v>8.3059999999999995E-2</v>
      </c>
      <c r="J53" s="17">
        <f t="shared" si="4"/>
        <v>39923.0805406</v>
      </c>
      <c r="K53" s="16">
        <f t="shared" si="5"/>
        <v>3071.3759289000009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f t="shared" si="6"/>
        <v>480653.51</v>
      </c>
      <c r="D54" s="94">
        <f t="shared" si="7"/>
        <v>480653.51</v>
      </c>
      <c r="E54" s="60">
        <v>435273.57</v>
      </c>
      <c r="F54" s="51">
        <f t="shared" si="0"/>
        <v>435273.57</v>
      </c>
      <c r="G54" s="110">
        <f t="shared" si="1"/>
        <v>8.5690000000000002E-2</v>
      </c>
      <c r="H54" s="15">
        <f t="shared" si="2"/>
        <v>37298.592213299999</v>
      </c>
      <c r="I54" s="110">
        <f t="shared" si="3"/>
        <v>7.1029999999999996E-2</v>
      </c>
      <c r="J54" s="17">
        <f t="shared" si="4"/>
        <v>30917.481677100001</v>
      </c>
      <c r="K54" s="16">
        <f t="shared" si="5"/>
        <v>-6381.110536199998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f t="shared" si="6"/>
        <v>435273.57</v>
      </c>
      <c r="D55" s="94">
        <f t="shared" si="7"/>
        <v>435273.57</v>
      </c>
      <c r="E55" s="60">
        <v>491360.04</v>
      </c>
      <c r="F55" s="51">
        <f t="shared" si="0"/>
        <v>491360.04</v>
      </c>
      <c r="G55" s="110">
        <f t="shared" si="1"/>
        <v>7.0599999999999996E-2</v>
      </c>
      <c r="H55" s="15">
        <f t="shared" si="2"/>
        <v>34690.018823999999</v>
      </c>
      <c r="I55" s="110">
        <f t="shared" si="3"/>
        <v>9.5310000000000006E-2</v>
      </c>
      <c r="J55" s="17">
        <f t="shared" si="4"/>
        <v>46831.525412399998</v>
      </c>
      <c r="K55" s="16">
        <f t="shared" si="5"/>
        <v>12141.5065884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f t="shared" si="6"/>
        <v>491360.04</v>
      </c>
      <c r="D56" s="94">
        <f t="shared" si="7"/>
        <v>491360.04</v>
      </c>
      <c r="E56" s="60">
        <v>606276.56000000006</v>
      </c>
      <c r="F56" s="51">
        <f t="shared" si="0"/>
        <v>606276.56000000006</v>
      </c>
      <c r="G56" s="110">
        <f t="shared" si="1"/>
        <v>9.7199999999999995E-2</v>
      </c>
      <c r="H56" s="15">
        <f t="shared" si="2"/>
        <v>58930.081632000001</v>
      </c>
      <c r="I56" s="110">
        <f t="shared" si="3"/>
        <v>0.11226</v>
      </c>
      <c r="J56" s="17">
        <f t="shared" si="4"/>
        <v>68060.606625600005</v>
      </c>
      <c r="K56" s="16">
        <f t="shared" si="5"/>
        <v>9130.5249936000037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f t="shared" si="6"/>
        <v>606276.56000000006</v>
      </c>
      <c r="D57" s="94">
        <f t="shared" si="7"/>
        <v>606276.56000000006</v>
      </c>
      <c r="E57" s="60">
        <v>680582.47</v>
      </c>
      <c r="F57" s="51">
        <f t="shared" si="0"/>
        <v>680582.47</v>
      </c>
      <c r="G57" s="110">
        <f t="shared" si="1"/>
        <v>0.12271</v>
      </c>
      <c r="H57" s="15">
        <f t="shared" si="2"/>
        <v>83514.2748937</v>
      </c>
      <c r="I57" s="110">
        <f t="shared" si="3"/>
        <v>0.11108999999999999</v>
      </c>
      <c r="J57" s="17">
        <f t="shared" si="4"/>
        <v>75605.906592299987</v>
      </c>
      <c r="K57" s="16">
        <f t="shared" si="5"/>
        <v>-7908.3683014000126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f t="shared" si="6"/>
        <v>680582.47</v>
      </c>
      <c r="D58" s="94">
        <f t="shared" si="7"/>
        <v>680582.47</v>
      </c>
      <c r="E58" s="60">
        <v>759728.39</v>
      </c>
      <c r="F58" s="51">
        <f t="shared" si="0"/>
        <v>759728.39</v>
      </c>
      <c r="G58" s="110">
        <f t="shared" si="1"/>
        <v>0.10594000000000001</v>
      </c>
      <c r="H58" s="15">
        <f t="shared" si="2"/>
        <v>80485.625636600002</v>
      </c>
      <c r="I58" s="110">
        <f t="shared" si="3"/>
        <v>8.7080000000000005E-2</v>
      </c>
      <c r="J58" s="17">
        <f t="shared" si="4"/>
        <v>66157.148201200005</v>
      </c>
      <c r="K58" s="16">
        <f t="shared" si="5"/>
        <v>-14328.477435399996</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7580547.3700000001</v>
      </c>
      <c r="D59" s="96">
        <f>SUM(D47:D58)</f>
        <v>7580547.0699999994</v>
      </c>
      <c r="E59" s="96">
        <f>SUM(E47:E58)</f>
        <v>7592307.459999999</v>
      </c>
      <c r="F59" s="96">
        <f>SUM(F47:F58)</f>
        <v>7592307.7599999998</v>
      </c>
      <c r="G59" s="37"/>
      <c r="H59" s="38">
        <f>SUM(H47:H58)</f>
        <v>748994.50767690002</v>
      </c>
      <c r="I59" s="37"/>
      <c r="J59" s="38">
        <f>SUM(J47:J58)</f>
        <v>746234.15878980001</v>
      </c>
      <c r="K59" s="39">
        <f>SUM(K47:K58)</f>
        <v>-2760.3488871000191</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40" t="s">
        <v>45</v>
      </c>
      <c r="C64" s="48" t="s">
        <v>67</v>
      </c>
      <c r="D64" s="48" t="s">
        <v>121</v>
      </c>
      <c r="E64" s="173" t="s">
        <v>44</v>
      </c>
      <c r="F64" s="173"/>
      <c r="G64" s="173"/>
      <c r="H64" s="173"/>
      <c r="I64" s="173"/>
      <c r="K64" s="120"/>
      <c r="O64" s="29"/>
      <c r="P64" s="29"/>
      <c r="Q64" s="29"/>
      <c r="R64" s="29"/>
      <c r="S64" s="29"/>
      <c r="T64" s="29"/>
      <c r="U64" s="29"/>
      <c r="V64" s="29"/>
      <c r="W64" s="29"/>
      <c r="X64" s="29"/>
    </row>
    <row r="65" spans="1:24" ht="30.75" customHeight="1" x14ac:dyDescent="0.25">
      <c r="A65" s="177" t="s">
        <v>134</v>
      </c>
      <c r="B65" s="178"/>
      <c r="C65" s="179"/>
      <c r="D65" s="126">
        <v>-8974.4</v>
      </c>
      <c r="E65" s="164"/>
      <c r="F65" s="165"/>
      <c r="G65" s="165"/>
      <c r="H65" s="165"/>
      <c r="I65" s="166"/>
      <c r="K65" s="120"/>
      <c r="O65" s="29"/>
      <c r="P65" s="29"/>
      <c r="Q65" s="29"/>
      <c r="R65" s="29"/>
      <c r="S65" s="29"/>
      <c r="T65" s="29"/>
      <c r="U65" s="29"/>
      <c r="V65" s="29"/>
      <c r="W65" s="29"/>
      <c r="X65" s="29"/>
    </row>
    <row r="66" spans="1:24" ht="28.5" x14ac:dyDescent="0.2">
      <c r="A66" s="70" t="s">
        <v>51</v>
      </c>
      <c r="B66" s="49" t="s">
        <v>62</v>
      </c>
      <c r="C66" s="111"/>
      <c r="D66" s="97"/>
      <c r="E66" s="167"/>
      <c r="F66" s="167"/>
      <c r="G66" s="167"/>
      <c r="H66" s="167"/>
      <c r="I66" s="167"/>
      <c r="K66" s="120"/>
      <c r="O66" s="29"/>
      <c r="P66" s="29"/>
      <c r="Q66" s="29"/>
      <c r="R66" s="29"/>
      <c r="S66" s="29"/>
      <c r="T66" s="29"/>
      <c r="U66" s="29"/>
      <c r="V66" s="29"/>
      <c r="W66" s="29"/>
      <c r="X66" s="29"/>
    </row>
    <row r="67" spans="1:24" ht="28.5" x14ac:dyDescent="0.2">
      <c r="A67" s="70" t="s">
        <v>52</v>
      </c>
      <c r="B67" s="49" t="s">
        <v>79</v>
      </c>
      <c r="C67" s="112"/>
      <c r="D67" s="113"/>
      <c r="E67" s="174"/>
      <c r="F67" s="175"/>
      <c r="G67" s="175"/>
      <c r="H67" s="175"/>
      <c r="I67" s="176"/>
      <c r="J67" s="79"/>
      <c r="K67" s="121"/>
      <c r="L67" s="79"/>
      <c r="M67" s="79"/>
      <c r="N67" s="79"/>
      <c r="O67" s="79"/>
      <c r="P67" s="79"/>
      <c r="Q67" s="79"/>
    </row>
    <row r="68" spans="1:24" ht="28.5" x14ac:dyDescent="0.2">
      <c r="A68" s="70" t="s">
        <v>65</v>
      </c>
      <c r="B68" s="49" t="s">
        <v>64</v>
      </c>
      <c r="C68" s="111"/>
      <c r="D68" s="113"/>
      <c r="E68" s="167"/>
      <c r="F68" s="167"/>
      <c r="G68" s="167"/>
      <c r="H68" s="167"/>
      <c r="I68" s="167"/>
      <c r="J68" s="79"/>
      <c r="K68" s="144"/>
      <c r="L68" s="79"/>
      <c r="M68" s="79"/>
      <c r="N68" s="79"/>
      <c r="O68" s="79"/>
      <c r="P68" s="79"/>
      <c r="Q68" s="79"/>
    </row>
    <row r="69" spans="1:24" ht="28.5" x14ac:dyDescent="0.2">
      <c r="A69" s="70" t="s">
        <v>66</v>
      </c>
      <c r="B69" s="49" t="s">
        <v>63</v>
      </c>
      <c r="C69" s="112"/>
      <c r="D69" s="113"/>
      <c r="E69" s="174"/>
      <c r="F69" s="175"/>
      <c r="G69" s="175"/>
      <c r="H69" s="175"/>
      <c r="I69" s="176"/>
      <c r="J69" s="79"/>
      <c r="K69" s="144"/>
      <c r="L69" s="79"/>
      <c r="M69" s="79"/>
      <c r="N69" s="79"/>
      <c r="O69" s="79"/>
      <c r="P69" s="79"/>
      <c r="Q69" s="79"/>
    </row>
    <row r="70" spans="1:24" ht="28.5" x14ac:dyDescent="0.2">
      <c r="A70" s="70" t="s">
        <v>69</v>
      </c>
      <c r="B70" s="49" t="s">
        <v>71</v>
      </c>
      <c r="C70" s="111"/>
      <c r="D70" s="97"/>
      <c r="E70" s="167"/>
      <c r="F70" s="167"/>
      <c r="G70" s="167"/>
      <c r="H70" s="167"/>
      <c r="I70" s="167"/>
      <c r="J70" s="79"/>
      <c r="K70" s="124"/>
      <c r="L70" s="79"/>
      <c r="M70" s="79"/>
      <c r="N70" s="79"/>
      <c r="O70" s="79"/>
      <c r="P70" s="79"/>
      <c r="Q70" s="79"/>
    </row>
    <row r="71" spans="1:24" ht="28.5" x14ac:dyDescent="0.2">
      <c r="A71" s="70" t="s">
        <v>70</v>
      </c>
      <c r="B71" s="49" t="s">
        <v>72</v>
      </c>
      <c r="C71" s="111"/>
      <c r="D71" s="97"/>
      <c r="E71" s="167"/>
      <c r="F71" s="167"/>
      <c r="G71" s="167"/>
      <c r="H71" s="167"/>
      <c r="I71" s="167"/>
      <c r="J71" s="79"/>
      <c r="K71" s="124"/>
      <c r="L71" s="79"/>
      <c r="M71" s="79"/>
      <c r="N71" s="79"/>
      <c r="O71" s="79"/>
      <c r="P71" s="79"/>
      <c r="Q71" s="79"/>
    </row>
    <row r="72" spans="1:24" ht="33.75" customHeight="1" x14ac:dyDescent="0.2">
      <c r="A72" s="70">
        <v>4</v>
      </c>
      <c r="B72" s="49" t="s">
        <v>68</v>
      </c>
      <c r="C72" s="111"/>
      <c r="D72" s="97"/>
      <c r="E72" s="167"/>
      <c r="F72" s="167"/>
      <c r="G72" s="167"/>
      <c r="H72" s="167"/>
      <c r="I72" s="167"/>
      <c r="J72" s="79"/>
      <c r="K72" s="124"/>
      <c r="L72" s="79"/>
      <c r="M72" s="79"/>
      <c r="N72" s="79"/>
      <c r="O72" s="79"/>
      <c r="P72" s="79"/>
      <c r="Q72" s="79"/>
    </row>
    <row r="73" spans="1:24" ht="42.75" x14ac:dyDescent="0.2">
      <c r="A73" s="70">
        <v>5</v>
      </c>
      <c r="B73" s="49" t="s">
        <v>81</v>
      </c>
      <c r="C73" s="111"/>
      <c r="D73" s="97"/>
      <c r="E73" s="167"/>
      <c r="F73" s="167"/>
      <c r="G73" s="167"/>
      <c r="H73" s="167"/>
      <c r="I73" s="167"/>
      <c r="J73" s="79"/>
      <c r="K73" s="124"/>
      <c r="L73" s="79"/>
      <c r="M73" s="79"/>
      <c r="N73" s="79"/>
      <c r="O73" s="79"/>
      <c r="P73" s="79"/>
      <c r="Q73" s="79"/>
    </row>
    <row r="74" spans="1:24" ht="28.5" x14ac:dyDescent="0.2">
      <c r="A74" s="54">
        <v>6</v>
      </c>
      <c r="B74" s="128" t="s">
        <v>137</v>
      </c>
      <c r="C74" s="111"/>
      <c r="D74" s="97"/>
      <c r="E74" s="167"/>
      <c r="F74" s="167"/>
      <c r="G74" s="167"/>
      <c r="H74" s="167"/>
      <c r="I74" s="167"/>
      <c r="K74" s="29"/>
    </row>
    <row r="75" spans="1:24" x14ac:dyDescent="0.2">
      <c r="A75" s="54">
        <v>7</v>
      </c>
      <c r="B75" s="46"/>
      <c r="C75" s="10"/>
      <c r="D75" s="97"/>
      <c r="E75" s="167"/>
      <c r="F75" s="167"/>
      <c r="G75" s="167"/>
      <c r="H75" s="167"/>
      <c r="I75" s="167"/>
    </row>
    <row r="76" spans="1:24" x14ac:dyDescent="0.2">
      <c r="A76" s="54">
        <v>8</v>
      </c>
      <c r="B76" s="46"/>
      <c r="C76" s="10"/>
      <c r="D76" s="97"/>
      <c r="E76" s="167"/>
      <c r="F76" s="167"/>
      <c r="G76" s="167"/>
      <c r="H76" s="167"/>
      <c r="I76" s="167"/>
    </row>
    <row r="77" spans="1:24" x14ac:dyDescent="0.2">
      <c r="A77" s="54">
        <v>9</v>
      </c>
      <c r="B77" s="46"/>
      <c r="C77" s="10"/>
      <c r="D77" s="97"/>
      <c r="E77" s="174"/>
      <c r="F77" s="175"/>
      <c r="G77" s="175"/>
      <c r="H77" s="175"/>
      <c r="I77" s="176"/>
    </row>
    <row r="78" spans="1:24" x14ac:dyDescent="0.2">
      <c r="A78" s="54">
        <v>10</v>
      </c>
      <c r="B78" s="46"/>
      <c r="C78" s="10"/>
      <c r="D78" s="97"/>
      <c r="E78" s="167"/>
      <c r="F78" s="167"/>
      <c r="G78" s="167"/>
      <c r="H78" s="167"/>
      <c r="I78" s="167"/>
    </row>
    <row r="79" spans="1:24" ht="15" x14ac:dyDescent="0.25">
      <c r="A79" s="1" t="s">
        <v>150</v>
      </c>
      <c r="B79" s="2" t="s">
        <v>131</v>
      </c>
      <c r="C79" s="2"/>
      <c r="D79" s="98">
        <f>SUM(D65:D78)</f>
        <v>-8974.4</v>
      </c>
      <c r="E79" s="25"/>
      <c r="F79" s="25"/>
      <c r="G79" s="25"/>
      <c r="H79" s="25"/>
    </row>
    <row r="80" spans="1:24" ht="15" x14ac:dyDescent="0.25">
      <c r="B80" s="123" t="s">
        <v>132</v>
      </c>
      <c r="C80" s="71"/>
      <c r="D80" s="98">
        <f>K59</f>
        <v>-2760.3488871000191</v>
      </c>
      <c r="E80" s="25"/>
      <c r="F80" s="25"/>
      <c r="G80" s="25"/>
      <c r="H80" s="25"/>
    </row>
    <row r="81" spans="1:19" ht="15" x14ac:dyDescent="0.25">
      <c r="B81" s="71" t="s">
        <v>24</v>
      </c>
      <c r="C81" s="71"/>
      <c r="D81" s="99">
        <f>D79-D80</f>
        <v>-6214.0511128999806</v>
      </c>
    </row>
    <row r="82" spans="1:19" ht="15.75" thickBot="1" x14ac:dyDescent="0.3">
      <c r="B82" s="134" t="s">
        <v>73</v>
      </c>
      <c r="C82" s="72"/>
      <c r="D82" s="61">
        <f>IF(ISERROR(D81/J59),0,D81/J59)</f>
        <v>-8.3272134352273212E-3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41"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v>2014</v>
      </c>
      <c r="C88" s="106">
        <f>'GA Analysis 2014 '!C88</f>
        <v>-2811.897524800017</v>
      </c>
      <c r="D88" s="106">
        <f>'GA Analysis 2014 '!D88</f>
        <v>-1073.73</v>
      </c>
      <c r="E88" s="107">
        <f>'GA Analysis 2014 '!E88</f>
        <v>0</v>
      </c>
      <c r="F88" s="130">
        <f>SUM(D88:E88)</f>
        <v>-1073.73</v>
      </c>
      <c r="G88" s="108">
        <f>F88-C88</f>
        <v>1738.167524800017</v>
      </c>
      <c r="H88" s="107">
        <f>'GA Analysis 2014 '!H88</f>
        <v>438918.90157699998</v>
      </c>
      <c r="I88" s="104">
        <f>IF(ISERROR(G88/H88),0,G88/H88)</f>
        <v>3.9601108964661177E-3</v>
      </c>
      <c r="J88" s="79"/>
      <c r="K88" s="79"/>
      <c r="L88" s="35"/>
      <c r="M88" s="35"/>
      <c r="N88" s="35"/>
      <c r="O88" s="35"/>
      <c r="P88" s="35"/>
      <c r="Q88" s="35"/>
      <c r="R88" s="35"/>
      <c r="S88" s="35"/>
    </row>
    <row r="89" spans="1:19" x14ac:dyDescent="0.2">
      <c r="B89" s="115">
        <v>2015</v>
      </c>
      <c r="C89" s="106">
        <f>'GA Analysis 2015'!C89</f>
        <v>6671.9965413400168</v>
      </c>
      <c r="D89" s="106">
        <f>'GA Analysis 2015'!D89</f>
        <v>-13135.03</v>
      </c>
      <c r="E89" s="107">
        <f>'GA Analysis 2015'!E89</f>
        <v>0</v>
      </c>
      <c r="F89" s="130">
        <f t="shared" ref="F89:F91" si="8">SUM(D89:E89)</f>
        <v>-13135.03</v>
      </c>
      <c r="G89" s="108">
        <f>F89-C89</f>
        <v>-19807.026541340019</v>
      </c>
      <c r="H89" s="107">
        <f>'GA Analysis 2015'!H89</f>
        <v>570689.70970558003</v>
      </c>
      <c r="I89" s="104">
        <f>IF(ISERROR(G89/H89),0,G89/H89)</f>
        <v>-3.4707173100349931E-2</v>
      </c>
      <c r="J89" s="79"/>
      <c r="K89" s="79"/>
      <c r="L89" s="35"/>
      <c r="M89" s="35"/>
      <c r="N89" s="35"/>
      <c r="O89" s="35"/>
      <c r="P89" s="35"/>
      <c r="Q89" s="35"/>
      <c r="R89" s="35"/>
      <c r="S89" s="35"/>
    </row>
    <row r="90" spans="1:19" x14ac:dyDescent="0.2">
      <c r="B90" s="115">
        <v>2016</v>
      </c>
      <c r="C90" s="106">
        <f>K59</f>
        <v>-2760.3488871000191</v>
      </c>
      <c r="D90" s="106">
        <f>D65</f>
        <v>-8974.4</v>
      </c>
      <c r="E90" s="107">
        <f>SUM(D66:D78)</f>
        <v>0</v>
      </c>
      <c r="F90" s="130">
        <f t="shared" si="8"/>
        <v>-8974.4</v>
      </c>
      <c r="G90" s="108">
        <f>F90-C90</f>
        <v>-6214.0511128999806</v>
      </c>
      <c r="H90" s="107">
        <f>J59</f>
        <v>746234.15878980001</v>
      </c>
      <c r="I90" s="104">
        <f>IF(ISERROR(G90/H90),0,G90/H90)</f>
        <v>-8.3272134352273212E-3</v>
      </c>
      <c r="J90" s="79"/>
      <c r="K90" s="79"/>
      <c r="L90" s="35"/>
      <c r="M90" s="35"/>
      <c r="N90" s="35"/>
      <c r="O90" s="35"/>
      <c r="P90" s="35"/>
      <c r="Q90" s="35"/>
      <c r="R90" s="35"/>
      <c r="S90" s="35"/>
    </row>
    <row r="91" spans="1:19" ht="15" thickBot="1" x14ac:dyDescent="0.25">
      <c r="B91" s="115"/>
      <c r="C91" s="109"/>
      <c r="D91" s="109"/>
      <c r="E91" s="109"/>
      <c r="F91" s="130">
        <f t="shared" si="8"/>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9">SUM(C88:C91)</f>
        <v>1099.7501294399808</v>
      </c>
      <c r="D92" s="129">
        <f t="shared" si="9"/>
        <v>-23183.16</v>
      </c>
      <c r="E92" s="129">
        <f t="shared" si="9"/>
        <v>0</v>
      </c>
      <c r="F92" s="131">
        <f t="shared" si="9"/>
        <v>-23183.16</v>
      </c>
      <c r="G92" s="129">
        <f>SUM(G88:G91)</f>
        <v>-24282.910129439981</v>
      </c>
      <c r="H92" s="77">
        <f t="shared" si="9"/>
        <v>1755842.7700723801</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count="1">
    <dataValidation type="list" sqref="C31" xr:uid="{05539F2E-CE56-46B8-8C16-460F3BD98D3D}">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AC95-4DF3-418A-A3CD-8BB4FB78F740}">
  <dimension ref="A12:W81"/>
  <sheetViews>
    <sheetView tabSelected="1" topLeftCell="A20" zoomScaleNormal="100" zoomScaleSheetLayoutView="100" workbookViewId="0">
      <selection activeCell="G42" sqref="G42"/>
    </sheetView>
  </sheetViews>
  <sheetFormatPr defaultColWidth="9.140625" defaultRowHeight="15" x14ac:dyDescent="0.25"/>
  <cols>
    <col min="1" max="1" width="10.28515625" customWidth="1"/>
    <col min="2" max="2" width="53.85546875" customWidth="1"/>
    <col min="3" max="3" width="28.140625" customWidth="1"/>
    <col min="4" max="4" width="23.140625" customWidth="1"/>
    <col min="5" max="5" width="19.140625" customWidth="1"/>
    <col min="6" max="6" width="24.42578125" customWidth="1"/>
    <col min="7" max="7" width="15.85546875" customWidth="1"/>
    <col min="8" max="8" width="18.140625" customWidth="1"/>
    <col min="9" max="9" width="17.7109375" customWidth="1"/>
    <col min="10" max="10" width="17.28515625" customWidth="1"/>
    <col min="11" max="11" width="18.140625" customWidth="1"/>
    <col min="12" max="12" width="10.7109375" customWidth="1"/>
    <col min="13" max="13" width="10.28515625" customWidth="1"/>
    <col min="14" max="14" width="11.85546875" customWidth="1"/>
    <col min="15" max="15" width="10.7109375" customWidth="1"/>
    <col min="16" max="16" width="10.28515625" customWidth="1"/>
    <col min="17" max="17" width="10.7109375" customWidth="1"/>
    <col min="18" max="18" width="10.5703125" customWidth="1"/>
    <col min="19" max="19" width="11" customWidth="1"/>
    <col min="20" max="20" width="13" customWidth="1"/>
    <col min="21" max="21" width="10.85546875" customWidth="1"/>
    <col min="22" max="22" width="11.28515625" customWidth="1"/>
  </cols>
  <sheetData>
    <row r="12" spans="1:19" s="1" customFormat="1" x14ac:dyDescent="0.2">
      <c r="A12" s="4" t="s">
        <v>34</v>
      </c>
      <c r="B12" s="22" t="s">
        <v>82</v>
      </c>
      <c r="C12" s="21"/>
      <c r="D12" s="21"/>
      <c r="E12" s="21"/>
      <c r="F12" s="21"/>
      <c r="I12" s="79"/>
      <c r="J12" s="79"/>
      <c r="K12" s="79"/>
      <c r="L12" s="79"/>
      <c r="M12" s="79"/>
      <c r="N12" s="79"/>
      <c r="O12" s="79"/>
      <c r="P12" s="79"/>
      <c r="Q12" s="79"/>
      <c r="R12" s="79"/>
      <c r="S12" s="79"/>
    </row>
    <row r="13" spans="1:19" s="1" customFormat="1" x14ac:dyDescent="0.2">
      <c r="A13" s="4"/>
      <c r="B13" s="168" t="s">
        <v>25</v>
      </c>
      <c r="C13" s="168"/>
      <c r="D13" s="145">
        <v>2017</v>
      </c>
      <c r="E13" s="169"/>
      <c r="F13" s="170"/>
      <c r="G13" s="79"/>
      <c r="H13" s="79"/>
      <c r="I13" s="79"/>
      <c r="J13" s="79"/>
      <c r="K13" s="79"/>
      <c r="L13" s="79"/>
      <c r="M13" s="79"/>
      <c r="N13" s="79"/>
      <c r="O13" s="79"/>
      <c r="P13" s="79"/>
      <c r="Q13" s="79"/>
    </row>
    <row r="14" spans="1:19" s="1" customFormat="1" thickBot="1" x14ac:dyDescent="0.25">
      <c r="A14" s="4"/>
      <c r="B14" s="5" t="s">
        <v>3</v>
      </c>
      <c r="C14" s="5" t="s">
        <v>2</v>
      </c>
      <c r="D14" s="116" t="e">
        <f>VLOOKUP('[1]1. Information Sheet'!C17,'[1]2 1 5 TotalConsumptionData_Dist'!B4:U70,19,FALSE)</f>
        <v>#N/A</v>
      </c>
      <c r="E14" s="6" t="s">
        <v>0</v>
      </c>
      <c r="F14" s="7">
        <v>1</v>
      </c>
      <c r="G14" s="79"/>
      <c r="H14" s="79"/>
      <c r="I14" s="79"/>
      <c r="J14" s="79"/>
      <c r="K14" s="79"/>
      <c r="L14" s="79"/>
      <c r="M14" s="79"/>
      <c r="N14" s="79"/>
      <c r="O14" s="79"/>
      <c r="P14" s="79"/>
      <c r="Q14" s="79"/>
    </row>
    <row r="15" spans="1:19" s="1" customFormat="1" thickBot="1" x14ac:dyDescent="0.25">
      <c r="B15" s="5" t="s">
        <v>7</v>
      </c>
      <c r="C15" s="5" t="s">
        <v>1</v>
      </c>
      <c r="D15" s="116" t="e">
        <f>VLOOKUP('[1]1. Information Sheet'!C17,'[1]2 1 5 TotalConsumptionData_Dist'!B4:U70,7,FALSE)</f>
        <v>#N/A</v>
      </c>
      <c r="E15" s="6" t="s">
        <v>0</v>
      </c>
      <c r="F15" s="8">
        <f>IFERROR(D15/$D$14,0)</f>
        <v>0</v>
      </c>
    </row>
    <row r="16" spans="1:19" s="1" customFormat="1" thickBot="1" x14ac:dyDescent="0.25">
      <c r="B16" s="5" t="s">
        <v>8</v>
      </c>
      <c r="C16" s="5" t="s">
        <v>6</v>
      </c>
      <c r="D16" s="116" t="e">
        <f>VLOOKUP('[1]1. Information Sheet'!C17,'[1]2 1 5 TotalConsumptionData_Dist'!B4:U70,20,FALSE)</f>
        <v>#N/A</v>
      </c>
      <c r="E16" s="6" t="s">
        <v>0</v>
      </c>
      <c r="F16" s="8">
        <f>IFERROR(D16/$D$14,0)</f>
        <v>0</v>
      </c>
    </row>
    <row r="17" spans="1:11" s="1" customFormat="1" thickBot="1" x14ac:dyDescent="0.25">
      <c r="B17" s="5" t="s">
        <v>9</v>
      </c>
      <c r="C17" s="5" t="s">
        <v>4</v>
      </c>
      <c r="D17" s="116" t="e">
        <f>VLOOKUP('[1]1. Information Sheet'!C17,'[1]2 1 5 TotalConsumptionData_Dist'!B4:U70,13,FALSE)</f>
        <v>#N/A</v>
      </c>
      <c r="E17" s="6" t="s">
        <v>0</v>
      </c>
      <c r="F17" s="8">
        <f>IFERROR(D17/$D$14,0)</f>
        <v>0</v>
      </c>
    </row>
    <row r="18" spans="1:11" s="1" customFormat="1" ht="14.25" x14ac:dyDescent="0.2">
      <c r="B18" s="5" t="s">
        <v>61</v>
      </c>
      <c r="C18" s="5" t="s">
        <v>5</v>
      </c>
      <c r="D18" s="146" t="e">
        <f>D16-D17</f>
        <v>#N/A</v>
      </c>
      <c r="E18" s="6" t="s">
        <v>0</v>
      </c>
      <c r="F18" s="8">
        <f>IFERROR(D18/$D$14,0)</f>
        <v>0</v>
      </c>
      <c r="G18" s="29"/>
      <c r="H18" s="29"/>
    </row>
    <row r="19" spans="1:11" s="1" customFormat="1" ht="34.5" customHeight="1" x14ac:dyDescent="0.2">
      <c r="B19" s="171" t="s">
        <v>77</v>
      </c>
      <c r="C19" s="171"/>
      <c r="D19" s="171"/>
      <c r="E19" s="171"/>
      <c r="F19" s="171"/>
      <c r="G19" s="172"/>
      <c r="H19" s="172"/>
    </row>
    <row r="20" spans="1:11" s="1" customFormat="1" ht="14.25" x14ac:dyDescent="0.2">
      <c r="D20" s="119"/>
      <c r="E20" s="35"/>
      <c r="F20" s="35"/>
      <c r="G20" s="35"/>
    </row>
    <row r="21" spans="1:11" s="1" customFormat="1" x14ac:dyDescent="0.25">
      <c r="A21" s="1" t="s">
        <v>35</v>
      </c>
      <c r="B21" s="3" t="s">
        <v>41</v>
      </c>
    </row>
    <row r="22" spans="1:11" s="1" customFormat="1" x14ac:dyDescent="0.25">
      <c r="B22" s="3"/>
    </row>
    <row r="23" spans="1:11" s="1" customFormat="1" x14ac:dyDescent="0.25">
      <c r="B23" s="2" t="s">
        <v>22</v>
      </c>
      <c r="C23" s="147" t="s">
        <v>162</v>
      </c>
      <c r="E23" s="79"/>
      <c r="F23" s="35"/>
      <c r="G23" s="35"/>
      <c r="H23" s="35"/>
      <c r="I23" s="35"/>
      <c r="J23" s="35"/>
      <c r="K23" s="35"/>
    </row>
    <row r="24" spans="1:11" s="1" customFormat="1" ht="14.25" x14ac:dyDescent="0.2">
      <c r="E24" s="79"/>
      <c r="F24" s="35"/>
      <c r="G24" s="35"/>
      <c r="H24" s="35"/>
      <c r="I24" s="35"/>
      <c r="J24" s="35"/>
      <c r="K24" s="35"/>
    </row>
    <row r="25" spans="1:11" s="1" customFormat="1" x14ac:dyDescent="0.25">
      <c r="B25" s="185" t="s">
        <v>164</v>
      </c>
      <c r="C25" s="186"/>
      <c r="D25" s="186"/>
      <c r="E25" s="186"/>
      <c r="F25" s="186"/>
    </row>
    <row r="26" spans="1:11" s="1" customFormat="1" ht="15" customHeight="1" x14ac:dyDescent="0.25">
      <c r="B26" s="36"/>
      <c r="C26" s="36"/>
      <c r="D26" s="36"/>
      <c r="E26" s="36"/>
      <c r="F26" s="36"/>
      <c r="G26" s="36"/>
      <c r="H26" s="36"/>
    </row>
    <row r="27" spans="1:11" s="1" customFormat="1" ht="15" hidden="1" customHeight="1" x14ac:dyDescent="0.25">
      <c r="B27" s="36"/>
      <c r="C27" s="36"/>
      <c r="D27" s="36"/>
      <c r="E27" s="36"/>
      <c r="F27" s="36"/>
      <c r="G27" s="36"/>
      <c r="H27" s="36"/>
    </row>
    <row r="28" spans="1:11" s="1" customFormat="1" ht="15" hidden="1" customHeight="1" x14ac:dyDescent="0.25">
      <c r="B28" s="36"/>
      <c r="C28" s="36"/>
      <c r="D28" s="36"/>
      <c r="E28" s="36"/>
      <c r="F28" s="36"/>
      <c r="G28" s="36"/>
      <c r="H28" s="36"/>
    </row>
    <row r="29" spans="1:11" s="1" customFormat="1" ht="15" hidden="1" customHeight="1" x14ac:dyDescent="0.25">
      <c r="B29" s="36"/>
      <c r="C29" s="36"/>
      <c r="D29" s="36"/>
      <c r="E29" s="36"/>
      <c r="F29" s="36"/>
      <c r="G29" s="36"/>
      <c r="H29" s="36"/>
    </row>
    <row r="30" spans="1:11" s="1" customFormat="1" ht="14.25" hidden="1" customHeight="1" x14ac:dyDescent="0.25">
      <c r="B30" s="36"/>
      <c r="C30" s="36"/>
      <c r="D30" s="36"/>
      <c r="E30" s="36"/>
      <c r="F30" s="36"/>
      <c r="G30" s="36"/>
      <c r="H30" s="36"/>
    </row>
    <row r="31" spans="1:11" s="1" customFormat="1" ht="14.25" hidden="1" customHeight="1" x14ac:dyDescent="0.25">
      <c r="B31" s="36"/>
      <c r="C31" s="36"/>
      <c r="D31" s="36"/>
      <c r="E31" s="36"/>
      <c r="F31" s="36"/>
      <c r="G31" s="36"/>
      <c r="H31" s="36"/>
    </row>
    <row r="32" spans="1:11" s="35" customFormat="1" ht="14.25" hidden="1" customHeight="1" x14ac:dyDescent="0.25">
      <c r="B32" s="36"/>
      <c r="C32" s="36"/>
      <c r="D32" s="36"/>
      <c r="E32" s="36"/>
      <c r="F32" s="36"/>
      <c r="G32" s="36"/>
      <c r="H32" s="36"/>
    </row>
    <row r="33" spans="1:23" s="35" customFormat="1" ht="14.25" hidden="1" customHeight="1" x14ac:dyDescent="0.25">
      <c r="B33" s="36"/>
      <c r="C33" s="36"/>
      <c r="D33" s="36"/>
      <c r="E33" s="36"/>
      <c r="F33" s="36"/>
      <c r="G33" s="36"/>
      <c r="H33" s="36"/>
    </row>
    <row r="34" spans="1:23" s="1" customFormat="1" ht="14.25" x14ac:dyDescent="0.2"/>
    <row r="35" spans="1:23" s="1" customFormat="1" x14ac:dyDescent="0.25">
      <c r="A35" s="1" t="s">
        <v>36</v>
      </c>
      <c r="B35" s="47" t="s">
        <v>141</v>
      </c>
      <c r="C35" s="3"/>
    </row>
    <row r="36" spans="1:23" s="1" customFormat="1" ht="15.75" thickBot="1" x14ac:dyDescent="0.3">
      <c r="B36" s="2" t="s">
        <v>25</v>
      </c>
      <c r="C36" s="148">
        <v>2017</v>
      </c>
      <c r="D36" s="79"/>
      <c r="E36" s="79"/>
      <c r="F36" s="80"/>
      <c r="G36" s="33"/>
      <c r="H36" s="33"/>
      <c r="I36" s="33"/>
      <c r="J36" s="33"/>
      <c r="K36" s="33"/>
      <c r="N36"/>
      <c r="O36"/>
      <c r="P36"/>
      <c r="Q36"/>
      <c r="R36"/>
      <c r="S36"/>
      <c r="T36"/>
      <c r="U36"/>
      <c r="V36"/>
      <c r="W36"/>
    </row>
    <row r="37" spans="1:23" s="9" customFormat="1" ht="80.25" customHeight="1" thickBot="1" x14ac:dyDescent="0.3">
      <c r="B37" s="50" t="s">
        <v>39</v>
      </c>
      <c r="C37" s="62" t="s">
        <v>139</v>
      </c>
      <c r="D37" s="81" t="s">
        <v>83</v>
      </c>
      <c r="E37" s="82" t="s">
        <v>84</v>
      </c>
      <c r="F37" s="67" t="s">
        <v>128</v>
      </c>
      <c r="G37" s="26" t="s">
        <v>49</v>
      </c>
      <c r="H37" s="26" t="s">
        <v>23</v>
      </c>
      <c r="I37" s="26" t="s">
        <v>50</v>
      </c>
      <c r="J37" s="26" t="s">
        <v>76</v>
      </c>
      <c r="K37" s="68" t="s">
        <v>78</v>
      </c>
      <c r="N37"/>
      <c r="O37"/>
      <c r="P37"/>
      <c r="Q37"/>
      <c r="R37"/>
      <c r="S37"/>
      <c r="T37"/>
      <c r="U37"/>
      <c r="V37"/>
      <c r="W37"/>
    </row>
    <row r="38" spans="1:23" s="9" customFormat="1" x14ac:dyDescent="0.25">
      <c r="B38" s="12"/>
      <c r="C38" s="63" t="s">
        <v>40</v>
      </c>
      <c r="D38" s="63" t="s">
        <v>38</v>
      </c>
      <c r="E38" s="64" t="s">
        <v>53</v>
      </c>
      <c r="F38" s="64" t="s">
        <v>54</v>
      </c>
      <c r="G38" s="64" t="s">
        <v>55</v>
      </c>
      <c r="H38" s="65" t="s">
        <v>56</v>
      </c>
      <c r="I38" s="64" t="s">
        <v>57</v>
      </c>
      <c r="J38" s="65" t="s">
        <v>58</v>
      </c>
      <c r="K38" s="66" t="s">
        <v>59</v>
      </c>
      <c r="N38"/>
      <c r="O38"/>
      <c r="P38"/>
      <c r="Q38"/>
      <c r="R38"/>
      <c r="S38"/>
      <c r="T38"/>
      <c r="U38"/>
      <c r="V38"/>
      <c r="W38"/>
    </row>
    <row r="39" spans="1:23" s="1" customFormat="1" x14ac:dyDescent="0.25">
      <c r="B39" s="13" t="s">
        <v>10</v>
      </c>
      <c r="C39" s="149">
        <f>'GA Analysis 2016'!E58</f>
        <v>759728.39</v>
      </c>
      <c r="D39" s="149">
        <f>C39</f>
        <v>759728.39</v>
      </c>
      <c r="E39" s="150">
        <v>833246.61</v>
      </c>
      <c r="F39" s="51">
        <f>C39-D39+E39</f>
        <v>833246.61</v>
      </c>
      <c r="G39" s="142">
        <f>IF($C$23="1st Estimate",'[1]GA Rates'!B4,IF($C$23="2nd Estimate",'[1]GA Rates'!C4,IF($C$23="Actual",'[1]GA Rates'!D4,0)))</f>
        <v>6.6869999999999999E-2</v>
      </c>
      <c r="H39" s="15">
        <f>F39*G39</f>
        <v>55719.2008107</v>
      </c>
      <c r="I39" s="142">
        <f>VLOOKUP(B39,'[1]GA Rates'!$A$3:$D$15,4,FALSE)</f>
        <v>8.2269999999999996E-2</v>
      </c>
      <c r="J39" s="17">
        <f>F39*I39</f>
        <v>68551.198604699995</v>
      </c>
      <c r="K39" s="16">
        <f>J39-H39</f>
        <v>12831.997793999995</v>
      </c>
      <c r="N39"/>
      <c r="O39"/>
      <c r="P39"/>
      <c r="Q39"/>
      <c r="R39"/>
      <c r="S39"/>
      <c r="T39"/>
      <c r="U39"/>
      <c r="V39"/>
      <c r="W39"/>
    </row>
    <row r="40" spans="1:23" s="1" customFormat="1" x14ac:dyDescent="0.25">
      <c r="B40" s="13" t="s">
        <v>11</v>
      </c>
      <c r="C40" s="149">
        <f>E39</f>
        <v>833246.61</v>
      </c>
      <c r="D40" s="149">
        <f t="shared" ref="D40:D50" si="0">C40</f>
        <v>833246.61</v>
      </c>
      <c r="E40" s="150">
        <v>756586.8</v>
      </c>
      <c r="F40" s="51">
        <f t="shared" ref="F40:F50" si="1">C40-D40+E40</f>
        <v>756586.8</v>
      </c>
      <c r="G40" s="142">
        <f>IF($C$23="1st Estimate",'[1]GA Rates'!B5,IF($C$23="2nd Estimate",'[1]GA Rates'!C5,IF($C$23="Actual",'[1]GA Rates'!D5,0)))</f>
        <v>0.10559</v>
      </c>
      <c r="H40" s="15">
        <f t="shared" ref="H40:H50" si="2">F40*G40</f>
        <v>79888.000212000014</v>
      </c>
      <c r="I40" s="142">
        <f>VLOOKUP(B40,'[1]GA Rates'!$A$3:$D$15,4,FALSE)</f>
        <v>8.6389999999999995E-2</v>
      </c>
      <c r="J40" s="17">
        <f t="shared" ref="J40:J50" si="3">F40*I40</f>
        <v>65361.533651999998</v>
      </c>
      <c r="K40" s="16">
        <f t="shared" ref="K40:K50" si="4">J40-H40</f>
        <v>-14526.466560000015</v>
      </c>
      <c r="N40"/>
      <c r="O40"/>
      <c r="P40"/>
      <c r="Q40"/>
      <c r="R40"/>
      <c r="S40"/>
      <c r="T40"/>
      <c r="U40"/>
      <c r="V40"/>
      <c r="W40"/>
    </row>
    <row r="41" spans="1:23" s="1" customFormat="1" x14ac:dyDescent="0.25">
      <c r="B41" s="13" t="s">
        <v>12</v>
      </c>
      <c r="C41" s="149">
        <f t="shared" ref="C41:C50" si="5">E40</f>
        <v>756586.8</v>
      </c>
      <c r="D41" s="149">
        <f t="shared" si="0"/>
        <v>756586.8</v>
      </c>
      <c r="E41" s="150">
        <v>651468.04</v>
      </c>
      <c r="F41" s="51">
        <f t="shared" si="1"/>
        <v>651468.04</v>
      </c>
      <c r="G41" s="142">
        <f>IF($C$23="1st Estimate",'[1]GA Rates'!B6,IF($C$23="2nd Estimate",'[1]GA Rates'!C6,IF($C$23="Actual",'[1]GA Rates'!D6,0)))</f>
        <v>8.4089999999999998E-2</v>
      </c>
      <c r="H41" s="15">
        <f t="shared" si="2"/>
        <v>54781.947483600001</v>
      </c>
      <c r="I41" s="142">
        <f>VLOOKUP(B41,'[1]GA Rates'!$A$3:$D$15,4,FALSE)</f>
        <v>7.1349999999999997E-2</v>
      </c>
      <c r="J41" s="17">
        <f t="shared" si="3"/>
        <v>46482.244654000002</v>
      </c>
      <c r="K41" s="16">
        <f t="shared" si="4"/>
        <v>-8299.7028295999989</v>
      </c>
      <c r="N41"/>
      <c r="O41"/>
      <c r="P41"/>
      <c r="Q41"/>
      <c r="R41"/>
      <c r="S41"/>
      <c r="T41"/>
      <c r="U41"/>
      <c r="V41"/>
      <c r="W41"/>
    </row>
    <row r="42" spans="1:23" s="1" customFormat="1" x14ac:dyDescent="0.25">
      <c r="B42" s="13" t="s">
        <v>13</v>
      </c>
      <c r="C42" s="149">
        <f t="shared" si="5"/>
        <v>651468.04</v>
      </c>
      <c r="D42" s="149">
        <f t="shared" si="0"/>
        <v>651468.04</v>
      </c>
      <c r="E42" s="189">
        <v>720796.87</v>
      </c>
      <c r="F42" s="190">
        <f t="shared" si="1"/>
        <v>720796.87</v>
      </c>
      <c r="G42" s="191">
        <v>7.2218400000000002E-2</v>
      </c>
      <c r="H42" s="192">
        <f t="shared" si="2"/>
        <v>52054.796676408005</v>
      </c>
      <c r="I42" s="191">
        <f>VLOOKUP(B42,'[1]GA Rates'!$A$3:$D$15,4,FALSE)</f>
        <v>0.10778</v>
      </c>
      <c r="J42" s="192">
        <f t="shared" si="3"/>
        <v>77687.486648599996</v>
      </c>
      <c r="K42" s="193">
        <f t="shared" si="4"/>
        <v>25632.689972191991</v>
      </c>
      <c r="N42"/>
      <c r="O42"/>
      <c r="P42"/>
      <c r="Q42"/>
      <c r="R42"/>
      <c r="S42"/>
      <c r="T42"/>
      <c r="U42"/>
      <c r="V42"/>
      <c r="W42"/>
    </row>
    <row r="43" spans="1:23" s="1" customFormat="1" x14ac:dyDescent="0.25">
      <c r="B43" s="13" t="s">
        <v>14</v>
      </c>
      <c r="C43" s="149">
        <f t="shared" si="5"/>
        <v>720796.87</v>
      </c>
      <c r="D43" s="149">
        <f t="shared" si="0"/>
        <v>720796.87</v>
      </c>
      <c r="E43" s="150">
        <v>511213</v>
      </c>
      <c r="F43" s="51">
        <f t="shared" si="1"/>
        <v>511213</v>
      </c>
      <c r="G43" s="142">
        <f>IF($C$23="1st Estimate",'[1]GA Rates'!B8,IF($C$23="2nd Estimate",'[1]GA Rates'!C8,IF($C$23="Actual",'[1]GA Rates'!D8,0)))</f>
        <v>0.10623</v>
      </c>
      <c r="H43" s="15">
        <f t="shared" si="2"/>
        <v>54306.156990000003</v>
      </c>
      <c r="I43" s="142">
        <f>VLOOKUP(B43,'[1]GA Rates'!$A$3:$D$15,4,FALSE)</f>
        <v>0.12307</v>
      </c>
      <c r="J43" s="17">
        <f t="shared" si="3"/>
        <v>62914.983910000003</v>
      </c>
      <c r="K43" s="16">
        <f t="shared" si="4"/>
        <v>8608.8269199999995</v>
      </c>
      <c r="N43"/>
      <c r="O43"/>
      <c r="P43"/>
      <c r="Q43"/>
      <c r="R43"/>
      <c r="S43"/>
      <c r="T43"/>
      <c r="U43"/>
      <c r="V43"/>
      <c r="W43"/>
    </row>
    <row r="44" spans="1:23" s="1" customFormat="1" x14ac:dyDescent="0.25">
      <c r="B44" s="13" t="s">
        <v>15</v>
      </c>
      <c r="C44" s="149">
        <f t="shared" si="5"/>
        <v>511213</v>
      </c>
      <c r="D44" s="149">
        <f t="shared" si="0"/>
        <v>511213</v>
      </c>
      <c r="E44" s="150">
        <v>469604.95</v>
      </c>
      <c r="F44" s="51">
        <f t="shared" si="1"/>
        <v>469604.95</v>
      </c>
      <c r="G44" s="142">
        <f>IF($C$23="1st Estimate",'[1]GA Rates'!B9,IF($C$23="2nd Estimate",'[1]GA Rates'!C9,IF($C$23="Actual",'[1]GA Rates'!D9,0)))</f>
        <v>0.11954000000000001</v>
      </c>
      <c r="H44" s="15">
        <f t="shared" si="2"/>
        <v>56136.575723000002</v>
      </c>
      <c r="I44" s="142">
        <f>VLOOKUP(B44,'[1]GA Rates'!$A$3:$D$15,4,FALSE)</f>
        <v>0.11848</v>
      </c>
      <c r="J44" s="17">
        <f t="shared" si="3"/>
        <v>55638.794476000003</v>
      </c>
      <c r="K44" s="16">
        <f t="shared" si="4"/>
        <v>-497.78124699999898</v>
      </c>
      <c r="N44"/>
      <c r="O44"/>
      <c r="P44"/>
      <c r="Q44"/>
      <c r="R44"/>
      <c r="S44"/>
      <c r="T44"/>
      <c r="U44"/>
      <c r="V44"/>
      <c r="W44"/>
    </row>
    <row r="45" spans="1:23" s="1" customFormat="1" x14ac:dyDescent="0.25">
      <c r="B45" s="13" t="s">
        <v>16</v>
      </c>
      <c r="C45" s="149">
        <f t="shared" si="5"/>
        <v>469604.95</v>
      </c>
      <c r="D45" s="149">
        <f t="shared" si="0"/>
        <v>469604.95</v>
      </c>
      <c r="E45" s="150">
        <v>421362</v>
      </c>
      <c r="F45" s="51">
        <f t="shared" si="1"/>
        <v>421362</v>
      </c>
      <c r="G45" s="142">
        <f>IF($C$23="1st Estimate",'[1]GA Rates'!B10,IF($C$23="2nd Estimate",'[1]GA Rates'!C10,IF($C$23="Actual",'[1]GA Rates'!D10,0)))</f>
        <v>0.10651999999999999</v>
      </c>
      <c r="H45" s="15">
        <f t="shared" si="2"/>
        <v>44883.480239999997</v>
      </c>
      <c r="I45" s="142">
        <f>VLOOKUP(B45,'[1]GA Rates'!$A$3:$D$15,4,FALSE)</f>
        <v>0.1128</v>
      </c>
      <c r="J45" s="17">
        <f t="shared" si="3"/>
        <v>47529.633600000001</v>
      </c>
      <c r="K45" s="16">
        <f t="shared" si="4"/>
        <v>2646.1533600000039</v>
      </c>
      <c r="N45"/>
      <c r="O45"/>
      <c r="P45"/>
      <c r="Q45"/>
      <c r="R45"/>
      <c r="S45"/>
      <c r="T45"/>
      <c r="U45"/>
      <c r="V45"/>
      <c r="W45"/>
    </row>
    <row r="46" spans="1:23" s="1" customFormat="1" x14ac:dyDescent="0.25">
      <c r="B46" s="13" t="s">
        <v>17</v>
      </c>
      <c r="C46" s="149">
        <f t="shared" si="5"/>
        <v>421362</v>
      </c>
      <c r="D46" s="149">
        <f t="shared" si="0"/>
        <v>421362</v>
      </c>
      <c r="E46" s="150">
        <v>441452.53</v>
      </c>
      <c r="F46" s="51">
        <f t="shared" si="1"/>
        <v>441452.53</v>
      </c>
      <c r="G46" s="142">
        <f>IF($C$23="1st Estimate",'[1]GA Rates'!B11,IF($C$23="2nd Estimate",'[1]GA Rates'!C11,IF($C$23="Actual",'[1]GA Rates'!D11,0)))</f>
        <v>0.115</v>
      </c>
      <c r="H46" s="15">
        <f t="shared" si="2"/>
        <v>50767.040950000002</v>
      </c>
      <c r="I46" s="142">
        <f>VLOOKUP(B46,'[1]GA Rates'!$A$3:$D$15,4,FALSE)</f>
        <v>0.10109</v>
      </c>
      <c r="J46" s="17">
        <f t="shared" si="3"/>
        <v>44626.436257699999</v>
      </c>
      <c r="K46" s="16">
        <f t="shared" si="4"/>
        <v>-6140.6046923000031</v>
      </c>
      <c r="N46"/>
      <c r="O46"/>
      <c r="P46"/>
      <c r="Q46"/>
      <c r="R46"/>
      <c r="S46"/>
      <c r="T46"/>
      <c r="U46"/>
      <c r="V46"/>
      <c r="W46"/>
    </row>
    <row r="47" spans="1:23" s="1" customFormat="1" x14ac:dyDescent="0.25">
      <c r="B47" s="13" t="s">
        <v>18</v>
      </c>
      <c r="C47" s="149">
        <f t="shared" si="5"/>
        <v>441452.53</v>
      </c>
      <c r="D47" s="149">
        <f t="shared" si="0"/>
        <v>441452.53</v>
      </c>
      <c r="E47" s="150">
        <v>533079</v>
      </c>
      <c r="F47" s="51">
        <f t="shared" si="1"/>
        <v>533079</v>
      </c>
      <c r="G47" s="142">
        <f>IF($C$23="1st Estimate",'[1]GA Rates'!B12,IF($C$23="2nd Estimate",'[1]GA Rates'!C12,IF($C$23="Actual",'[1]GA Rates'!D12,0)))</f>
        <v>0.12739</v>
      </c>
      <c r="H47" s="15">
        <f t="shared" si="2"/>
        <v>67908.933810000002</v>
      </c>
      <c r="I47" s="142">
        <f>VLOOKUP(B47,'[1]GA Rates'!$A$3:$D$15,4,FALSE)</f>
        <v>8.8639999999999997E-2</v>
      </c>
      <c r="J47" s="17">
        <f t="shared" si="3"/>
        <v>47252.122559999996</v>
      </c>
      <c r="K47" s="16">
        <f t="shared" si="4"/>
        <v>-20656.811250000006</v>
      </c>
      <c r="N47"/>
      <c r="O47"/>
      <c r="P47"/>
      <c r="Q47"/>
      <c r="R47"/>
      <c r="S47"/>
      <c r="T47"/>
      <c r="U47"/>
      <c r="V47"/>
      <c r="W47"/>
    </row>
    <row r="48" spans="1:23" s="1" customFormat="1" x14ac:dyDescent="0.25">
      <c r="B48" s="13" t="s">
        <v>19</v>
      </c>
      <c r="C48" s="149">
        <f t="shared" si="5"/>
        <v>533079</v>
      </c>
      <c r="D48" s="149">
        <f t="shared" si="0"/>
        <v>533079</v>
      </c>
      <c r="E48" s="150">
        <v>577425.5</v>
      </c>
      <c r="F48" s="51">
        <f t="shared" si="1"/>
        <v>577425.5</v>
      </c>
      <c r="G48" s="142">
        <f>IF($C$23="1st Estimate",'[1]GA Rates'!B13,IF($C$23="2nd Estimate",'[1]GA Rates'!C13,IF($C$23="Actual",'[1]GA Rates'!D13,0)))</f>
        <v>0.10212</v>
      </c>
      <c r="H48" s="15">
        <f t="shared" si="2"/>
        <v>58966.692060000001</v>
      </c>
      <c r="I48" s="142">
        <f>VLOOKUP(B48,'[1]GA Rates'!$A$3:$D$15,4,FALSE)</f>
        <v>0.12562999999999999</v>
      </c>
      <c r="J48" s="17">
        <f t="shared" si="3"/>
        <v>72541.965564999991</v>
      </c>
      <c r="K48" s="16">
        <f t="shared" si="4"/>
        <v>13575.27350499999</v>
      </c>
      <c r="N48"/>
      <c r="O48"/>
      <c r="P48"/>
      <c r="Q48"/>
      <c r="R48"/>
      <c r="S48"/>
      <c r="T48"/>
      <c r="U48"/>
      <c r="V48"/>
      <c r="W48"/>
    </row>
    <row r="49" spans="1:23" s="1" customFormat="1" x14ac:dyDescent="0.25">
      <c r="B49" s="13" t="s">
        <v>20</v>
      </c>
      <c r="C49" s="149">
        <f t="shared" si="5"/>
        <v>577425.5</v>
      </c>
      <c r="D49" s="149">
        <f t="shared" si="0"/>
        <v>577425.5</v>
      </c>
      <c r="E49" s="150">
        <v>746424.05</v>
      </c>
      <c r="F49" s="51">
        <f t="shared" si="1"/>
        <v>746424.05</v>
      </c>
      <c r="G49" s="142">
        <f>IF($C$23="1st Estimate",'[1]GA Rates'!B14,IF($C$23="2nd Estimate",'[1]GA Rates'!C14,IF($C$23="Actual",'[1]GA Rates'!D14,0)))</f>
        <v>0.11164</v>
      </c>
      <c r="H49" s="15">
        <f t="shared" si="2"/>
        <v>83330.780942000012</v>
      </c>
      <c r="I49" s="142">
        <f>VLOOKUP(B49,'[1]GA Rates'!$A$3:$D$15,4,FALSE)</f>
        <v>9.7040000000000001E-2</v>
      </c>
      <c r="J49" s="17">
        <f t="shared" si="3"/>
        <v>72432.989812</v>
      </c>
      <c r="K49" s="16">
        <f t="shared" si="4"/>
        <v>-10897.791130000012</v>
      </c>
      <c r="N49"/>
      <c r="O49"/>
      <c r="P49"/>
      <c r="Q49"/>
      <c r="R49"/>
      <c r="S49"/>
      <c r="T49"/>
      <c r="U49"/>
      <c r="V49"/>
      <c r="W49"/>
    </row>
    <row r="50" spans="1:23" s="1" customFormat="1" x14ac:dyDescent="0.25">
      <c r="B50" s="13" t="s">
        <v>21</v>
      </c>
      <c r="C50" s="149">
        <f t="shared" si="5"/>
        <v>746424.05</v>
      </c>
      <c r="D50" s="149">
        <f t="shared" si="0"/>
        <v>746424.05</v>
      </c>
      <c r="E50" s="150">
        <v>798379.59</v>
      </c>
      <c r="F50" s="51">
        <f t="shared" si="1"/>
        <v>798379.59</v>
      </c>
      <c r="G50" s="142">
        <f>IF($C$23="1st Estimate",'[1]GA Rates'!B15,IF($C$23="2nd Estimate",'[1]GA Rates'!C15,IF($C$23="Actual",'[1]GA Rates'!D15,0)))</f>
        <v>8.3909999999999998E-2</v>
      </c>
      <c r="H50" s="15">
        <f t="shared" si="2"/>
        <v>66992.031396899998</v>
      </c>
      <c r="I50" s="142">
        <f>VLOOKUP(B50,'[1]GA Rates'!$A$3:$D$15,4,FALSE)</f>
        <v>9.2069999999999999E-2</v>
      </c>
      <c r="J50" s="17">
        <f t="shared" si="3"/>
        <v>73506.808851299997</v>
      </c>
      <c r="K50" s="16">
        <f t="shared" si="4"/>
        <v>6514.7774543999985</v>
      </c>
      <c r="N50"/>
      <c r="O50"/>
      <c r="P50"/>
      <c r="Q50"/>
      <c r="R50"/>
      <c r="S50"/>
      <c r="T50"/>
      <c r="U50"/>
      <c r="V50"/>
      <c r="W50"/>
    </row>
    <row r="51" spans="1:23" s="1" customFormat="1" ht="30.75" thickBot="1" x14ac:dyDescent="0.3">
      <c r="B51" s="127" t="s">
        <v>133</v>
      </c>
      <c r="C51" s="96">
        <f>SUM(C39:C50)</f>
        <v>7422387.7400000002</v>
      </c>
      <c r="D51" s="96">
        <f>SUM(D39:D50)</f>
        <v>7422387.7400000002</v>
      </c>
      <c r="E51" s="96">
        <f>SUM(E39:E50)</f>
        <v>7461038.9400000004</v>
      </c>
      <c r="F51" s="96">
        <f>SUM(F39:F50)</f>
        <v>7461038.9400000004</v>
      </c>
      <c r="G51" s="37"/>
      <c r="H51" s="38">
        <f>SUM(H39:H50)</f>
        <v>725735.63729460794</v>
      </c>
      <c r="I51" s="37"/>
      <c r="J51" s="38">
        <f>SUM(J39:J50)</f>
        <v>734526.19859130005</v>
      </c>
      <c r="K51" s="39">
        <f>SUM(K39:K50)</f>
        <v>8790.5612966919434</v>
      </c>
      <c r="N51"/>
      <c r="O51"/>
      <c r="P51"/>
      <c r="Q51"/>
      <c r="R51"/>
      <c r="S51"/>
      <c r="T51"/>
      <c r="U51"/>
      <c r="V51"/>
      <c r="W51"/>
    </row>
    <row r="52" spans="1:23" s="1" customFormat="1" ht="14.25" x14ac:dyDescent="0.2">
      <c r="G52" s="4"/>
      <c r="H52" s="4"/>
      <c r="I52" s="4"/>
      <c r="J52" s="69"/>
      <c r="K52" s="125"/>
      <c r="N52" s="29"/>
      <c r="O52" s="30"/>
      <c r="P52" s="30"/>
      <c r="Q52" s="30"/>
      <c r="R52" s="30"/>
      <c r="S52" s="30"/>
      <c r="T52" s="30"/>
      <c r="U52" s="30"/>
      <c r="V52" s="30"/>
      <c r="W52" s="30"/>
    </row>
    <row r="53" spans="1:23" s="1" customFormat="1" hidden="1" x14ac:dyDescent="0.25">
      <c r="H53"/>
      <c r="I53"/>
      <c r="J53"/>
      <c r="K53"/>
      <c r="N53" s="29"/>
      <c r="O53" s="30"/>
      <c r="P53" s="30"/>
      <c r="Q53" s="30"/>
      <c r="R53" s="30"/>
      <c r="S53" s="30"/>
      <c r="T53" s="30"/>
      <c r="U53" s="30"/>
      <c r="V53" s="30"/>
      <c r="W53" s="30"/>
    </row>
    <row r="54" spans="1:23" s="1" customFormat="1" hidden="1" x14ac:dyDescent="0.25">
      <c r="H54"/>
      <c r="I54"/>
      <c r="J54"/>
      <c r="K54"/>
      <c r="N54" s="29"/>
      <c r="O54" s="30"/>
      <c r="P54" s="30"/>
      <c r="Q54" s="30"/>
      <c r="R54" s="30"/>
      <c r="S54" s="30"/>
      <c r="T54" s="30"/>
      <c r="U54" s="30"/>
      <c r="V54" s="30"/>
      <c r="W54" s="30"/>
    </row>
    <row r="55" spans="1:23" s="1" customFormat="1" hidden="1" x14ac:dyDescent="0.25">
      <c r="H55"/>
      <c r="I55"/>
      <c r="J55"/>
      <c r="K55"/>
      <c r="N55" s="29"/>
      <c r="O55" s="30"/>
      <c r="P55" s="30"/>
      <c r="Q55" s="30"/>
      <c r="R55" s="30"/>
      <c r="S55" s="30"/>
      <c r="T55" s="30"/>
      <c r="U55" s="30"/>
      <c r="V55" s="30"/>
      <c r="W55" s="30"/>
    </row>
    <row r="56" spans="1:23" s="1" customFormat="1" hidden="1" x14ac:dyDescent="0.25">
      <c r="H56" s="180"/>
      <c r="I56" s="180"/>
      <c r="J56" s="180"/>
      <c r="K56" s="151"/>
      <c r="N56" s="29"/>
      <c r="O56" s="30"/>
      <c r="P56" s="30"/>
      <c r="Q56" s="30"/>
      <c r="R56" s="30"/>
      <c r="S56" s="30"/>
      <c r="T56" s="30"/>
      <c r="U56" s="30"/>
      <c r="V56" s="30"/>
      <c r="W56" s="30"/>
    </row>
    <row r="57" spans="1:23" s="1" customFormat="1" x14ac:dyDescent="0.25">
      <c r="C57" s="180" t="s">
        <v>165</v>
      </c>
      <c r="D57" s="180"/>
      <c r="E57" s="180"/>
      <c r="F57" s="152">
        <f>IFERROR(F51/D18,0)</f>
        <v>0</v>
      </c>
      <c r="N57" s="29"/>
      <c r="O57" s="30"/>
      <c r="P57" s="30"/>
      <c r="Q57" s="30"/>
      <c r="R57" s="30"/>
      <c r="S57" s="30"/>
      <c r="T57" s="30"/>
      <c r="U57" s="30"/>
      <c r="V57" s="30"/>
      <c r="W57" s="30"/>
    </row>
    <row r="58" spans="1:23" s="1" customFormat="1" ht="14.25" x14ac:dyDescent="0.2">
      <c r="G58" s="194" t="s">
        <v>174</v>
      </c>
      <c r="H58" s="194"/>
      <c r="I58" s="194"/>
      <c r="N58" s="29"/>
      <c r="O58" s="30"/>
      <c r="P58" s="30"/>
      <c r="Q58" s="30"/>
      <c r="R58" s="30"/>
      <c r="S58" s="30"/>
      <c r="T58" s="30"/>
      <c r="U58" s="30"/>
      <c r="V58" s="30"/>
      <c r="W58" s="30"/>
    </row>
    <row r="59" spans="1:23" s="1" customFormat="1" x14ac:dyDescent="0.25">
      <c r="A59" s="1" t="s">
        <v>143</v>
      </c>
      <c r="B59" s="47" t="s">
        <v>136</v>
      </c>
      <c r="C59" s="2"/>
      <c r="K59" s="114"/>
      <c r="N59" s="29"/>
      <c r="O59" s="30"/>
      <c r="P59" s="30"/>
      <c r="Q59" s="30"/>
      <c r="R59" s="30"/>
      <c r="S59" s="30"/>
      <c r="T59" s="30"/>
      <c r="U59" s="30"/>
      <c r="V59" s="30"/>
      <c r="W59" s="30"/>
    </row>
    <row r="60" spans="1:23" s="1" customFormat="1" x14ac:dyDescent="0.25">
      <c r="B60" s="3"/>
      <c r="C60" s="2"/>
      <c r="K60" s="122"/>
      <c r="N60" s="29"/>
      <c r="O60" s="29"/>
      <c r="P60" s="29"/>
      <c r="Q60" s="29"/>
      <c r="R60" s="29"/>
      <c r="S60" s="29"/>
      <c r="T60" s="29"/>
      <c r="U60" s="29"/>
      <c r="V60" s="29"/>
      <c r="W60" s="29"/>
    </row>
    <row r="61" spans="1:23" s="1" customFormat="1" x14ac:dyDescent="0.25">
      <c r="A61" s="11"/>
      <c r="B61" s="143" t="s">
        <v>45</v>
      </c>
      <c r="C61" s="153" t="s">
        <v>166</v>
      </c>
      <c r="D61" s="173" t="s">
        <v>44</v>
      </c>
      <c r="E61" s="173"/>
      <c r="F61" s="173"/>
      <c r="G61" s="173"/>
      <c r="H61" s="173"/>
      <c r="J61" s="120"/>
      <c r="N61" s="29"/>
      <c r="O61" s="29"/>
      <c r="P61" s="29"/>
      <c r="Q61" s="29"/>
      <c r="R61" s="29"/>
      <c r="S61" s="29"/>
      <c r="T61" s="29"/>
      <c r="U61" s="29"/>
      <c r="V61" s="29"/>
      <c r="W61" s="29"/>
    </row>
    <row r="62" spans="1:23" s="1" customFormat="1" ht="30.75" customHeight="1" x14ac:dyDescent="0.25">
      <c r="A62" s="187" t="s">
        <v>134</v>
      </c>
      <c r="B62" s="188"/>
      <c r="C62" s="154"/>
      <c r="D62" s="164"/>
      <c r="E62" s="165"/>
      <c r="F62" s="165"/>
      <c r="G62" s="165"/>
      <c r="H62" s="166"/>
      <c r="J62" s="120"/>
      <c r="N62" s="29"/>
      <c r="O62" s="29"/>
      <c r="P62" s="29"/>
      <c r="Q62" s="29"/>
      <c r="R62" s="29"/>
      <c r="S62" s="29"/>
      <c r="T62" s="29"/>
      <c r="U62" s="29"/>
      <c r="V62" s="29"/>
      <c r="W62" s="29"/>
    </row>
    <row r="63" spans="1:23" s="1" customFormat="1" ht="28.5" x14ac:dyDescent="0.2">
      <c r="A63" s="70" t="s">
        <v>51</v>
      </c>
      <c r="B63" s="49" t="s">
        <v>167</v>
      </c>
      <c r="C63" s="154"/>
      <c r="D63" s="181"/>
      <c r="E63" s="181"/>
      <c r="F63" s="181"/>
      <c r="G63" s="181"/>
      <c r="H63" s="181"/>
      <c r="J63" s="120"/>
      <c r="N63" s="29"/>
      <c r="O63" s="29"/>
      <c r="P63" s="29"/>
      <c r="Q63" s="29"/>
      <c r="R63" s="29"/>
      <c r="S63" s="29"/>
      <c r="T63" s="29"/>
      <c r="U63" s="29"/>
      <c r="V63" s="29"/>
      <c r="W63" s="29"/>
    </row>
    <row r="64" spans="1:23" s="1" customFormat="1" ht="28.5" x14ac:dyDescent="0.2">
      <c r="A64" s="70" t="s">
        <v>52</v>
      </c>
      <c r="B64" s="49" t="s">
        <v>168</v>
      </c>
      <c r="C64" s="154"/>
      <c r="D64" s="182"/>
      <c r="E64" s="183"/>
      <c r="F64" s="183"/>
      <c r="G64" s="183"/>
      <c r="H64" s="184"/>
      <c r="I64" s="79"/>
      <c r="J64" s="121"/>
      <c r="K64" s="79"/>
      <c r="L64" s="79"/>
      <c r="M64" s="79"/>
      <c r="N64" s="79"/>
      <c r="O64" s="79"/>
      <c r="P64" s="79"/>
    </row>
    <row r="65" spans="1:16" s="1" customFormat="1" ht="28.5" x14ac:dyDescent="0.2">
      <c r="A65" s="70" t="s">
        <v>65</v>
      </c>
      <c r="B65" s="49" t="s">
        <v>64</v>
      </c>
      <c r="C65" s="154"/>
      <c r="D65" s="181"/>
      <c r="E65" s="181"/>
      <c r="F65" s="181"/>
      <c r="G65" s="181"/>
      <c r="H65" s="181"/>
      <c r="I65" s="79"/>
      <c r="J65" s="121"/>
      <c r="K65" s="79"/>
      <c r="L65" s="79"/>
      <c r="M65" s="79"/>
      <c r="N65" s="79"/>
      <c r="O65" s="79"/>
      <c r="P65" s="79"/>
    </row>
    <row r="66" spans="1:16" s="1" customFormat="1" ht="28.5" x14ac:dyDescent="0.2">
      <c r="A66" s="70" t="s">
        <v>66</v>
      </c>
      <c r="B66" s="49" t="s">
        <v>63</v>
      </c>
      <c r="C66" s="154"/>
      <c r="D66" s="182"/>
      <c r="E66" s="183"/>
      <c r="F66" s="183"/>
      <c r="G66" s="183"/>
      <c r="H66" s="184"/>
      <c r="I66" s="79"/>
      <c r="J66" s="124"/>
      <c r="K66" s="79"/>
      <c r="L66" s="79"/>
      <c r="M66" s="79"/>
      <c r="N66" s="79"/>
      <c r="O66" s="79"/>
      <c r="P66" s="79"/>
    </row>
    <row r="67" spans="1:16" s="1" customFormat="1" ht="28.5" x14ac:dyDescent="0.2">
      <c r="A67" s="70" t="s">
        <v>69</v>
      </c>
      <c r="B67" s="49" t="s">
        <v>169</v>
      </c>
      <c r="C67" s="154"/>
      <c r="D67" s="181"/>
      <c r="E67" s="181"/>
      <c r="F67" s="181"/>
      <c r="G67" s="181"/>
      <c r="H67" s="181"/>
      <c r="I67" s="79"/>
      <c r="J67" s="124"/>
      <c r="K67" s="79"/>
      <c r="L67" s="79"/>
      <c r="M67" s="79"/>
      <c r="N67" s="79"/>
      <c r="O67" s="79"/>
      <c r="P67" s="79"/>
    </row>
    <row r="68" spans="1:16" s="1" customFormat="1" ht="28.5" x14ac:dyDescent="0.2">
      <c r="A68" s="70" t="s">
        <v>70</v>
      </c>
      <c r="B68" s="49" t="s">
        <v>170</v>
      </c>
      <c r="C68" s="154"/>
      <c r="D68" s="181"/>
      <c r="E68" s="181"/>
      <c r="F68" s="181"/>
      <c r="G68" s="181"/>
      <c r="H68" s="181"/>
      <c r="I68" s="79"/>
      <c r="J68" s="124"/>
      <c r="K68" s="79"/>
      <c r="L68" s="79"/>
      <c r="M68" s="79"/>
      <c r="N68" s="79"/>
      <c r="O68" s="79"/>
      <c r="P68" s="79"/>
    </row>
    <row r="69" spans="1:16" s="1" customFormat="1" ht="33.75" customHeight="1" x14ac:dyDescent="0.2">
      <c r="A69" s="70">
        <v>4</v>
      </c>
      <c r="B69" s="49" t="s">
        <v>68</v>
      </c>
      <c r="C69" s="154"/>
      <c r="D69" s="181"/>
      <c r="E69" s="181"/>
      <c r="F69" s="181"/>
      <c r="G69" s="181"/>
      <c r="H69" s="181"/>
      <c r="I69" s="79"/>
      <c r="J69" s="124"/>
      <c r="K69" s="79"/>
      <c r="L69" s="79"/>
      <c r="M69" s="79"/>
      <c r="N69" s="79"/>
      <c r="O69" s="79"/>
      <c r="P69" s="79"/>
    </row>
    <row r="70" spans="1:16" s="1" customFormat="1" ht="28.5" x14ac:dyDescent="0.2">
      <c r="A70" s="70">
        <v>5</v>
      </c>
      <c r="B70" s="49" t="s">
        <v>171</v>
      </c>
      <c r="C70" s="154"/>
      <c r="D70" s="181"/>
      <c r="E70" s="181"/>
      <c r="F70" s="181"/>
      <c r="G70" s="181"/>
      <c r="H70" s="181"/>
      <c r="I70" s="79"/>
      <c r="J70" s="124"/>
      <c r="K70" s="79"/>
      <c r="L70" s="79"/>
      <c r="M70" s="79"/>
      <c r="N70" s="79"/>
      <c r="O70" s="79"/>
      <c r="P70" s="79"/>
    </row>
    <row r="71" spans="1:16" s="1" customFormat="1" ht="28.5" x14ac:dyDescent="0.2">
      <c r="A71" s="54">
        <v>6</v>
      </c>
      <c r="B71" s="128" t="s">
        <v>137</v>
      </c>
      <c r="C71" s="154"/>
      <c r="D71" s="181"/>
      <c r="E71" s="181"/>
      <c r="F71" s="181"/>
      <c r="G71" s="181"/>
      <c r="H71" s="181"/>
      <c r="J71" s="29"/>
    </row>
    <row r="72" spans="1:16" s="1" customFormat="1" ht="14.25" x14ac:dyDescent="0.2">
      <c r="A72" s="54">
        <v>7</v>
      </c>
      <c r="B72" s="155" t="s">
        <v>172</v>
      </c>
      <c r="C72" s="154"/>
      <c r="D72" s="181"/>
      <c r="E72" s="181"/>
      <c r="F72" s="181"/>
      <c r="G72" s="181"/>
      <c r="H72" s="181"/>
    </row>
    <row r="73" spans="1:16" s="1" customFormat="1" ht="14.25" x14ac:dyDescent="0.2">
      <c r="A73" s="54">
        <v>8</v>
      </c>
      <c r="B73" s="155" t="s">
        <v>173</v>
      </c>
      <c r="C73" s="154"/>
      <c r="D73" s="181"/>
      <c r="E73" s="181"/>
      <c r="F73" s="181"/>
      <c r="G73" s="181"/>
      <c r="H73" s="181"/>
    </row>
    <row r="74" spans="1:16" s="1" customFormat="1" ht="14.25" x14ac:dyDescent="0.2">
      <c r="A74" s="54">
        <v>9</v>
      </c>
      <c r="B74" s="156"/>
      <c r="C74" s="154"/>
      <c r="D74" s="182"/>
      <c r="E74" s="183"/>
      <c r="F74" s="183"/>
      <c r="G74" s="183"/>
      <c r="H74" s="184"/>
    </row>
    <row r="75" spans="1:16" s="1" customFormat="1" ht="14.25" x14ac:dyDescent="0.2">
      <c r="A75" s="54">
        <v>10</v>
      </c>
      <c r="B75" s="156"/>
      <c r="C75" s="154"/>
      <c r="D75" s="181"/>
      <c r="E75" s="181"/>
      <c r="F75" s="181"/>
      <c r="G75" s="181"/>
      <c r="H75" s="181"/>
    </row>
    <row r="76" spans="1:16" s="1" customFormat="1" ht="30" x14ac:dyDescent="0.25">
      <c r="A76" s="1" t="s">
        <v>150</v>
      </c>
      <c r="B76" s="9" t="s">
        <v>131</v>
      </c>
      <c r="C76" s="99">
        <f>SUM(C62:C75)</f>
        <v>0</v>
      </c>
      <c r="D76" s="25"/>
      <c r="E76" s="25"/>
      <c r="F76" s="25"/>
      <c r="G76" s="25"/>
    </row>
    <row r="77" spans="1:16" s="1" customFormat="1" ht="30" x14ac:dyDescent="0.25">
      <c r="B77" s="157" t="s">
        <v>132</v>
      </c>
      <c r="C77" s="98">
        <f>K51</f>
        <v>8790.5612966919434</v>
      </c>
      <c r="D77" s="25"/>
      <c r="E77" s="25"/>
      <c r="F77" s="25"/>
      <c r="G77" s="25"/>
    </row>
    <row r="78" spans="1:16" s="1" customFormat="1" x14ac:dyDescent="0.25">
      <c r="B78" s="72" t="s">
        <v>24</v>
      </c>
      <c r="C78" s="158">
        <f>C76-C77</f>
        <v>-8790.5612966919434</v>
      </c>
    </row>
    <row r="79" spans="1:16" s="1" customFormat="1" ht="30.75" thickBot="1" x14ac:dyDescent="0.3">
      <c r="B79" s="72" t="s">
        <v>73</v>
      </c>
      <c r="C79" s="61">
        <f>IF(ISERROR(C78/J51),0,C78/J51)</f>
        <v>-1.1967662029687694E-2</v>
      </c>
      <c r="D79" s="103" t="str">
        <f>IF(AND(C79&lt;0.01,C79&gt;-0.01),"","Unresolved differences of greater than + or - 1% should be explained")</f>
        <v>Unresolved differences of greater than + or - 1% should be explained</v>
      </c>
      <c r="F79" s="79"/>
      <c r="G79" s="35"/>
      <c r="H79" s="35"/>
      <c r="I79" s="35"/>
      <c r="J79" s="35"/>
      <c r="K79" s="35"/>
    </row>
    <row r="80" spans="1:16" s="1" customFormat="1" ht="15.75" thickTop="1" x14ac:dyDescent="0.25">
      <c r="B80" s="2"/>
      <c r="C80" s="56"/>
      <c r="D80" s="59"/>
      <c r="G80" s="79"/>
    </row>
    <row r="81" spans="2:4" s="1" customFormat="1" x14ac:dyDescent="0.25">
      <c r="B81" s="2"/>
      <c r="C81" s="56"/>
      <c r="D81" s="34"/>
    </row>
  </sheetData>
  <mergeCells count="22">
    <mergeCell ref="D73:H73"/>
    <mergeCell ref="D74:H74"/>
    <mergeCell ref="D75:H75"/>
    <mergeCell ref="D61:H61"/>
    <mergeCell ref="A62:B62"/>
    <mergeCell ref="D62:H62"/>
    <mergeCell ref="D63:H63"/>
    <mergeCell ref="D64:H64"/>
    <mergeCell ref="D65:H65"/>
    <mergeCell ref="B13:C13"/>
    <mergeCell ref="E13:F13"/>
    <mergeCell ref="B19:H19"/>
    <mergeCell ref="B25:F25"/>
    <mergeCell ref="H56:J56"/>
    <mergeCell ref="C57:E57"/>
    <mergeCell ref="D69:H69"/>
    <mergeCell ref="D70:H70"/>
    <mergeCell ref="D71:H71"/>
    <mergeCell ref="D72:H72"/>
    <mergeCell ref="D66:H66"/>
    <mergeCell ref="D67:H67"/>
    <mergeCell ref="D68:H68"/>
  </mergeCells>
  <dataValidations count="1">
    <dataValidation type="list" sqref="C23" xr:uid="{70BCEBAE-ABEA-4EC1-8340-83C02F7B0F98}">
      <formula1>"1st Estimate, 2nd Estimate, Actual"</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ignoredErrors>
    <ignoredError sqref="C39:D39 D41:D50 D40 C40:C50"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GA Analysis 2014 </vt:lpstr>
      <vt:lpstr>GA Analysis 2015</vt:lpstr>
      <vt:lpstr>GA Analysis 2016</vt:lpstr>
      <vt:lpstr>GA Analysis 2017</vt:lpstr>
      <vt:lpstr>'GA Analysis 2014 '!Print_Area</vt:lpstr>
      <vt:lpstr>'GA Analysis 2015'!Print_Area</vt:lpstr>
      <vt:lpstr>'GA Analysis 2016'!Print_Area</vt:lpstr>
      <vt:lpstr>'GA Analysis 2017'!Print_Area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Marita</cp:lastModifiedBy>
  <cp:lastPrinted>2017-07-19T17:11:44Z</cp:lastPrinted>
  <dcterms:created xsi:type="dcterms:W3CDTF">2017-05-01T19:29:01Z</dcterms:created>
  <dcterms:modified xsi:type="dcterms:W3CDTF">2018-08-27T22:30:21Z</dcterms:modified>
</cp:coreProperties>
</file>