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25"/>
  <workbookPr codeName="ThisWorkbook" defaultThemeVersion="124226"/>
  <mc:AlternateContent xmlns:mc="http://schemas.openxmlformats.org/markup-compatibility/2006">
    <mc:Choice Requires="x15">
      <x15ac:absPath xmlns:x15ac="http://schemas.microsoft.com/office/spreadsheetml/2010/11/ac" url="T:\5. TESI UTILITIES\CPUC\CPUC 2019 CoS\Models\"/>
    </mc:Choice>
  </mc:AlternateContent>
  <xr:revisionPtr revIDLastSave="0" documentId="13_ncr:1_{FBF9FE14-80B5-4CA5-8E34-30882868E7F5}" xr6:coauthVersionLast="34" xr6:coauthVersionMax="34" xr10:uidLastSave="{00000000-0000-0000-0000-000000000000}"/>
  <bookViews>
    <workbookView xWindow="0" yWindow="0" windowWidth="43170" windowHeight="7980" tabRatio="855" firstSheet="4" activeTab="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R87" i="43" l="1"/>
  <c r="I87" i="43"/>
  <c r="X513" i="46" l="1"/>
  <c r="W513" i="46"/>
  <c r="V513" i="46"/>
  <c r="U513" i="46"/>
  <c r="T513" i="46"/>
  <c r="S513" i="46"/>
  <c r="R513" i="46"/>
  <c r="Q513" i="46"/>
  <c r="P513" i="46"/>
  <c r="M513" i="46"/>
  <c r="L513" i="46"/>
  <c r="K513" i="46"/>
  <c r="J513" i="46"/>
  <c r="I513" i="46"/>
  <c r="H513" i="46"/>
  <c r="G513" i="46"/>
  <c r="F513" i="46"/>
  <c r="E513" i="46"/>
  <c r="X384" i="46"/>
  <c r="W384" i="46"/>
  <c r="V384" i="46"/>
  <c r="U384" i="46"/>
  <c r="T384" i="46"/>
  <c r="S384" i="46"/>
  <c r="R384" i="46"/>
  <c r="Q384" i="46"/>
  <c r="P384" i="46"/>
  <c r="E384" i="46"/>
  <c r="F384" i="46"/>
  <c r="G384" i="46"/>
  <c r="H384" i="46"/>
  <c r="I384" i="46"/>
  <c r="J384" i="46"/>
  <c r="K384" i="46"/>
  <c r="L384" i="46"/>
  <c r="M384" i="46"/>
  <c r="P255" i="46"/>
  <c r="Q255" i="46"/>
  <c r="R255" i="46"/>
  <c r="S255" i="46"/>
  <c r="T255" i="46"/>
  <c r="U255" i="46"/>
  <c r="V255" i="46"/>
  <c r="W255" i="46"/>
  <c r="X255" i="46"/>
  <c r="E255" i="46"/>
  <c r="F255" i="46"/>
  <c r="G255" i="46"/>
  <c r="H255" i="46"/>
  <c r="I255" i="46"/>
  <c r="J255" i="46"/>
  <c r="K255" i="46"/>
  <c r="L255" i="46"/>
  <c r="X127" i="46"/>
  <c r="W127" i="46"/>
  <c r="V127" i="46"/>
  <c r="U127" i="46"/>
  <c r="T127" i="46"/>
  <c r="S127" i="46"/>
  <c r="R127" i="46"/>
  <c r="Q127" i="46"/>
  <c r="P127" i="46"/>
  <c r="O127" i="46"/>
  <c r="E127" i="46"/>
  <c r="F127" i="46"/>
  <c r="G127" i="46"/>
  <c r="H127" i="46"/>
  <c r="I127" i="46"/>
  <c r="J127" i="46"/>
  <c r="K127" i="46"/>
  <c r="L127" i="46"/>
  <c r="M127" i="46"/>
  <c r="N184" i="79" l="1"/>
  <c r="D22" i="45" l="1"/>
  <c r="O927" i="79" l="1"/>
  <c r="AM139" i="79" l="1"/>
  <c r="O1110" i="79" l="1"/>
  <c r="O744" i="79"/>
  <c r="O561" i="79"/>
  <c r="O378" i="79"/>
  <c r="O195" i="79"/>
  <c r="O513" i="46"/>
  <c r="D195" i="79"/>
  <c r="N620" i="79" l="1"/>
  <c r="N437"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Z576" i="79" l="1"/>
  <c r="Y760" i="79"/>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AF21" i="46"/>
  <c r="AI149" i="46"/>
  <c r="AI278" i="46"/>
  <c r="AI407" i="46"/>
  <c r="AI36" i="79"/>
  <c r="AI219" i="79"/>
  <c r="AI402" i="79"/>
  <c r="AI585" i="79"/>
  <c r="AI768" i="79"/>
  <c r="AI951" i="79"/>
  <c r="M43" i="44"/>
  <c r="M46" i="44" s="1"/>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C95" i="45" l="1"/>
  <c r="O46" i="44"/>
  <c r="C109" i="45"/>
  <c r="Q46" i="44"/>
  <c r="C102" i="45"/>
  <c r="P46" i="44"/>
  <c r="L53" i="44"/>
  <c r="L46" i="44"/>
  <c r="K53" i="44"/>
  <c r="K46" i="44"/>
  <c r="N46" i="44"/>
  <c r="AL531" i="46"/>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576" i="79" s="1"/>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576" i="79" s="1"/>
  <c r="AB36" i="79"/>
  <c r="AB21" i="46"/>
  <c r="AB135" i="46" s="1"/>
  <c r="Y278" i="46"/>
  <c r="Y384" i="46" s="1"/>
  <c r="AE149" i="46"/>
  <c r="AE255" i="46" s="1"/>
  <c r="AB148" i="46"/>
  <c r="G123" i="45"/>
  <c r="AA149" i="46"/>
  <c r="AA255" i="46" s="1"/>
  <c r="AE407" i="46"/>
  <c r="I43" i="44"/>
  <c r="E43" i="44"/>
  <c r="E53" i="44" s="1"/>
  <c r="Z406" i="46"/>
  <c r="AE148" i="46"/>
  <c r="AA148" i="46"/>
  <c r="H43" i="44"/>
  <c r="C123" i="45"/>
  <c r="F123" i="45"/>
  <c r="AE21" i="46"/>
  <c r="AD149" i="46"/>
  <c r="Z149" i="46"/>
  <c r="Z255" i="46" s="1"/>
  <c r="AE278" i="46"/>
  <c r="AA278" i="46"/>
  <c r="AC277" i="46"/>
  <c r="AD407" i="46"/>
  <c r="Z407" i="46"/>
  <c r="Z513" i="46" s="1"/>
  <c r="AC406" i="46"/>
  <c r="AD277" i="46"/>
  <c r="AD406" i="46"/>
  <c r="Z148" i="46"/>
  <c r="D43" i="44"/>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I53" i="44" l="1"/>
  <c r="I50" i="44"/>
  <c r="I46" i="44"/>
  <c r="G53" i="44"/>
  <c r="G50" i="44"/>
  <c r="G46" i="44"/>
  <c r="H53" i="44"/>
  <c r="H50" i="44"/>
  <c r="H46" i="44"/>
  <c r="J53" i="44"/>
  <c r="J46" i="44"/>
  <c r="E50" i="44"/>
  <c r="E44" i="44"/>
  <c r="E46" i="44"/>
  <c r="F50" i="44"/>
  <c r="F46" i="44"/>
  <c r="AC578" i="79"/>
  <c r="AC577" i="79"/>
  <c r="AC576" i="79"/>
  <c r="D53" i="44"/>
  <c r="AD212" i="79"/>
  <c r="AD208" i="79"/>
  <c r="AD211" i="79"/>
  <c r="AD210" i="79"/>
  <c r="AD209" i="79"/>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51" i="44"/>
  <c r="I52" i="44"/>
  <c r="I48" i="44"/>
  <c r="I51" i="44"/>
  <c r="I47" i="44"/>
  <c r="I49" i="44"/>
  <c r="J45" i="44"/>
  <c r="J44"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61" i="79"/>
  <c r="AA760" i="79"/>
  <c r="AA744" i="79"/>
  <c r="AA761" i="79"/>
  <c r="AA578" i="79"/>
  <c r="AA577" i="79"/>
  <c r="AA561" i="79"/>
  <c r="AD393" i="79"/>
  <c r="AD395" i="79"/>
  <c r="AD394" i="79"/>
  <c r="AD378"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D127" i="46"/>
  <c r="D122" i="45" l="1"/>
  <c r="E122" i="45"/>
  <c r="F122" i="45"/>
  <c r="G122" i="45"/>
  <c r="H122" i="45"/>
  <c r="I122" i="45"/>
  <c r="C122" i="45"/>
  <c r="O17" i="45" l="1"/>
  <c r="N17" i="45"/>
  <c r="N23" i="45" s="1"/>
  <c r="M17" i="45"/>
  <c r="M23" i="45" s="1"/>
  <c r="L17" i="45"/>
  <c r="L23" i="45" s="1"/>
  <c r="N60" i="46"/>
  <c r="N57" i="46"/>
  <c r="AA127" i="46" s="1"/>
  <c r="AD140" i="46" l="1"/>
  <c r="AD143" i="46"/>
  <c r="AD142" i="46"/>
  <c r="AD135" i="46"/>
  <c r="AD139" i="46"/>
  <c r="AD137" i="46"/>
  <c r="AD136" i="46"/>
  <c r="AD127" i="46"/>
  <c r="AD138" i="46"/>
  <c r="AD141"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G130" i="45" l="1"/>
  <c r="C131" i="45"/>
  <c r="Y747" i="79" s="1"/>
  <c r="Y755" i="79" s="1"/>
  <c r="L129" i="45"/>
  <c r="AF516" i="46"/>
  <c r="J127" i="45"/>
  <c r="H130" i="45"/>
  <c r="C133" i="45"/>
  <c r="Y1113" i="79" s="1"/>
  <c r="N130" i="45"/>
  <c r="AG258" i="46"/>
  <c r="AG259" i="46" s="1"/>
  <c r="K125" i="45"/>
  <c r="K128" i="45"/>
  <c r="AJ516" i="46"/>
  <c r="AJ520" i="46" s="1"/>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4" i="43" s="1"/>
  <c r="I129" i="45"/>
  <c r="K124" i="45"/>
  <c r="AG130" i="46" s="1"/>
  <c r="AG131" i="46" s="1"/>
  <c r="L54" i="43" s="1"/>
  <c r="G128" i="45"/>
  <c r="E128" i="45"/>
  <c r="AE198" i="79" s="1"/>
  <c r="AE202" i="79" s="1"/>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M54" i="43" s="1"/>
  <c r="L124" i="45"/>
  <c r="D128" i="45"/>
  <c r="Y198" i="79"/>
  <c r="AI130" i="46"/>
  <c r="AI131" i="46" s="1"/>
  <c r="N54" i="43" s="1"/>
  <c r="AJ130" i="46"/>
  <c r="AJ131" i="46" s="1"/>
  <c r="O54" i="43" s="1"/>
  <c r="AJ387" i="46"/>
  <c r="AJ389" i="46" s="1"/>
  <c r="AI258" i="46"/>
  <c r="AI260" i="46" s="1"/>
  <c r="AJ258" i="46"/>
  <c r="AJ260" i="46" s="1"/>
  <c r="AL387" i="46"/>
  <c r="AL389" i="46" s="1"/>
  <c r="AL258" i="46"/>
  <c r="AK258" i="46"/>
  <c r="AK516" i="46"/>
  <c r="AK520" i="46" s="1"/>
  <c r="AL516" i="46"/>
  <c r="AL520" i="46" s="1"/>
  <c r="AL130" i="46"/>
  <c r="AL131" i="46" s="1"/>
  <c r="Q54" i="43" s="1"/>
  <c r="AK130" i="46"/>
  <c r="AK131" i="46" s="1"/>
  <c r="P54"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AB514" i="46"/>
  <c r="AE1111" i="79"/>
  <c r="AD379" i="79"/>
  <c r="AC562" i="79"/>
  <c r="Y1111" i="79"/>
  <c r="AC514" i="46"/>
  <c r="AB928" i="79"/>
  <c r="AA1111" i="79"/>
  <c r="AD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AK564" i="79" l="1"/>
  <c r="AK573" i="79" s="1"/>
  <c r="P73" i="43" s="1"/>
  <c r="AD522" i="46"/>
  <c r="I64" i="43" s="1"/>
  <c r="Y1117" i="79"/>
  <c r="Y1123" i="79"/>
  <c r="AI517" i="46"/>
  <c r="AI520" i="46"/>
  <c r="AF518" i="46"/>
  <c r="AF520" i="46"/>
  <c r="Y518" i="46"/>
  <c r="Y517" i="46"/>
  <c r="Y519" i="46"/>
  <c r="Y520" i="46"/>
  <c r="AA522" i="46"/>
  <c r="F64" i="43" s="1"/>
  <c r="AH518" i="46"/>
  <c r="AH520" i="46"/>
  <c r="AJ564" i="79"/>
  <c r="AA198" i="79"/>
  <c r="AB198" i="79"/>
  <c r="AJ381" i="79"/>
  <c r="AJ384" i="79" s="1"/>
  <c r="AH564" i="79"/>
  <c r="AH568" i="79" s="1"/>
  <c r="AL381" i="79"/>
  <c r="AL387" i="79" s="1"/>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M79" i="43" s="1"/>
  <c r="AJ930" i="79"/>
  <c r="AJ941" i="79" s="1"/>
  <c r="O79" i="43" s="1"/>
  <c r="AI930" i="79"/>
  <c r="AI941" i="79" s="1"/>
  <c r="N79" i="43" s="1"/>
  <c r="Z930" i="79"/>
  <c r="Z941" i="79" s="1"/>
  <c r="E79" i="43" s="1"/>
  <c r="AK930" i="79"/>
  <c r="AK941" i="79" s="1"/>
  <c r="P79" i="43" s="1"/>
  <c r="AL930" i="79"/>
  <c r="AE930" i="79"/>
  <c r="AE941" i="79" s="1"/>
  <c r="J79" i="43" s="1"/>
  <c r="AF930" i="79"/>
  <c r="AC930" i="79"/>
  <c r="AC941" i="79" s="1"/>
  <c r="H79" i="43" s="1"/>
  <c r="AA930" i="79"/>
  <c r="AA941" i="79" s="1"/>
  <c r="F79" i="43" s="1"/>
  <c r="AB930" i="79"/>
  <c r="AB941" i="79" s="1"/>
  <c r="G79" i="43" s="1"/>
  <c r="AG930" i="79"/>
  <c r="AG941" i="79" s="1"/>
  <c r="L79" i="43" s="1"/>
  <c r="Y1120" i="79"/>
  <c r="Z564" i="79"/>
  <c r="Y930" i="79"/>
  <c r="Y932" i="79" s="1"/>
  <c r="AA564" i="79"/>
  <c r="AA571" i="79" s="1"/>
  <c r="Y564" i="79"/>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AA1113" i="79"/>
  <c r="AC564" i="79"/>
  <c r="AC570" i="79" s="1"/>
  <c r="AE199" i="79"/>
  <c r="AD198" i="79"/>
  <c r="AD201" i="79" s="1"/>
  <c r="AE381" i="79"/>
  <c r="AE384" i="79" s="1"/>
  <c r="AD564" i="79"/>
  <c r="AE203" i="79"/>
  <c r="AL747" i="79"/>
  <c r="AL757" i="79" s="1"/>
  <c r="Q76" i="43" s="1"/>
  <c r="AE747" i="79"/>
  <c r="AE757" i="79" s="1"/>
  <c r="J76" i="43" s="1"/>
  <c r="AI747" i="79"/>
  <c r="AG747" i="79"/>
  <c r="AF747" i="79"/>
  <c r="AF757" i="79" s="1"/>
  <c r="K76" i="43" s="1"/>
  <c r="Z747" i="79"/>
  <c r="Z757" i="79" s="1"/>
  <c r="E76" i="43" s="1"/>
  <c r="AD747" i="79"/>
  <c r="AC747" i="79"/>
  <c r="AC757" i="79" s="1"/>
  <c r="H76" i="43" s="1"/>
  <c r="AJ747" i="79"/>
  <c r="AJ757" i="79" s="1"/>
  <c r="O76" i="43" s="1"/>
  <c r="AH747" i="79"/>
  <c r="AH757" i="79" s="1"/>
  <c r="M76" i="43" s="1"/>
  <c r="AA747" i="79"/>
  <c r="AA757" i="79" s="1"/>
  <c r="F76" i="43" s="1"/>
  <c r="AB747" i="79"/>
  <c r="AB757" i="79" s="1"/>
  <c r="G76" i="43" s="1"/>
  <c r="AK747" i="79"/>
  <c r="AE200" i="79"/>
  <c r="AH132" i="46"/>
  <c r="M55" i="43" s="1"/>
  <c r="R26" i="47" s="1"/>
  <c r="AG198" i="79"/>
  <c r="AG202" i="79" s="1"/>
  <c r="AE201" i="79"/>
  <c r="AF564" i="79"/>
  <c r="AF568" i="79" s="1"/>
  <c r="Y381" i="79"/>
  <c r="AF198" i="79"/>
  <c r="AF201" i="79" s="1"/>
  <c r="AH381" i="79"/>
  <c r="AH389" i="79" s="1"/>
  <c r="M70" i="43" s="1"/>
  <c r="AH519" i="46"/>
  <c r="AG262" i="46"/>
  <c r="L58" i="43" s="1"/>
  <c r="AI518" i="46"/>
  <c r="AH517" i="46"/>
  <c r="AG260" i="46"/>
  <c r="AG261" i="46" s="1"/>
  <c r="L57" i="43" s="1"/>
  <c r="AI519" i="46"/>
  <c r="AI522" i="46"/>
  <c r="N64" i="43" s="1"/>
  <c r="AH522" i="46"/>
  <c r="M64" i="43" s="1"/>
  <c r="Y1118" i="79"/>
  <c r="AG389" i="46"/>
  <c r="AG390" i="46"/>
  <c r="AG388" i="46"/>
  <c r="Y1115" i="79"/>
  <c r="AI198" i="79"/>
  <c r="AI199" i="79" s="1"/>
  <c r="AJ198" i="79"/>
  <c r="AJ203" i="79" s="1"/>
  <c r="AK198" i="79"/>
  <c r="AK201" i="79" s="1"/>
  <c r="AL198" i="79"/>
  <c r="AL203" i="79" s="1"/>
  <c r="AH198" i="79"/>
  <c r="AH205" i="79" s="1"/>
  <c r="M67" i="43" s="1"/>
  <c r="AA383" i="79"/>
  <c r="AA386" i="79"/>
  <c r="AA387" i="79"/>
  <c r="AA385" i="79"/>
  <c r="AA384" i="79"/>
  <c r="AF132" i="46"/>
  <c r="K55" i="43" s="1"/>
  <c r="P20" i="47" s="1"/>
  <c r="AJ522" i="46"/>
  <c r="O64" i="43" s="1"/>
  <c r="Y754" i="79"/>
  <c r="Y753" i="79"/>
  <c r="Y748" i="79"/>
  <c r="Y752" i="79"/>
  <c r="Y750" i="79"/>
  <c r="Y749" i="79"/>
  <c r="Y751" i="79"/>
  <c r="AF260" i="46"/>
  <c r="AF259" i="46"/>
  <c r="AJ517" i="46"/>
  <c r="AJ519" i="46"/>
  <c r="AJ518" i="46"/>
  <c r="Y1121" i="79"/>
  <c r="Y1119" i="79"/>
  <c r="Y1114" i="79"/>
  <c r="Y1116" i="79"/>
  <c r="Y1122" i="79"/>
  <c r="AF389" i="46"/>
  <c r="AF390" i="46"/>
  <c r="AF388" i="46"/>
  <c r="AH260" i="46"/>
  <c r="AH259" i="46"/>
  <c r="AG519" i="46"/>
  <c r="AG517" i="46"/>
  <c r="AG518" i="46"/>
  <c r="AF262" i="46"/>
  <c r="K58" i="43" s="1"/>
  <c r="Y1125" i="79"/>
  <c r="AF517" i="46"/>
  <c r="AK387" i="46"/>
  <c r="AK389" i="46" s="1"/>
  <c r="AH262" i="46"/>
  <c r="M58" i="43" s="1"/>
  <c r="AH387" i="46"/>
  <c r="AH392" i="46" s="1"/>
  <c r="M61" i="43" s="1"/>
  <c r="AG132" i="46"/>
  <c r="L55" i="43" s="1"/>
  <c r="Q15" i="47" s="1"/>
  <c r="AA389" i="79"/>
  <c r="F70" i="43" s="1"/>
  <c r="AF522" i="46"/>
  <c r="K64" i="43" s="1"/>
  <c r="AF519" i="46"/>
  <c r="AI381" i="79"/>
  <c r="AI383" i="79" s="1"/>
  <c r="AG522" i="46"/>
  <c r="L64" i="43" s="1"/>
  <c r="Y757" i="79"/>
  <c r="AJ390" i="46"/>
  <c r="AI390" i="46"/>
  <c r="Y202" i="79"/>
  <c r="Y200" i="79"/>
  <c r="Y201" i="79"/>
  <c r="AJ388" i="46"/>
  <c r="AI132" i="46"/>
  <c r="N55" i="43" s="1"/>
  <c r="S23" i="47" s="1"/>
  <c r="AJ132" i="46"/>
  <c r="O55" i="43" s="1"/>
  <c r="T18" i="47" s="1"/>
  <c r="AI388" i="46"/>
  <c r="AI259" i="46"/>
  <c r="AI261" i="46" s="1"/>
  <c r="N57" i="43" s="1"/>
  <c r="AI262" i="46"/>
  <c r="N58" i="43" s="1"/>
  <c r="AJ262" i="46"/>
  <c r="O58" i="43" s="1"/>
  <c r="AJ259" i="46"/>
  <c r="AJ261" i="46" s="1"/>
  <c r="O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Q55" i="43" s="1"/>
  <c r="AK132" i="46"/>
  <c r="P55" i="43" s="1"/>
  <c r="U17" i="47" s="1"/>
  <c r="AK262" i="46"/>
  <c r="P58" i="43" s="1"/>
  <c r="AL262" i="46"/>
  <c r="Q58" i="43" s="1"/>
  <c r="AL522" i="46"/>
  <c r="Q64" i="43" s="1"/>
  <c r="AK517" i="46"/>
  <c r="AL390" i="46"/>
  <c r="AL388" i="46"/>
  <c r="AK522" i="46"/>
  <c r="P64" i="43" s="1"/>
  <c r="AK260" i="46"/>
  <c r="AK259" i="46"/>
  <c r="AL517" i="46"/>
  <c r="AL260" i="46"/>
  <c r="AL259" i="46"/>
  <c r="AK568" i="79"/>
  <c r="AK566" i="79"/>
  <c r="AK567" i="79"/>
  <c r="AK570" i="79"/>
  <c r="AK569" i="79"/>
  <c r="AK571" i="79"/>
  <c r="AK565" i="79"/>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F61" i="43" s="1"/>
  <c r="AB392" i="46"/>
  <c r="G61" i="43" s="1"/>
  <c r="AB262" i="46"/>
  <c r="G58" i="43" s="1"/>
  <c r="AA260" i="46"/>
  <c r="AA261" i="46" s="1"/>
  <c r="F57" i="43" s="1"/>
  <c r="AA262" i="46"/>
  <c r="F58" i="43" s="1"/>
  <c r="AF392" i="46"/>
  <c r="K61" i="43" s="1"/>
  <c r="AG392" i="46"/>
  <c r="L61" i="43" s="1"/>
  <c r="AJ392" i="46"/>
  <c r="O61" i="43" s="1"/>
  <c r="AI392" i="46"/>
  <c r="N61" i="43" s="1"/>
  <c r="AL392" i="46"/>
  <c r="Q61" i="43" s="1"/>
  <c r="AD132" i="46"/>
  <c r="I55" i="43" s="1"/>
  <c r="AA132" i="46"/>
  <c r="F55" i="43" s="1"/>
  <c r="AB132" i="46"/>
  <c r="G55" i="43" s="1"/>
  <c r="AC132" i="46"/>
  <c r="H55" i="43" s="1"/>
  <c r="AE132" i="46"/>
  <c r="J55" i="43" s="1"/>
  <c r="AE205" i="79"/>
  <c r="J67" i="43" s="1"/>
  <c r="AE392" i="46"/>
  <c r="J61" i="43" s="1"/>
  <c r="AE390" i="46"/>
  <c r="AE388" i="46"/>
  <c r="Y131" i="46"/>
  <c r="Y390" i="46"/>
  <c r="Y199" i="79"/>
  <c r="Y203" i="79"/>
  <c r="Z262" i="46"/>
  <c r="E58" i="43" s="1"/>
  <c r="Z260" i="46"/>
  <c r="Z259" i="46"/>
  <c r="Z392" i="46"/>
  <c r="E61" i="43" s="1"/>
  <c r="Z390" i="46"/>
  <c r="Z388" i="46"/>
  <c r="AC131" i="46"/>
  <c r="H54" i="43" s="1"/>
  <c r="AA131" i="46"/>
  <c r="F54" i="43" s="1"/>
  <c r="AB131" i="46"/>
  <c r="G54" i="43" s="1"/>
  <c r="Z131" i="46"/>
  <c r="Z132" i="46"/>
  <c r="E55" i="43" s="1"/>
  <c r="I54" i="43"/>
  <c r="AB570" i="79" l="1"/>
  <c r="AB569" i="79"/>
  <c r="AB201" i="79"/>
  <c r="AB202" i="79"/>
  <c r="AA199" i="79"/>
  <c r="AA202" i="79"/>
  <c r="AA203" i="79"/>
  <c r="AD569" i="79"/>
  <c r="AD573" i="79"/>
  <c r="I73" i="43" s="1"/>
  <c r="Z202" i="79"/>
  <c r="Z203" i="79"/>
  <c r="AJ570" i="79"/>
  <c r="AJ573" i="79"/>
  <c r="O73" i="43" s="1"/>
  <c r="Y567" i="79"/>
  <c r="Y570" i="79"/>
  <c r="Y571" i="79"/>
  <c r="Z568" i="79"/>
  <c r="Z570" i="79"/>
  <c r="Y521" i="46"/>
  <c r="V21" i="47"/>
  <c r="AM259" i="46"/>
  <c r="Z1125" i="79"/>
  <c r="E82" i="43" s="1"/>
  <c r="AM131" i="46"/>
  <c r="C93" i="43" s="1"/>
  <c r="AM518" i="46"/>
  <c r="D76" i="43"/>
  <c r="AM520" i="46"/>
  <c r="AM260" i="46"/>
  <c r="AM519" i="46"/>
  <c r="AM517" i="46"/>
  <c r="AD568" i="79"/>
  <c r="AH569" i="79"/>
  <c r="AL569" i="79"/>
  <c r="AD565" i="79"/>
  <c r="AI569" i="79"/>
  <c r="R18" i="47"/>
  <c r="R17" i="47"/>
  <c r="R20" i="47"/>
  <c r="R21" i="47"/>
  <c r="R16" i="47"/>
  <c r="AE389" i="79"/>
  <c r="J70" i="43" s="1"/>
  <c r="R22" i="47"/>
  <c r="AB200" i="79"/>
  <c r="AD383" i="79"/>
  <c r="AC202" i="79"/>
  <c r="AG570" i="79"/>
  <c r="AA566" i="79"/>
  <c r="AG569" i="79"/>
  <c r="AH565" i="79"/>
  <c r="AA568" i="79"/>
  <c r="AL566" i="79"/>
  <c r="AC205" i="79"/>
  <c r="H67" i="43" s="1"/>
  <c r="Z386" i="79"/>
  <c r="AC200" i="79"/>
  <c r="AD382" i="79"/>
  <c r="AB203" i="79"/>
  <c r="AD384" i="79"/>
  <c r="AL573" i="79"/>
  <c r="Q73" i="43" s="1"/>
  <c r="AL565" i="79"/>
  <c r="AB205" i="79"/>
  <c r="G67" i="43" s="1"/>
  <c r="AD389" i="79"/>
  <c r="I70" i="43" s="1"/>
  <c r="Z383" i="79"/>
  <c r="AL567" i="79"/>
  <c r="Z387" i="79"/>
  <c r="AB199" i="79"/>
  <c r="AB385" i="79"/>
  <c r="AK203" i="79"/>
  <c r="AA200" i="79"/>
  <c r="AA205" i="79"/>
  <c r="F67" i="43" s="1"/>
  <c r="AE385" i="79"/>
  <c r="AB387" i="79"/>
  <c r="AB386" i="79"/>
  <c r="AB389" i="79"/>
  <c r="G70" i="43" s="1"/>
  <c r="AI567" i="79"/>
  <c r="AI570" i="79"/>
  <c r="AK202" i="79"/>
  <c r="AI566" i="79"/>
  <c r="R19" i="47"/>
  <c r="R24" i="47"/>
  <c r="R25" i="47"/>
  <c r="R23" i="47"/>
  <c r="R15" i="47"/>
  <c r="AG573" i="79"/>
  <c r="L73" i="43" s="1"/>
  <c r="AB383" i="79"/>
  <c r="AA565" i="79"/>
  <c r="AG571" i="79"/>
  <c r="AA201" i="79"/>
  <c r="AI565" i="79"/>
  <c r="AH566" i="79"/>
  <c r="AB382" i="79"/>
  <c r="AA567" i="79"/>
  <c r="AG566" i="79"/>
  <c r="AH573" i="79"/>
  <c r="M73" i="43" s="1"/>
  <c r="AA573" i="79"/>
  <c r="F73" i="43" s="1"/>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H387" i="79"/>
  <c r="AG205" i="79"/>
  <c r="L67" i="43" s="1"/>
  <c r="AD200" i="79"/>
  <c r="AH382" i="79"/>
  <c r="Y384" i="79"/>
  <c r="AG387" i="79"/>
  <c r="Y386" i="79"/>
  <c r="AK387" i="79"/>
  <c r="AL389" i="79"/>
  <c r="Q70" i="43" s="1"/>
  <c r="AJ387" i="79"/>
  <c r="AF573" i="79"/>
  <c r="K73" i="43" s="1"/>
  <c r="AG386" i="79"/>
  <c r="AL385" i="79"/>
  <c r="AJ383" i="79"/>
  <c r="AB573" i="79"/>
  <c r="G73" i="43" s="1"/>
  <c r="AG199" i="79"/>
  <c r="AC568" i="79"/>
  <c r="AF386" i="79"/>
  <c r="Y941" i="79"/>
  <c r="Q19" i="47"/>
  <c r="AC566" i="79"/>
  <c r="Q24" i="47"/>
  <c r="AD205" i="79"/>
  <c r="I67" i="43" s="1"/>
  <c r="AD203" i="79"/>
  <c r="AG203" i="79"/>
  <c r="Y937" i="79"/>
  <c r="AI521" i="46"/>
  <c r="N63" i="43" s="1"/>
  <c r="AG201" i="79"/>
  <c r="AH521" i="46"/>
  <c r="M63" i="43" s="1"/>
  <c r="Q26" i="47"/>
  <c r="AK205" i="79"/>
  <c r="P67" i="43" s="1"/>
  <c r="AF200" i="79"/>
  <c r="Y933" i="79"/>
  <c r="AJ571" i="79"/>
  <c r="AF383" i="79"/>
  <c r="AK384" i="79"/>
  <c r="AL383" i="79"/>
  <c r="AG385" i="79"/>
  <c r="AC567" i="79"/>
  <c r="AJ566" i="79"/>
  <c r="AF387"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AD570" i="79"/>
  <c r="Y938" i="79"/>
  <c r="AC383" i="79"/>
  <c r="AE565" i="79"/>
  <c r="AF202" i="79"/>
  <c r="Q31" i="47"/>
  <c r="AE573" i="79"/>
  <c r="J73" i="43" s="1"/>
  <c r="Q17" i="47"/>
  <c r="AK200" i="79"/>
  <c r="AL571" i="79"/>
  <c r="Z389" i="79"/>
  <c r="E70" i="43" s="1"/>
  <c r="Z385" i="79"/>
  <c r="AC565" i="79"/>
  <c r="AC199" i="79"/>
  <c r="AC387" i="79"/>
  <c r="AF382" i="79"/>
  <c r="AE570" i="79"/>
  <c r="AD566" i="79"/>
  <c r="AC389" i="79"/>
  <c r="H70" i="43" s="1"/>
  <c r="AI571" i="79"/>
  <c r="AI568" i="79"/>
  <c r="AC386" i="79"/>
  <c r="Z205" i="79"/>
  <c r="E67" i="43" s="1"/>
  <c r="Q21" i="47"/>
  <c r="AL570" i="79"/>
  <c r="AC573" i="79"/>
  <c r="H73" i="43" s="1"/>
  <c r="Y565" i="79"/>
  <c r="Z382" i="79"/>
  <c r="AC203" i="79"/>
  <c r="AC382" i="79"/>
  <c r="AF385" i="79"/>
  <c r="AD567" i="79"/>
  <c r="Y939" i="79"/>
  <c r="AK199" i="79"/>
  <c r="AF389" i="79"/>
  <c r="K70" i="43" s="1"/>
  <c r="AG521" i="46"/>
  <c r="L63" i="43" s="1"/>
  <c r="AF261" i="46"/>
  <c r="K57" i="43" s="1"/>
  <c r="P39" i="47" s="1"/>
  <c r="AC569" i="79"/>
  <c r="AE571" i="79"/>
  <c r="AD387" i="79"/>
  <c r="AC384" i="79"/>
  <c r="AE568" i="79"/>
  <c r="AC571" i="79"/>
  <c r="AE569" i="79"/>
  <c r="AD571" i="79"/>
  <c r="AH571" i="79"/>
  <c r="AH570" i="79"/>
  <c r="AH567" i="79"/>
  <c r="AA1120" i="79"/>
  <c r="AA1119" i="79"/>
  <c r="AA1117" i="79"/>
  <c r="AA1115" i="79"/>
  <c r="AA1122" i="79"/>
  <c r="AA1114" i="79"/>
  <c r="AA1121" i="79"/>
  <c r="AA1123" i="79"/>
  <c r="AA1118" i="79"/>
  <c r="AA1116" i="79"/>
  <c r="AI387" i="79"/>
  <c r="Z565" i="79"/>
  <c r="Z567" i="79"/>
  <c r="Z573" i="79"/>
  <c r="E73"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K79"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9" i="43" s="1"/>
  <c r="Y568" i="79"/>
  <c r="Y569" i="79"/>
  <c r="Z937" i="79"/>
  <c r="Z931" i="79"/>
  <c r="Z938" i="79"/>
  <c r="Z933" i="79"/>
  <c r="Z939" i="79"/>
  <c r="Z936" i="79"/>
  <c r="Z934" i="79"/>
  <c r="Z935" i="79"/>
  <c r="Z932" i="79"/>
  <c r="AI389" i="79"/>
  <c r="N70" i="43" s="1"/>
  <c r="AF203" i="79"/>
  <c r="Z566" i="79"/>
  <c r="Y385" i="79"/>
  <c r="Y387" i="79"/>
  <c r="AJ753" i="79"/>
  <c r="AJ754" i="79"/>
  <c r="AJ755" i="79"/>
  <c r="AJ749" i="79"/>
  <c r="AJ748" i="79"/>
  <c r="AJ751" i="79"/>
  <c r="AJ752" i="79"/>
  <c r="AJ750" i="79"/>
  <c r="AL748" i="79"/>
  <c r="AL749" i="79"/>
  <c r="AL754" i="79"/>
  <c r="AL755" i="79"/>
  <c r="AL751" i="79"/>
  <c r="AL752" i="79"/>
  <c r="AL753" i="79"/>
  <c r="AL750" i="79"/>
  <c r="AG1125" i="79"/>
  <c r="L82" i="43" s="1"/>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9" i="43" s="1"/>
  <c r="AI385" i="79"/>
  <c r="AF199" i="79"/>
  <c r="AE382" i="79"/>
  <c r="Z571" i="79"/>
  <c r="Y383" i="79"/>
  <c r="Y382" i="79"/>
  <c r="AA1125" i="79"/>
  <c r="F82" i="43" s="1"/>
  <c r="AD757" i="79"/>
  <c r="I76" i="43" s="1"/>
  <c r="AC753" i="79"/>
  <c r="AC751" i="79"/>
  <c r="AC750" i="79"/>
  <c r="AC752" i="79"/>
  <c r="AC754" i="79"/>
  <c r="AC755" i="79"/>
  <c r="AC748" i="79"/>
  <c r="AC749" i="79"/>
  <c r="AI1125" i="79"/>
  <c r="N82" i="43" s="1"/>
  <c r="AF1125" i="79"/>
  <c r="K82"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J521" i="46"/>
  <c r="O63" i="43" s="1"/>
  <c r="AF521" i="46"/>
  <c r="K63" i="43" s="1"/>
  <c r="AH261" i="46"/>
  <c r="M57" i="43" s="1"/>
  <c r="R30" i="47" s="1"/>
  <c r="AA388" i="79"/>
  <c r="F69" i="43" s="1"/>
  <c r="AG391" i="46"/>
  <c r="L60" i="43" s="1"/>
  <c r="D82" i="43"/>
  <c r="Y1124"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Y756" i="79"/>
  <c r="D75" i="43" s="1"/>
  <c r="AI201" i="79"/>
  <c r="P26" i="47"/>
  <c r="Q20" i="47"/>
  <c r="AJ205" i="79"/>
  <c r="O67" i="43" s="1"/>
  <c r="AH203" i="79"/>
  <c r="AH201" i="79"/>
  <c r="AH199" i="79"/>
  <c r="AH200" i="79"/>
  <c r="AH202" i="79"/>
  <c r="AI391" i="46"/>
  <c r="N60" i="43" s="1"/>
  <c r="S56" i="47" s="1"/>
  <c r="T24" i="47"/>
  <c r="T17" i="47"/>
  <c r="T19" i="47"/>
  <c r="T16" i="47"/>
  <c r="T22" i="47"/>
  <c r="S20" i="47"/>
  <c r="T21" i="47"/>
  <c r="T15" i="47"/>
  <c r="AJ391" i="46"/>
  <c r="O60" i="43" s="1"/>
  <c r="S24" i="47"/>
  <c r="T26" i="47"/>
  <c r="T20" i="47"/>
  <c r="T23" i="47"/>
  <c r="T25" i="47"/>
  <c r="S26" i="47"/>
  <c r="S17" i="47"/>
  <c r="S19" i="47"/>
  <c r="S21" i="47"/>
  <c r="S18" i="47"/>
  <c r="S15" i="47"/>
  <c r="S25" i="47"/>
  <c r="S16" i="47"/>
  <c r="S22" i="47"/>
  <c r="S32" i="47"/>
  <c r="T33" i="47"/>
  <c r="V18" i="47"/>
  <c r="Y204" i="79"/>
  <c r="V16" i="47"/>
  <c r="V20" i="47"/>
  <c r="V23" i="47"/>
  <c r="V25" i="47"/>
  <c r="V15" i="47"/>
  <c r="F94" i="43"/>
  <c r="V26" i="47"/>
  <c r="V24" i="47"/>
  <c r="V19" i="47"/>
  <c r="V17" i="47"/>
  <c r="V22" i="47"/>
  <c r="D93" i="43"/>
  <c r="Y261" i="46"/>
  <c r="D57" i="43" s="1"/>
  <c r="D94" i="43"/>
  <c r="F93" i="43"/>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3" i="43" s="1"/>
  <c r="T37" i="47"/>
  <c r="T36" i="47"/>
  <c r="AL261" i="46"/>
  <c r="Q57" i="43" s="1"/>
  <c r="V39" i="47" s="1"/>
  <c r="AK261" i="46"/>
  <c r="P57" i="43" s="1"/>
  <c r="T32" i="47"/>
  <c r="T35" i="47"/>
  <c r="T38" i="47"/>
  <c r="T39" i="47"/>
  <c r="T41" i="47"/>
  <c r="T30" i="47"/>
  <c r="AL391" i="46"/>
  <c r="Q60" i="43" s="1"/>
  <c r="T34" i="47"/>
  <c r="AK572" i="79"/>
  <c r="P72" i="43" s="1"/>
  <c r="AA391" i="46"/>
  <c r="F60" i="43" s="1"/>
  <c r="K45" i="47" s="1"/>
  <c r="AL521" i="46"/>
  <c r="Q63" i="43" s="1"/>
  <c r="AC391" i="46"/>
  <c r="H60" i="43" s="1"/>
  <c r="M45" i="47" s="1"/>
  <c r="AE521" i="46"/>
  <c r="J63" i="43" s="1"/>
  <c r="AD391" i="46"/>
  <c r="I60" i="43" s="1"/>
  <c r="N51" i="47" s="1"/>
  <c r="AB521" i="46"/>
  <c r="G63" i="43" s="1"/>
  <c r="AD521" i="46"/>
  <c r="I63" i="43" s="1"/>
  <c r="AA521" i="46"/>
  <c r="F63" i="43" s="1"/>
  <c r="AC521" i="46"/>
  <c r="H63" i="43" s="1"/>
  <c r="Z521" i="46"/>
  <c r="E63" i="43" s="1"/>
  <c r="AB391" i="46"/>
  <c r="G60" i="43" s="1"/>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E60" i="43" s="1"/>
  <c r="Z261" i="46"/>
  <c r="Y391" i="46"/>
  <c r="J54" i="43"/>
  <c r="D54" i="43"/>
  <c r="E54" i="43"/>
  <c r="AD572" i="79" l="1"/>
  <c r="I72" i="43" s="1"/>
  <c r="AJ572" i="79"/>
  <c r="O72" i="43" s="1"/>
  <c r="AM521" i="46"/>
  <c r="U31" i="47"/>
  <c r="AM383" i="79"/>
  <c r="AM261" i="46"/>
  <c r="AM388" i="46"/>
  <c r="AM567" i="79"/>
  <c r="AM390" i="46"/>
  <c r="AM200" i="79"/>
  <c r="AM199" i="79"/>
  <c r="AM1115" i="79"/>
  <c r="AM1116" i="79"/>
  <c r="AM750" i="79"/>
  <c r="AM1118" i="79"/>
  <c r="AM754" i="79"/>
  <c r="AM749" i="79"/>
  <c r="AM1114" i="79"/>
  <c r="AM748" i="79"/>
  <c r="AM932" i="79"/>
  <c r="AM1122" i="79"/>
  <c r="AM1120" i="79"/>
  <c r="AM201" i="79"/>
  <c r="AM389" i="46"/>
  <c r="AM1117" i="79"/>
  <c r="AM1119" i="79"/>
  <c r="AM934" i="79"/>
  <c r="AM382" i="79"/>
  <c r="AM571" i="79"/>
  <c r="AM753" i="79"/>
  <c r="AM1123" i="79"/>
  <c r="AM751" i="79"/>
  <c r="AM1121" i="79"/>
  <c r="AM752" i="79"/>
  <c r="AM202" i="79"/>
  <c r="AM203" i="79"/>
  <c r="AM384" i="79"/>
  <c r="AM566" i="79"/>
  <c r="D79" i="43"/>
  <c r="R79" i="43" s="1"/>
  <c r="AM941" i="79"/>
  <c r="K104" i="43" s="1"/>
  <c r="AM935" i="79"/>
  <c r="AM387" i="79"/>
  <c r="AM568" i="79"/>
  <c r="AM565" i="79"/>
  <c r="AM937" i="79"/>
  <c r="AM569" i="79"/>
  <c r="AK391" i="46"/>
  <c r="P60" i="43" s="1"/>
  <c r="U47" i="47" s="1"/>
  <c r="AM386" i="79"/>
  <c r="AM385" i="79"/>
  <c r="AM570" i="79"/>
  <c r="AM931" i="79"/>
  <c r="AM933" i="79"/>
  <c r="AM1125" i="79"/>
  <c r="L104" i="43" s="1"/>
  <c r="AM936" i="79"/>
  <c r="AM755" i="79"/>
  <c r="AM939" i="79"/>
  <c r="AM938" i="79"/>
  <c r="AM757" i="79"/>
  <c r="J104" i="43" s="1"/>
  <c r="D103" i="43"/>
  <c r="C103" i="43"/>
  <c r="AB204" i="79"/>
  <c r="G66" i="43" s="1"/>
  <c r="L81" i="47" s="1"/>
  <c r="AL572" i="79"/>
  <c r="Q72" i="43" s="1"/>
  <c r="E95" i="43"/>
  <c r="Z388" i="79"/>
  <c r="E69" i="43" s="1"/>
  <c r="AA204" i="79"/>
  <c r="F66" i="43" s="1"/>
  <c r="AG572" i="79"/>
  <c r="L72" i="43" s="1"/>
  <c r="AB388" i="79"/>
  <c r="G69" i="43" s="1"/>
  <c r="AA572" i="79"/>
  <c r="F72" i="43" s="1"/>
  <c r="R27" i="47"/>
  <c r="R29" i="47" s="1"/>
  <c r="P30" i="47"/>
  <c r="P37" i="47"/>
  <c r="P33" i="47"/>
  <c r="P56" i="47"/>
  <c r="P32" i="47"/>
  <c r="AG388" i="79"/>
  <c r="L69" i="43" s="1"/>
  <c r="AH388" i="79"/>
  <c r="M69" i="43" s="1"/>
  <c r="AB572" i="79"/>
  <c r="G72" i="43" s="1"/>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E66" i="43" s="1"/>
  <c r="Y940" i="79"/>
  <c r="D78" i="43" s="1"/>
  <c r="H94" i="43"/>
  <c r="H96" i="43"/>
  <c r="AI204" i="79"/>
  <c r="N66" i="43" s="1"/>
  <c r="AE572" i="79"/>
  <c r="J72" i="43" s="1"/>
  <c r="P51" i="47"/>
  <c r="K94" i="43"/>
  <c r="AH572" i="79"/>
  <c r="M72" i="43" s="1"/>
  <c r="AC388" i="79"/>
  <c r="H69" i="43" s="1"/>
  <c r="I99" i="43"/>
  <c r="H93" i="43"/>
  <c r="H98" i="43"/>
  <c r="P55" i="47"/>
  <c r="AI1124" i="79"/>
  <c r="N81" i="43" s="1"/>
  <c r="AB1124" i="79"/>
  <c r="G81" i="43" s="1"/>
  <c r="J99" i="43"/>
  <c r="I95" i="43"/>
  <c r="P50" i="47"/>
  <c r="K101" i="43"/>
  <c r="R76" i="43"/>
  <c r="J98" i="43"/>
  <c r="AC204" i="79"/>
  <c r="H66" i="43" s="1"/>
  <c r="AC572" i="79"/>
  <c r="H72" i="43" s="1"/>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P46" i="47"/>
  <c r="P52" i="47"/>
  <c r="P41" i="47"/>
  <c r="J96" i="43"/>
  <c r="L95" i="43"/>
  <c r="K93" i="43"/>
  <c r="P45" i="47"/>
  <c r="P49" i="47"/>
  <c r="L102" i="43"/>
  <c r="M102" i="43" s="1"/>
  <c r="I94" i="43"/>
  <c r="AE388" i="79"/>
  <c r="J69" i="43" s="1"/>
  <c r="O98" i="47" s="1"/>
  <c r="Z572" i="79"/>
  <c r="E72" i="43" s="1"/>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H78" i="43" s="1"/>
  <c r="AG1124" i="79"/>
  <c r="L81" i="43" s="1"/>
  <c r="L98" i="43"/>
  <c r="Z756" i="79"/>
  <c r="E75" i="43" s="1"/>
  <c r="J94" i="43"/>
  <c r="L97" i="43"/>
  <c r="AL756" i="79"/>
  <c r="Q75" i="43" s="1"/>
  <c r="AF756" i="79"/>
  <c r="K75" i="43" s="1"/>
  <c r="AD940" i="79"/>
  <c r="I78" i="43" s="1"/>
  <c r="J95" i="43"/>
  <c r="I96" i="43"/>
  <c r="Y572" i="79"/>
  <c r="D72" i="43" s="1"/>
  <c r="AC756" i="79"/>
  <c r="H75" i="43" s="1"/>
  <c r="K100" i="43"/>
  <c r="AK1124" i="79"/>
  <c r="P81" i="43" s="1"/>
  <c r="AJ1124" i="79"/>
  <c r="O81" i="43" s="1"/>
  <c r="AI756" i="79"/>
  <c r="N75" i="43" s="1"/>
  <c r="AA756" i="79"/>
  <c r="F75" i="43" s="1"/>
  <c r="I97" i="43"/>
  <c r="K96" i="43"/>
  <c r="Y388" i="79"/>
  <c r="D69" i="43" s="1"/>
  <c r="L99" i="43"/>
  <c r="R82" i="43"/>
  <c r="AJ940" i="79"/>
  <c r="O78" i="43" s="1"/>
  <c r="K98" i="43"/>
  <c r="AE1124" i="79"/>
  <c r="J81" i="43" s="1"/>
  <c r="AE756" i="79"/>
  <c r="J75" i="43" s="1"/>
  <c r="Z940" i="79"/>
  <c r="E78" i="43" s="1"/>
  <c r="AL940" i="79"/>
  <c r="Q78" i="43" s="1"/>
  <c r="L101" i="43"/>
  <c r="AA940" i="79"/>
  <c r="F78" i="43" s="1"/>
  <c r="AC1124" i="79"/>
  <c r="H81" i="43" s="1"/>
  <c r="AI940" i="79"/>
  <c r="N78" i="43" s="1"/>
  <c r="AB940" i="79"/>
  <c r="G78" i="43" s="1"/>
  <c r="AJ756" i="79"/>
  <c r="O75" i="43" s="1"/>
  <c r="AH756" i="79"/>
  <c r="M75" i="43" s="1"/>
  <c r="AK940" i="79"/>
  <c r="P78" i="43" s="1"/>
  <c r="AG756" i="79"/>
  <c r="L75" i="43" s="1"/>
  <c r="AB756" i="79"/>
  <c r="G75" i="43" s="1"/>
  <c r="L96" i="43"/>
  <c r="J100" i="43"/>
  <c r="AA1124" i="79"/>
  <c r="F81" i="43" s="1"/>
  <c r="AH391" i="46"/>
  <c r="M60" i="43" s="1"/>
  <c r="R68" i="47" s="1"/>
  <c r="T63" i="47"/>
  <c r="S60" i="47"/>
  <c r="Q61" i="47"/>
  <c r="P62" i="47"/>
  <c r="P66" i="47"/>
  <c r="P69" i="47"/>
  <c r="P67" i="47"/>
  <c r="P61" i="47"/>
  <c r="R31" i="47"/>
  <c r="P71" i="47"/>
  <c r="P70" i="47"/>
  <c r="R34" i="47"/>
  <c r="P68" i="47"/>
  <c r="P64" i="47"/>
  <c r="R38" i="47"/>
  <c r="T47" i="47"/>
  <c r="R37" i="47"/>
  <c r="P60" i="47"/>
  <c r="P63" i="47"/>
  <c r="R39" i="47"/>
  <c r="P65" i="47"/>
  <c r="AJ204" i="79"/>
  <c r="O66" i="43" s="1"/>
  <c r="T75" i="47"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S48" i="47"/>
  <c r="G96" i="43"/>
  <c r="AH204"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D63"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R54" i="43"/>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E57" i="43"/>
  <c r="K27" i="47"/>
  <c r="U83" i="47" l="1"/>
  <c r="Q82" i="47"/>
  <c r="P83" i="47"/>
  <c r="R63" i="43"/>
  <c r="AM391" i="46"/>
  <c r="U63" i="47"/>
  <c r="U71" i="47"/>
  <c r="AM204" i="79"/>
  <c r="AM1124" i="79"/>
  <c r="AM1126" i="79" s="1"/>
  <c r="U48" i="47"/>
  <c r="U50" i="47"/>
  <c r="AM756" i="79"/>
  <c r="AM758" i="79" s="1"/>
  <c r="U61" i="47"/>
  <c r="U65" i="47"/>
  <c r="U49" i="47"/>
  <c r="U56" i="47"/>
  <c r="U68" i="47"/>
  <c r="U70" i="47"/>
  <c r="U45" i="47"/>
  <c r="U46" i="47"/>
  <c r="U60" i="47"/>
  <c r="U66" i="47"/>
  <c r="U69" i="47"/>
  <c r="U52" i="47"/>
  <c r="AM572" i="79"/>
  <c r="AM388" i="79"/>
  <c r="U62" i="47"/>
  <c r="U64" i="47"/>
  <c r="U54" i="47"/>
  <c r="U55" i="47"/>
  <c r="U67" i="47"/>
  <c r="U53" i="47"/>
  <c r="U51" i="47"/>
  <c r="AM940" i="79"/>
  <c r="AM942" i="79" s="1"/>
  <c r="M82" i="47"/>
  <c r="N84" i="47"/>
  <c r="L103" i="43"/>
  <c r="F103" i="43"/>
  <c r="H103" i="43"/>
  <c r="M95" i="43"/>
  <c r="M94" i="43"/>
  <c r="L85" i="47"/>
  <c r="M99" i="43"/>
  <c r="L77" i="47"/>
  <c r="L82" i="47"/>
  <c r="L86" i="47"/>
  <c r="L75" i="47"/>
  <c r="M100" i="43"/>
  <c r="L98" i="47"/>
  <c r="I103" i="43"/>
  <c r="L79" i="47"/>
  <c r="G103" i="43"/>
  <c r="J103" i="43"/>
  <c r="L83" i="47"/>
  <c r="L78" i="47"/>
  <c r="K103" i="43"/>
  <c r="L76" i="47"/>
  <c r="M97" i="43"/>
  <c r="L80" i="47"/>
  <c r="E103" i="43"/>
  <c r="M101" i="43"/>
  <c r="M93" i="43"/>
  <c r="L84"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2"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5" i="43"/>
  <c r="R69"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1" i="43"/>
  <c r="U124" i="47"/>
  <c r="S91" i="47"/>
  <c r="S156" i="47"/>
  <c r="S120" i="47"/>
  <c r="S96" i="47"/>
  <c r="E39"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8" i="43"/>
  <c r="R75" i="43"/>
  <c r="Q153" i="47"/>
  <c r="R81" i="43"/>
  <c r="O155" i="47"/>
  <c r="U154" i="47"/>
  <c r="U126" i="47"/>
  <c r="P155" i="47"/>
  <c r="O157" i="47"/>
  <c r="L121" i="47"/>
  <c r="L125" i="47"/>
  <c r="L151" i="47"/>
  <c r="N108" i="47"/>
  <c r="N144" i="47"/>
  <c r="U128" i="47"/>
  <c r="U127" i="47"/>
  <c r="U129" i="47"/>
  <c r="U159" i="47"/>
  <c r="S115" i="47"/>
  <c r="S90" i="47"/>
  <c r="S105" i="47"/>
  <c r="E36"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4" i="43"/>
  <c r="M126" i="47"/>
  <c r="M156" i="47"/>
  <c r="M155" i="47"/>
  <c r="M151" i="47"/>
  <c r="M127" i="47"/>
  <c r="N131" i="47"/>
  <c r="U145" i="47"/>
  <c r="S128" i="47"/>
  <c r="S123" i="47"/>
  <c r="S141" i="47"/>
  <c r="R71" i="47"/>
  <c r="R67" i="47"/>
  <c r="R48" i="47"/>
  <c r="R61" i="47"/>
  <c r="P135" i="47"/>
  <c r="P142" i="47"/>
  <c r="E37" i="43"/>
  <c r="R60" i="47"/>
  <c r="P152" i="47"/>
  <c r="R45" i="47"/>
  <c r="L137" i="47"/>
  <c r="L154" i="47"/>
  <c r="M143" i="47"/>
  <c r="O140" i="47"/>
  <c r="L144" i="47"/>
  <c r="E32"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60"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3"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2"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40"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8" i="43"/>
  <c r="R66"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S57" i="47"/>
  <c r="S59" i="47" s="1"/>
  <c r="S72" i="47" s="1"/>
  <c r="S74" i="47" s="1"/>
  <c r="T57" i="47"/>
  <c r="T59" i="47" s="1"/>
  <c r="T72" i="47" s="1"/>
  <c r="T74" i="47" s="1"/>
  <c r="V42" i="47"/>
  <c r="V44" i="47" s="1"/>
  <c r="V57" i="47" s="1"/>
  <c r="V59" i="47" s="1"/>
  <c r="V72" i="47" s="1"/>
  <c r="V74" i="47" s="1"/>
  <c r="U42" i="47"/>
  <c r="U44" i="47" s="1"/>
  <c r="R57" i="43"/>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1"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E30"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J39" i="47"/>
  <c r="J64" i="47"/>
  <c r="J71" i="47"/>
  <c r="J79" i="47"/>
  <c r="J81" i="47"/>
  <c r="J83" i="47"/>
  <c r="J56" i="47"/>
  <c r="J54" i="47"/>
  <c r="J77" i="47"/>
  <c r="J70" i="47"/>
  <c r="J85" i="47"/>
  <c r="J82" i="47"/>
  <c r="J50" i="47"/>
  <c r="J80" i="47"/>
  <c r="J34" i="47"/>
  <c r="O27" i="47"/>
  <c r="O29" i="47" s="1"/>
  <c r="J27" i="47"/>
  <c r="J29" i="47" s="1"/>
  <c r="M27" i="47"/>
  <c r="M29" i="47" s="1"/>
  <c r="L27" i="47"/>
  <c r="L29" i="47" s="1"/>
  <c r="N27" i="47"/>
  <c r="N29" i="47" s="1"/>
  <c r="K29" i="47"/>
  <c r="H19" i="43" l="1"/>
  <c r="U57" i="47"/>
  <c r="U59" i="47" s="1"/>
  <c r="U72" i="47" s="1"/>
  <c r="U74" i="47" s="1"/>
  <c r="U87" i="47" s="1"/>
  <c r="U89" i="47" s="1"/>
  <c r="U102" i="47" s="1"/>
  <c r="M103" i="43"/>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J42" i="47"/>
  <c r="J44" i="47" s="1"/>
  <c r="J57" i="47" s="1"/>
  <c r="J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4" i="43" s="1"/>
  <c r="Q85" i="43" s="1"/>
  <c r="P104" i="47"/>
  <c r="P117" i="47" s="1"/>
  <c r="P119" i="47" s="1"/>
  <c r="P132" i="47" s="1"/>
  <c r="P134" i="47" s="1"/>
  <c r="P147" i="47" s="1"/>
  <c r="P149" i="47" s="1"/>
  <c r="P162" i="47" s="1"/>
  <c r="K84" i="43" s="1"/>
  <c r="K85" i="43" s="1"/>
  <c r="R104" i="47"/>
  <c r="R117" i="47" s="1"/>
  <c r="R119" i="47" s="1"/>
  <c r="R132" i="47" s="1"/>
  <c r="R134" i="47" s="1"/>
  <c r="R147" i="47" s="1"/>
  <c r="R149" i="47" s="1"/>
  <c r="R162" i="47" s="1"/>
  <c r="M84" i="43" s="1"/>
  <c r="M85" i="43" s="1"/>
  <c r="Q104" i="47"/>
  <c r="Q117" i="47" s="1"/>
  <c r="Q119" i="47" s="1"/>
  <c r="Q132" i="47" s="1"/>
  <c r="Q134" i="47" s="1"/>
  <c r="Q147" i="47" s="1"/>
  <c r="Q149" i="47" s="1"/>
  <c r="Q162" i="47" s="1"/>
  <c r="L84" i="43" s="1"/>
  <c r="L85" i="43" s="1"/>
  <c r="S104" i="47"/>
  <c r="S117" i="47" s="1"/>
  <c r="S119" i="47" s="1"/>
  <c r="S132" i="47" s="1"/>
  <c r="S134" i="47" s="1"/>
  <c r="S147" i="47" s="1"/>
  <c r="S149" i="47" s="1"/>
  <c r="S162" i="47" s="1"/>
  <c r="N84" i="43" s="1"/>
  <c r="N85" i="43" s="1"/>
  <c r="T104" i="47"/>
  <c r="T117" i="47" s="1"/>
  <c r="T119" i="47" s="1"/>
  <c r="T132" i="47" s="1"/>
  <c r="T134" i="47" s="1"/>
  <c r="T147" i="47" s="1"/>
  <c r="T149" i="47" s="1"/>
  <c r="T162" i="47" s="1"/>
  <c r="O84" i="43" s="1"/>
  <c r="O85" i="43" s="1"/>
  <c r="U104" i="47"/>
  <c r="U117" i="47" s="1"/>
  <c r="U119" i="47" s="1"/>
  <c r="U132" i="47" s="1"/>
  <c r="U134" i="47" s="1"/>
  <c r="U147" i="47" s="1"/>
  <c r="U149" i="47" s="1"/>
  <c r="U162" i="47" s="1"/>
  <c r="P84" i="43" s="1"/>
  <c r="P85" i="43" s="1"/>
  <c r="M72" i="47"/>
  <c r="M74" i="47" s="1"/>
  <c r="M87" i="47" s="1"/>
  <c r="M89" i="47" s="1"/>
  <c r="M102" i="47" s="1"/>
  <c r="J72" i="47"/>
  <c r="J74" i="47" s="1"/>
  <c r="J87" i="47" s="1"/>
  <c r="J89" i="47" s="1"/>
  <c r="J102" i="47" s="1"/>
  <c r="N72" i="47"/>
  <c r="N74" i="47" s="1"/>
  <c r="N87" i="47" s="1"/>
  <c r="N89" i="47" s="1"/>
  <c r="N102" i="47" s="1"/>
  <c r="O72" i="47"/>
  <c r="O74" i="47" s="1"/>
  <c r="O87" i="47" s="1"/>
  <c r="O89" i="47" s="1"/>
  <c r="O102" i="47" s="1"/>
  <c r="L44" i="47"/>
  <c r="L57" i="47" s="1"/>
  <c r="L59" i="47" s="1"/>
  <c r="F38" i="43" l="1"/>
  <c r="G38" i="43" s="1"/>
  <c r="F36" i="43"/>
  <c r="G36" i="43" s="1"/>
  <c r="F42" i="43"/>
  <c r="G42" i="43" s="1"/>
  <c r="F41" i="43"/>
  <c r="G41" i="43" s="1"/>
  <c r="F39" i="43"/>
  <c r="G39" i="43" s="1"/>
  <c r="O104" i="47"/>
  <c r="O117" i="47" s="1"/>
  <c r="O119" i="47" s="1"/>
  <c r="O132" i="47" s="1"/>
  <c r="O134" i="47" s="1"/>
  <c r="O147" i="47" s="1"/>
  <c r="O149" i="47" s="1"/>
  <c r="O162" i="47" s="1"/>
  <c r="J84" i="43" s="1"/>
  <c r="J85" i="43" s="1"/>
  <c r="J104" i="47"/>
  <c r="J117" i="47" s="1"/>
  <c r="J119" i="47" s="1"/>
  <c r="J132" i="47" s="1"/>
  <c r="J134" i="47" s="1"/>
  <c r="J147" i="47" s="1"/>
  <c r="J149" i="47" s="1"/>
  <c r="J162" i="47" s="1"/>
  <c r="E84" i="43" s="1"/>
  <c r="E85" i="43" s="1"/>
  <c r="E87" i="43" s="1"/>
  <c r="F40" i="43"/>
  <c r="G40" i="43" s="1"/>
  <c r="F37" i="43"/>
  <c r="G37" i="43" s="1"/>
  <c r="M104" i="47"/>
  <c r="M117" i="47" s="1"/>
  <c r="M119" i="47" s="1"/>
  <c r="M132" i="47" s="1"/>
  <c r="M134" i="47" s="1"/>
  <c r="M147" i="47" s="1"/>
  <c r="M149" i="47" s="1"/>
  <c r="M162" i="47" s="1"/>
  <c r="H84" i="43" s="1"/>
  <c r="H85" i="43" s="1"/>
  <c r="N104" i="47"/>
  <c r="N117" i="47" s="1"/>
  <c r="N119" i="47" s="1"/>
  <c r="N132" i="47" s="1"/>
  <c r="N134" i="47" s="1"/>
  <c r="N147" i="47" s="1"/>
  <c r="N149" i="47" s="1"/>
  <c r="N162" i="47" s="1"/>
  <c r="I84" i="43" s="1"/>
  <c r="I85" i="43" s="1"/>
  <c r="L72" i="47"/>
  <c r="L74" i="47" s="1"/>
  <c r="L87" i="47" s="1"/>
  <c r="L89" i="47" s="1"/>
  <c r="L102" i="47" s="1"/>
  <c r="F33" i="43" l="1"/>
  <c r="G33" i="43" s="1"/>
  <c r="F30" i="43"/>
  <c r="G30" i="43" s="1"/>
  <c r="F34" i="43"/>
  <c r="G34" i="43" s="1"/>
  <c r="L104" i="47"/>
  <c r="L117" i="47" s="1"/>
  <c r="L119" i="47" s="1"/>
  <c r="L132" i="47" s="1"/>
  <c r="L134" i="47" s="1"/>
  <c r="L147" i="47" s="1"/>
  <c r="L149" i="47" s="1"/>
  <c r="L162" i="47" s="1"/>
  <c r="G84" i="43" s="1"/>
  <c r="G85" i="43" s="1"/>
  <c r="F35" i="43"/>
  <c r="G35" i="43" s="1"/>
  <c r="F32" i="43" l="1"/>
  <c r="G32" i="43" s="1"/>
  <c r="K42" i="47"/>
  <c r="K44" i="47" l="1"/>
  <c r="K57" i="47" s="1"/>
  <c r="K59" i="47" s="1"/>
  <c r="K72" i="47" l="1"/>
  <c r="K74" i="47" s="1"/>
  <c r="K87" i="47" s="1"/>
  <c r="K89" i="47" s="1"/>
  <c r="K102" i="47" s="1"/>
  <c r="K104" i="47" l="1"/>
  <c r="K117" i="47" s="1"/>
  <c r="K119" i="47" s="1"/>
  <c r="K132" i="47" s="1"/>
  <c r="K134" i="47" s="1"/>
  <c r="K147" i="47" s="1"/>
  <c r="K149" i="47" s="1"/>
  <c r="K162" i="47" s="1"/>
  <c r="F84" i="43" s="1"/>
  <c r="F85" i="43" s="1"/>
  <c r="F87" i="43" s="1"/>
  <c r="F31" i="43" l="1"/>
  <c r="G31" i="43" l="1"/>
  <c r="C15" i="44" l="1"/>
  <c r="D18" i="44"/>
  <c r="D50" i="44" s="1"/>
  <c r="Y562" i="79" s="1"/>
  <c r="Y573" i="79" s="1"/>
  <c r="D73" i="43" l="1"/>
  <c r="R73" i="43" s="1"/>
  <c r="AM573" i="79"/>
  <c r="D49" i="44"/>
  <c r="Y379" i="79" s="1"/>
  <c r="Y389" i="79" s="1"/>
  <c r="D44" i="44"/>
  <c r="Y128" i="46" s="1"/>
  <c r="Y132" i="46" s="1"/>
  <c r="D47" i="44"/>
  <c r="Y514" i="46" s="1"/>
  <c r="Y522" i="46" s="1"/>
  <c r="D45" i="44"/>
  <c r="Y256" i="46" s="1"/>
  <c r="Y262" i="46" s="1"/>
  <c r="D46" i="44"/>
  <c r="Y385" i="46" s="1"/>
  <c r="Y392" i="46" s="1"/>
  <c r="D48" i="44"/>
  <c r="Y196" i="79" s="1"/>
  <c r="Y205" i="79" s="1"/>
  <c r="D61" i="43" l="1"/>
  <c r="R61" i="43" s="1"/>
  <c r="AM392" i="46"/>
  <c r="AM262" i="46"/>
  <c r="D58" i="43"/>
  <c r="R58" i="43" s="1"/>
  <c r="AM132" i="46"/>
  <c r="D55" i="43"/>
  <c r="AM522" i="46"/>
  <c r="D64" i="43"/>
  <c r="R64" i="43" s="1"/>
  <c r="AM574" i="79"/>
  <c r="I104" i="43"/>
  <c r="D67" i="43"/>
  <c r="R67" i="43" s="1"/>
  <c r="AM205" i="79"/>
  <c r="AM389" i="79"/>
  <c r="D70" i="43"/>
  <c r="R70" i="43" s="1"/>
  <c r="AM523" i="46" l="1"/>
  <c r="F104" i="43"/>
  <c r="I75" i="47"/>
  <c r="W75" i="47" s="1"/>
  <c r="I79" i="47"/>
  <c r="W79" i="47" s="1"/>
  <c r="I146" i="47"/>
  <c r="W146" i="47" s="1"/>
  <c r="I90" i="47"/>
  <c r="W90" i="47" s="1"/>
  <c r="I15" i="47"/>
  <c r="I63" i="47"/>
  <c r="W63" i="47" s="1"/>
  <c r="I100" i="47"/>
  <c r="W100" i="47" s="1"/>
  <c r="I22" i="47"/>
  <c r="W22" i="47" s="1"/>
  <c r="I66" i="47"/>
  <c r="W66" i="47" s="1"/>
  <c r="I47" i="47"/>
  <c r="W47" i="47" s="1"/>
  <c r="I16" i="47"/>
  <c r="W16" i="47" s="1"/>
  <c r="I48" i="47"/>
  <c r="W48" i="47" s="1"/>
  <c r="I157" i="47"/>
  <c r="W157" i="47" s="1"/>
  <c r="I95" i="47"/>
  <c r="W95" i="47" s="1"/>
  <c r="I78" i="47"/>
  <c r="W78" i="47" s="1"/>
  <c r="I19" i="47"/>
  <c r="W19" i="47" s="1"/>
  <c r="I130" i="47"/>
  <c r="W130" i="47" s="1"/>
  <c r="I80" i="47"/>
  <c r="W80" i="47" s="1"/>
  <c r="I125" i="47"/>
  <c r="W125" i="47" s="1"/>
  <c r="I135" i="47"/>
  <c r="W135" i="47" s="1"/>
  <c r="I76" i="47"/>
  <c r="W76" i="47" s="1"/>
  <c r="I150" i="47"/>
  <c r="W150" i="47" s="1"/>
  <c r="I36" i="47"/>
  <c r="W36" i="47" s="1"/>
  <c r="I51" i="47"/>
  <c r="W51" i="47" s="1"/>
  <c r="I69" i="47"/>
  <c r="W69" i="47" s="1"/>
  <c r="I113" i="47"/>
  <c r="W113" i="47" s="1"/>
  <c r="I145" i="47"/>
  <c r="W145" i="47" s="1"/>
  <c r="I45" i="47"/>
  <c r="W45" i="47" s="1"/>
  <c r="I110" i="47"/>
  <c r="W110" i="47" s="1"/>
  <c r="I70" i="47"/>
  <c r="W70" i="47" s="1"/>
  <c r="I85" i="47"/>
  <c r="W85" i="47" s="1"/>
  <c r="I126" i="47"/>
  <c r="W126" i="47" s="1"/>
  <c r="I52" i="47"/>
  <c r="W52" i="47" s="1"/>
  <c r="I18" i="47"/>
  <c r="W18" i="47" s="1"/>
  <c r="I129" i="47"/>
  <c r="W129" i="47" s="1"/>
  <c r="I142" i="47"/>
  <c r="W142" i="47" s="1"/>
  <c r="I41" i="47"/>
  <c r="W41" i="47" s="1"/>
  <c r="I143" i="47"/>
  <c r="W143" i="47" s="1"/>
  <c r="I77" i="47"/>
  <c r="W77" i="47" s="1"/>
  <c r="I101" i="47"/>
  <c r="W101" i="47" s="1"/>
  <c r="I120" i="47"/>
  <c r="W120" i="47" s="1"/>
  <c r="I112" i="47"/>
  <c r="W112" i="47" s="1"/>
  <c r="I65" i="47"/>
  <c r="W65" i="47" s="1"/>
  <c r="I24" i="47"/>
  <c r="W24" i="47" s="1"/>
  <c r="I33" i="47"/>
  <c r="W33" i="47" s="1"/>
  <c r="I131" i="47"/>
  <c r="W131" i="47" s="1"/>
  <c r="I56" i="47"/>
  <c r="W56" i="47" s="1"/>
  <c r="I62" i="47"/>
  <c r="W62" i="47" s="1"/>
  <c r="I93" i="47"/>
  <c r="W93" i="47" s="1"/>
  <c r="I84" i="47"/>
  <c r="W84" i="47" s="1"/>
  <c r="I156" i="47"/>
  <c r="W156" i="47" s="1"/>
  <c r="I122" i="47"/>
  <c r="W122" i="47" s="1"/>
  <c r="I139" i="47"/>
  <c r="W139" i="47" s="1"/>
  <c r="I160" i="47"/>
  <c r="W160" i="47" s="1"/>
  <c r="I98" i="47"/>
  <c r="W98" i="47" s="1"/>
  <c r="I141" i="47"/>
  <c r="W141" i="47" s="1"/>
  <c r="I53" i="47"/>
  <c r="W53" i="47" s="1"/>
  <c r="I23" i="47"/>
  <c r="W23" i="47" s="1"/>
  <c r="I32" i="47"/>
  <c r="W32" i="47" s="1"/>
  <c r="I54" i="47"/>
  <c r="W54" i="47" s="1"/>
  <c r="I86" i="47"/>
  <c r="W86" i="47" s="1"/>
  <c r="I67" i="47"/>
  <c r="W67" i="47" s="1"/>
  <c r="I82" i="47"/>
  <c r="W82" i="47" s="1"/>
  <c r="I140" i="47"/>
  <c r="W140" i="47" s="1"/>
  <c r="I68" i="47"/>
  <c r="W68" i="47" s="1"/>
  <c r="E29" i="43"/>
  <c r="I109" i="47"/>
  <c r="W109" i="47" s="1"/>
  <c r="I99" i="47"/>
  <c r="W99" i="47" s="1"/>
  <c r="I55" i="47"/>
  <c r="W55" i="47" s="1"/>
  <c r="I151" i="47"/>
  <c r="W151" i="47" s="1"/>
  <c r="I154" i="47"/>
  <c r="W154" i="47" s="1"/>
  <c r="I60" i="47"/>
  <c r="W60" i="47" s="1"/>
  <c r="I155" i="47"/>
  <c r="W155" i="47" s="1"/>
  <c r="I114" i="47"/>
  <c r="W114" i="47" s="1"/>
  <c r="I124" i="47"/>
  <c r="W124" i="47" s="1"/>
  <c r="I92" i="47"/>
  <c r="W92" i="47" s="1"/>
  <c r="I96" i="47"/>
  <c r="W96" i="47" s="1"/>
  <c r="I31" i="47"/>
  <c r="W31" i="47" s="1"/>
  <c r="I21" i="47"/>
  <c r="W21" i="47" s="1"/>
  <c r="I71" i="47"/>
  <c r="W71" i="47" s="1"/>
  <c r="I91" i="47"/>
  <c r="W91" i="47" s="1"/>
  <c r="I94" i="47"/>
  <c r="W94" i="47" s="1"/>
  <c r="I128" i="47"/>
  <c r="W128" i="47" s="1"/>
  <c r="I137" i="47"/>
  <c r="W137" i="47" s="1"/>
  <c r="I127" i="47"/>
  <c r="W127" i="47" s="1"/>
  <c r="I115" i="47"/>
  <c r="W115" i="47" s="1"/>
  <c r="I26" i="47"/>
  <c r="W26" i="47" s="1"/>
  <c r="I152" i="47"/>
  <c r="W152" i="47" s="1"/>
  <c r="I34" i="47"/>
  <c r="W34" i="47" s="1"/>
  <c r="I83" i="47"/>
  <c r="W83" i="47" s="1"/>
  <c r="I17" i="47"/>
  <c r="W17" i="47" s="1"/>
  <c r="I159" i="47"/>
  <c r="W159" i="47" s="1"/>
  <c r="I61" i="47"/>
  <c r="W61" i="47" s="1"/>
  <c r="I158" i="47"/>
  <c r="W158" i="47" s="1"/>
  <c r="I40" i="47"/>
  <c r="W40" i="47" s="1"/>
  <c r="R55" i="43"/>
  <c r="I97" i="47"/>
  <c r="W97" i="47" s="1"/>
  <c r="I35" i="47"/>
  <c r="W35" i="47" s="1"/>
  <c r="I46" i="47"/>
  <c r="W46" i="47" s="1"/>
  <c r="I25" i="47"/>
  <c r="W25" i="47" s="1"/>
  <c r="I136" i="47"/>
  <c r="W136" i="47" s="1"/>
  <c r="I50" i="47"/>
  <c r="W50" i="47" s="1"/>
  <c r="I20" i="47"/>
  <c r="W20" i="47" s="1"/>
  <c r="I121" i="47"/>
  <c r="W121" i="47" s="1"/>
  <c r="I38" i="47"/>
  <c r="W38" i="47" s="1"/>
  <c r="I105" i="47"/>
  <c r="W105" i="47" s="1"/>
  <c r="I39" i="47"/>
  <c r="W39" i="47" s="1"/>
  <c r="I64" i="47"/>
  <c r="W64" i="47" s="1"/>
  <c r="I107" i="47"/>
  <c r="W107" i="47" s="1"/>
  <c r="I111" i="47"/>
  <c r="W111" i="47" s="1"/>
  <c r="I108" i="47"/>
  <c r="W108" i="47" s="1"/>
  <c r="I144" i="47"/>
  <c r="W144" i="47" s="1"/>
  <c r="I123" i="47"/>
  <c r="W123" i="47" s="1"/>
  <c r="I106" i="47"/>
  <c r="W106" i="47" s="1"/>
  <c r="I30" i="47"/>
  <c r="W30" i="47" s="1"/>
  <c r="I81" i="47"/>
  <c r="W81" i="47" s="1"/>
  <c r="I37" i="47"/>
  <c r="W37" i="47" s="1"/>
  <c r="I116" i="47"/>
  <c r="W116" i="47" s="1"/>
  <c r="I49" i="47"/>
  <c r="W49" i="47" s="1"/>
  <c r="I153" i="47"/>
  <c r="W153" i="47" s="1"/>
  <c r="I138" i="47"/>
  <c r="W138" i="47" s="1"/>
  <c r="I161" i="47"/>
  <c r="W161" i="47" s="1"/>
  <c r="D104" i="43"/>
  <c r="AM263" i="46"/>
  <c r="AM393" i="46"/>
  <c r="E104" i="43"/>
  <c r="AM206" i="79"/>
  <c r="G104" i="43"/>
  <c r="AM133" i="46"/>
  <c r="C104" i="43"/>
  <c r="AM390" i="79"/>
  <c r="H104" i="43"/>
  <c r="E43" i="43" l="1"/>
  <c r="I27" i="47"/>
  <c r="I29" i="47" s="1"/>
  <c r="I42" i="47" s="1"/>
  <c r="I44" i="47" s="1"/>
  <c r="I57" i="47" s="1"/>
  <c r="I59" i="47" s="1"/>
  <c r="I72" i="47" s="1"/>
  <c r="I74" i="47" s="1"/>
  <c r="I87" i="47" s="1"/>
  <c r="I89" i="47" s="1"/>
  <c r="I102" i="47" s="1"/>
  <c r="I104" i="47" s="1"/>
  <c r="I117" i="47" s="1"/>
  <c r="I119" i="47" s="1"/>
  <c r="I132" i="47" s="1"/>
  <c r="I134" i="47" s="1"/>
  <c r="I147" i="47" s="1"/>
  <c r="I149" i="47" s="1"/>
  <c r="I162" i="47" s="1"/>
  <c r="D84" i="43" s="1"/>
  <c r="W15" i="47"/>
  <c r="W27" i="47" s="1"/>
  <c r="H20" i="43"/>
  <c r="M104" i="43"/>
  <c r="C105" i="43" l="1"/>
  <c r="W29" i="47"/>
  <c r="W42" i="47" s="1"/>
  <c r="R84" i="43"/>
  <c r="F29" i="43"/>
  <c r="D85" i="43"/>
  <c r="D87" i="43" s="1"/>
  <c r="H21" i="43" l="1"/>
  <c r="H22" i="43" s="1"/>
  <c r="R85" i="43"/>
  <c r="F43" i="43"/>
  <c r="G29" i="43"/>
  <c r="G43" i="43" s="1"/>
  <c r="C106" i="43"/>
  <c r="W44" i="47"/>
  <c r="W57" i="47" s="1"/>
  <c r="D105" i="43"/>
  <c r="D106" i="43" s="1"/>
  <c r="W59" i="47" l="1"/>
  <c r="W72" i="47" s="1"/>
  <c r="E105" i="43"/>
  <c r="E106" i="43" s="1"/>
  <c r="F105" i="43" l="1"/>
  <c r="F106" i="43" s="1"/>
  <c r="W74" i="47"/>
  <c r="W87" i="47" s="1"/>
  <c r="G105" i="43" l="1"/>
  <c r="W89" i="47"/>
  <c r="W102" i="47" s="1"/>
  <c r="H105" i="43" l="1"/>
  <c r="H106" i="43" s="1"/>
  <c r="W104" i="47"/>
  <c r="W117" i="47" s="1"/>
  <c r="G106" i="43"/>
  <c r="W119" i="47" l="1"/>
  <c r="W132" i="47" s="1"/>
  <c r="I105" i="43"/>
  <c r="I106" i="43" l="1"/>
  <c r="W134" i="47"/>
  <c r="W147" i="47" s="1"/>
  <c r="J105" i="43"/>
  <c r="J106" i="43" s="1"/>
  <c r="K105" i="43" l="1"/>
  <c r="K106" i="43" s="1"/>
  <c r="W149" i="47"/>
  <c r="W162" i="47" s="1"/>
  <c r="L105" i="43" s="1"/>
  <c r="L106" i="43" l="1"/>
  <c r="M105" i="43"/>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<sst xmlns="http://schemas.openxmlformats.org/spreadsheetml/2006/main" count="2931" uniqueCount="705">
  <si>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</si>
  <si>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</si>
  <si>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</si>
  <si>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</si>
  <si>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</si>
  <si>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</si>
  <si>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</si>
  <si>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</si>
  <si>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</si>
  <si>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</si>
  <si>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</si>
  <si>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</si>
  <si>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</si>
  <si>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</si>
  <si>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</si>
  <si>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</si>
  <si>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</si>
  <si>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</si>
  <si>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</si>
  <si>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</si>
  <si>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</si>
  <si>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</si>
  <si>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</si>
  <si>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</si>
  <si>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</si>
  <si>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</si>
  <si>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</si>
  <si>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</si>
  <si>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</si>
  <si>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</si>
  <si>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</si>
  <si>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</si>
  <si>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</si>
  <si>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</si>
  <si>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</si>
  <si>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</si>
  <si>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</si>
  <si>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</si>
  <si>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</si>
  <si>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</si>
  <si>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</si>
  <si>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</si>
  <si>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</si>
  <si>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</si>
  <si>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</si>
  <si>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</si>
  <si>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</si>
  <si>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</si>
  <si>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</si>
  <si>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</si>
  <si>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</si>
  <si>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</si>
  <si>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</si>
  <si>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</si>
  <si>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</si>
  <si>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</si>
  <si>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</si>
  <si>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</si>
  <si>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</si>
  <si>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</si>
  <si>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</si>
  <si>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</si>
  <si>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</si>
  <si>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</si>
  <si>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</si>
  <si>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</si>
  <si>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</si>
  <si>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</si>
  <si>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</si>
  <si>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</si>
  <si>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</si>
  <si>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</si>
  <si>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</si>
  <si>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</si>
  <si>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</si>
  <si>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</si>
  <si>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</si>
  <si>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</si>
  <si>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</si>
  <si>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</si>
  <si>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</si>
  <si>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</si>
  <si>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</si>
  <si>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</si>
  <si>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</si>
  <si>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</si>
  <si>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</si>
  <si>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</si>
  <si>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</si>
  <si>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</si>
  <si>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</si>
  <si>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</si>
  <si>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</si>
  <si>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</si>
  <si>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</si>
  <si>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</si>
  <si>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</si>
  <si>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</si>
  <si>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</si>
  <si>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</si>
  <si>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</si>
  <si>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</si>
  <si>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</si>
  <si>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</si>
  <si>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</si>
  <si>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</si>
  <si>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</si>
  <si>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</si>
  <si>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</si>
  <si>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</si>
  <si>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</si>
  <si>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</si>
  <si>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</si>
  <si>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</si>
  <si>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</si>
  <si>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</si>
  <si>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</si>
  <si>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</si>
  <si>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</si>
  <si>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</si>
  <si>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</si>
  <si>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</si>
  <si>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</si>
  <si>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</si>
  <si>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</si>
  <si>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</si>
  <si>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</si>
  <si>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</si>
  <si>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</si>
  <si>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</si>
  <si>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</si>
  <si>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</si>
  <si>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</si>
  <si>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</si>
  <si>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</si>
  <si>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</si>
  <si>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</si>
  <si>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</si>
  <si>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</si>
  <si>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</si>
  <si>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</si>
  <si>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</si>
  <si>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</si>
  <si>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</si>
  <si>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</si>
  <si>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</si>
  <si>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</si>
  <si>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</si>
  <si>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</si>
  <si>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</si>
  <si>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</si>
  <si>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</si>
  <si>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</si>
  <si>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</si>
  <si>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</si>
  <si>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</si>
  <si>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</si>
  <si>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</si>
  <si>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</si>
  <si>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</si>
  <si>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</si>
  <si>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</si>
  <si>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</si>
  <si>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</si>
  <si>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</si>
  <si>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</si>
  <si>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</si>
  <si>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</si>
  <si>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</si>
  <si>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</si>
  <si>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</si>
  <si>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</si>
  <si>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</si>
  <si>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</si>
  <si>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</si>
  <si>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</si>
  <si>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</si>
  <si>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</si>
  <si>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</si>
  <si>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</si>
  <si>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</si>
  <si>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</si>
  <si>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</si>
  <si>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</si>
  <si>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</si>
  <si>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</si>
  <si>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</si>
  <si>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</si>
  <si>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</si>
  <si>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</si>
  <si>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</si>
  <si>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</si>
  <si>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</si>
  <si>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</si>
  <si>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</si>
  <si>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</si>
  <si>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</si>
  <si>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</si>
  <si>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</si>
  <si>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</si>
  <si>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</si>
  <si>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</si>
  <si>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</si>
  <si>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</si>
  <si>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</si>
  <si>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</si>
  <si>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</si>
  <si>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</si>
  <si>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</si>
  <si>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</si>
  <si>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</si>
  <si>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</si>
  <si>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</si>
  <si>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</si>
  <si>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</si>
  <si>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</si>
  <si>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</si>
  <si>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</si>
  <si>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</si>
  <si>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</si>
  <si>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</si>
  <si>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</si>
  <si>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</si>
  <si>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</si>
  <si>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</si>
  <si>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</si>
  <si>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</si>
  <si>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</si>
  <si>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</si>
  <si>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</si>
  <si>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</si>
  <si>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</si>
  <si>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</si>
  <si>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</si>
  <si>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</si>
  <si>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</si>
  <si>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</si>
  <si>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</si>
  <si>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</si>
  <si>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</si>
  <si>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</si>
  <si>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20XX COS/IRM Application</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</si>
  <si>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</si>
  <si>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</si>
  <si>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</si>
  <si>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</si>
  <si>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</si>
  <si>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</si>
  <si>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</si>
  <si>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</si>
  <si>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</si>
  <si>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</si>
  <si>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</si>
  <si>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</si>
  <si>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</si>
  <si>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</si>
  <si>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</si>
  <si>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</si>
  <si>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</si>
  <si>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</si>
  <si>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</si>
  <si>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</si>
  <si>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</si>
  <si>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</si>
  <si>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</si>
  <si>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</si>
  <si>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</si>
  <si>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</si>
  <si>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</si>
  <si>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</si>
  <si>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</si>
  <si>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</si>
  <si>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</si>
  <si>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</si>
  <si>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</si>
  <si>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</si>
  <si>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</si>
  <si>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</si>
  <si>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</si>
  <si>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</si>
  <si>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</si>
  <si>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</si>
  <si>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</si>
  <si>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</si>
  <si>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</si>
  <si>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</si>
  <si>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</si>
  <si>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</si>
  <si>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</si>
  <si>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</si>
  <si>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</si>
  <si>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</si>
  <si>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</si>
  <si>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</si>
  <si>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</si>
  <si>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</si>
  <si>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</si>
  <si>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</si>
  <si>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</si>
  <si>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</si>
  <si>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</si>
  <si>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</si>
  <si>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</si>
  <si>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</si>
  <si>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</si>
  <si>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</si>
  <si>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</si>
  <si>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</si>
  <si>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</si>
  <si>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</si>
  <si>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</si>
  <si>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</si>
  <si>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</si>
  <si>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</si>
  <si>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</si>
  <si>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</si>
  <si>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</si>
  <si>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</si>
  <si>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</si>
  <si>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</si>
  <si>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</si>
  <si>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</si>
  <si>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</si>
  <si>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</si>
  <si>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</si>
  <si>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</si>
  <si>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</si>
  <si>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</si>
  <si>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</si>
  <si>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</si>
  <si>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</si>
  <si>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</si>
  <si>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</si>
  <si>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</si>
  <si>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</si>
  <si>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</si>
  <si>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</si>
  <si>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</si>
  <si>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</si>
  <si>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</si>
  <si>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</si>
  <si>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</si>
  <si>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</si>
  <si>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</si>
  <si>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</si>
  <si>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</si>
  <si>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</si>
  <si>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</si>
  <si>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</si>
  <si>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</si>
  <si>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</si>
  <si>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</si>
  <si>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</si>
  <si>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</si>
  <si>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</si>
  <si>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</si>
  <si>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</si>
  <si>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</si>
  <si>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</si>
  <si>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</si>
  <si>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</si>
  <si>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</si>
  <si>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</si>
  <si>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</si>
  <si>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</si>
  <si>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</si>
  <si>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</si>
  <si>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</si>
  <si>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</si>
  <si>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</si>
  <si>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</si>
  <si>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</si>
  <si>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</si>
  <si>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</si>
  <si>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</si>
  <si>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</si>
  <si>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</si>
  <si>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</si>
  <si>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</si>
  <si>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</si>
  <si>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</si>
  <si>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</si>
  <si>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</si>
  <si>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</si>
  <si>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</si>
  <si>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</si>
  <si>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</si>
  <si>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</si>
  <si>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</si>
  <si>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</si>
  <si>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</si>
  <si>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</si>
  <si>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</si>
  <si>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</si>
  <si>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</si>
  <si>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</si>
  <si>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</si>
  <si>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</si>
  <si>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</si>
  <si>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</si>
  <si>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</si>
  <si>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</si>
  <si>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</si>
  <si>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</si>
  <si>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</si>
  <si>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</si>
  <si>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</si>
  <si>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</si>
  <si>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</si>
  <si>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</si>
  <si>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</si>
  <si>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</si>
  <si>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</si>
  <si>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</si>
  <si>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</si>
  <si>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</si>
  <si>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</si>
  <si>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</si>
  <si>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</si>
  <si>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</si>
  <si>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</si>
  <si>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</si>
  <si>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</si>
  <si>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</si>
  <si>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</si>
  <si>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</si>
  <si>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</si>
  <si>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</si>
  <si>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</si>
  <si>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</si>
  <si>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</si>
  <si>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</si>
  <si>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</si>
  <si>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</si>
  <si>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</si>
  <si>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</si>
  <si>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</si>
  <si>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</si>
  <si>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</si>
  <si>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</si>
  <si>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</si>
  <si>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</si>
  <si>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</si>
  <si>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</si>
  <si>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</si>
  <si>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</si>
  <si>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</si>
  <si>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</si>
  <si>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</si>
  <si>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</si>
  <si>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</si>
  <si>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</si>
  <si>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</si>
  <si>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</si>
  <si>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</si>
  <si>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</si>
  <si>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</si>
  <si>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</si>
  <si>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</si>
  <si>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</si>
  <si>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</si>
  <si>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</si>
  <si>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</si>
  <si>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</si>
  <si>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</si>
  <si>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</si>
  <si>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</si>
  <si>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</si>
  <si>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</si>
  <si>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</si>
  <si>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</si>
  <si>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</si>
  <si>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</si>
  <si>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</si>
  <si>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</si>
  <si>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</si>
  <si>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</si>
  <si>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</si>
  <si>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</si>
  <si>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</si>
  <si>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</si>
  <si>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</si>
  <si>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</si>
  <si>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</si>
  <si>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</si>
  <si>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</si>
  <si>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</si>
  <si>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</si>
  <si>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</si>
  <si>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</si>
  <si>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</si>
  <si>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</si>
  <si>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</si>
  <si>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</si>
  <si>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</si>
  <si>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</si>
  <si>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</si>
  <si>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</si>
  <si>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</si>
  <si>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</si>
  <si>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</si>
  <si>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</si>
  <si>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</si>
  <si>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</si>
  <si>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</si>
  <si>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</si>
  <si>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20XX-20XX</t>
  </si>
  <si>
    <t>Instructions</t>
  </si>
  <si>
    <t>C.  Documentation of Changes</t>
  </si>
  <si>
    <t>Customer Class</t>
  </si>
  <si>
    <t xml:space="preserve">A.  Previous LRAMVA Application </t>
  </si>
  <si>
    <t>B.  Current LRAMVA Application</t>
  </si>
  <si>
    <t>LRAMVA ($) for Account 1568</t>
  </si>
  <si>
    <t>EB-20XX-XXXX</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</si>
  <si>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</si>
  <si>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</si>
  <si>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</si>
  <si>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</si>
  <si>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</si>
  <si>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</si>
  <si>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</si>
  <si>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</si>
  <si>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</si>
  <si>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</si>
  <si>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</si>
  <si>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</si>
  <si>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</si>
  <si>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</si>
  <si>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</si>
  <si>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</si>
  <si>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</si>
  <si>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</si>
  <si>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</si>
  <si>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</si>
  <si>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</si>
  <si>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</si>
  <si>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</si>
  <si>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</si>
  <si>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</si>
  <si>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</si>
  <si>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</si>
  <si>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</si>
  <si>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</si>
  <si>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</si>
  <si>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</si>
  <si>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</si>
  <si>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</si>
  <si>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</si>
  <si>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</si>
  <si>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</si>
  <si>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</si>
  <si>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</si>
  <si>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</si>
  <si>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</si>
  <si>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</si>
  <si>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</si>
  <si>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</si>
  <si>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</si>
  <si>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</si>
  <si>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</si>
  <si>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</si>
  <si>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</si>
  <si>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</si>
  <si>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</si>
  <si>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</si>
  <si>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</si>
  <si>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</si>
  <si>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</si>
  <si>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</si>
  <si>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</si>
  <si>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</si>
  <si>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</si>
  <si>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EB-2013-XXXX</t>
  </si>
  <si>
    <t>EB-2014-XXXX</t>
  </si>
  <si>
    <t>EB-2015-XXXX</t>
  </si>
  <si>
    <t>EB-2016-XXXX</t>
  </si>
  <si>
    <t>EB-2017-XXXX</t>
  </si>
  <si>
    <t>EB-2018-XXXX</t>
  </si>
  <si>
    <t>EB-2019-XXXX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</si>
  <si>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</si>
  <si>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</si>
  <si>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</si>
  <si>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</si>
  <si>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</si>
  <si>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</si>
  <si>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</si>
  <si>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</si>
  <si>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</si>
  <si>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</si>
  <si>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</si>
  <si>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</si>
  <si>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</si>
  <si>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</si>
  <si>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</si>
  <si>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</si>
  <si>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</si>
  <si>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</si>
  <si>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</si>
  <si>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</si>
  <si>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</si>
  <si>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</si>
  <si>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</si>
  <si>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</si>
  <si>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</si>
  <si>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</si>
  <si>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</si>
  <si>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</si>
  <si>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</si>
  <si>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</si>
  <si>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</si>
  <si>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</si>
  <si>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</si>
  <si>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</si>
  <si>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</si>
  <si>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</si>
  <si>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</si>
  <si>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</si>
  <si>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</si>
  <si>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</si>
  <si>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</si>
  <si>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</si>
  <si>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</si>
  <si>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</si>
  <si>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</si>
  <si>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</si>
  <si>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</si>
  <si>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</si>
  <si>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</si>
  <si>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</si>
  <si>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</si>
  <si>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</si>
  <si>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</si>
  <si>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</si>
  <si>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</si>
  <si>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</si>
  <si>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</si>
  <si>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</si>
  <si>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</si>
  <si>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</si>
  <si>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</si>
  <si>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</si>
  <si>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</si>
  <si>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</si>
  <si>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</si>
  <si>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</si>
  <si>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</si>
  <si>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</si>
  <si>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</si>
  <si>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t>The LRAMVA work form was created in a generic manner for use by all LDCs.  There are some elements that are not applicable at this time (i.e., 2017, 2018, 2019 and 2020 related components) but have been included in an effort to avoid major updates in the future.  Distributors should follow the checklist, which is referenced in this tab of the work form and listed below:</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</si>
  <si>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</si>
  <si>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</si>
  <si>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</si>
  <si>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</si>
  <si>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</si>
  <si>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</si>
  <si>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</si>
  <si>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</si>
  <si>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</si>
  <si>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</si>
  <si>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</si>
  <si>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</si>
  <si>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</si>
  <si>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</si>
  <si>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</si>
  <si>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</si>
  <si>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</si>
  <si>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</si>
  <si>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</si>
  <si>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</si>
  <si>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</si>
  <si>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</si>
  <si>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</si>
  <si>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</si>
  <si>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</si>
  <si>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</si>
  <si>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</si>
  <si>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</si>
  <si>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</si>
  <si>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</si>
  <si>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</si>
  <si>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</si>
  <si>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</si>
  <si>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</si>
  <si>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</si>
  <si>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</si>
  <si>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</si>
  <si>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</si>
  <si>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</si>
  <si>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</si>
  <si>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</si>
  <si>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</si>
  <si>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</si>
  <si>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</si>
  <si>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</si>
  <si>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</si>
  <si>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</si>
  <si>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GS 50kW to 4999 kW</t>
  </si>
  <si>
    <t>Unmettered Scattered Load</t>
  </si>
  <si>
    <t>Sentinel Lighiting</t>
  </si>
  <si>
    <t xml:space="preserve">-  </t>
  </si>
  <si>
    <t>Save on Energy Instant Discount Program</t>
  </si>
  <si>
    <t>Whole Home Pilot Program</t>
  </si>
  <si>
    <t>2012 VECC IRR LRAM Attachement B</t>
  </si>
  <si>
    <t xml:space="preserve"> </t>
  </si>
  <si>
    <t>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</si>
</sst>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41">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s>
  <fills count="9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812">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4" fontId="212" fillId="90" borderId="140" xfId="40" applyNumberFormat="1" applyFont="1" applyFill="1" applyBorder="1" applyAlignment="1">
      <alignment horizontal="left" vertical="center"/>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pplyProtection="1">
      <alignment horizontal="center"/>
    </xf>
    <xf numFmtId="284" fontId="41" fillId="2" borderId="103" xfId="0" applyNumberFormat="1" applyFont="1" applyFill="1" applyBorder="1" applyAlignment="1" applyProtection="1">
      <alignment horizontal="center"/>
    </xf>
    <xf numFmtId="284" fontId="45" fillId="2" borderId="137" xfId="0" applyNumberFormat="1" applyFont="1" applyFill="1" applyBorder="1" applyAlignment="1" applyProtection="1">
      <alignment horizontal="center"/>
    </xf>
    <xf numFmtId="168" fontId="45" fillId="2" borderId="107" xfId="0" applyNumberFormat="1" applyFont="1" applyFill="1" applyBorder="1" applyAlignment="1" applyProtection="1">
      <alignment horizontal="center"/>
    </xf>
    <xf numFmtId="284" fontId="41" fillId="2" borderId="37" xfId="0" applyNumberFormat="1" applyFont="1" applyFill="1" applyBorder="1" applyAlignment="1" applyProtection="1">
      <alignment horizontal="center"/>
    </xf>
    <xf numFmtId="284" fontId="45" fillId="2" borderId="107" xfId="0" applyNumberFormat="1" applyFont="1" applyFill="1" applyBorder="1" applyAlignment="1" applyProtection="1">
      <alignment horizontal="center"/>
    </xf>
    <xf numFmtId="168" fontId="45" fillId="2" borderId="48" xfId="0" applyNumberFormat="1" applyFont="1" applyFill="1" applyBorder="1" applyAlignment="1" applyProtection="1">
      <alignment horizontal="center"/>
    </xf>
    <xf numFmtId="284" fontId="41" fillId="2" borderId="55" xfId="0" applyNumberFormat="1" applyFont="1" applyFill="1" applyBorder="1" applyAlignment="1" applyProtection="1">
      <alignment horizontal="center"/>
    </xf>
    <xf numFmtId="284"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44" fontId="212" fillId="2" borderId="0" xfId="70" applyFont="1" applyFill="1" applyBorder="1" applyAlignment="1">
      <alignment horizontal="left" vertical="center"/>
    </xf>
    <xf numFmtId="44" fontId="212" fillId="28" borderId="123" xfId="70" applyFont="1" applyFill="1" applyBorder="1" applyAlignment="1">
      <alignment horizontal="left" vertical="center"/>
    </xf>
    <xf numFmtId="177"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77"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0" fontId="91" fillId="94" borderId="0" xfId="0" applyFont="1" applyFill="1" applyBorder="1" applyAlignment="1" applyProtection="1">
      <alignment vertical="top" wrapText="1"/>
      <protection locked="0"/>
    </xf>
    <xf numFmtId="0" fontId="91" fillId="2" borderId="0" xfId="0" applyFont="1" applyFill="1" applyBorder="1" applyAlignment="1" applyProtection="1">
      <alignment horizontal="center" vertical="center" wrapText="1"/>
      <protection locked="0"/>
    </xf>
    <xf numFmtId="0" fontId="0" fillId="2" borderId="0" xfId="0" applyFill="1" applyAlignment="1" applyProtection="1">
      <alignment horizontal="center" vertical="center"/>
      <protection locked="0"/>
    </xf>
    <xf numFmtId="9" fontId="45" fillId="28" borderId="0" xfId="72" applyFont="1" applyFill="1" applyBorder="1" applyAlignment="1">
      <alignment horizontal="center" vertical="center"/>
    </xf>
    <xf numFmtId="169" fontId="0" fillId="2" borderId="0" xfId="0" applyNumberFormat="1" applyFont="1" applyFill="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48" fillId="92" borderId="0" xfId="0" applyFont="1" applyFill="1" applyAlignment="1">
      <alignment horizontal="left" vertical="center" wrapText="1"/>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60614" cy="2368082"/>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09564" y="134471"/>
          <a:ext cx="18355467"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9462750" cy="198966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8215167"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818782"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9348186" cy="1971675"/>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1208314</xdr:colOff>
      <xdr:row>0</xdr:row>
      <xdr:rowOff>1458686</xdr:rowOff>
    </xdr:from>
    <xdr:to>
      <xdr:col>5</xdr:col>
      <xdr:colOff>3058070</xdr:colOff>
      <xdr:row>0</xdr:row>
      <xdr:rowOff>1706336</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7645743" y="1458686"/>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798864" cy="2335383"/>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19050</xdr:rowOff>
        </xdr:from>
        <xdr:to>
          <xdr:col>2</xdr:col>
          <xdr:colOff>1381125</xdr:colOff>
          <xdr:row>54</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19050</xdr:rowOff>
        </xdr:from>
        <xdr:to>
          <xdr:col>2</xdr:col>
          <xdr:colOff>1381125</xdr:colOff>
          <xdr:row>57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19050</xdr:rowOff>
        </xdr:from>
        <xdr:to>
          <xdr:col>2</xdr:col>
          <xdr:colOff>1381125</xdr:colOff>
          <xdr:row>60</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19050</xdr:rowOff>
        </xdr:from>
        <xdr:to>
          <xdr:col>2</xdr:col>
          <xdr:colOff>1381125</xdr:colOff>
          <xdr:row>63</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19050</xdr:rowOff>
        </xdr:from>
        <xdr:to>
          <xdr:col>2</xdr:col>
          <xdr:colOff>1381125</xdr:colOff>
          <xdr:row>66</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19050</xdr:rowOff>
        </xdr:from>
        <xdr:to>
          <xdr:col>2</xdr:col>
          <xdr:colOff>1381125</xdr:colOff>
          <xdr:row>69</xdr:row>
          <xdr:rowOff>161925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899606"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408748" cy="2187348"/>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85291" y="281441"/>
          <a:ext cx="15425998" cy="1573665"/>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17711" y="216648"/>
          <a:ext cx="17509665" cy="224802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zoomScale="80" zoomScaleNormal="80" workbookViewId="0">
      <selection activeCell="F6" sqref="F6"/>
    </sheetView>
  </sheetViews>
  <sheetFormatPr defaultColWidth="9.140625"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745" t="s">
        <v>174</v>
      </c>
      <c r="C3" s="745"/>
    </row>
    <row r="4" spans="1:3" ht="11.25" customHeight="1"/>
    <row r="5" spans="1:3" s="30" customFormat="1" ht="25.5" customHeight="1">
      <c r="B5" s="60" t="s">
        <v>421</v>
      </c>
      <c r="C5" s="60" t="s">
        <v>173</v>
      </c>
    </row>
    <row r="6" spans="1:3" s="176" customFormat="1" ht="48" customHeight="1">
      <c r="A6" s="241"/>
      <c r="B6" s="617" t="s">
        <v>170</v>
      </c>
      <c r="C6" s="670" t="s">
        <v>611</v>
      </c>
    </row>
    <row r="7" spans="1:3" s="176" customFormat="1" ht="21" customHeight="1">
      <c r="A7" s="241"/>
      <c r="B7" s="611" t="s">
        <v>555</v>
      </c>
      <c r="C7" s="671" t="s">
        <v>624</v>
      </c>
    </row>
    <row r="8" spans="1:3" s="176" customFormat="1" ht="32.25" customHeight="1">
      <c r="B8" s="611" t="s">
        <v>368</v>
      </c>
      <c r="C8" s="672" t="s">
        <v>612</v>
      </c>
    </row>
    <row r="9" spans="1:3" s="176" customFormat="1" ht="27.75" customHeight="1">
      <c r="B9" s="611" t="s">
        <v>169</v>
      </c>
      <c r="C9" s="672" t="s">
        <v>613</v>
      </c>
    </row>
    <row r="10" spans="1:3" s="176" customFormat="1" ht="33" customHeight="1">
      <c r="B10" s="611" t="s">
        <v>609</v>
      </c>
      <c r="C10" s="671" t="s">
        <v>617</v>
      </c>
    </row>
    <row r="11" spans="1:3" s="176" customFormat="1" ht="26.25" customHeight="1">
      <c r="B11" s="626" t="s">
        <v>369</v>
      </c>
      <c r="C11" s="674" t="s">
        <v>614</v>
      </c>
    </row>
    <row r="12" spans="1:3" s="176" customFormat="1" ht="39.75" customHeight="1">
      <c r="B12" s="611" t="s">
        <v>370</v>
      </c>
      <c r="C12" s="672" t="s">
        <v>615</v>
      </c>
    </row>
    <row r="13" spans="1:3" s="176" customFormat="1" ht="18" customHeight="1">
      <c r="B13" s="611" t="s">
        <v>371</v>
      </c>
      <c r="C13" s="672" t="s">
        <v>616</v>
      </c>
    </row>
    <row r="14" spans="1:3" s="176" customFormat="1" ht="13.5" customHeight="1">
      <c r="B14" s="611"/>
      <c r="C14" s="673"/>
    </row>
    <row r="15" spans="1:3" s="176" customFormat="1" ht="18" customHeight="1">
      <c r="B15" s="611" t="s">
        <v>682</v>
      </c>
      <c r="C15" s="671" t="s">
        <v>680</v>
      </c>
    </row>
    <row r="16" spans="1:3" s="176" customFormat="1" ht="8.25" customHeight="1">
      <c r="B16" s="611"/>
      <c r="C16" s="673"/>
    </row>
    <row r="17" spans="2:3" s="176" customFormat="1" ht="33" customHeight="1">
      <c r="B17" s="675" t="s">
        <v>610</v>
      </c>
      <c r="C17" s="676" t="s">
        <v>681</v>
      </c>
    </row>
    <row r="18" spans="2:3" s="103" customFormat="1" ht="15.75">
      <c r="B18" s="176"/>
    </row>
    <row r="19" spans="2:3" s="32" customFormat="1">
      <c r="B19"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P534"/>
  <sheetViews>
    <sheetView topLeftCell="A347" zoomScale="90" zoomScaleNormal="90" zoomScaleSheetLayoutView="80" zoomScalePageLayoutView="85" workbookViewId="0">
      <selection activeCell="H269" sqref="H269"/>
    </sheetView>
  </sheetViews>
  <sheetFormatPr defaultColWidth="9.140625" defaultRowHeight="14.25" outlineLevelRow="1" outlineLevelCol="1"/>
  <cols>
    <col min="1" max="1" width="4.7109375" style="509" customWidth="1"/>
    <col min="2" max="2" width="43.7109375" style="254" customWidth="1"/>
    <col min="3" max="3" width="14" style="254" customWidth="1"/>
    <col min="4" max="4" width="18.140625" style="253" customWidth="1"/>
    <col min="5" max="8" width="10.42578125" style="253" customWidth="1" outlineLevel="1"/>
    <col min="9" max="13" width="9.140625" style="253" customWidth="1" outlineLevel="1"/>
    <col min="14" max="14" width="12.42578125" style="253" customWidth="1" outlineLevel="1"/>
    <col min="15" max="15" width="17.5703125" style="253" customWidth="1"/>
    <col min="16" max="24" width="9.42578125" style="253" customWidth="1" outlineLevel="1"/>
    <col min="25" max="25" width="14.140625" style="255" customWidth="1"/>
    <col min="26" max="26" width="14.5703125" style="255" customWidth="1"/>
    <col min="27" max="27" width="16.85546875" style="255" customWidth="1"/>
    <col min="28" max="28" width="17.5703125" style="255" customWidth="1"/>
    <col min="29" max="35" width="14.5703125" style="255" customWidth="1"/>
    <col min="36" max="38" width="15" style="255" customWidth="1"/>
    <col min="39" max="39" width="14.28515625" style="256" customWidth="1"/>
    <col min="40" max="40" width="14.5703125" style="253" customWidth="1"/>
    <col min="41" max="41" width="14.85546875" style="253" customWidth="1"/>
    <col min="42" max="42" width="14" style="253" customWidth="1"/>
    <col min="43" max="43" width="9.7109375" style="253" customWidth="1"/>
    <col min="44" max="44" width="11.140625" style="253" customWidth="1"/>
    <col min="45" max="45" width="12.140625" style="253" customWidth="1"/>
    <col min="46" max="46" width="6.42578125" style="253" bestFit="1" customWidth="1"/>
    <col min="47" max="51" width="9.140625" style="253"/>
    <col min="52" max="52" width="6.42578125" style="253" bestFit="1" customWidth="1"/>
    <col min="53" max="16384" width="9.140625" style="253"/>
  </cols>
  <sheetData>
    <row r="1" spans="1:39" ht="164.25" customHeight="1"/>
    <row r="2" spans="1:39" ht="23.25" customHeight="1" thickBot="1"/>
    <row r="3" spans="1:39" ht="25.5" customHeight="1" thickBot="1">
      <c r="B3" s="795" t="s">
        <v>171</v>
      </c>
      <c r="C3" s="257" t="s">
        <v>175</v>
      </c>
      <c r="D3" s="507"/>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795"/>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4"/>
      <c r="C5" s="792" t="s">
        <v>554</v>
      </c>
      <c r="D5" s="793"/>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795" t="s">
        <v>507</v>
      </c>
      <c r="C7" s="796" t="s">
        <v>643</v>
      </c>
      <c r="D7" s="796"/>
      <c r="E7" s="796"/>
      <c r="F7" s="796"/>
      <c r="G7" s="796"/>
      <c r="H7" s="796"/>
      <c r="I7" s="796"/>
      <c r="J7" s="796"/>
      <c r="K7" s="796"/>
      <c r="L7" s="796"/>
      <c r="M7" s="796"/>
      <c r="N7" s="796"/>
      <c r="O7" s="796"/>
      <c r="P7" s="796"/>
      <c r="Q7" s="796"/>
      <c r="R7" s="796"/>
      <c r="S7" s="796"/>
      <c r="T7" s="796"/>
      <c r="U7" s="796"/>
      <c r="V7" s="796"/>
      <c r="W7" s="796"/>
      <c r="X7" s="796"/>
      <c r="Y7" s="605"/>
      <c r="Z7" s="605"/>
      <c r="AA7" s="605"/>
      <c r="AB7" s="605"/>
      <c r="AC7" s="605"/>
      <c r="AD7" s="605"/>
      <c r="AE7" s="270"/>
      <c r="AF7" s="270"/>
      <c r="AG7" s="270"/>
      <c r="AH7" s="270"/>
      <c r="AI7" s="270"/>
      <c r="AJ7" s="270"/>
      <c r="AK7" s="270"/>
      <c r="AL7" s="270"/>
    </row>
    <row r="8" spans="1:39" s="271" customFormat="1" ht="58.5" customHeight="1">
      <c r="A8" s="509"/>
      <c r="B8" s="795"/>
      <c r="C8" s="796" t="s">
        <v>581</v>
      </c>
      <c r="D8" s="796"/>
      <c r="E8" s="796"/>
      <c r="F8" s="796"/>
      <c r="G8" s="796"/>
      <c r="H8" s="796"/>
      <c r="I8" s="796"/>
      <c r="J8" s="796"/>
      <c r="K8" s="796"/>
      <c r="L8" s="796"/>
      <c r="M8" s="796"/>
      <c r="N8" s="796"/>
      <c r="O8" s="796"/>
      <c r="P8" s="796"/>
      <c r="Q8" s="796"/>
      <c r="R8" s="796"/>
      <c r="S8" s="796"/>
      <c r="T8" s="796"/>
      <c r="U8" s="796"/>
      <c r="V8" s="796"/>
      <c r="W8" s="796"/>
      <c r="X8" s="796"/>
      <c r="Y8" s="605"/>
      <c r="Z8" s="605"/>
      <c r="AA8" s="605"/>
      <c r="AB8" s="605"/>
      <c r="AC8" s="605"/>
      <c r="AD8" s="605"/>
      <c r="AE8" s="272"/>
      <c r="AF8" s="255"/>
      <c r="AG8" s="255"/>
      <c r="AH8" s="255"/>
      <c r="AI8" s="255"/>
      <c r="AJ8" s="255"/>
      <c r="AK8" s="255"/>
      <c r="AL8" s="255"/>
      <c r="AM8" s="256"/>
    </row>
    <row r="9" spans="1:39" s="271" customFormat="1" ht="57.75" customHeight="1">
      <c r="A9" s="509"/>
      <c r="B9" s="273"/>
      <c r="C9" s="796" t="s">
        <v>580</v>
      </c>
      <c r="D9" s="796"/>
      <c r="E9" s="796"/>
      <c r="F9" s="796"/>
      <c r="G9" s="796"/>
      <c r="H9" s="796"/>
      <c r="I9" s="796"/>
      <c r="J9" s="796"/>
      <c r="K9" s="796"/>
      <c r="L9" s="796"/>
      <c r="M9" s="796"/>
      <c r="N9" s="796"/>
      <c r="O9" s="796"/>
      <c r="P9" s="796"/>
      <c r="Q9" s="796"/>
      <c r="R9" s="796"/>
      <c r="S9" s="796"/>
      <c r="T9" s="796"/>
      <c r="U9" s="796"/>
      <c r="V9" s="796"/>
      <c r="W9" s="796"/>
      <c r="X9" s="796"/>
      <c r="Y9" s="605"/>
      <c r="Z9" s="605"/>
      <c r="AA9" s="605"/>
      <c r="AB9" s="605"/>
      <c r="AC9" s="605"/>
      <c r="AD9" s="605"/>
      <c r="AE9" s="272"/>
      <c r="AF9" s="255"/>
      <c r="AG9" s="255"/>
      <c r="AH9" s="255"/>
      <c r="AI9" s="255"/>
      <c r="AJ9" s="255"/>
      <c r="AK9" s="255"/>
      <c r="AL9" s="255"/>
      <c r="AM9" s="256"/>
    </row>
    <row r="10" spans="1:39" ht="41.25" customHeight="1">
      <c r="B10" s="275"/>
      <c r="C10" s="796" t="s">
        <v>646</v>
      </c>
      <c r="D10" s="796"/>
      <c r="E10" s="796"/>
      <c r="F10" s="796"/>
      <c r="G10" s="796"/>
      <c r="H10" s="796"/>
      <c r="I10" s="796"/>
      <c r="J10" s="796"/>
      <c r="K10" s="796"/>
      <c r="L10" s="796"/>
      <c r="M10" s="796"/>
      <c r="N10" s="796"/>
      <c r="O10" s="796"/>
      <c r="P10" s="796"/>
      <c r="Q10" s="796"/>
      <c r="R10" s="796"/>
      <c r="S10" s="796"/>
      <c r="T10" s="796"/>
      <c r="U10" s="796"/>
      <c r="V10" s="796"/>
      <c r="W10" s="796"/>
      <c r="X10" s="796"/>
      <c r="Y10" s="605"/>
      <c r="Z10" s="605"/>
      <c r="AA10" s="605"/>
      <c r="AB10" s="605"/>
      <c r="AC10" s="605"/>
      <c r="AD10" s="605"/>
      <c r="AE10" s="272"/>
      <c r="AF10" s="276"/>
      <c r="AG10" s="276"/>
      <c r="AH10" s="276"/>
      <c r="AI10" s="276"/>
      <c r="AJ10" s="276"/>
      <c r="AK10" s="276"/>
      <c r="AL10" s="276"/>
    </row>
    <row r="11" spans="1:39" ht="53.25" customHeight="1">
      <c r="C11" s="796" t="s">
        <v>631</v>
      </c>
      <c r="D11" s="796"/>
      <c r="E11" s="796"/>
      <c r="F11" s="796"/>
      <c r="G11" s="796"/>
      <c r="H11" s="796"/>
      <c r="I11" s="796"/>
      <c r="J11" s="796"/>
      <c r="K11" s="796"/>
      <c r="L11" s="796"/>
      <c r="M11" s="796"/>
      <c r="N11" s="796"/>
      <c r="O11" s="796"/>
      <c r="P11" s="796"/>
      <c r="Q11" s="796"/>
      <c r="R11" s="796"/>
      <c r="S11" s="796"/>
      <c r="T11" s="796"/>
      <c r="U11" s="796"/>
      <c r="V11" s="796"/>
      <c r="W11" s="796"/>
      <c r="X11" s="796"/>
      <c r="Y11" s="605"/>
      <c r="Z11" s="605"/>
      <c r="AA11" s="605"/>
      <c r="AB11" s="605"/>
      <c r="AC11" s="605"/>
      <c r="AD11" s="605"/>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795" t="s">
        <v>530</v>
      </c>
      <c r="C13" s="590" t="s">
        <v>525</v>
      </c>
      <c r="D13" s="540"/>
      <c r="E13" s="540"/>
      <c r="F13" s="540"/>
      <c r="G13" s="540"/>
      <c r="H13" s="540"/>
      <c r="I13" s="540"/>
      <c r="J13" s="540"/>
      <c r="K13" s="540"/>
      <c r="L13" s="540"/>
      <c r="M13" s="540"/>
      <c r="N13" s="540"/>
      <c r="O13" s="540"/>
      <c r="P13" s="540"/>
      <c r="Q13" s="540"/>
      <c r="R13" s="540"/>
      <c r="S13" s="540"/>
      <c r="T13" s="540"/>
      <c r="U13" s="540"/>
      <c r="V13" s="540"/>
      <c r="W13" s="540"/>
      <c r="X13" s="540"/>
      <c r="Y13" s="540"/>
      <c r="Z13" s="540"/>
      <c r="AA13" s="540"/>
      <c r="AB13" s="540"/>
      <c r="AC13" s="540"/>
      <c r="AD13" s="540"/>
      <c r="AE13" s="272"/>
      <c r="AF13" s="276"/>
      <c r="AG13" s="276"/>
      <c r="AH13" s="276"/>
      <c r="AI13" s="276"/>
      <c r="AJ13" s="276"/>
      <c r="AK13" s="276"/>
      <c r="AL13" s="276"/>
      <c r="AM13" s="253"/>
    </row>
    <row r="14" spans="1:39" ht="20.25" customHeight="1">
      <c r="B14" s="795"/>
      <c r="C14" s="590" t="s">
        <v>526</v>
      </c>
      <c r="D14" s="540"/>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272"/>
      <c r="AF14" s="276"/>
      <c r="AG14" s="276"/>
      <c r="AH14" s="276"/>
      <c r="AI14" s="276"/>
      <c r="AJ14" s="276"/>
      <c r="AK14" s="276"/>
      <c r="AL14" s="276"/>
      <c r="AM14" s="253"/>
    </row>
    <row r="15" spans="1:39" ht="20.25" customHeight="1">
      <c r="C15" s="590" t="s">
        <v>527</v>
      </c>
      <c r="D15" s="54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272"/>
      <c r="AF15" s="276"/>
      <c r="AG15" s="276"/>
      <c r="AH15" s="276"/>
      <c r="AI15" s="276"/>
      <c r="AJ15" s="276"/>
      <c r="AK15" s="276"/>
      <c r="AL15" s="276"/>
      <c r="AM15" s="253"/>
    </row>
    <row r="16" spans="1:39" ht="20.25" customHeight="1">
      <c r="C16" s="590" t="s">
        <v>528</v>
      </c>
      <c r="D16" s="540"/>
      <c r="E16" s="540"/>
      <c r="F16" s="540"/>
      <c r="G16" s="540"/>
      <c r="H16" s="540"/>
      <c r="I16" s="540"/>
      <c r="J16" s="540"/>
      <c r="K16" s="540"/>
      <c r="L16" s="540"/>
      <c r="M16" s="540"/>
      <c r="N16" s="540"/>
      <c r="O16" s="540"/>
      <c r="P16" s="540"/>
      <c r="Q16" s="540"/>
      <c r="R16" s="540"/>
      <c r="S16" s="540"/>
      <c r="T16" s="540"/>
      <c r="U16" s="540"/>
      <c r="V16" s="540"/>
      <c r="W16" s="540"/>
      <c r="X16" s="540"/>
      <c r="Y16" s="540"/>
      <c r="Z16" s="540"/>
      <c r="AA16" s="540"/>
      <c r="AB16" s="540"/>
      <c r="AC16" s="540"/>
      <c r="AD16" s="540"/>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75">
      <c r="B18" s="280" t="s">
        <v>242</v>
      </c>
      <c r="C18" s="281"/>
      <c r="E18" s="589"/>
      <c r="O18" s="281"/>
      <c r="Y18" s="270"/>
      <c r="Z18" s="267"/>
      <c r="AA18" s="267"/>
      <c r="AB18" s="267"/>
      <c r="AC18" s="267"/>
      <c r="AD18" s="267"/>
      <c r="AE18" s="267"/>
      <c r="AF18" s="267"/>
      <c r="AG18" s="267"/>
      <c r="AH18" s="267"/>
      <c r="AI18" s="267"/>
      <c r="AJ18" s="267"/>
      <c r="AK18" s="267"/>
      <c r="AL18" s="267"/>
      <c r="AM18" s="282"/>
    </row>
    <row r="19" spans="1:39" s="283" customFormat="1" ht="36" customHeight="1">
      <c r="A19" s="509"/>
      <c r="B19" s="797" t="s">
        <v>211</v>
      </c>
      <c r="C19" s="799" t="s">
        <v>33</v>
      </c>
      <c r="D19" s="284" t="s">
        <v>423</v>
      </c>
      <c r="E19" s="801" t="s">
        <v>209</v>
      </c>
      <c r="F19" s="802"/>
      <c r="G19" s="802"/>
      <c r="H19" s="802"/>
      <c r="I19" s="802"/>
      <c r="J19" s="802"/>
      <c r="K19" s="802"/>
      <c r="L19" s="802"/>
      <c r="M19" s="803"/>
      <c r="N19" s="807" t="s">
        <v>213</v>
      </c>
      <c r="O19" s="284" t="s">
        <v>424</v>
      </c>
      <c r="P19" s="801" t="s">
        <v>212</v>
      </c>
      <c r="Q19" s="802"/>
      <c r="R19" s="802"/>
      <c r="S19" s="802"/>
      <c r="T19" s="802"/>
      <c r="U19" s="802"/>
      <c r="V19" s="802"/>
      <c r="W19" s="802"/>
      <c r="X19" s="803"/>
      <c r="Y19" s="804" t="s">
        <v>244</v>
      </c>
      <c r="Z19" s="805"/>
      <c r="AA19" s="805"/>
      <c r="AB19" s="805"/>
      <c r="AC19" s="805"/>
      <c r="AD19" s="805"/>
      <c r="AE19" s="805"/>
      <c r="AF19" s="805"/>
      <c r="AG19" s="805"/>
      <c r="AH19" s="805"/>
      <c r="AI19" s="805"/>
      <c r="AJ19" s="805"/>
      <c r="AK19" s="805"/>
      <c r="AL19" s="805"/>
      <c r="AM19" s="806"/>
    </row>
    <row r="20" spans="1:39" s="283" customFormat="1" ht="59.25" customHeight="1">
      <c r="A20" s="509"/>
      <c r="B20" s="798"/>
      <c r="C20" s="800"/>
      <c r="D20" s="285">
        <v>2011</v>
      </c>
      <c r="E20" s="285">
        <v>2012</v>
      </c>
      <c r="F20" s="285">
        <v>2013</v>
      </c>
      <c r="G20" s="285">
        <v>2014</v>
      </c>
      <c r="H20" s="285">
        <v>2015</v>
      </c>
      <c r="I20" s="285">
        <v>2016</v>
      </c>
      <c r="J20" s="285">
        <v>2017</v>
      </c>
      <c r="K20" s="285">
        <v>2018</v>
      </c>
      <c r="L20" s="285">
        <v>2019</v>
      </c>
      <c r="M20" s="285">
        <v>2020</v>
      </c>
      <c r="N20" s="808"/>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50kW to 4999 kW</v>
      </c>
      <c r="AB20" s="286" t="str">
        <f>'1.  LRAMVA Summary'!G52</f>
        <v>Unmettered Scattered Load</v>
      </c>
      <c r="AC20" s="286" t="str">
        <f>'1.  LRAMVA Summary'!H52</f>
        <v>Sentinel Lighiting</v>
      </c>
      <c r="AD20" s="286" t="str">
        <f>'1.  LRAMVA Summary'!I52</f>
        <v>Street Lighting</v>
      </c>
      <c r="AE20" s="286" t="str">
        <f>'1.  LRAMVA Summary'!J52</f>
        <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10"/>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kWh</v>
      </c>
      <c r="AC21" s="291" t="str">
        <f>'1.  LRAMVA Summary'!H53</f>
        <v>kw</v>
      </c>
      <c r="AD21" s="291" t="str">
        <f>'1.  LRAMVA Summary'!I53</f>
        <v>kw</v>
      </c>
      <c r="AE21" s="291">
        <f>'1.  LRAMVA Summary'!J53</f>
        <v>0</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9">
        <v>1</v>
      </c>
      <c r="B22" s="294" t="s">
        <v>1</v>
      </c>
      <c r="C22" s="291" t="s">
        <v>25</v>
      </c>
      <c r="D22" s="295">
        <v>9008.91</v>
      </c>
      <c r="E22" s="295">
        <v>9008.91</v>
      </c>
      <c r="F22" s="295">
        <v>9008.91</v>
      </c>
      <c r="G22" s="295">
        <v>9008.83</v>
      </c>
      <c r="H22" s="295">
        <v>7055.93</v>
      </c>
      <c r="I22" s="295">
        <v>0</v>
      </c>
      <c r="J22" s="295">
        <v>0</v>
      </c>
      <c r="K22" s="295">
        <v>0</v>
      </c>
      <c r="L22" s="295">
        <v>0</v>
      </c>
      <c r="M22" s="295">
        <v>0</v>
      </c>
      <c r="N22" s="291"/>
      <c r="O22" s="295">
        <v>1.1930000000000001</v>
      </c>
      <c r="P22" s="295">
        <v>1.1930000000000001</v>
      </c>
      <c r="Q22" s="295">
        <v>1.1930000000000001</v>
      </c>
      <c r="R22" s="295">
        <v>1.1930000000000001</v>
      </c>
      <c r="S22" s="295">
        <v>0.92769999999999997</v>
      </c>
      <c r="T22" s="295">
        <v>0</v>
      </c>
      <c r="U22" s="295">
        <v>0</v>
      </c>
      <c r="V22" s="295">
        <v>0</v>
      </c>
      <c r="W22" s="295">
        <v>0</v>
      </c>
      <c r="X22" s="295">
        <v>0</v>
      </c>
      <c r="Y22" s="410">
        <v>1</v>
      </c>
      <c r="Z22" s="410"/>
      <c r="AA22" s="410"/>
      <c r="AB22" s="410"/>
      <c r="AC22" s="410"/>
      <c r="AD22" s="410"/>
      <c r="AE22" s="410"/>
      <c r="AF22" s="410"/>
      <c r="AG22" s="410"/>
      <c r="AH22" s="410"/>
      <c r="AI22" s="410"/>
      <c r="AJ22" s="410"/>
      <c r="AK22" s="410"/>
      <c r="AL22" s="410"/>
      <c r="AM22" s="296">
        <f>SUM(Y22:AL22)</f>
        <v>1</v>
      </c>
    </row>
    <row r="23" spans="1:39" s="283" customFormat="1" ht="15" outlineLevel="1">
      <c r="A23" s="509"/>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1</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75" outlineLevel="1">
      <c r="A24" s="511"/>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9">
        <v>2</v>
      </c>
      <c r="B25" s="294" t="s">
        <v>2</v>
      </c>
      <c r="C25" s="291" t="s">
        <v>25</v>
      </c>
      <c r="D25" s="295">
        <v>1039.43</v>
      </c>
      <c r="E25" s="295">
        <v>1039.43</v>
      </c>
      <c r="F25" s="295">
        <v>1039.43</v>
      </c>
      <c r="G25" s="295">
        <v>21.56</v>
      </c>
      <c r="H25" s="295">
        <v>0</v>
      </c>
      <c r="I25" s="295">
        <v>0</v>
      </c>
      <c r="J25" s="295">
        <v>0</v>
      </c>
      <c r="K25" s="295">
        <v>0</v>
      </c>
      <c r="L25" s="295">
        <v>0</v>
      </c>
      <c r="M25" s="295">
        <v>0</v>
      </c>
      <c r="N25" s="291"/>
      <c r="O25" s="295">
        <v>1.1503000000000001</v>
      </c>
      <c r="P25" s="295">
        <v>1.1503000000000001</v>
      </c>
      <c r="Q25" s="295">
        <v>1.1503000000000001</v>
      </c>
      <c r="R25" s="295">
        <v>1.21E-2</v>
      </c>
      <c r="S25" s="295">
        <v>0</v>
      </c>
      <c r="T25" s="295">
        <v>0</v>
      </c>
      <c r="U25" s="295">
        <v>0</v>
      </c>
      <c r="V25" s="295">
        <v>0</v>
      </c>
      <c r="W25" s="295">
        <v>0</v>
      </c>
      <c r="X25" s="295">
        <v>0</v>
      </c>
      <c r="Y25" s="410">
        <v>1</v>
      </c>
      <c r="Z25" s="410"/>
      <c r="AA25" s="410"/>
      <c r="AB25" s="410"/>
      <c r="AC25" s="410"/>
      <c r="AD25" s="410"/>
      <c r="AE25" s="410"/>
      <c r="AF25" s="410"/>
      <c r="AG25" s="410"/>
      <c r="AH25" s="410"/>
      <c r="AI25" s="410"/>
      <c r="AJ25" s="410"/>
      <c r="AK25" s="410"/>
      <c r="AL25" s="410"/>
      <c r="AM25" s="296">
        <f>SUM(Y25:AL25)</f>
        <v>1</v>
      </c>
    </row>
    <row r="26" spans="1:39" s="283" customFormat="1" ht="15" outlineLevel="1">
      <c r="A26" s="509"/>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1</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75" outlineLevel="1">
      <c r="A27" s="511"/>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9">
        <v>3</v>
      </c>
      <c r="B28" s="294" t="s">
        <v>3</v>
      </c>
      <c r="C28" s="291" t="s">
        <v>25</v>
      </c>
      <c r="D28" s="295">
        <v>291.99</v>
      </c>
      <c r="E28" s="295">
        <v>291.99</v>
      </c>
      <c r="F28" s="295">
        <v>291.99</v>
      </c>
      <c r="G28" s="295">
        <v>291.99</v>
      </c>
      <c r="H28" s="295">
        <v>291.99</v>
      </c>
      <c r="I28" s="295">
        <v>291.99</v>
      </c>
      <c r="J28" s="295">
        <v>291.99</v>
      </c>
      <c r="K28" s="295">
        <v>291.99</v>
      </c>
      <c r="L28" s="295">
        <v>291.99</v>
      </c>
      <c r="M28" s="295">
        <v>291.99</v>
      </c>
      <c r="N28" s="291"/>
      <c r="O28" s="295">
        <v>0.15590000000000001</v>
      </c>
      <c r="P28" s="295">
        <v>0.15590000000000001</v>
      </c>
      <c r="Q28" s="295">
        <v>0.15590000000000001</v>
      </c>
      <c r="R28" s="295">
        <v>0.15590000000000001</v>
      </c>
      <c r="S28" s="295">
        <v>0.15590000000000001</v>
      </c>
      <c r="T28" s="295">
        <v>0.15590000000000001</v>
      </c>
      <c r="U28" s="295">
        <v>0.15590000000000001</v>
      </c>
      <c r="V28" s="295">
        <v>0.15590000000000001</v>
      </c>
      <c r="W28" s="295">
        <v>0.15590000000000001</v>
      </c>
      <c r="X28" s="295">
        <v>0.15590000000000001</v>
      </c>
      <c r="Y28" s="410">
        <v>1</v>
      </c>
      <c r="Z28" s="410"/>
      <c r="AA28" s="410"/>
      <c r="AB28" s="410"/>
      <c r="AC28" s="410"/>
      <c r="AD28" s="410"/>
      <c r="AE28" s="410"/>
      <c r="AF28" s="410"/>
      <c r="AG28" s="410"/>
      <c r="AH28" s="410"/>
      <c r="AI28" s="410"/>
      <c r="AJ28" s="410"/>
      <c r="AK28" s="410"/>
      <c r="AL28" s="410"/>
      <c r="AM28" s="296">
        <f>SUM(Y28:AL28)</f>
        <v>1</v>
      </c>
    </row>
    <row r="29" spans="1:39" s="283" customFormat="1" ht="15" outlineLevel="1">
      <c r="A29" s="509"/>
      <c r="B29" s="294" t="s">
        <v>214</v>
      </c>
      <c r="C29" s="291" t="s">
        <v>163</v>
      </c>
      <c r="D29" s="295">
        <v>-65.64</v>
      </c>
      <c r="E29" s="295">
        <v>-65.64</v>
      </c>
      <c r="F29" s="295">
        <v>-65.64</v>
      </c>
      <c r="G29" s="295">
        <v>-65.64</v>
      </c>
      <c r="H29" s="295">
        <v>-65.64</v>
      </c>
      <c r="I29" s="295">
        <v>-65.64</v>
      </c>
      <c r="J29" s="295">
        <v>-65.64</v>
      </c>
      <c r="K29" s="295">
        <v>-65.64</v>
      </c>
      <c r="L29" s="295">
        <v>-65.64</v>
      </c>
      <c r="M29" s="295">
        <v>-65.64</v>
      </c>
      <c r="N29" s="468"/>
      <c r="O29" s="295"/>
      <c r="P29" s="295">
        <v>-3.5400000000000001E-2</v>
      </c>
      <c r="Q29" s="295">
        <v>-3.5400000000000001E-2</v>
      </c>
      <c r="R29" s="295">
        <v>-3.5400000000000001E-2</v>
      </c>
      <c r="S29" s="295">
        <v>-3.5400000000000001E-2</v>
      </c>
      <c r="T29" s="295">
        <v>-3.5400000000000001E-2</v>
      </c>
      <c r="U29" s="295">
        <v>-3.5400000000000001E-2</v>
      </c>
      <c r="V29" s="295">
        <v>-3.5400000000000001E-2</v>
      </c>
      <c r="W29" s="295">
        <v>-3.5400000000000001E-2</v>
      </c>
      <c r="X29" s="295">
        <v>-3.5400000000000001E-2</v>
      </c>
      <c r="Y29" s="411">
        <f>Y28</f>
        <v>1</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 outlineLevel="1">
      <c r="A30" s="509"/>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9">
        <v>4</v>
      </c>
      <c r="B31" s="294" t="s">
        <v>4</v>
      </c>
      <c r="C31" s="291" t="s">
        <v>25</v>
      </c>
      <c r="D31" s="295">
        <v>7036.56</v>
      </c>
      <c r="E31" s="295">
        <v>7036.56</v>
      </c>
      <c r="F31" s="295">
        <v>7036.56</v>
      </c>
      <c r="G31" s="295">
        <v>7036.56</v>
      </c>
      <c r="H31" s="295">
        <v>6472.72</v>
      </c>
      <c r="I31" s="295">
        <v>5856.76</v>
      </c>
      <c r="J31" s="295">
        <v>4579.75</v>
      </c>
      <c r="K31" s="295">
        <v>4550.04</v>
      </c>
      <c r="L31" s="295">
        <v>5729.84</v>
      </c>
      <c r="M31" s="295">
        <v>2188.79</v>
      </c>
      <c r="N31" s="291"/>
      <c r="O31" s="295">
        <v>0.43409999999999999</v>
      </c>
      <c r="P31" s="295">
        <v>0.43409999999999999</v>
      </c>
      <c r="Q31" s="295">
        <v>0.43409999999999999</v>
      </c>
      <c r="R31" s="295">
        <v>0.43409999999999999</v>
      </c>
      <c r="S31" s="295">
        <v>0.40799999999999997</v>
      </c>
      <c r="T31" s="295">
        <v>0.3795</v>
      </c>
      <c r="U31" s="295">
        <v>0.32029999999999997</v>
      </c>
      <c r="V31" s="295">
        <v>0.317</v>
      </c>
      <c r="W31" s="295">
        <v>0.37159999999999999</v>
      </c>
      <c r="X31" s="295">
        <v>0.20760000000000001</v>
      </c>
      <c r="Y31" s="410">
        <v>1</v>
      </c>
      <c r="Z31" s="410"/>
      <c r="AA31" s="410"/>
      <c r="AB31" s="410"/>
      <c r="AC31" s="410"/>
      <c r="AD31" s="410"/>
      <c r="AE31" s="410"/>
      <c r="AF31" s="410"/>
      <c r="AG31" s="410"/>
      <c r="AH31" s="410"/>
      <c r="AI31" s="410"/>
      <c r="AJ31" s="410"/>
      <c r="AK31" s="410"/>
      <c r="AL31" s="410"/>
      <c r="AM31" s="296">
        <f>SUM(Y31:AL31)</f>
        <v>1</v>
      </c>
    </row>
    <row r="32" spans="1:39" s="283" customFormat="1" ht="15" outlineLevel="1">
      <c r="A32" s="509"/>
      <c r="B32" s="294" t="s">
        <v>214</v>
      </c>
      <c r="C32" s="291" t="s">
        <v>163</v>
      </c>
      <c r="D32" s="295">
        <v>104.35</v>
      </c>
      <c r="E32" s="295">
        <v>104.35</v>
      </c>
      <c r="F32" s="295">
        <v>104.35</v>
      </c>
      <c r="G32" s="295">
        <v>104.35</v>
      </c>
      <c r="H32" s="295">
        <v>104.35</v>
      </c>
      <c r="I32" s="295">
        <v>95.35</v>
      </c>
      <c r="J32" s="295">
        <v>58.49</v>
      </c>
      <c r="K32" s="295">
        <v>58.41</v>
      </c>
      <c r="L32" s="295">
        <v>58.41</v>
      </c>
      <c r="M32" s="295">
        <v>20.69</v>
      </c>
      <c r="N32" s="468"/>
      <c r="O32" s="295">
        <v>6.1000000000000004E-3</v>
      </c>
      <c r="P32" s="295">
        <v>6.1000000000000004E-3</v>
      </c>
      <c r="Q32" s="295">
        <v>6.1000000000000004E-3</v>
      </c>
      <c r="R32" s="295">
        <v>6.1000000000000004E-3</v>
      </c>
      <c r="S32" s="295">
        <v>5.7000000000000002E-3</v>
      </c>
      <c r="T32" s="295">
        <v>4.0000000000000001E-3</v>
      </c>
      <c r="U32" s="295">
        <v>4.0000000000000001E-3</v>
      </c>
      <c r="V32" s="295">
        <v>4.0000000000000001E-3</v>
      </c>
      <c r="W32" s="295">
        <v>2.2000000000000001E-3</v>
      </c>
      <c r="X32" s="295"/>
      <c r="Y32" s="411">
        <f>Y31</f>
        <v>1</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 outlineLevel="1">
      <c r="A33" s="509"/>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9">
        <v>5</v>
      </c>
      <c r="B34" s="294" t="s">
        <v>5</v>
      </c>
      <c r="C34" s="291" t="s">
        <v>25</v>
      </c>
      <c r="D34" s="295">
        <v>11125.12</v>
      </c>
      <c r="E34" s="295">
        <v>11125.12</v>
      </c>
      <c r="F34" s="295">
        <v>11125.12</v>
      </c>
      <c r="G34" s="295">
        <v>11125.12</v>
      </c>
      <c r="H34" s="295">
        <v>10167.540000000001</v>
      </c>
      <c r="I34" s="295">
        <v>9121.42</v>
      </c>
      <c r="J34" s="295">
        <v>6876.97</v>
      </c>
      <c r="K34" s="295">
        <v>6851.88</v>
      </c>
      <c r="L34" s="295">
        <v>8855.58</v>
      </c>
      <c r="M34" s="295">
        <v>2841.68</v>
      </c>
      <c r="N34" s="291"/>
      <c r="O34" s="295">
        <v>0.63660000000000005</v>
      </c>
      <c r="P34" s="295">
        <v>0.63660000000000005</v>
      </c>
      <c r="Q34" s="295">
        <v>0.63660000000000005</v>
      </c>
      <c r="R34" s="295">
        <v>0.63660000000000005</v>
      </c>
      <c r="S34" s="295">
        <v>0.59219999999999995</v>
      </c>
      <c r="T34" s="295">
        <v>0.54379999999999995</v>
      </c>
      <c r="U34" s="295">
        <v>0.43980000000000002</v>
      </c>
      <c r="V34" s="295">
        <v>0.437</v>
      </c>
      <c r="W34" s="295">
        <v>0.52980000000000005</v>
      </c>
      <c r="X34" s="295">
        <v>0.25130000000000002</v>
      </c>
      <c r="Y34" s="410">
        <v>1</v>
      </c>
      <c r="Z34" s="410"/>
      <c r="AA34" s="410"/>
      <c r="AB34" s="410"/>
      <c r="AC34" s="410"/>
      <c r="AD34" s="410"/>
      <c r="AE34" s="410"/>
      <c r="AF34" s="410"/>
      <c r="AG34" s="410"/>
      <c r="AH34" s="410"/>
      <c r="AI34" s="410"/>
      <c r="AJ34" s="410"/>
      <c r="AK34" s="410"/>
      <c r="AL34" s="410"/>
      <c r="AM34" s="296">
        <f>SUM(Y34:AL34)</f>
        <v>1</v>
      </c>
    </row>
    <row r="35" spans="1:39" s="283" customFormat="1" ht="15" outlineLevel="1">
      <c r="A35" s="509"/>
      <c r="B35" s="294" t="s">
        <v>214</v>
      </c>
      <c r="C35" s="291" t="s">
        <v>163</v>
      </c>
      <c r="D35" s="295">
        <v>826.56</v>
      </c>
      <c r="E35" s="295">
        <v>826.56</v>
      </c>
      <c r="F35" s="295">
        <v>826.56</v>
      </c>
      <c r="G35" s="295">
        <v>826.56</v>
      </c>
      <c r="H35" s="295">
        <v>826.56</v>
      </c>
      <c r="I35" s="295">
        <v>751.11</v>
      </c>
      <c r="J35" s="295">
        <v>405.51</v>
      </c>
      <c r="K35" s="295">
        <v>405.43</v>
      </c>
      <c r="L35" s="295">
        <v>405.43</v>
      </c>
      <c r="M35" s="295">
        <v>89.44</v>
      </c>
      <c r="N35" s="468"/>
      <c r="O35" s="295">
        <v>4.0800000000000003E-2</v>
      </c>
      <c r="P35" s="295">
        <v>4.0800000000000003E-2</v>
      </c>
      <c r="Q35" s="295">
        <v>4.0800000000000003E-2</v>
      </c>
      <c r="R35" s="295">
        <v>4.0800000000000003E-2</v>
      </c>
      <c r="S35" s="295">
        <v>3.73E-2</v>
      </c>
      <c r="T35" s="295">
        <v>2.1299999999999999E-2</v>
      </c>
      <c r="U35" s="295">
        <v>2.1299999999999999E-2</v>
      </c>
      <c r="V35" s="295">
        <v>2.1299999999999999E-2</v>
      </c>
      <c r="W35" s="295">
        <v>6.7000000000000002E-3</v>
      </c>
      <c r="X35" s="295"/>
      <c r="Y35" s="411">
        <f>Y34</f>
        <v>1</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 outlineLevel="1">
      <c r="A36" s="509"/>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9">
        <v>6</v>
      </c>
      <c r="B37" s="294" t="s">
        <v>6</v>
      </c>
      <c r="C37" s="291" t="s">
        <v>25</v>
      </c>
      <c r="D37" s="295"/>
      <c r="E37" s="295"/>
      <c r="F37" s="295"/>
      <c r="G37" s="295"/>
      <c r="H37" s="295"/>
      <c r="I37" s="295"/>
      <c r="J37" s="295"/>
      <c r="K37" s="295"/>
      <c r="L37" s="295"/>
      <c r="M37" s="295"/>
      <c r="N37" s="291"/>
      <c r="O37" s="295"/>
      <c r="P37" s="295"/>
      <c r="Q37" s="295"/>
      <c r="R37" s="295"/>
      <c r="S37" s="295"/>
      <c r="T37" s="295"/>
      <c r="U37" s="295"/>
      <c r="V37" s="295"/>
      <c r="W37" s="295"/>
      <c r="X37" s="295"/>
      <c r="Y37" s="410"/>
      <c r="Z37" s="410"/>
      <c r="AA37" s="410"/>
      <c r="AB37" s="410"/>
      <c r="AC37" s="410"/>
      <c r="AD37" s="410"/>
      <c r="AE37" s="410"/>
      <c r="AF37" s="410"/>
      <c r="AG37" s="410"/>
      <c r="AH37" s="410"/>
      <c r="AI37" s="410"/>
      <c r="AJ37" s="410"/>
      <c r="AK37" s="410"/>
      <c r="AL37" s="410"/>
      <c r="AM37" s="296">
        <f>SUM(Y37:AL37)</f>
        <v>0</v>
      </c>
    </row>
    <row r="38" spans="1:39" s="283" customFormat="1" ht="15" outlineLevel="1">
      <c r="A38" s="509"/>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0</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 outlineLevel="1">
      <c r="A39" s="509"/>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9">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 outlineLevel="1">
      <c r="A41" s="509"/>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 outlineLevel="1">
      <c r="A42" s="509"/>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9">
        <v>8</v>
      </c>
      <c r="B43" s="294" t="s">
        <v>486</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 outlineLevel="1">
      <c r="A44" s="509"/>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 outlineLevel="1">
      <c r="A45" s="509"/>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9">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 outlineLevel="1">
      <c r="A47" s="509"/>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 outlineLevel="1">
      <c r="A48" s="509"/>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75" outlineLevel="1">
      <c r="A49" s="510"/>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 outlineLevel="1">
      <c r="A50" s="509">
        <v>10</v>
      </c>
      <c r="B50" s="310" t="s">
        <v>22</v>
      </c>
      <c r="C50" s="291" t="s">
        <v>25</v>
      </c>
      <c r="D50" s="295"/>
      <c r="E50" s="295"/>
      <c r="F50" s="295"/>
      <c r="G50" s="295"/>
      <c r="H50" s="295"/>
      <c r="I50" s="295"/>
      <c r="J50" s="295"/>
      <c r="K50" s="295"/>
      <c r="L50" s="295"/>
      <c r="M50" s="295"/>
      <c r="N50" s="295">
        <v>12</v>
      </c>
      <c r="O50" s="295"/>
      <c r="P50" s="295"/>
      <c r="Q50" s="295"/>
      <c r="R50" s="295"/>
      <c r="S50" s="295"/>
      <c r="T50" s="295"/>
      <c r="U50" s="295"/>
      <c r="V50" s="295"/>
      <c r="W50" s="295"/>
      <c r="X50" s="295"/>
      <c r="Y50" s="415"/>
      <c r="Z50" s="415"/>
      <c r="AA50" s="415"/>
      <c r="AB50" s="415"/>
      <c r="AC50" s="415"/>
      <c r="AD50" s="415"/>
      <c r="AE50" s="415"/>
      <c r="AF50" s="415"/>
      <c r="AG50" s="415"/>
      <c r="AH50" s="415"/>
      <c r="AI50" s="415"/>
      <c r="AJ50" s="415"/>
      <c r="AK50" s="415"/>
      <c r="AL50" s="415"/>
      <c r="AM50" s="296">
        <f>SUM(Y50:AL50)</f>
        <v>0</v>
      </c>
    </row>
    <row r="51" spans="1:42" s="283" customFormat="1" ht="15" outlineLevel="1">
      <c r="A51" s="509"/>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0</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 outlineLevel="1">
      <c r="A52" s="509"/>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 outlineLevel="1">
      <c r="A53" s="509">
        <v>11</v>
      </c>
      <c r="B53" s="314" t="s">
        <v>21</v>
      </c>
      <c r="C53" s="291" t="s">
        <v>25</v>
      </c>
      <c r="D53" s="295">
        <v>91918.74</v>
      </c>
      <c r="E53" s="295">
        <v>91918.74</v>
      </c>
      <c r="F53" s="295">
        <v>91918.74</v>
      </c>
      <c r="G53" s="295">
        <v>45559.22</v>
      </c>
      <c r="H53" s="295">
        <v>44964.74</v>
      </c>
      <c r="I53" s="295">
        <v>44382.400000000001</v>
      </c>
      <c r="J53" s="295">
        <v>11174.81</v>
      </c>
      <c r="K53" s="295">
        <v>11174.81</v>
      </c>
      <c r="L53" s="295">
        <v>11174.81</v>
      </c>
      <c r="M53" s="295">
        <v>11174.81</v>
      </c>
      <c r="N53" s="295">
        <v>12</v>
      </c>
      <c r="O53" s="295">
        <v>32.769599999999997</v>
      </c>
      <c r="P53" s="295">
        <v>32.769599999999997</v>
      </c>
      <c r="Q53" s="295">
        <v>32.769599999999997</v>
      </c>
      <c r="R53" s="295">
        <v>16.220099999999999</v>
      </c>
      <c r="S53" s="295">
        <v>16.007200000000001</v>
      </c>
      <c r="T53" s="295">
        <v>15.7987</v>
      </c>
      <c r="U53" s="295">
        <v>4.1055000000000001</v>
      </c>
      <c r="V53" s="295">
        <v>4.1055000000000001</v>
      </c>
      <c r="W53" s="295">
        <v>4.1055000000000001</v>
      </c>
      <c r="X53" s="295">
        <v>4.1055000000000001</v>
      </c>
      <c r="Y53" s="415"/>
      <c r="Z53" s="415">
        <v>1</v>
      </c>
      <c r="AA53" s="415">
        <v>0</v>
      </c>
      <c r="AB53" s="415"/>
      <c r="AC53" s="415"/>
      <c r="AD53" s="415"/>
      <c r="AE53" s="415"/>
      <c r="AF53" s="415"/>
      <c r="AG53" s="415"/>
      <c r="AH53" s="415"/>
      <c r="AI53" s="415"/>
      <c r="AJ53" s="415"/>
      <c r="AK53" s="415"/>
      <c r="AL53" s="415"/>
      <c r="AM53" s="296">
        <f>SUM(Y53:AL53)</f>
        <v>1</v>
      </c>
    </row>
    <row r="54" spans="1:42" s="283" customFormat="1" ht="15" outlineLevel="1">
      <c r="A54" s="509"/>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1</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 outlineLevel="1">
      <c r="A55" s="509"/>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 outlineLevel="1">
      <c r="A56" s="509">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 outlineLevel="1">
      <c r="A57" s="509"/>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 outlineLevel="1">
      <c r="A58" s="509"/>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 outlineLevel="1">
      <c r="A59" s="509">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 outlineLevel="1">
      <c r="A60" s="509"/>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 outlineLevel="1">
      <c r="A61" s="509"/>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 outlineLevel="1">
      <c r="A62" s="509">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 outlineLevel="1">
      <c r="A63" s="509"/>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 outlineLevel="1">
      <c r="A64" s="509"/>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9">
        <v>15</v>
      </c>
      <c r="B65" s="314" t="s">
        <v>487</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9"/>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 outlineLevel="1">
      <c r="A67" s="509"/>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0" outlineLevel="1">
      <c r="A68" s="509">
        <v>16</v>
      </c>
      <c r="B68" s="314" t="s">
        <v>488</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9"/>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 outlineLevel="1">
      <c r="A70" s="509"/>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9">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9"/>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 outlineLevel="1">
      <c r="A73" s="509"/>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75" outlineLevel="1">
      <c r="A74" s="510"/>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9">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9"/>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 outlineLevel="1">
      <c r="A77" s="512"/>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9">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9"/>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 outlineLevel="1">
      <c r="A80" s="509"/>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9">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9"/>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 outlineLevel="1">
      <c r="A83" s="509"/>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9">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9"/>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 outlineLevel="1">
      <c r="A86" s="509"/>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9">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9"/>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 outlineLevel="1">
      <c r="A89" s="509"/>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75" outlineLevel="1">
      <c r="A90" s="510"/>
      <c r="B90" s="288" t="s">
        <v>14</v>
      </c>
      <c r="C90" s="289"/>
      <c r="D90" s="290"/>
      <c r="E90" s="290"/>
      <c r="F90" s="290"/>
      <c r="G90" s="290"/>
      <c r="H90" s="290"/>
      <c r="I90" s="290"/>
      <c r="J90" s="290"/>
      <c r="K90" s="290"/>
      <c r="L90" s="290"/>
      <c r="M90" s="290"/>
      <c r="N90" s="290"/>
      <c r="O90" s="290"/>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39" s="283" customFormat="1" ht="15" outlineLevel="1">
      <c r="A91" s="509">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9"/>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 outlineLevel="1">
      <c r="A93" s="509"/>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75" outlineLevel="1">
      <c r="A94" s="510"/>
      <c r="B94" s="288" t="s">
        <v>489</v>
      </c>
      <c r="C94" s="289"/>
      <c r="D94" s="290"/>
      <c r="E94" s="290"/>
      <c r="F94" s="290"/>
      <c r="G94" s="290"/>
      <c r="H94" s="290"/>
      <c r="I94" s="290"/>
      <c r="J94" s="290"/>
      <c r="K94" s="290"/>
      <c r="L94" s="290"/>
      <c r="M94" s="290"/>
      <c r="N94" s="290"/>
      <c r="O94" s="290"/>
      <c r="P94" s="289"/>
      <c r="Q94" s="289"/>
      <c r="R94" s="289"/>
      <c r="S94" s="289"/>
      <c r="T94" s="289"/>
      <c r="U94" s="289"/>
      <c r="V94" s="289"/>
      <c r="W94" s="289"/>
      <c r="X94" s="289"/>
      <c r="Y94" s="414"/>
      <c r="Z94" s="414"/>
      <c r="AA94" s="414"/>
      <c r="AB94" s="414"/>
      <c r="AC94" s="414"/>
      <c r="AD94" s="414"/>
      <c r="AE94" s="414"/>
      <c r="AF94" s="414"/>
      <c r="AG94" s="414"/>
      <c r="AH94" s="414"/>
      <c r="AI94" s="414"/>
      <c r="AJ94" s="414"/>
      <c r="AK94" s="414"/>
      <c r="AL94" s="414"/>
      <c r="AM94" s="292"/>
    </row>
    <row r="95" spans="1:39" s="283" customFormat="1" ht="15" outlineLevel="1">
      <c r="A95" s="509">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9"/>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 outlineLevel="1">
      <c r="A97" s="509"/>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9">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9"/>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 outlineLevel="1">
      <c r="A100" s="509"/>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75" outlineLevel="1">
      <c r="A101" s="510"/>
      <c r="B101" s="288" t="s">
        <v>15</v>
      </c>
      <c r="C101" s="320"/>
      <c r="D101" s="290"/>
      <c r="E101" s="289"/>
      <c r="F101" s="289"/>
      <c r="G101" s="289"/>
      <c r="H101" s="289"/>
      <c r="I101" s="289"/>
      <c r="J101" s="289"/>
      <c r="K101" s="289"/>
      <c r="L101" s="289"/>
      <c r="M101" s="289"/>
      <c r="N101" s="291"/>
      <c r="O101" s="289"/>
      <c r="P101" s="289"/>
      <c r="Q101" s="289"/>
      <c r="R101" s="289"/>
      <c r="S101" s="289"/>
      <c r="T101" s="289"/>
      <c r="U101" s="289"/>
      <c r="V101" s="289"/>
      <c r="W101" s="289"/>
      <c r="X101" s="289"/>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9">
        <v>26</v>
      </c>
      <c r="B102" s="321" t="s">
        <v>16</v>
      </c>
      <c r="C102" s="291" t="s">
        <v>25</v>
      </c>
      <c r="D102" s="295"/>
      <c r="E102" s="295"/>
      <c r="F102" s="295"/>
      <c r="G102" s="295"/>
      <c r="H102" s="295"/>
      <c r="I102" s="295"/>
      <c r="J102" s="295"/>
      <c r="K102" s="295"/>
      <c r="L102" s="295"/>
      <c r="M102" s="295"/>
      <c r="N102" s="295">
        <v>12</v>
      </c>
      <c r="O102" s="295"/>
      <c r="P102" s="295"/>
      <c r="Q102" s="295"/>
      <c r="R102" s="295"/>
      <c r="S102" s="295"/>
      <c r="T102" s="295"/>
      <c r="U102" s="295"/>
      <c r="V102" s="295"/>
      <c r="W102" s="295"/>
      <c r="X102" s="295"/>
      <c r="Y102" s="410"/>
      <c r="Z102" s="410"/>
      <c r="AA102" s="410"/>
      <c r="AB102" s="410"/>
      <c r="AC102" s="410"/>
      <c r="AD102" s="410"/>
      <c r="AE102" s="415"/>
      <c r="AF102" s="415"/>
      <c r="AG102" s="415"/>
      <c r="AH102" s="415"/>
      <c r="AI102" s="415"/>
      <c r="AJ102" s="415"/>
      <c r="AK102" s="415"/>
      <c r="AL102" s="415"/>
      <c r="AM102" s="296">
        <f>SUM(Y102:AL102)</f>
        <v>0</v>
      </c>
    </row>
    <row r="103" spans="1:39" s="283" customFormat="1" ht="15" outlineLevel="1">
      <c r="A103" s="509"/>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0</v>
      </c>
      <c r="AA103" s="411">
        <f t="shared" ref="AA103:AL103" si="25">AA102</f>
        <v>0</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 outlineLevel="1">
      <c r="A104" s="512"/>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9">
        <v>27</v>
      </c>
      <c r="B105" s="321" t="s">
        <v>17</v>
      </c>
      <c r="C105" s="291" t="s">
        <v>25</v>
      </c>
      <c r="D105" s="295">
        <v>56.65</v>
      </c>
      <c r="E105" s="295">
        <v>56.65</v>
      </c>
      <c r="F105" s="295">
        <v>56.65</v>
      </c>
      <c r="G105" s="295">
        <v>56.65</v>
      </c>
      <c r="H105" s="295">
        <v>56.65</v>
      </c>
      <c r="I105" s="295">
        <v>56.65</v>
      </c>
      <c r="J105" s="295">
        <v>56.65</v>
      </c>
      <c r="K105" s="295">
        <v>56.65</v>
      </c>
      <c r="L105" s="295">
        <v>56.65</v>
      </c>
      <c r="M105" s="295">
        <v>56.65</v>
      </c>
      <c r="N105" s="295">
        <v>12</v>
      </c>
      <c r="O105" s="295">
        <v>1.0999999999999999E-2</v>
      </c>
      <c r="P105" s="295">
        <v>1.0999999999999999E-2</v>
      </c>
      <c r="Q105" s="295">
        <v>1.0999999999999999E-2</v>
      </c>
      <c r="R105" s="295">
        <v>1.0999999999999999E-2</v>
      </c>
      <c r="S105" s="295">
        <v>1.0999999999999999E-2</v>
      </c>
      <c r="T105" s="295">
        <v>1.0999999999999999E-2</v>
      </c>
      <c r="U105" s="295">
        <v>1.0999999999999999E-2</v>
      </c>
      <c r="V105" s="295">
        <v>1.0999999999999999E-2</v>
      </c>
      <c r="W105" s="295">
        <v>1.0999999999999999E-2</v>
      </c>
      <c r="X105" s="295">
        <v>1.0999999999999999E-2</v>
      </c>
      <c r="Y105" s="410">
        <v>1</v>
      </c>
      <c r="Z105" s="410"/>
      <c r="AA105" s="410"/>
      <c r="AB105" s="410"/>
      <c r="AC105" s="410"/>
      <c r="AD105" s="410"/>
      <c r="AE105" s="415"/>
      <c r="AF105" s="415"/>
      <c r="AG105" s="415"/>
      <c r="AH105" s="415"/>
      <c r="AI105" s="415"/>
      <c r="AJ105" s="415"/>
      <c r="AK105" s="415"/>
      <c r="AL105" s="415"/>
      <c r="AM105" s="296">
        <f>SUM(Y105:AL105)</f>
        <v>1</v>
      </c>
    </row>
    <row r="106" spans="1:39" s="283" customFormat="1" ht="15" outlineLevel="1">
      <c r="A106" s="509"/>
      <c r="B106" s="315" t="s">
        <v>214</v>
      </c>
      <c r="C106" s="291" t="s">
        <v>163</v>
      </c>
      <c r="D106" s="295">
        <v>0</v>
      </c>
      <c r="E106" s="295">
        <v>41.44</v>
      </c>
      <c r="F106" s="295">
        <v>41.44</v>
      </c>
      <c r="G106" s="295">
        <v>41.44</v>
      </c>
      <c r="H106" s="295">
        <v>41.44</v>
      </c>
      <c r="I106" s="295">
        <v>41.44</v>
      </c>
      <c r="J106" s="295">
        <v>41.44</v>
      </c>
      <c r="K106" s="295">
        <v>41.44</v>
      </c>
      <c r="L106" s="295">
        <v>41.44</v>
      </c>
      <c r="M106" s="295">
        <v>41.44</v>
      </c>
      <c r="N106" s="295">
        <f>N105</f>
        <v>12</v>
      </c>
      <c r="O106" s="295">
        <v>0</v>
      </c>
      <c r="P106" s="295">
        <v>4.2799999999999998E-2</v>
      </c>
      <c r="Q106" s="295">
        <v>4.2799999999999998E-2</v>
      </c>
      <c r="R106" s="295">
        <v>4.2799999999999998E-2</v>
      </c>
      <c r="S106" s="295">
        <v>4.2799999999999998E-2</v>
      </c>
      <c r="T106" s="295">
        <v>4.2799999999999998E-2</v>
      </c>
      <c r="U106" s="295">
        <v>4.2799999999999998E-2</v>
      </c>
      <c r="V106" s="295">
        <v>4.2799999999999998E-2</v>
      </c>
      <c r="W106" s="295">
        <v>4.2799999999999998E-2</v>
      </c>
      <c r="X106" s="295">
        <v>4.2799999999999998E-2</v>
      </c>
      <c r="Y106" s="411">
        <f>Y105</f>
        <v>1</v>
      </c>
      <c r="Z106" s="411">
        <f>Z105</f>
        <v>0</v>
      </c>
      <c r="AA106" s="411">
        <f>AA105</f>
        <v>0</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75" outlineLevel="1">
      <c r="A107" s="512"/>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9">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9"/>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 outlineLevel="1">
      <c r="A110" s="512"/>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9">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9"/>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5"/>
    </row>
    <row r="113" spans="1:39" s="283" customFormat="1" ht="15" outlineLevel="1">
      <c r="A113" s="509"/>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9">
        <v>30</v>
      </c>
      <c r="B114" s="324" t="s">
        <v>490</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9"/>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5"/>
    </row>
    <row r="116" spans="1:39" s="283" customFormat="1" ht="15" outlineLevel="1">
      <c r="A116" s="509"/>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75" outlineLevel="1">
      <c r="A117" s="509"/>
      <c r="B117" s="288" t="s">
        <v>491</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9">
        <v>31</v>
      </c>
      <c r="B118" s="324" t="s">
        <v>492</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9"/>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5"/>
    </row>
    <row r="120" spans="1:39" s="283" customFormat="1" ht="15" outlineLevel="1">
      <c r="A120" s="509"/>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9">
        <v>32</v>
      </c>
      <c r="B121" s="324" t="s">
        <v>493</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9"/>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5"/>
    </row>
    <row r="123" spans="1:39" s="283" customFormat="1" ht="15" outlineLevel="1">
      <c r="A123" s="509"/>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9">
        <v>33</v>
      </c>
      <c r="B124" s="324" t="s">
        <v>494</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9"/>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5"/>
    </row>
    <row r="126" spans="1:39" s="283" customFormat="1" ht="15" outlineLevel="1">
      <c r="A126" s="509"/>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75">
      <c r="A127" s="509"/>
      <c r="B127" s="327" t="s">
        <v>237</v>
      </c>
      <c r="C127" s="328"/>
      <c r="D127" s="328">
        <f>SUM(D22:D125)</f>
        <v>121342.67</v>
      </c>
      <c r="E127" s="328">
        <f t="shared" ref="E127:M127" si="33">SUM(E22:E125)</f>
        <v>121384.11</v>
      </c>
      <c r="F127" s="328">
        <f t="shared" si="33"/>
        <v>121384.11</v>
      </c>
      <c r="G127" s="328">
        <f t="shared" si="33"/>
        <v>74006.64</v>
      </c>
      <c r="H127" s="328">
        <f t="shared" si="33"/>
        <v>69916.28</v>
      </c>
      <c r="I127" s="328">
        <f t="shared" si="33"/>
        <v>60531.48</v>
      </c>
      <c r="J127" s="328">
        <f t="shared" si="33"/>
        <v>23419.97</v>
      </c>
      <c r="K127" s="328">
        <f t="shared" si="33"/>
        <v>23365.01</v>
      </c>
      <c r="L127" s="328">
        <f t="shared" si="33"/>
        <v>26548.51</v>
      </c>
      <c r="M127" s="328">
        <f t="shared" si="33"/>
        <v>16639.849999999999</v>
      </c>
      <c r="N127" s="328"/>
      <c r="O127" s="328">
        <f>SUM(O22:O125)</f>
        <v>36.397399999999998</v>
      </c>
      <c r="P127" s="328">
        <f t="shared" ref="P127:X127" si="34">SUM(P22:P125)</f>
        <v>36.404800000000002</v>
      </c>
      <c r="Q127" s="328">
        <f t="shared" si="34"/>
        <v>36.404800000000002</v>
      </c>
      <c r="R127" s="328">
        <f t="shared" si="34"/>
        <v>18.717099999999999</v>
      </c>
      <c r="S127" s="328">
        <f t="shared" si="34"/>
        <v>18.1524</v>
      </c>
      <c r="T127" s="328">
        <f t="shared" si="34"/>
        <v>16.921599999999998</v>
      </c>
      <c r="U127" s="328">
        <f t="shared" si="34"/>
        <v>5.0651999999999999</v>
      </c>
      <c r="V127" s="328">
        <f t="shared" si="34"/>
        <v>5.0590999999999999</v>
      </c>
      <c r="W127" s="328">
        <f t="shared" si="34"/>
        <v>5.1901000000000002</v>
      </c>
      <c r="X127" s="328">
        <f t="shared" si="34"/>
        <v>4.7386999999999997</v>
      </c>
      <c r="Y127" s="329">
        <f>IF(Y21="kWh",SUMPRODUCT(D22:D125,Y22:Y125))</f>
        <v>29423.930000000004</v>
      </c>
      <c r="Z127" s="329">
        <f>IF(Z21="kWh",SUMPRODUCT(D22:D125,Z22:Z125))</f>
        <v>91918.74</v>
      </c>
      <c r="AA127" s="329">
        <f>IF(AA21="kW",SUMPRODUCT(N22:N125,O22:O125,AA22:AA125),SUMPRODUCT(D22:D125,AA22:AA125))</f>
        <v>0</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75">
      <c r="A128" s="509"/>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910343</v>
      </c>
      <c r="Z128" s="328">
        <f>HLOOKUP(Z20,'2. LRAMVA Threshold'!$B$42:$Q$53,3,FALSE)</f>
        <v>8804</v>
      </c>
      <c r="AA128" s="328">
        <f>HLOOKUP(AA20,'2. LRAMVA Threshold'!$B$42:$Q$53,3,FALSE)</f>
        <v>202</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
      <c r="A129" s="511"/>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8"/>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1.0200000000000001E-2</v>
      </c>
      <c r="Z130" s="341">
        <f>HLOOKUP(Z$20,'3.  Distribution Rates'!$C$122:$P$133,3,FALSE)</f>
        <v>1.2200000000000001E-2</v>
      </c>
      <c r="AA130" s="341">
        <f>HLOOKUP(AA$20,'3.  Distribution Rates'!$C$122:$P$133,3,FALSE)</f>
        <v>2.6063999999999998</v>
      </c>
      <c r="AB130" s="341">
        <f>HLOOKUP(AB$20,'3.  Distribution Rates'!$C$122:$P$133,3,FALSE)</f>
        <v>1.2500000000000001E-2</v>
      </c>
      <c r="AC130" s="341">
        <f>HLOOKUP(AC$20,'3.  Distribution Rates'!$C$122:$P$133,3,FALSE)</f>
        <v>6.7270000000000003</v>
      </c>
      <c r="AD130" s="341">
        <f>HLOOKUP(AD$20,'3.  Distribution Rates'!$C$122:$P$133,3,FALSE)</f>
        <v>14.412000000000001</v>
      </c>
      <c r="AE130" s="341">
        <f>HLOOKUP(AE$20,'3.  Distribution Rates'!$C$122:$P$133,3,FALSE)</f>
        <v>0</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75">
      <c r="A131" s="511"/>
      <c r="B131" s="298" t="s">
        <v>254</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5">Y127*Y130</f>
        <v>300.12408600000003</v>
      </c>
      <c r="Z131" s="346">
        <f t="shared" si="35"/>
        <v>1121.4086280000001</v>
      </c>
      <c r="AA131" s="347">
        <f t="shared" si="35"/>
        <v>0</v>
      </c>
      <c r="AB131" s="347">
        <f t="shared" si="35"/>
        <v>0</v>
      </c>
      <c r="AC131" s="347">
        <f t="shared" si="35"/>
        <v>0</v>
      </c>
      <c r="AD131" s="347">
        <f t="shared" si="35"/>
        <v>0</v>
      </c>
      <c r="AE131" s="347">
        <f>AE127*AE130</f>
        <v>0</v>
      </c>
      <c r="AF131" s="347">
        <f t="shared" ref="AF131:AL131" si="36">AF127*AF130</f>
        <v>0</v>
      </c>
      <c r="AG131" s="347">
        <f t="shared" si="36"/>
        <v>0</v>
      </c>
      <c r="AH131" s="347">
        <f t="shared" si="36"/>
        <v>0</v>
      </c>
      <c r="AI131" s="347">
        <f t="shared" si="36"/>
        <v>0</v>
      </c>
      <c r="AJ131" s="347">
        <f t="shared" si="36"/>
        <v>0</v>
      </c>
      <c r="AK131" s="347">
        <f t="shared" si="36"/>
        <v>0</v>
      </c>
      <c r="AL131" s="347">
        <f t="shared" si="36"/>
        <v>0</v>
      </c>
      <c r="AM131" s="407">
        <f>SUM(Y131:AL131)</f>
        <v>1421.5327140000002</v>
      </c>
    </row>
    <row r="132" spans="1:40" s="303" customFormat="1" ht="15.75">
      <c r="A132" s="511"/>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7">Y128*Y130</f>
        <v>9285.4986000000008</v>
      </c>
      <c r="Z132" s="347">
        <f t="shared" si="37"/>
        <v>107.40880000000001</v>
      </c>
      <c r="AA132" s="347">
        <f t="shared" si="37"/>
        <v>526.49279999999999</v>
      </c>
      <c r="AB132" s="347">
        <f t="shared" si="37"/>
        <v>0</v>
      </c>
      <c r="AC132" s="347">
        <f t="shared" si="37"/>
        <v>0</v>
      </c>
      <c r="AD132" s="347">
        <f t="shared" si="37"/>
        <v>0</v>
      </c>
      <c r="AE132" s="347">
        <f>AE128*AE130</f>
        <v>0</v>
      </c>
      <c r="AF132" s="347">
        <f t="shared" ref="AF132:AL132" si="38">AF128*AF130</f>
        <v>0</v>
      </c>
      <c r="AG132" s="347">
        <f t="shared" si="38"/>
        <v>0</v>
      </c>
      <c r="AH132" s="347">
        <f t="shared" si="38"/>
        <v>0</v>
      </c>
      <c r="AI132" s="347">
        <f t="shared" si="38"/>
        <v>0</v>
      </c>
      <c r="AJ132" s="347">
        <f t="shared" si="38"/>
        <v>0</v>
      </c>
      <c r="AK132" s="347">
        <f t="shared" si="38"/>
        <v>0</v>
      </c>
      <c r="AL132" s="347">
        <f t="shared" si="38"/>
        <v>0</v>
      </c>
      <c r="AM132" s="407">
        <f>SUM(Y132:AL132)</f>
        <v>9919.4002</v>
      </c>
    </row>
    <row r="133" spans="1:40" s="350" customFormat="1" ht="17.25" customHeight="1">
      <c r="A133" s="513"/>
      <c r="B133" s="349" t="s">
        <v>257</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-8497.8674859999992</v>
      </c>
    </row>
    <row r="134" spans="1:40" s="354" customFormat="1" ht="19.5" customHeight="1">
      <c r="A134" s="508"/>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
      <c r="A135" s="509"/>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29465.370000000003</v>
      </c>
      <c r="Z135" s="291">
        <f>SUMPRODUCT(E22:E125,Z22:Z125)</f>
        <v>91918.74</v>
      </c>
      <c r="AA135" s="291">
        <f>IF(AA21="kW",SUMPRODUCT(N22:N125,P22:P125,AA22:AA125),SUMPRODUCT(E22:E125,AA22:AA125))</f>
        <v>0</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
      <c r="A136" s="509"/>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29465.370000000003</v>
      </c>
      <c r="Z136" s="291">
        <f>SUMPRODUCT(F22:F125,Z22:Z125)</f>
        <v>91918.74</v>
      </c>
      <c r="AA136" s="291">
        <f>IF(AA21="kW",SUMPRODUCT(N22:N125,Q22:Q125,AA22:AA125),SUMPRODUCT(F22:F125,AA22:AA125))</f>
        <v>0</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
      <c r="A137" s="509"/>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28447.42</v>
      </c>
      <c r="Z137" s="291">
        <f>SUMPRODUCT(G22:G125,Z22:Z125)</f>
        <v>45559.22</v>
      </c>
      <c r="AA137" s="291">
        <f>IF(AA21="kW",SUMPRODUCT(N22:N125,R22:R125,AA22:AA125),SUMPRODUCT(G22:G125,AA22:AA125))</f>
        <v>0</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
      <c r="A138" s="509"/>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24951.54</v>
      </c>
      <c r="Z138" s="291">
        <f>SUMPRODUCT(H22:H125,Z22:Z125)</f>
        <v>44964.74</v>
      </c>
      <c r="AA138" s="291">
        <f>IF(AA21="kW",SUMPRODUCT(N22:N125,S22:S125,AA22:AA125),SUMPRODUCT(H22:H125,AA22:AA125))</f>
        <v>0</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
      <c r="A139" s="509"/>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16149.080000000002</v>
      </c>
      <c r="Z139" s="291">
        <f>SUMPRODUCT(I22:I125,Z22:Z125)</f>
        <v>44382.400000000001</v>
      </c>
      <c r="AA139" s="291">
        <f>IF(AA21="kW",SUMPRODUCT(N22:N125,T22:T125,AA22:AA125),SUMPRODUCT(I22:I125,AA22:AA125))</f>
        <v>0</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
      <c r="A140" s="509"/>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12245.160000000002</v>
      </c>
      <c r="Z140" s="291">
        <f>SUMPRODUCT(J22:J125,Z22:Z125)</f>
        <v>11174.81</v>
      </c>
      <c r="AA140" s="291">
        <f>IF(AA21="kW",SUMPRODUCT(N22:N125,U22:U125,AA22:AA125),SUMPRODUCT(J22:J125,AA22:AA125))</f>
        <v>0</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
      <c r="A141" s="509"/>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12190.2</v>
      </c>
      <c r="Z141" s="291">
        <f>SUMPRODUCT(K22:K125,Z22:Z125)</f>
        <v>11174.81</v>
      </c>
      <c r="AA141" s="291">
        <f>IF(AA21="kW",SUMPRODUCT(N22:N125,V22:V125,AA22:AA125),SUMPRODUCT(K22:K125,AA22:AA125))</f>
        <v>0</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
      <c r="A142" s="509"/>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15373.7</v>
      </c>
      <c r="Z142" s="291">
        <f>SUMPRODUCT(L22:L125,Z22:Z125)</f>
        <v>11174.81</v>
      </c>
      <c r="AA142" s="291">
        <f>IF(AA21="kW",SUMPRODUCT(N22:N125,W22:W125,AA22:AA125),SUMPRODUCT(L22:L125,AA22:AA125))</f>
        <v>0</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5465.0399999999991</v>
      </c>
      <c r="Z143" s="326">
        <f>SUMPRODUCT(M22:M125,Z22:Z125)</f>
        <v>11174.81</v>
      </c>
      <c r="AA143" s="326">
        <f>IF(AA21="kW",SUMPRODUCT(N22:N125,X22:X125,AA22:AA125),SUMPRODUCT(M22:M125,AA22:AA125))</f>
        <v>0</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599</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75">
      <c r="B146" s="280" t="s">
        <v>243</v>
      </c>
      <c r="C146" s="281"/>
      <c r="D146" s="589" t="s">
        <v>529</v>
      </c>
      <c r="F146" s="589"/>
      <c r="O146" s="281"/>
      <c r="Y146" s="270"/>
      <c r="Z146" s="267"/>
      <c r="AA146" s="267"/>
      <c r="AB146" s="267"/>
      <c r="AC146" s="267"/>
      <c r="AD146" s="267"/>
      <c r="AE146" s="267"/>
      <c r="AF146" s="267"/>
      <c r="AG146" s="267"/>
      <c r="AH146" s="267"/>
      <c r="AI146" s="267"/>
      <c r="AJ146" s="267"/>
      <c r="AK146" s="267"/>
      <c r="AL146" s="267"/>
      <c r="AM146" s="282"/>
    </row>
    <row r="147" spans="1:39" ht="34.5" customHeight="1">
      <c r="B147" s="797" t="s">
        <v>211</v>
      </c>
      <c r="C147" s="799" t="s">
        <v>33</v>
      </c>
      <c r="D147" s="284" t="s">
        <v>423</v>
      </c>
      <c r="E147" s="801" t="s">
        <v>209</v>
      </c>
      <c r="F147" s="802"/>
      <c r="G147" s="802"/>
      <c r="H147" s="802"/>
      <c r="I147" s="802"/>
      <c r="J147" s="802"/>
      <c r="K147" s="802"/>
      <c r="L147" s="802"/>
      <c r="M147" s="803"/>
      <c r="N147" s="807" t="s">
        <v>213</v>
      </c>
      <c r="O147" s="284" t="s">
        <v>424</v>
      </c>
      <c r="P147" s="801" t="s">
        <v>212</v>
      </c>
      <c r="Q147" s="802"/>
      <c r="R147" s="802"/>
      <c r="S147" s="802"/>
      <c r="T147" s="802"/>
      <c r="U147" s="802"/>
      <c r="V147" s="802"/>
      <c r="W147" s="802"/>
      <c r="X147" s="803"/>
      <c r="Y147" s="804" t="s">
        <v>244</v>
      </c>
      <c r="Z147" s="805"/>
      <c r="AA147" s="805"/>
      <c r="AB147" s="805"/>
      <c r="AC147" s="805"/>
      <c r="AD147" s="805"/>
      <c r="AE147" s="805"/>
      <c r="AF147" s="805"/>
      <c r="AG147" s="805"/>
      <c r="AH147" s="805"/>
      <c r="AI147" s="805"/>
      <c r="AJ147" s="805"/>
      <c r="AK147" s="805"/>
      <c r="AL147" s="805"/>
      <c r="AM147" s="806"/>
    </row>
    <row r="148" spans="1:39" ht="60.75" customHeight="1">
      <c r="B148" s="798"/>
      <c r="C148" s="800"/>
      <c r="D148" s="285">
        <v>2012</v>
      </c>
      <c r="E148" s="285">
        <v>2013</v>
      </c>
      <c r="F148" s="285">
        <v>2014</v>
      </c>
      <c r="G148" s="285">
        <v>2015</v>
      </c>
      <c r="H148" s="285">
        <v>2016</v>
      </c>
      <c r="I148" s="285">
        <v>2017</v>
      </c>
      <c r="J148" s="285">
        <v>2018</v>
      </c>
      <c r="K148" s="285">
        <v>2019</v>
      </c>
      <c r="L148" s="285">
        <v>2020</v>
      </c>
      <c r="M148" s="285">
        <v>2021</v>
      </c>
      <c r="N148" s="808"/>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50kW to 4999 kW</v>
      </c>
      <c r="AB148" s="285" t="str">
        <f>'1.  LRAMVA Summary'!G52</f>
        <v>Unmettered Scattered Load</v>
      </c>
      <c r="AC148" s="285" t="str">
        <f>'1.  LRAMVA Summary'!H52</f>
        <v>Sentinel Lighiting</v>
      </c>
      <c r="AD148" s="285" t="str">
        <f>'1.  LRAMVA Summary'!I52</f>
        <v>Street Lighting</v>
      </c>
      <c r="AE148" s="285" t="str">
        <f>'1.  LRAMVA Summary'!J52</f>
        <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10"/>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kWh</v>
      </c>
      <c r="AC149" s="291" t="str">
        <f>'1.  LRAMVA Summary'!H53</f>
        <v>kw</v>
      </c>
      <c r="AD149" s="291" t="str">
        <f>'1.  LRAMVA Summary'!I53</f>
        <v>kw</v>
      </c>
      <c r="AE149" s="291">
        <f>'1.  LRAMVA Summary'!J53</f>
        <v>0</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9">
        <v>1</v>
      </c>
      <c r="B150" s="294" t="s">
        <v>1</v>
      </c>
      <c r="C150" s="291" t="s">
        <v>25</v>
      </c>
      <c r="D150" s="295">
        <v>2419.29</v>
      </c>
      <c r="E150" s="295">
        <v>2419.29</v>
      </c>
      <c r="F150" s="295">
        <v>2419.29</v>
      </c>
      <c r="G150" s="295">
        <v>2419.29</v>
      </c>
      <c r="H150" s="295">
        <v>1966.71</v>
      </c>
      <c r="I150" s="295">
        <v>0</v>
      </c>
      <c r="J150" s="295">
        <v>0</v>
      </c>
      <c r="K150" s="295">
        <v>0</v>
      </c>
      <c r="L150" s="295">
        <v>0</v>
      </c>
      <c r="M150" s="295">
        <v>0</v>
      </c>
      <c r="N150" s="291"/>
      <c r="O150" s="295">
        <v>0.32</v>
      </c>
      <c r="P150" s="295">
        <v>0.32</v>
      </c>
      <c r="Q150" s="295">
        <v>0.32</v>
      </c>
      <c r="R150" s="295">
        <v>0.32</v>
      </c>
      <c r="S150" s="295">
        <v>0.2586</v>
      </c>
      <c r="T150" s="295">
        <v>0</v>
      </c>
      <c r="U150" s="295">
        <v>0</v>
      </c>
      <c r="V150" s="295">
        <v>0</v>
      </c>
      <c r="W150" s="295">
        <v>0</v>
      </c>
      <c r="X150" s="295">
        <v>0</v>
      </c>
      <c r="Y150" s="410">
        <v>1</v>
      </c>
      <c r="Z150" s="410"/>
      <c r="AA150" s="410"/>
      <c r="AB150" s="410"/>
      <c r="AC150" s="410"/>
      <c r="AD150" s="410"/>
      <c r="AE150" s="410"/>
      <c r="AF150" s="410"/>
      <c r="AG150" s="410"/>
      <c r="AH150" s="410"/>
      <c r="AI150" s="410"/>
      <c r="AJ150" s="410"/>
      <c r="AK150" s="410"/>
      <c r="AL150" s="410"/>
      <c r="AM150" s="296">
        <f>SUM(Y150:AL150)</f>
        <v>1</v>
      </c>
    </row>
    <row r="151" spans="1:39" ht="15" outlineLevel="1">
      <c r="B151" s="294" t="s">
        <v>245</v>
      </c>
      <c r="C151" s="291" t="s">
        <v>163</v>
      </c>
      <c r="D151" s="295" t="s">
        <v>703</v>
      </c>
      <c r="E151" s="295">
        <v>3.14</v>
      </c>
      <c r="F151" s="295">
        <v>3.14</v>
      </c>
      <c r="G151" s="295">
        <v>3.14</v>
      </c>
      <c r="H151" s="295">
        <v>3.14</v>
      </c>
      <c r="I151" s="295">
        <v>3.14</v>
      </c>
      <c r="J151" s="295">
        <v>3.14</v>
      </c>
      <c r="K151" s="295">
        <v>3.14</v>
      </c>
      <c r="L151" s="295">
        <v>3.14</v>
      </c>
      <c r="M151" s="295">
        <v>3.14</v>
      </c>
      <c r="N151" s="468"/>
      <c r="O151" s="295"/>
      <c r="P151" s="295">
        <v>1.5E-3</v>
      </c>
      <c r="Q151" s="295">
        <v>1.5E-3</v>
      </c>
      <c r="R151" s="295">
        <v>1.5E-3</v>
      </c>
      <c r="S151" s="295">
        <v>1.5E-3</v>
      </c>
      <c r="T151" s="295">
        <v>1.5E-3</v>
      </c>
      <c r="U151" s="295">
        <v>1.5E-3</v>
      </c>
      <c r="V151" s="295">
        <v>1.5E-3</v>
      </c>
      <c r="W151" s="295">
        <v>1.5E-3</v>
      </c>
      <c r="X151" s="295">
        <v>1.5E-3</v>
      </c>
      <c r="Y151" s="411">
        <f>Y150</f>
        <v>1</v>
      </c>
      <c r="Z151" s="411">
        <f>Z150</f>
        <v>0</v>
      </c>
      <c r="AA151" s="411">
        <f t="shared" ref="AA151:AL151" si="39">AA150</f>
        <v>0</v>
      </c>
      <c r="AB151" s="411">
        <f t="shared" si="39"/>
        <v>0</v>
      </c>
      <c r="AC151" s="411">
        <f t="shared" si="39"/>
        <v>0</v>
      </c>
      <c r="AD151" s="411">
        <f t="shared" si="39"/>
        <v>0</v>
      </c>
      <c r="AE151" s="411">
        <f t="shared" si="39"/>
        <v>0</v>
      </c>
      <c r="AF151" s="411">
        <f t="shared" si="39"/>
        <v>0</v>
      </c>
      <c r="AG151" s="411">
        <f t="shared" si="39"/>
        <v>0</v>
      </c>
      <c r="AH151" s="411">
        <f t="shared" si="39"/>
        <v>0</v>
      </c>
      <c r="AI151" s="411">
        <f t="shared" si="39"/>
        <v>0</v>
      </c>
      <c r="AJ151" s="411">
        <f t="shared" si="39"/>
        <v>0</v>
      </c>
      <c r="AK151" s="411">
        <f t="shared" si="39"/>
        <v>0</v>
      </c>
      <c r="AL151" s="411">
        <f t="shared" si="39"/>
        <v>0</v>
      </c>
      <c r="AM151" s="505"/>
    </row>
    <row r="152" spans="1:39" ht="15.75" outlineLevel="1">
      <c r="A152" s="511"/>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9">
        <v>2</v>
      </c>
      <c r="B153" s="294" t="s">
        <v>2</v>
      </c>
      <c r="C153" s="291" t="s">
        <v>25</v>
      </c>
      <c r="D153" s="295">
        <v>36.71</v>
      </c>
      <c r="E153" s="295">
        <v>36.71</v>
      </c>
      <c r="F153" s="295">
        <v>36.71</v>
      </c>
      <c r="G153" s="295">
        <v>35.99</v>
      </c>
      <c r="H153" s="295">
        <v>0</v>
      </c>
      <c r="I153" s="295">
        <v>0</v>
      </c>
      <c r="J153" s="295">
        <v>0</v>
      </c>
      <c r="K153" s="295">
        <v>0</v>
      </c>
      <c r="L153" s="295">
        <v>0</v>
      </c>
      <c r="M153" s="295">
        <v>0</v>
      </c>
      <c r="N153" s="291"/>
      <c r="O153" s="295">
        <v>2.1000000000000001E-2</v>
      </c>
      <c r="P153" s="295">
        <v>2.1000000000000001E-2</v>
      </c>
      <c r="Q153" s="295">
        <v>2.1000000000000001E-2</v>
      </c>
      <c r="R153" s="295">
        <v>2.0199999999999999E-2</v>
      </c>
      <c r="S153" s="295">
        <v>0</v>
      </c>
      <c r="T153" s="295">
        <v>0</v>
      </c>
      <c r="U153" s="295">
        <v>0</v>
      </c>
      <c r="V153" s="295">
        <v>0</v>
      </c>
      <c r="W153" s="295">
        <v>0</v>
      </c>
      <c r="X153" s="295">
        <v>0</v>
      </c>
      <c r="Y153" s="410">
        <v>1</v>
      </c>
      <c r="Z153" s="410"/>
      <c r="AA153" s="410"/>
      <c r="AB153" s="410"/>
      <c r="AC153" s="410"/>
      <c r="AD153" s="410"/>
      <c r="AE153" s="410"/>
      <c r="AF153" s="410"/>
      <c r="AG153" s="410"/>
      <c r="AH153" s="410"/>
      <c r="AI153" s="410"/>
      <c r="AJ153" s="410"/>
      <c r="AK153" s="410"/>
      <c r="AL153" s="410"/>
      <c r="AM153" s="296">
        <f>SUM(Y153:AL153)</f>
        <v>1</v>
      </c>
    </row>
    <row r="154" spans="1:39" ht="15" outlineLevel="1">
      <c r="B154" s="294" t="s">
        <v>245</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1</v>
      </c>
      <c r="Z154" s="411">
        <f>Z153</f>
        <v>0</v>
      </c>
      <c r="AA154" s="411">
        <f t="shared" ref="AA154:AL154" si="40">AA153</f>
        <v>0</v>
      </c>
      <c r="AB154" s="411">
        <f t="shared" si="40"/>
        <v>0</v>
      </c>
      <c r="AC154" s="411">
        <f t="shared" si="40"/>
        <v>0</v>
      </c>
      <c r="AD154" s="411">
        <f t="shared" si="40"/>
        <v>0</v>
      </c>
      <c r="AE154" s="411">
        <f t="shared" si="40"/>
        <v>0</v>
      </c>
      <c r="AF154" s="411">
        <f t="shared" si="40"/>
        <v>0</v>
      </c>
      <c r="AG154" s="411">
        <f t="shared" si="40"/>
        <v>0</v>
      </c>
      <c r="AH154" s="411">
        <f t="shared" si="40"/>
        <v>0</v>
      </c>
      <c r="AI154" s="411">
        <f t="shared" si="40"/>
        <v>0</v>
      </c>
      <c r="AJ154" s="411">
        <f t="shared" si="40"/>
        <v>0</v>
      </c>
      <c r="AK154" s="411">
        <f t="shared" si="40"/>
        <v>0</v>
      </c>
      <c r="AL154" s="411">
        <f t="shared" si="40"/>
        <v>0</v>
      </c>
      <c r="AM154" s="505"/>
    </row>
    <row r="155" spans="1:39" ht="15.75" outlineLevel="1">
      <c r="A155" s="511"/>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9">
        <v>3</v>
      </c>
      <c r="B156" s="294" t="s">
        <v>3</v>
      </c>
      <c r="C156" s="291" t="s">
        <v>25</v>
      </c>
      <c r="D156" s="295">
        <v>133.27000000000001</v>
      </c>
      <c r="E156" s="295">
        <v>133.27000000000001</v>
      </c>
      <c r="F156" s="295">
        <v>133.27000000000001</v>
      </c>
      <c r="G156" s="295">
        <v>133.27000000000001</v>
      </c>
      <c r="H156" s="295">
        <v>133.27000000000001</v>
      </c>
      <c r="I156" s="295">
        <v>133.27000000000001</v>
      </c>
      <c r="J156" s="295">
        <v>133.27000000000001</v>
      </c>
      <c r="K156" s="295">
        <v>133.27000000000001</v>
      </c>
      <c r="L156" s="295">
        <v>133.27000000000001</v>
      </c>
      <c r="M156" s="295">
        <v>133.27000000000001</v>
      </c>
      <c r="N156" s="291"/>
      <c r="O156" s="295">
        <v>7.7299999999999994E-2</v>
      </c>
      <c r="P156" s="295">
        <v>7.7299999999999994E-2</v>
      </c>
      <c r="Q156" s="295">
        <v>7.7299999999999994E-2</v>
      </c>
      <c r="R156" s="295">
        <v>7.7299999999999994E-2</v>
      </c>
      <c r="S156" s="295">
        <v>7.7299999999999994E-2</v>
      </c>
      <c r="T156" s="295">
        <v>7.7299999999999994E-2</v>
      </c>
      <c r="U156" s="295">
        <v>7.7299999999999994E-2</v>
      </c>
      <c r="V156" s="295">
        <v>7.7299999999999994E-2</v>
      </c>
      <c r="W156" s="295">
        <v>7.7299999999999994E-2</v>
      </c>
      <c r="X156" s="295">
        <v>7.7299999999999994E-2</v>
      </c>
      <c r="Y156" s="410">
        <v>1</v>
      </c>
      <c r="Z156" s="410"/>
      <c r="AA156" s="410"/>
      <c r="AB156" s="410"/>
      <c r="AC156" s="410"/>
      <c r="AD156" s="410"/>
      <c r="AE156" s="410"/>
      <c r="AF156" s="410"/>
      <c r="AG156" s="410"/>
      <c r="AH156" s="410"/>
      <c r="AI156" s="410"/>
      <c r="AJ156" s="410"/>
      <c r="AK156" s="410"/>
      <c r="AL156" s="410"/>
      <c r="AM156" s="296">
        <f>SUM(Y156:AL156)</f>
        <v>1</v>
      </c>
    </row>
    <row r="157" spans="1:39" ht="15" outlineLevel="1">
      <c r="B157" s="294" t="s">
        <v>245</v>
      </c>
      <c r="C157" s="291" t="s">
        <v>163</v>
      </c>
      <c r="D157" s="295"/>
      <c r="E157" s="295"/>
      <c r="F157" s="295"/>
      <c r="G157" s="295"/>
      <c r="H157" s="295"/>
      <c r="I157" s="295"/>
      <c r="J157" s="295"/>
      <c r="K157" s="295"/>
      <c r="L157" s="295"/>
      <c r="M157" s="295"/>
      <c r="N157" s="468"/>
      <c r="O157" s="295"/>
      <c r="P157" s="295"/>
      <c r="Q157" s="295"/>
      <c r="R157" s="295"/>
      <c r="S157" s="295"/>
      <c r="T157" s="295"/>
      <c r="U157" s="295"/>
      <c r="V157" s="295"/>
      <c r="W157" s="295"/>
      <c r="X157" s="295"/>
      <c r="Y157" s="411">
        <f>Y156</f>
        <v>1</v>
      </c>
      <c r="Z157" s="411">
        <f>Z156</f>
        <v>0</v>
      </c>
      <c r="AA157" s="411">
        <f t="shared" ref="AA157:AL157" si="41">AA156</f>
        <v>0</v>
      </c>
      <c r="AB157" s="411">
        <f t="shared" si="41"/>
        <v>0</v>
      </c>
      <c r="AC157" s="411">
        <f t="shared" si="41"/>
        <v>0</v>
      </c>
      <c r="AD157" s="411">
        <f t="shared" si="41"/>
        <v>0</v>
      </c>
      <c r="AE157" s="411">
        <f t="shared" si="41"/>
        <v>0</v>
      </c>
      <c r="AF157" s="411">
        <f t="shared" si="41"/>
        <v>0</v>
      </c>
      <c r="AG157" s="411">
        <f t="shared" si="41"/>
        <v>0</v>
      </c>
      <c r="AH157" s="411">
        <f t="shared" si="41"/>
        <v>0</v>
      </c>
      <c r="AI157" s="411">
        <f t="shared" si="41"/>
        <v>0</v>
      </c>
      <c r="AJ157" s="411">
        <f t="shared" si="41"/>
        <v>0</v>
      </c>
      <c r="AK157" s="411">
        <f t="shared" si="41"/>
        <v>0</v>
      </c>
      <c r="AL157" s="411">
        <f t="shared" si="41"/>
        <v>0</v>
      </c>
      <c r="AM157" s="505"/>
    </row>
    <row r="158" spans="1: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9">
        <v>4</v>
      </c>
      <c r="B159" s="294" t="s">
        <v>4</v>
      </c>
      <c r="C159" s="291" t="s">
        <v>25</v>
      </c>
      <c r="D159" s="295">
        <v>529.30999999999995</v>
      </c>
      <c r="E159" s="295">
        <v>529.30999999999995</v>
      </c>
      <c r="F159" s="295">
        <v>529.30999999999995</v>
      </c>
      <c r="G159" s="295">
        <v>529.30999999999995</v>
      </c>
      <c r="H159" s="295">
        <v>521.36</v>
      </c>
      <c r="I159" s="295">
        <v>521.36</v>
      </c>
      <c r="J159" s="295">
        <v>245.51</v>
      </c>
      <c r="K159" s="295">
        <v>244.15</v>
      </c>
      <c r="L159" s="295">
        <v>244.15</v>
      </c>
      <c r="M159" s="295">
        <v>244.15</v>
      </c>
      <c r="N159" s="291"/>
      <c r="O159" s="295">
        <v>8.72E-2</v>
      </c>
      <c r="P159" s="295">
        <v>8.72E-2</v>
      </c>
      <c r="Q159" s="295">
        <v>8.72E-2</v>
      </c>
      <c r="R159" s="295">
        <v>8.72E-2</v>
      </c>
      <c r="S159" s="295">
        <v>8.6900000000000005E-2</v>
      </c>
      <c r="T159" s="295">
        <v>8.6900000000000005E-2</v>
      </c>
      <c r="U159" s="295">
        <v>7.4099999999999999E-2</v>
      </c>
      <c r="V159" s="295">
        <v>7.3899999999999993E-2</v>
      </c>
      <c r="W159" s="295">
        <v>7.3899999999999993E-2</v>
      </c>
      <c r="X159" s="295">
        <v>7.3899999999999993E-2</v>
      </c>
      <c r="Y159" s="410">
        <v>1</v>
      </c>
      <c r="Z159" s="410"/>
      <c r="AA159" s="410"/>
      <c r="AB159" s="410"/>
      <c r="AC159" s="410"/>
      <c r="AD159" s="410"/>
      <c r="AE159" s="410"/>
      <c r="AF159" s="410"/>
      <c r="AG159" s="410"/>
      <c r="AH159" s="410"/>
      <c r="AI159" s="410"/>
      <c r="AJ159" s="410"/>
      <c r="AK159" s="410"/>
      <c r="AL159" s="410"/>
      <c r="AM159" s="296">
        <f>SUM(Y159:AL159)</f>
        <v>1</v>
      </c>
    </row>
    <row r="160" spans="1:39" ht="15" outlineLevel="1">
      <c r="B160" s="294" t="s">
        <v>245</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1</v>
      </c>
      <c r="Z160" s="411">
        <f>Z159</f>
        <v>0</v>
      </c>
      <c r="AA160" s="411">
        <f t="shared" ref="AA160:AL160" si="42">AA159</f>
        <v>0</v>
      </c>
      <c r="AB160" s="411">
        <f t="shared" si="42"/>
        <v>0</v>
      </c>
      <c r="AC160" s="411">
        <f t="shared" si="42"/>
        <v>0</v>
      </c>
      <c r="AD160" s="411">
        <f t="shared" si="42"/>
        <v>0</v>
      </c>
      <c r="AE160" s="411">
        <f t="shared" si="42"/>
        <v>0</v>
      </c>
      <c r="AF160" s="411">
        <f t="shared" si="42"/>
        <v>0</v>
      </c>
      <c r="AG160" s="411">
        <f t="shared" si="42"/>
        <v>0</v>
      </c>
      <c r="AH160" s="411">
        <f t="shared" si="42"/>
        <v>0</v>
      </c>
      <c r="AI160" s="411">
        <f t="shared" si="42"/>
        <v>0</v>
      </c>
      <c r="AJ160" s="411">
        <f t="shared" si="42"/>
        <v>0</v>
      </c>
      <c r="AK160" s="411">
        <f t="shared" si="42"/>
        <v>0</v>
      </c>
      <c r="AL160" s="411">
        <f t="shared" si="42"/>
        <v>0</v>
      </c>
      <c r="AM160" s="505"/>
    </row>
    <row r="161" spans="1: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9">
        <v>5</v>
      </c>
      <c r="B162" s="294" t="s">
        <v>5</v>
      </c>
      <c r="C162" s="291" t="s">
        <v>25</v>
      </c>
      <c r="D162" s="295">
        <v>10138.65</v>
      </c>
      <c r="E162" s="295">
        <v>10138.65</v>
      </c>
      <c r="F162" s="295">
        <v>10138.65</v>
      </c>
      <c r="G162" s="295">
        <v>10138.65</v>
      </c>
      <c r="H162" s="295">
        <v>9114</v>
      </c>
      <c r="I162" s="295">
        <v>7410.98</v>
      </c>
      <c r="J162" s="295">
        <v>5055.05</v>
      </c>
      <c r="K162" s="295">
        <v>5044.54</v>
      </c>
      <c r="L162" s="295">
        <v>5044.54</v>
      </c>
      <c r="M162" s="295">
        <v>2562.2399999999998</v>
      </c>
      <c r="N162" s="291"/>
      <c r="O162" s="295">
        <v>0.56030000000000002</v>
      </c>
      <c r="P162" s="295">
        <v>0.56030000000000002</v>
      </c>
      <c r="Q162" s="295">
        <v>0.56030000000000002</v>
      </c>
      <c r="R162" s="295">
        <v>0.56030000000000002</v>
      </c>
      <c r="S162" s="295">
        <v>0.51280000000000003</v>
      </c>
      <c r="T162" s="295">
        <v>0.434</v>
      </c>
      <c r="U162" s="295">
        <v>0.32490000000000002</v>
      </c>
      <c r="V162" s="295">
        <v>0.32369999999999999</v>
      </c>
      <c r="W162" s="295">
        <v>0.32369999999999999</v>
      </c>
      <c r="X162" s="295">
        <v>0.2087</v>
      </c>
      <c r="Y162" s="410">
        <v>1</v>
      </c>
      <c r="Z162" s="410"/>
      <c r="AA162" s="410"/>
      <c r="AB162" s="410"/>
      <c r="AC162" s="410"/>
      <c r="AD162" s="410"/>
      <c r="AE162" s="410"/>
      <c r="AF162" s="410"/>
      <c r="AG162" s="410"/>
      <c r="AH162" s="410"/>
      <c r="AI162" s="410"/>
      <c r="AJ162" s="410"/>
      <c r="AK162" s="410"/>
      <c r="AL162" s="410"/>
      <c r="AM162" s="296">
        <f>SUM(Y162:AL162)</f>
        <v>1</v>
      </c>
    </row>
    <row r="163" spans="1:39" ht="15" outlineLevel="1">
      <c r="B163" s="294" t="s">
        <v>245</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1</v>
      </c>
      <c r="Z163" s="411">
        <f>Z162</f>
        <v>0</v>
      </c>
      <c r="AA163" s="411">
        <f t="shared" ref="AA163:AL163" si="43">AA162</f>
        <v>0</v>
      </c>
      <c r="AB163" s="411">
        <f t="shared" si="43"/>
        <v>0</v>
      </c>
      <c r="AC163" s="411">
        <f t="shared" si="43"/>
        <v>0</v>
      </c>
      <c r="AD163" s="411">
        <f t="shared" si="43"/>
        <v>0</v>
      </c>
      <c r="AE163" s="411">
        <f t="shared" si="43"/>
        <v>0</v>
      </c>
      <c r="AF163" s="411">
        <f t="shared" si="43"/>
        <v>0</v>
      </c>
      <c r="AG163" s="411">
        <f t="shared" si="43"/>
        <v>0</v>
      </c>
      <c r="AH163" s="411">
        <f t="shared" si="43"/>
        <v>0</v>
      </c>
      <c r="AI163" s="411">
        <f t="shared" si="43"/>
        <v>0</v>
      </c>
      <c r="AJ163" s="411">
        <f t="shared" si="43"/>
        <v>0</v>
      </c>
      <c r="AK163" s="411">
        <f t="shared" si="43"/>
        <v>0</v>
      </c>
      <c r="AL163" s="411">
        <f t="shared" si="43"/>
        <v>0</v>
      </c>
      <c r="AM163" s="505"/>
    </row>
    <row r="164" spans="1: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9">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 outlineLevel="1">
      <c r="B166" s="294" t="s">
        <v>245</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4">AA165</f>
        <v>0</v>
      </c>
      <c r="AB166" s="411">
        <f t="shared" si="44"/>
        <v>0</v>
      </c>
      <c r="AC166" s="411">
        <f t="shared" si="44"/>
        <v>0</v>
      </c>
      <c r="AD166" s="411">
        <f t="shared" si="44"/>
        <v>0</v>
      </c>
      <c r="AE166" s="411">
        <f t="shared" si="44"/>
        <v>0</v>
      </c>
      <c r="AF166" s="411">
        <f t="shared" si="44"/>
        <v>0</v>
      </c>
      <c r="AG166" s="411">
        <f t="shared" si="44"/>
        <v>0</v>
      </c>
      <c r="AH166" s="411">
        <f t="shared" si="44"/>
        <v>0</v>
      </c>
      <c r="AI166" s="411">
        <f t="shared" si="44"/>
        <v>0</v>
      </c>
      <c r="AJ166" s="411">
        <f t="shared" si="44"/>
        <v>0</v>
      </c>
      <c r="AK166" s="411">
        <f t="shared" si="44"/>
        <v>0</v>
      </c>
      <c r="AL166" s="411">
        <f t="shared" si="44"/>
        <v>0</v>
      </c>
      <c r="AM166" s="505"/>
    </row>
    <row r="167" spans="1: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9">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 outlineLevel="1">
      <c r="B169" s="294" t="s">
        <v>245</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5">AA168</f>
        <v>0</v>
      </c>
      <c r="AB169" s="411">
        <f t="shared" si="45"/>
        <v>0</v>
      </c>
      <c r="AC169" s="411">
        <f t="shared" si="45"/>
        <v>0</v>
      </c>
      <c r="AD169" s="411">
        <f t="shared" si="45"/>
        <v>0</v>
      </c>
      <c r="AE169" s="411">
        <f t="shared" si="45"/>
        <v>0</v>
      </c>
      <c r="AF169" s="411">
        <f t="shared" si="45"/>
        <v>0</v>
      </c>
      <c r="AG169" s="411">
        <f t="shared" si="45"/>
        <v>0</v>
      </c>
      <c r="AH169" s="411">
        <f t="shared" si="45"/>
        <v>0</v>
      </c>
      <c r="AI169" s="411">
        <f t="shared" si="45"/>
        <v>0</v>
      </c>
      <c r="AJ169" s="411">
        <f t="shared" si="45"/>
        <v>0</v>
      </c>
      <c r="AK169" s="411">
        <f t="shared" si="45"/>
        <v>0</v>
      </c>
      <c r="AL169" s="411">
        <f t="shared" si="45"/>
        <v>0</v>
      </c>
      <c r="AM169" s="505"/>
    </row>
    <row r="170" spans="1: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9">
        <v>8</v>
      </c>
      <c r="B171" s="294" t="s">
        <v>486</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 outlineLevel="1">
      <c r="A172" s="509"/>
      <c r="B172" s="294" t="s">
        <v>245</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6">AA171</f>
        <v>0</v>
      </c>
      <c r="AB172" s="411">
        <f t="shared" si="46"/>
        <v>0</v>
      </c>
      <c r="AC172" s="411">
        <f t="shared" si="46"/>
        <v>0</v>
      </c>
      <c r="AD172" s="411">
        <f t="shared" si="46"/>
        <v>0</v>
      </c>
      <c r="AE172" s="411">
        <f t="shared" si="46"/>
        <v>0</v>
      </c>
      <c r="AF172" s="411">
        <f t="shared" si="46"/>
        <v>0</v>
      </c>
      <c r="AG172" s="411">
        <f t="shared" si="46"/>
        <v>0</v>
      </c>
      <c r="AH172" s="411">
        <f t="shared" si="46"/>
        <v>0</v>
      </c>
      <c r="AI172" s="411">
        <f t="shared" si="46"/>
        <v>0</v>
      </c>
      <c r="AJ172" s="411">
        <f t="shared" si="46"/>
        <v>0</v>
      </c>
      <c r="AK172" s="411">
        <f t="shared" si="46"/>
        <v>0</v>
      </c>
      <c r="AL172" s="411">
        <f t="shared" si="46"/>
        <v>0</v>
      </c>
      <c r="AM172" s="505"/>
    </row>
    <row r="173" spans="1:39" s="283" customFormat="1" ht="15" outlineLevel="1">
      <c r="A173" s="509"/>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9">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 outlineLevel="1">
      <c r="B175" s="294" t="s">
        <v>245</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7">AA174</f>
        <v>0</v>
      </c>
      <c r="AB175" s="411">
        <f t="shared" si="47"/>
        <v>0</v>
      </c>
      <c r="AC175" s="411">
        <f t="shared" si="47"/>
        <v>0</v>
      </c>
      <c r="AD175" s="411">
        <f t="shared" si="47"/>
        <v>0</v>
      </c>
      <c r="AE175" s="411">
        <f t="shared" si="47"/>
        <v>0</v>
      </c>
      <c r="AF175" s="411">
        <f t="shared" si="47"/>
        <v>0</v>
      </c>
      <c r="AG175" s="411">
        <f t="shared" si="47"/>
        <v>0</v>
      </c>
      <c r="AH175" s="411">
        <f t="shared" si="47"/>
        <v>0</v>
      </c>
      <c r="AI175" s="411">
        <f t="shared" si="47"/>
        <v>0</v>
      </c>
      <c r="AJ175" s="411">
        <f t="shared" si="47"/>
        <v>0</v>
      </c>
      <c r="AK175" s="411">
        <f t="shared" si="47"/>
        <v>0</v>
      </c>
      <c r="AL175" s="411">
        <f t="shared" si="47"/>
        <v>0</v>
      </c>
      <c r="AM175" s="505"/>
    </row>
    <row r="176" spans="1: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75" outlineLevel="1">
      <c r="A177" s="510"/>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9">
        <v>10</v>
      </c>
      <c r="B178" s="310" t="s">
        <v>22</v>
      </c>
      <c r="C178" s="291" t="s">
        <v>25</v>
      </c>
      <c r="D178" s="295">
        <v>3085.72</v>
      </c>
      <c r="E178" s="295">
        <v>3085.72</v>
      </c>
      <c r="F178" s="295">
        <v>3085.72</v>
      </c>
      <c r="G178" s="295">
        <v>3085.72</v>
      </c>
      <c r="H178" s="295">
        <v>3085.72</v>
      </c>
      <c r="I178" s="295">
        <v>3085.72</v>
      </c>
      <c r="J178" s="295">
        <v>2872.69</v>
      </c>
      <c r="K178" s="295">
        <v>2872.69</v>
      </c>
      <c r="L178" s="295">
        <v>2872.69</v>
      </c>
      <c r="M178" s="295">
        <v>0</v>
      </c>
      <c r="N178" s="295">
        <v>12</v>
      </c>
      <c r="O178" s="295">
        <v>1.3243</v>
      </c>
      <c r="P178" s="295">
        <v>1.3243</v>
      </c>
      <c r="Q178" s="295">
        <v>1.3243</v>
      </c>
      <c r="R178" s="295">
        <v>1.3243</v>
      </c>
      <c r="S178" s="295">
        <v>1.3243</v>
      </c>
      <c r="T178" s="295">
        <v>1.3243</v>
      </c>
      <c r="U178" s="295">
        <v>1.2329000000000001</v>
      </c>
      <c r="V178" s="295">
        <v>1.2329000000000001</v>
      </c>
      <c r="W178" s="295">
        <v>1.2329000000000001</v>
      </c>
      <c r="X178" s="295">
        <v>0</v>
      </c>
      <c r="Y178" s="467"/>
      <c r="Z178" s="469">
        <v>0.1</v>
      </c>
      <c r="AA178" s="469">
        <v>0.9</v>
      </c>
      <c r="AB178" s="415"/>
      <c r="AC178" s="415"/>
      <c r="AD178" s="415"/>
      <c r="AE178" s="415"/>
      <c r="AF178" s="415"/>
      <c r="AG178" s="415"/>
      <c r="AH178" s="415"/>
      <c r="AI178" s="415"/>
      <c r="AJ178" s="415"/>
      <c r="AK178" s="415"/>
      <c r="AL178" s="415"/>
      <c r="AM178" s="296">
        <f>SUM(Y178:AL178)</f>
        <v>1</v>
      </c>
    </row>
    <row r="179" spans="1:39" ht="15" outlineLevel="1">
      <c r="B179" s="294" t="s">
        <v>245</v>
      </c>
      <c r="C179" s="291" t="s">
        <v>163</v>
      </c>
      <c r="D179" s="295">
        <v>92542</v>
      </c>
      <c r="E179" s="295">
        <v>92542</v>
      </c>
      <c r="F179" s="295">
        <v>92542</v>
      </c>
      <c r="G179" s="295">
        <v>92542</v>
      </c>
      <c r="H179" s="295">
        <v>92542</v>
      </c>
      <c r="I179" s="295">
        <v>88386</v>
      </c>
      <c r="J179" s="295">
        <v>88386</v>
      </c>
      <c r="K179" s="295">
        <v>88386</v>
      </c>
      <c r="L179" s="295">
        <v>83988</v>
      </c>
      <c r="M179" s="295">
        <v>82315</v>
      </c>
      <c r="N179" s="295">
        <f>N178</f>
        <v>12</v>
      </c>
      <c r="O179" s="295">
        <v>29.92</v>
      </c>
      <c r="P179" s="295">
        <v>29.92</v>
      </c>
      <c r="Q179" s="295">
        <v>29.92</v>
      </c>
      <c r="R179" s="295">
        <v>28.77</v>
      </c>
      <c r="S179" s="295">
        <v>28.77</v>
      </c>
      <c r="T179" s="295">
        <v>28.77</v>
      </c>
      <c r="U179" s="295">
        <v>28.28</v>
      </c>
      <c r="V179" s="295">
        <v>28.1</v>
      </c>
      <c r="W179" s="295">
        <v>27.62</v>
      </c>
      <c r="X179" s="295">
        <v>27.62</v>
      </c>
      <c r="Y179" s="411">
        <f>Y178</f>
        <v>0</v>
      </c>
      <c r="Z179" s="411">
        <f>Z178</f>
        <v>0.1</v>
      </c>
      <c r="AA179" s="411">
        <f t="shared" ref="AA179:AL179" si="48">AA178</f>
        <v>0.9</v>
      </c>
      <c r="AB179" s="411">
        <f t="shared" si="48"/>
        <v>0</v>
      </c>
      <c r="AC179" s="411">
        <f t="shared" si="48"/>
        <v>0</v>
      </c>
      <c r="AD179" s="411">
        <f t="shared" si="48"/>
        <v>0</v>
      </c>
      <c r="AE179" s="411">
        <f t="shared" si="48"/>
        <v>0</v>
      </c>
      <c r="AF179" s="411">
        <f t="shared" si="48"/>
        <v>0</v>
      </c>
      <c r="AG179" s="411">
        <f t="shared" si="48"/>
        <v>0</v>
      </c>
      <c r="AH179" s="411">
        <f t="shared" si="48"/>
        <v>0</v>
      </c>
      <c r="AI179" s="411">
        <f t="shared" si="48"/>
        <v>0</v>
      </c>
      <c r="AJ179" s="411">
        <f t="shared" si="48"/>
        <v>0</v>
      </c>
      <c r="AK179" s="411">
        <f t="shared" si="48"/>
        <v>0</v>
      </c>
      <c r="AL179" s="411">
        <f t="shared" si="48"/>
        <v>0</v>
      </c>
      <c r="AM179" s="505"/>
    </row>
    <row r="180" spans="1: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9">
        <v>11</v>
      </c>
      <c r="B181" s="314" t="s">
        <v>21</v>
      </c>
      <c r="C181" s="291" t="s">
        <v>25</v>
      </c>
      <c r="D181" s="295">
        <v>78132.34</v>
      </c>
      <c r="E181" s="295">
        <v>78132.34</v>
      </c>
      <c r="F181" s="295">
        <v>78132.34</v>
      </c>
      <c r="G181" s="295">
        <v>70120.649999999994</v>
      </c>
      <c r="H181" s="295">
        <v>70120.649999999994</v>
      </c>
      <c r="I181" s="295">
        <v>8554.24</v>
      </c>
      <c r="J181" s="295">
        <v>8554.24</v>
      </c>
      <c r="K181" s="295">
        <v>8554.24</v>
      </c>
      <c r="L181" s="295">
        <v>8554.24</v>
      </c>
      <c r="M181" s="295">
        <v>8554.24</v>
      </c>
      <c r="N181" s="295">
        <v>12</v>
      </c>
      <c r="O181" s="295">
        <v>22.913499999999999</v>
      </c>
      <c r="P181" s="295">
        <v>22.913499999999999</v>
      </c>
      <c r="Q181" s="295">
        <v>22.913499999999999</v>
      </c>
      <c r="R181" s="295">
        <v>20.882899999999999</v>
      </c>
      <c r="S181" s="295">
        <v>20.882899999999999</v>
      </c>
      <c r="T181" s="295">
        <v>2.5381</v>
      </c>
      <c r="U181" s="295">
        <v>2.5381</v>
      </c>
      <c r="V181" s="295">
        <v>2.5381</v>
      </c>
      <c r="W181" s="295">
        <v>2.5381</v>
      </c>
      <c r="X181" s="295">
        <v>2.5381</v>
      </c>
      <c r="Y181" s="415"/>
      <c r="Z181" s="469">
        <v>1</v>
      </c>
      <c r="AA181" s="415"/>
      <c r="AB181" s="415"/>
      <c r="AC181" s="415"/>
      <c r="AD181" s="415"/>
      <c r="AE181" s="415"/>
      <c r="AF181" s="415"/>
      <c r="AG181" s="415"/>
      <c r="AH181" s="415"/>
      <c r="AI181" s="415"/>
      <c r="AJ181" s="415"/>
      <c r="AK181" s="415"/>
      <c r="AL181" s="415"/>
      <c r="AM181" s="296">
        <f>SUM(Y181:AL181)</f>
        <v>1</v>
      </c>
    </row>
    <row r="182" spans="1:39" ht="15" outlineLevel="1">
      <c r="B182" s="294" t="s">
        <v>245</v>
      </c>
      <c r="C182" s="291" t="s">
        <v>163</v>
      </c>
      <c r="D182" s="295">
        <v>11270.25</v>
      </c>
      <c r="E182" s="295">
        <v>11270.25</v>
      </c>
      <c r="F182" s="295">
        <v>10897.88</v>
      </c>
      <c r="G182" s="295">
        <v>10897.88</v>
      </c>
      <c r="H182" s="295">
        <v>1188.57</v>
      </c>
      <c r="I182" s="295">
        <v>1188.57</v>
      </c>
      <c r="J182" s="295">
        <v>1188.57</v>
      </c>
      <c r="K182" s="295">
        <v>1188.57</v>
      </c>
      <c r="L182" s="295">
        <v>1188.57</v>
      </c>
      <c r="M182" s="295">
        <v>1188.57</v>
      </c>
      <c r="N182" s="295">
        <f>N181</f>
        <v>12</v>
      </c>
      <c r="O182" s="295">
        <v>3.7059000000000002</v>
      </c>
      <c r="P182" s="295">
        <v>3.7059000000000002</v>
      </c>
      <c r="Q182" s="295">
        <v>3.6009000000000002</v>
      </c>
      <c r="R182" s="295">
        <v>3.6009000000000002</v>
      </c>
      <c r="S182" s="295">
        <v>0.38490000000000002</v>
      </c>
      <c r="T182" s="295">
        <v>0.38490000000000002</v>
      </c>
      <c r="U182" s="295">
        <v>0.38490000000000002</v>
      </c>
      <c r="V182" s="295">
        <v>0.38490000000000002</v>
      </c>
      <c r="W182" s="295">
        <v>0.38490000000000002</v>
      </c>
      <c r="X182" s="295">
        <v>0.38490000000000002</v>
      </c>
      <c r="Y182" s="411">
        <f>Y181</f>
        <v>0</v>
      </c>
      <c r="Z182" s="411">
        <f>Z181</f>
        <v>1</v>
      </c>
      <c r="AA182" s="411">
        <f t="shared" ref="AA182:AL182" si="49">AA181</f>
        <v>0</v>
      </c>
      <c r="AB182" s="411">
        <f t="shared" si="49"/>
        <v>0</v>
      </c>
      <c r="AC182" s="411">
        <f t="shared" si="49"/>
        <v>0</v>
      </c>
      <c r="AD182" s="411">
        <f t="shared" si="49"/>
        <v>0</v>
      </c>
      <c r="AE182" s="411">
        <f t="shared" si="49"/>
        <v>0</v>
      </c>
      <c r="AF182" s="411">
        <f t="shared" si="49"/>
        <v>0</v>
      </c>
      <c r="AG182" s="411">
        <f t="shared" si="49"/>
        <v>0</v>
      </c>
      <c r="AH182" s="411">
        <f t="shared" si="49"/>
        <v>0</v>
      </c>
      <c r="AI182" s="411">
        <f t="shared" si="49"/>
        <v>0</v>
      </c>
      <c r="AJ182" s="411">
        <f t="shared" si="49"/>
        <v>0</v>
      </c>
      <c r="AK182" s="411">
        <f t="shared" si="49"/>
        <v>0</v>
      </c>
      <c r="AL182" s="411">
        <f t="shared" si="49"/>
        <v>0</v>
      </c>
      <c r="AM182" s="505"/>
    </row>
    <row r="183" spans="1: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9">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 outlineLevel="1">
      <c r="B185" s="294" t="s">
        <v>245</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50">AA184</f>
        <v>0</v>
      </c>
      <c r="AB185" s="411">
        <f t="shared" si="50"/>
        <v>0</v>
      </c>
      <c r="AC185" s="411">
        <f t="shared" si="50"/>
        <v>0</v>
      </c>
      <c r="AD185" s="411">
        <f t="shared" si="50"/>
        <v>0</v>
      </c>
      <c r="AE185" s="411">
        <f t="shared" si="50"/>
        <v>0</v>
      </c>
      <c r="AF185" s="411">
        <f t="shared" si="50"/>
        <v>0</v>
      </c>
      <c r="AG185" s="411">
        <f t="shared" si="50"/>
        <v>0</v>
      </c>
      <c r="AH185" s="411">
        <f t="shared" si="50"/>
        <v>0</v>
      </c>
      <c r="AI185" s="411">
        <f t="shared" si="50"/>
        <v>0</v>
      </c>
      <c r="AJ185" s="411">
        <f t="shared" si="50"/>
        <v>0</v>
      </c>
      <c r="AK185" s="411">
        <f t="shared" si="50"/>
        <v>0</v>
      </c>
      <c r="AL185" s="411">
        <f t="shared" si="50"/>
        <v>0</v>
      </c>
      <c r="AM185" s="505"/>
    </row>
    <row r="186" spans="1: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9">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 outlineLevel="1">
      <c r="B188" s="294" t="s">
        <v>245</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51">AA187</f>
        <v>0</v>
      </c>
      <c r="AB188" s="411">
        <f t="shared" si="51"/>
        <v>0</v>
      </c>
      <c r="AC188" s="411">
        <f t="shared" si="51"/>
        <v>0</v>
      </c>
      <c r="AD188" s="411">
        <f t="shared" si="51"/>
        <v>0</v>
      </c>
      <c r="AE188" s="411">
        <f t="shared" si="51"/>
        <v>0</v>
      </c>
      <c r="AF188" s="411">
        <f t="shared" si="51"/>
        <v>0</v>
      </c>
      <c r="AG188" s="411">
        <f t="shared" si="51"/>
        <v>0</v>
      </c>
      <c r="AH188" s="411">
        <f t="shared" si="51"/>
        <v>0</v>
      </c>
      <c r="AI188" s="411">
        <f t="shared" si="51"/>
        <v>0</v>
      </c>
      <c r="AJ188" s="411">
        <f t="shared" si="51"/>
        <v>0</v>
      </c>
      <c r="AK188" s="411">
        <f t="shared" si="51"/>
        <v>0</v>
      </c>
      <c r="AL188" s="411">
        <f t="shared" si="51"/>
        <v>0</v>
      </c>
      <c r="AM188" s="505"/>
    </row>
    <row r="189" spans="1: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9">
        <v>14</v>
      </c>
      <c r="B190" s="314" t="s">
        <v>20</v>
      </c>
      <c r="C190" s="291" t="s">
        <v>25</v>
      </c>
      <c r="D190" s="295">
        <v>201410.04</v>
      </c>
      <c r="E190" s="295">
        <v>201410.04</v>
      </c>
      <c r="F190" s="295">
        <v>201410.04</v>
      </c>
      <c r="G190" s="295">
        <v>201410.04</v>
      </c>
      <c r="H190" s="295">
        <v>0</v>
      </c>
      <c r="I190" s="295">
        <v>0</v>
      </c>
      <c r="J190" s="295">
        <v>0</v>
      </c>
      <c r="K190" s="295">
        <v>0</v>
      </c>
      <c r="L190" s="295">
        <v>0</v>
      </c>
      <c r="M190" s="295">
        <v>0</v>
      </c>
      <c r="N190" s="295">
        <v>12</v>
      </c>
      <c r="O190" s="295">
        <v>41.417400000000001</v>
      </c>
      <c r="P190" s="295">
        <v>41.417400000000001</v>
      </c>
      <c r="Q190" s="295">
        <v>41.417400000000001</v>
      </c>
      <c r="R190" s="295">
        <v>41.417400000000001</v>
      </c>
      <c r="S190" s="295">
        <v>0</v>
      </c>
      <c r="T190" s="295">
        <v>0</v>
      </c>
      <c r="U190" s="295">
        <v>0</v>
      </c>
      <c r="V190" s="295">
        <v>0</v>
      </c>
      <c r="W190" s="295">
        <v>0</v>
      </c>
      <c r="X190" s="295">
        <v>0</v>
      </c>
      <c r="Y190" s="415"/>
      <c r="Z190" s="415">
        <v>0.5</v>
      </c>
      <c r="AA190" s="415">
        <v>0.5</v>
      </c>
      <c r="AB190" s="415"/>
      <c r="AC190" s="415"/>
      <c r="AD190" s="415"/>
      <c r="AE190" s="415"/>
      <c r="AF190" s="415"/>
      <c r="AG190" s="415"/>
      <c r="AH190" s="415"/>
      <c r="AI190" s="415"/>
      <c r="AJ190" s="415"/>
      <c r="AK190" s="415"/>
      <c r="AL190" s="415"/>
      <c r="AM190" s="296">
        <f>SUM(Y190:AL190)</f>
        <v>1</v>
      </c>
    </row>
    <row r="191" spans="1:39" ht="15" outlineLevel="1">
      <c r="B191" s="294" t="s">
        <v>245</v>
      </c>
      <c r="C191" s="291" t="s">
        <v>163</v>
      </c>
      <c r="D191" s="295">
        <v>58893.11</v>
      </c>
      <c r="E191" s="295">
        <v>58893.11</v>
      </c>
      <c r="F191" s="295">
        <v>58893.11</v>
      </c>
      <c r="G191" s="295"/>
      <c r="H191" s="295"/>
      <c r="I191" s="295"/>
      <c r="J191" s="295"/>
      <c r="K191" s="295"/>
      <c r="L191" s="295"/>
      <c r="M191" s="295"/>
      <c r="N191" s="295">
        <f>N190</f>
        <v>12</v>
      </c>
      <c r="O191" s="295">
        <v>10.3543</v>
      </c>
      <c r="P191" s="295">
        <v>12</v>
      </c>
      <c r="Q191" s="295">
        <v>12</v>
      </c>
      <c r="R191" s="295"/>
      <c r="S191" s="295"/>
      <c r="T191" s="295"/>
      <c r="U191" s="295"/>
      <c r="V191" s="295"/>
      <c r="W191" s="295"/>
      <c r="X191" s="295"/>
      <c r="Y191" s="411">
        <f>Y190</f>
        <v>0</v>
      </c>
      <c r="Z191" s="411">
        <f>Z190</f>
        <v>0.5</v>
      </c>
      <c r="AA191" s="411">
        <f t="shared" ref="AA191:AL191" si="52">AA190</f>
        <v>0.5</v>
      </c>
      <c r="AB191" s="411">
        <f t="shared" si="52"/>
        <v>0</v>
      </c>
      <c r="AC191" s="411">
        <f t="shared" si="52"/>
        <v>0</v>
      </c>
      <c r="AD191" s="411">
        <f t="shared" si="52"/>
        <v>0</v>
      </c>
      <c r="AE191" s="411">
        <f t="shared" si="52"/>
        <v>0</v>
      </c>
      <c r="AF191" s="411">
        <f t="shared" si="52"/>
        <v>0</v>
      </c>
      <c r="AG191" s="411">
        <f t="shared" si="52"/>
        <v>0</v>
      </c>
      <c r="AH191" s="411">
        <f t="shared" si="52"/>
        <v>0</v>
      </c>
      <c r="AI191" s="411">
        <f t="shared" si="52"/>
        <v>0</v>
      </c>
      <c r="AJ191" s="411">
        <f t="shared" si="52"/>
        <v>0</v>
      </c>
      <c r="AK191" s="411">
        <f t="shared" si="52"/>
        <v>0</v>
      </c>
      <c r="AL191" s="411">
        <f t="shared" si="52"/>
        <v>0</v>
      </c>
      <c r="AM191" s="505"/>
    </row>
    <row r="192" spans="1: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9">
        <v>15</v>
      </c>
      <c r="B193" s="314" t="s">
        <v>487</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9"/>
      <c r="B194" s="315" t="s">
        <v>245</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3">AA193</f>
        <v>0</v>
      </c>
      <c r="AB194" s="411">
        <f t="shared" si="53"/>
        <v>0</v>
      </c>
      <c r="AC194" s="411">
        <f t="shared" si="53"/>
        <v>0</v>
      </c>
      <c r="AD194" s="411">
        <f t="shared" si="53"/>
        <v>0</v>
      </c>
      <c r="AE194" s="411">
        <f t="shared" si="53"/>
        <v>0</v>
      </c>
      <c r="AF194" s="411">
        <f t="shared" si="53"/>
        <v>0</v>
      </c>
      <c r="AG194" s="411">
        <f t="shared" si="53"/>
        <v>0</v>
      </c>
      <c r="AH194" s="411">
        <f t="shared" si="53"/>
        <v>0</v>
      </c>
      <c r="AI194" s="411">
        <f t="shared" si="53"/>
        <v>0</v>
      </c>
      <c r="AJ194" s="411">
        <f t="shared" si="53"/>
        <v>0</v>
      </c>
      <c r="AK194" s="411">
        <f t="shared" si="53"/>
        <v>0</v>
      </c>
      <c r="AL194" s="411">
        <f t="shared" si="53"/>
        <v>0</v>
      </c>
      <c r="AM194" s="505"/>
    </row>
    <row r="195" spans="1:39" s="283" customFormat="1" ht="15" outlineLevel="1">
      <c r="A195" s="509"/>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0" outlineLevel="1">
      <c r="A196" s="509">
        <v>16</v>
      </c>
      <c r="B196" s="314" t="s">
        <v>488</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9"/>
      <c r="B197" s="315" t="s">
        <v>245</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4">AA196</f>
        <v>0</v>
      </c>
      <c r="AB197" s="411">
        <f t="shared" si="54"/>
        <v>0</v>
      </c>
      <c r="AC197" s="411">
        <f t="shared" si="54"/>
        <v>0</v>
      </c>
      <c r="AD197" s="411">
        <f t="shared" si="54"/>
        <v>0</v>
      </c>
      <c r="AE197" s="411">
        <f t="shared" si="54"/>
        <v>0</v>
      </c>
      <c r="AF197" s="411">
        <f t="shared" si="54"/>
        <v>0</v>
      </c>
      <c r="AG197" s="411">
        <f t="shared" si="54"/>
        <v>0</v>
      </c>
      <c r="AH197" s="411">
        <f t="shared" si="54"/>
        <v>0</v>
      </c>
      <c r="AI197" s="411">
        <f t="shared" si="54"/>
        <v>0</v>
      </c>
      <c r="AJ197" s="411">
        <f t="shared" si="54"/>
        <v>0</v>
      </c>
      <c r="AK197" s="411">
        <f t="shared" si="54"/>
        <v>0</v>
      </c>
      <c r="AL197" s="411">
        <f t="shared" si="54"/>
        <v>0</v>
      </c>
      <c r="AM197" s="505"/>
    </row>
    <row r="198" spans="1:39" s="283" customFormat="1" ht="15" outlineLevel="1">
      <c r="A198" s="509"/>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9">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 outlineLevel="1">
      <c r="B200" s="294" t="s">
        <v>245</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5">AA199</f>
        <v>0</v>
      </c>
      <c r="AB200" s="411">
        <f t="shared" si="55"/>
        <v>0</v>
      </c>
      <c r="AC200" s="411">
        <f t="shared" si="55"/>
        <v>0</v>
      </c>
      <c r="AD200" s="411">
        <f t="shared" si="55"/>
        <v>0</v>
      </c>
      <c r="AE200" s="411">
        <f t="shared" si="55"/>
        <v>0</v>
      </c>
      <c r="AF200" s="411">
        <f t="shared" si="55"/>
        <v>0</v>
      </c>
      <c r="AG200" s="411">
        <f t="shared" si="55"/>
        <v>0</v>
      </c>
      <c r="AH200" s="411">
        <f t="shared" si="55"/>
        <v>0</v>
      </c>
      <c r="AI200" s="411">
        <f t="shared" si="55"/>
        <v>0</v>
      </c>
      <c r="AJ200" s="411">
        <f t="shared" si="55"/>
        <v>0</v>
      </c>
      <c r="AK200" s="411">
        <f t="shared" si="55"/>
        <v>0</v>
      </c>
      <c r="AL200" s="411">
        <f t="shared" si="55"/>
        <v>0</v>
      </c>
      <c r="AM200" s="505"/>
    </row>
    <row r="201" spans="1: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75" outlineLevel="1">
      <c r="A202" s="510"/>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9">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 outlineLevel="1">
      <c r="B204" s="294" t="s">
        <v>245</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6">AA203</f>
        <v>0</v>
      </c>
      <c r="AB204" s="411">
        <f t="shared" si="56"/>
        <v>0</v>
      </c>
      <c r="AC204" s="411">
        <f t="shared" si="56"/>
        <v>0</v>
      </c>
      <c r="AD204" s="411">
        <f t="shared" si="56"/>
        <v>0</v>
      </c>
      <c r="AE204" s="411">
        <f t="shared" si="56"/>
        <v>0</v>
      </c>
      <c r="AF204" s="411">
        <f t="shared" si="56"/>
        <v>0</v>
      </c>
      <c r="AG204" s="411">
        <f t="shared" si="56"/>
        <v>0</v>
      </c>
      <c r="AH204" s="411">
        <f t="shared" si="56"/>
        <v>0</v>
      </c>
      <c r="AI204" s="411">
        <f t="shared" si="56"/>
        <v>0</v>
      </c>
      <c r="AJ204" s="411">
        <f t="shared" si="56"/>
        <v>0</v>
      </c>
      <c r="AK204" s="411">
        <f t="shared" si="56"/>
        <v>0</v>
      </c>
      <c r="AL204" s="411">
        <f t="shared" si="56"/>
        <v>0</v>
      </c>
      <c r="AM204" s="505"/>
    </row>
    <row r="205" spans="1:39" ht="15" outlineLevel="1">
      <c r="A205" s="512"/>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9">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 outlineLevel="1">
      <c r="B207" s="294" t="s">
        <v>245</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7">AA206</f>
        <v>0</v>
      </c>
      <c r="AB207" s="411">
        <f t="shared" si="57"/>
        <v>0</v>
      </c>
      <c r="AC207" s="411">
        <f t="shared" si="57"/>
        <v>0</v>
      </c>
      <c r="AD207" s="411">
        <f t="shared" si="57"/>
        <v>0</v>
      </c>
      <c r="AE207" s="411">
        <f t="shared" si="57"/>
        <v>0</v>
      </c>
      <c r="AF207" s="411">
        <f t="shared" si="57"/>
        <v>0</v>
      </c>
      <c r="AG207" s="411">
        <f t="shared" si="57"/>
        <v>0</v>
      </c>
      <c r="AH207" s="411">
        <f t="shared" si="57"/>
        <v>0</v>
      </c>
      <c r="AI207" s="411">
        <f t="shared" si="57"/>
        <v>0</v>
      </c>
      <c r="AJ207" s="411">
        <f t="shared" si="57"/>
        <v>0</v>
      </c>
      <c r="AK207" s="411">
        <f t="shared" si="57"/>
        <v>0</v>
      </c>
      <c r="AL207" s="411">
        <f t="shared" si="57"/>
        <v>0</v>
      </c>
      <c r="AM207" s="505"/>
    </row>
    <row r="208" spans="1: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9">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 outlineLevel="1">
      <c r="B210" s="294" t="s">
        <v>245</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8">AA209</f>
        <v>0</v>
      </c>
      <c r="AB210" s="411">
        <f t="shared" si="58"/>
        <v>0</v>
      </c>
      <c r="AC210" s="411">
        <f t="shared" si="58"/>
        <v>0</v>
      </c>
      <c r="AD210" s="411">
        <f t="shared" si="58"/>
        <v>0</v>
      </c>
      <c r="AE210" s="411">
        <f t="shared" si="58"/>
        <v>0</v>
      </c>
      <c r="AF210" s="411">
        <f t="shared" si="58"/>
        <v>0</v>
      </c>
      <c r="AG210" s="411">
        <f t="shared" si="58"/>
        <v>0</v>
      </c>
      <c r="AH210" s="411">
        <f t="shared" si="58"/>
        <v>0</v>
      </c>
      <c r="AI210" s="411">
        <f t="shared" si="58"/>
        <v>0</v>
      </c>
      <c r="AJ210" s="411">
        <f t="shared" si="58"/>
        <v>0</v>
      </c>
      <c r="AK210" s="411">
        <f t="shared" si="58"/>
        <v>0</v>
      </c>
      <c r="AL210" s="411">
        <f t="shared" si="58"/>
        <v>0</v>
      </c>
      <c r="AM210" s="505"/>
    </row>
    <row r="211" spans="1: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9">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 outlineLevel="1">
      <c r="B213" s="294" t="s">
        <v>245</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9">AA212</f>
        <v>0</v>
      </c>
      <c r="AB213" s="411">
        <f t="shared" si="59"/>
        <v>0</v>
      </c>
      <c r="AC213" s="411">
        <f t="shared" si="59"/>
        <v>0</v>
      </c>
      <c r="AD213" s="411">
        <f t="shared" si="59"/>
        <v>0</v>
      </c>
      <c r="AE213" s="411">
        <f t="shared" si="59"/>
        <v>0</v>
      </c>
      <c r="AF213" s="411">
        <f t="shared" si="59"/>
        <v>0</v>
      </c>
      <c r="AG213" s="411">
        <f t="shared" si="59"/>
        <v>0</v>
      </c>
      <c r="AH213" s="411">
        <f t="shared" si="59"/>
        <v>0</v>
      </c>
      <c r="AI213" s="411">
        <f t="shared" si="59"/>
        <v>0</v>
      </c>
      <c r="AJ213" s="411">
        <f t="shared" si="59"/>
        <v>0</v>
      </c>
      <c r="AK213" s="411">
        <f t="shared" si="59"/>
        <v>0</v>
      </c>
      <c r="AL213" s="411">
        <f t="shared" si="59"/>
        <v>0</v>
      </c>
      <c r="AM213" s="505"/>
    </row>
    <row r="214" spans="1: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9">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 outlineLevel="1">
      <c r="B216" s="294" t="s">
        <v>245</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60">AA215</f>
        <v>0</v>
      </c>
      <c r="AB216" s="411">
        <f t="shared" si="60"/>
        <v>0</v>
      </c>
      <c r="AC216" s="411">
        <f t="shared" si="60"/>
        <v>0</v>
      </c>
      <c r="AD216" s="411">
        <f t="shared" si="60"/>
        <v>0</v>
      </c>
      <c r="AE216" s="411">
        <f t="shared" si="60"/>
        <v>0</v>
      </c>
      <c r="AF216" s="411">
        <f t="shared" si="60"/>
        <v>0</v>
      </c>
      <c r="AG216" s="411">
        <f t="shared" si="60"/>
        <v>0</v>
      </c>
      <c r="AH216" s="411">
        <f t="shared" si="60"/>
        <v>0</v>
      </c>
      <c r="AI216" s="411">
        <f t="shared" si="60"/>
        <v>0</v>
      </c>
      <c r="AJ216" s="411">
        <f t="shared" si="60"/>
        <v>0</v>
      </c>
      <c r="AK216" s="411">
        <f t="shared" si="60"/>
        <v>0</v>
      </c>
      <c r="AL216" s="411">
        <f t="shared" si="60"/>
        <v>0</v>
      </c>
      <c r="AM216" s="505"/>
    </row>
    <row r="217" spans="1: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75" outlineLevel="1">
      <c r="A218" s="510"/>
      <c r="B218" s="288" t="s">
        <v>14</v>
      </c>
      <c r="C218" s="289"/>
      <c r="D218" s="290"/>
      <c r="E218" s="290"/>
      <c r="F218" s="290"/>
      <c r="G218" s="290"/>
      <c r="H218" s="290"/>
      <c r="I218" s="290"/>
      <c r="J218" s="290"/>
      <c r="K218" s="290"/>
      <c r="L218" s="290"/>
      <c r="M218" s="290"/>
      <c r="N218" s="290"/>
      <c r="O218" s="290"/>
      <c r="P218" s="289"/>
      <c r="Q218" s="289"/>
      <c r="R218" s="289"/>
      <c r="S218" s="289"/>
      <c r="T218" s="289"/>
      <c r="U218" s="289"/>
      <c r="V218" s="289"/>
      <c r="W218" s="289"/>
      <c r="X218" s="289"/>
      <c r="Y218" s="414"/>
      <c r="Z218" s="414"/>
      <c r="AA218" s="414"/>
      <c r="AB218" s="414"/>
      <c r="AC218" s="414"/>
      <c r="AD218" s="414"/>
      <c r="AE218" s="414"/>
      <c r="AF218" s="414"/>
      <c r="AG218" s="414"/>
      <c r="AH218" s="414"/>
      <c r="AI218" s="414"/>
      <c r="AJ218" s="414"/>
      <c r="AK218" s="414"/>
      <c r="AL218" s="414"/>
      <c r="AM218" s="292"/>
    </row>
    <row r="219" spans="1:39" ht="15" outlineLevel="1">
      <c r="A219" s="509">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 outlineLevel="1">
      <c r="B220" s="294" t="s">
        <v>245</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61">AA219</f>
        <v>0</v>
      </c>
      <c r="AB220" s="411">
        <f t="shared" si="61"/>
        <v>0</v>
      </c>
      <c r="AC220" s="411">
        <f t="shared" si="61"/>
        <v>0</v>
      </c>
      <c r="AD220" s="411">
        <f t="shared" si="61"/>
        <v>0</v>
      </c>
      <c r="AE220" s="411">
        <f t="shared" si="61"/>
        <v>0</v>
      </c>
      <c r="AF220" s="411">
        <f t="shared" si="61"/>
        <v>0</v>
      </c>
      <c r="AG220" s="411">
        <f t="shared" si="61"/>
        <v>0</v>
      </c>
      <c r="AH220" s="411">
        <f t="shared" si="61"/>
        <v>0</v>
      </c>
      <c r="AI220" s="411">
        <f t="shared" si="61"/>
        <v>0</v>
      </c>
      <c r="AJ220" s="411">
        <f t="shared" si="61"/>
        <v>0</v>
      </c>
      <c r="AK220" s="411">
        <f t="shared" si="61"/>
        <v>0</v>
      </c>
      <c r="AL220" s="411">
        <f t="shared" si="61"/>
        <v>0</v>
      </c>
      <c r="AM220" s="505"/>
    </row>
    <row r="221" spans="1: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75" outlineLevel="1">
      <c r="A222" s="510"/>
      <c r="B222" s="288" t="s">
        <v>489</v>
      </c>
      <c r="C222" s="289"/>
      <c r="D222" s="290"/>
      <c r="E222" s="290"/>
      <c r="F222" s="290"/>
      <c r="G222" s="290"/>
      <c r="H222" s="290"/>
      <c r="I222" s="290"/>
      <c r="J222" s="290"/>
      <c r="K222" s="290"/>
      <c r="L222" s="290"/>
      <c r="M222" s="290"/>
      <c r="N222" s="290"/>
      <c r="O222" s="290"/>
      <c r="P222" s="289"/>
      <c r="Q222" s="289"/>
      <c r="R222" s="289"/>
      <c r="S222" s="289"/>
      <c r="T222" s="289"/>
      <c r="U222" s="289"/>
      <c r="V222" s="289"/>
      <c r="W222" s="289"/>
      <c r="X222" s="289"/>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9">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 outlineLevel="1">
      <c r="A224" s="509"/>
      <c r="B224" s="315" t="s">
        <v>245</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2">AA223</f>
        <v>0</v>
      </c>
      <c r="AB224" s="411">
        <f t="shared" si="62"/>
        <v>0</v>
      </c>
      <c r="AC224" s="411">
        <f t="shared" si="62"/>
        <v>0</v>
      </c>
      <c r="AD224" s="411">
        <f t="shared" si="62"/>
        <v>0</v>
      </c>
      <c r="AE224" s="411">
        <f t="shared" si="62"/>
        <v>0</v>
      </c>
      <c r="AF224" s="411">
        <f t="shared" si="62"/>
        <v>0</v>
      </c>
      <c r="AG224" s="411">
        <f t="shared" si="62"/>
        <v>0</v>
      </c>
      <c r="AH224" s="411">
        <f t="shared" si="62"/>
        <v>0</v>
      </c>
      <c r="AI224" s="411">
        <f t="shared" si="62"/>
        <v>0</v>
      </c>
      <c r="AJ224" s="411">
        <f t="shared" si="62"/>
        <v>0</v>
      </c>
      <c r="AK224" s="411">
        <f t="shared" si="62"/>
        <v>0</v>
      </c>
      <c r="AL224" s="411">
        <f t="shared" si="62"/>
        <v>0</v>
      </c>
      <c r="AM224" s="505"/>
    </row>
    <row r="225" spans="1:39" s="283" customFormat="1" ht="15" outlineLevel="1">
      <c r="A225" s="509"/>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9">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 outlineLevel="1">
      <c r="A227" s="509"/>
      <c r="B227" s="315" t="s">
        <v>245</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3">AA226</f>
        <v>0</v>
      </c>
      <c r="AB227" s="411">
        <f t="shared" si="63"/>
        <v>0</v>
      </c>
      <c r="AC227" s="411">
        <f t="shared" si="63"/>
        <v>0</v>
      </c>
      <c r="AD227" s="411">
        <f t="shared" si="63"/>
        <v>0</v>
      </c>
      <c r="AE227" s="411">
        <f t="shared" si="63"/>
        <v>0</v>
      </c>
      <c r="AF227" s="411">
        <f t="shared" si="63"/>
        <v>0</v>
      </c>
      <c r="AG227" s="411">
        <f t="shared" si="63"/>
        <v>0</v>
      </c>
      <c r="AH227" s="411">
        <f t="shared" si="63"/>
        <v>0</v>
      </c>
      <c r="AI227" s="411">
        <f t="shared" si="63"/>
        <v>0</v>
      </c>
      <c r="AJ227" s="411">
        <f t="shared" si="63"/>
        <v>0</v>
      </c>
      <c r="AK227" s="411">
        <f t="shared" si="63"/>
        <v>0</v>
      </c>
      <c r="AL227" s="411">
        <f t="shared" si="63"/>
        <v>0</v>
      </c>
      <c r="AM227" s="505"/>
    </row>
    <row r="228" spans="1:39" s="283" customFormat="1" ht="15" outlineLevel="1">
      <c r="A228" s="509"/>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75" outlineLevel="1">
      <c r="A229" s="510"/>
      <c r="B229" s="288" t="s">
        <v>15</v>
      </c>
      <c r="C229" s="320"/>
      <c r="D229" s="290"/>
      <c r="E229" s="289"/>
      <c r="F229" s="289"/>
      <c r="G229" s="289"/>
      <c r="H229" s="289"/>
      <c r="I229" s="289"/>
      <c r="J229" s="289"/>
      <c r="K229" s="289"/>
      <c r="L229" s="289"/>
      <c r="M229" s="289"/>
      <c r="N229" s="291"/>
      <c r="O229" s="289"/>
      <c r="P229" s="289"/>
      <c r="Q229" s="289"/>
      <c r="R229" s="289"/>
      <c r="S229" s="289"/>
      <c r="T229" s="289"/>
      <c r="U229" s="289"/>
      <c r="V229" s="289"/>
      <c r="W229" s="289"/>
      <c r="X229" s="289"/>
      <c r="Y229" s="414"/>
      <c r="Z229" s="414"/>
      <c r="AA229" s="414"/>
      <c r="AB229" s="414"/>
      <c r="AC229" s="414"/>
      <c r="AD229" s="414"/>
      <c r="AE229" s="414"/>
      <c r="AF229" s="414"/>
      <c r="AG229" s="414"/>
      <c r="AH229" s="414"/>
      <c r="AI229" s="414"/>
      <c r="AJ229" s="414"/>
      <c r="AK229" s="414"/>
      <c r="AL229" s="414"/>
      <c r="AM229" s="292"/>
    </row>
    <row r="230" spans="1:39" ht="15" outlineLevel="1">
      <c r="A230" s="509">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 outlineLevel="1">
      <c r="B231" s="294" t="s">
        <v>245</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4">AA230</f>
        <v>0</v>
      </c>
      <c r="AB231" s="411">
        <f t="shared" si="64"/>
        <v>0</v>
      </c>
      <c r="AC231" s="411">
        <f t="shared" si="64"/>
        <v>0</v>
      </c>
      <c r="AD231" s="411">
        <f t="shared" si="64"/>
        <v>0</v>
      </c>
      <c r="AE231" s="411">
        <f t="shared" si="64"/>
        <v>0</v>
      </c>
      <c r="AF231" s="411">
        <f t="shared" si="64"/>
        <v>0</v>
      </c>
      <c r="AG231" s="411">
        <f t="shared" si="64"/>
        <v>0</v>
      </c>
      <c r="AH231" s="411">
        <f t="shared" si="64"/>
        <v>0</v>
      </c>
      <c r="AI231" s="411">
        <f t="shared" si="64"/>
        <v>0</v>
      </c>
      <c r="AJ231" s="411">
        <f t="shared" si="64"/>
        <v>0</v>
      </c>
      <c r="AK231" s="411">
        <f t="shared" si="64"/>
        <v>0</v>
      </c>
      <c r="AL231" s="411">
        <f t="shared" si="64"/>
        <v>0</v>
      </c>
      <c r="AM231" s="505"/>
    </row>
    <row r="232" spans="1:39" ht="15" outlineLevel="1">
      <c r="A232" s="512"/>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9">
        <v>27</v>
      </c>
      <c r="B233" s="321" t="s">
        <v>17</v>
      </c>
      <c r="C233" s="291" t="s">
        <v>25</v>
      </c>
      <c r="D233" s="295"/>
      <c r="E233" s="295"/>
      <c r="F233" s="295"/>
      <c r="G233" s="295"/>
      <c r="H233" s="295"/>
      <c r="I233" s="295"/>
      <c r="J233" s="295"/>
      <c r="K233" s="295"/>
      <c r="L233" s="295"/>
      <c r="M233" s="295"/>
      <c r="N233" s="295">
        <v>12</v>
      </c>
      <c r="O233" s="295"/>
      <c r="P233" s="295"/>
      <c r="Q233" s="295"/>
      <c r="R233" s="295"/>
      <c r="S233" s="295"/>
      <c r="T233" s="295"/>
      <c r="U233" s="295"/>
      <c r="V233" s="295"/>
      <c r="W233" s="295"/>
      <c r="X233" s="295"/>
      <c r="Y233" s="426"/>
      <c r="Z233" s="415"/>
      <c r="AA233" s="415"/>
      <c r="AB233" s="415"/>
      <c r="AC233" s="415"/>
      <c r="AD233" s="415"/>
      <c r="AE233" s="415"/>
      <c r="AF233" s="415"/>
      <c r="AG233" s="415"/>
      <c r="AH233" s="415"/>
      <c r="AI233" s="415"/>
      <c r="AJ233" s="415"/>
      <c r="AK233" s="415"/>
      <c r="AL233" s="415"/>
      <c r="AM233" s="296">
        <f>SUM(Y233:AL233)</f>
        <v>0</v>
      </c>
    </row>
    <row r="234" spans="1:39" ht="15" outlineLevel="1">
      <c r="B234" s="294" t="s">
        <v>245</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0</v>
      </c>
      <c r="AA234" s="411">
        <f t="shared" ref="AA234:AL234" si="65">AA233</f>
        <v>0</v>
      </c>
      <c r="AB234" s="411">
        <f t="shared" si="65"/>
        <v>0</v>
      </c>
      <c r="AC234" s="411">
        <f t="shared" si="65"/>
        <v>0</v>
      </c>
      <c r="AD234" s="411">
        <f t="shared" si="65"/>
        <v>0</v>
      </c>
      <c r="AE234" s="411">
        <f t="shared" si="65"/>
        <v>0</v>
      </c>
      <c r="AF234" s="411">
        <f t="shared" si="65"/>
        <v>0</v>
      </c>
      <c r="AG234" s="411">
        <f t="shared" si="65"/>
        <v>0</v>
      </c>
      <c r="AH234" s="411">
        <f t="shared" si="65"/>
        <v>0</v>
      </c>
      <c r="AI234" s="411">
        <f t="shared" si="65"/>
        <v>0</v>
      </c>
      <c r="AJ234" s="411">
        <f t="shared" si="65"/>
        <v>0</v>
      </c>
      <c r="AK234" s="411">
        <f t="shared" si="65"/>
        <v>0</v>
      </c>
      <c r="AL234" s="411">
        <f t="shared" si="65"/>
        <v>0</v>
      </c>
      <c r="AM234" s="505"/>
    </row>
    <row r="235" spans="1:39" ht="15.75" outlineLevel="1">
      <c r="A235" s="512"/>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9">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 outlineLevel="1">
      <c r="B237" s="294" t="s">
        <v>245</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6">AA236</f>
        <v>0</v>
      </c>
      <c r="AB237" s="411">
        <f t="shared" si="66"/>
        <v>0</v>
      </c>
      <c r="AC237" s="411">
        <f t="shared" si="66"/>
        <v>0</v>
      </c>
      <c r="AD237" s="411">
        <f t="shared" si="66"/>
        <v>0</v>
      </c>
      <c r="AE237" s="411">
        <f t="shared" si="66"/>
        <v>0</v>
      </c>
      <c r="AF237" s="411">
        <f t="shared" si="66"/>
        <v>0</v>
      </c>
      <c r="AG237" s="411">
        <f t="shared" si="66"/>
        <v>0</v>
      </c>
      <c r="AH237" s="411">
        <f t="shared" si="66"/>
        <v>0</v>
      </c>
      <c r="AI237" s="411">
        <f t="shared" si="66"/>
        <v>0</v>
      </c>
      <c r="AJ237" s="411">
        <f t="shared" si="66"/>
        <v>0</v>
      </c>
      <c r="AK237" s="411">
        <f t="shared" si="66"/>
        <v>0</v>
      </c>
      <c r="AL237" s="411">
        <f t="shared" si="66"/>
        <v>0</v>
      </c>
      <c r="AM237" s="505"/>
    </row>
    <row r="238" spans="1:39" ht="15" outlineLevel="1">
      <c r="A238" s="512"/>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9">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 outlineLevel="1">
      <c r="B240" s="324" t="s">
        <v>245</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7">Z239</f>
        <v>0</v>
      </c>
      <c r="AA240" s="411">
        <f t="shared" si="67"/>
        <v>0</v>
      </c>
      <c r="AB240" s="411">
        <f t="shared" si="67"/>
        <v>0</v>
      </c>
      <c r="AC240" s="411">
        <f t="shared" si="67"/>
        <v>0</v>
      </c>
      <c r="AD240" s="411">
        <f t="shared" si="67"/>
        <v>0</v>
      </c>
      <c r="AE240" s="411">
        <f t="shared" si="67"/>
        <v>0</v>
      </c>
      <c r="AF240" s="411">
        <f t="shared" si="67"/>
        <v>0</v>
      </c>
      <c r="AG240" s="411">
        <f t="shared" si="67"/>
        <v>0</v>
      </c>
      <c r="AH240" s="411">
        <f t="shared" si="67"/>
        <v>0</v>
      </c>
      <c r="AI240" s="411">
        <f t="shared" si="67"/>
        <v>0</v>
      </c>
      <c r="AJ240" s="411">
        <f t="shared" si="67"/>
        <v>0</v>
      </c>
      <c r="AK240" s="411">
        <f t="shared" si="67"/>
        <v>0</v>
      </c>
      <c r="AL240" s="411">
        <f t="shared" si="67"/>
        <v>0</v>
      </c>
      <c r="AM240" s="505"/>
    </row>
    <row r="241" spans="1: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9">
        <v>30</v>
      </c>
      <c r="B242" s="324" t="s">
        <v>490</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9"/>
      <c r="B243" s="324" t="s">
        <v>245</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8">Z242</f>
        <v>0</v>
      </c>
      <c r="AA243" s="411">
        <f t="shared" si="68"/>
        <v>0</v>
      </c>
      <c r="AB243" s="411">
        <f t="shared" si="68"/>
        <v>0</v>
      </c>
      <c r="AC243" s="411">
        <f t="shared" si="68"/>
        <v>0</v>
      </c>
      <c r="AD243" s="411">
        <f t="shared" si="68"/>
        <v>0</v>
      </c>
      <c r="AE243" s="411">
        <f t="shared" si="68"/>
        <v>0</v>
      </c>
      <c r="AF243" s="411">
        <f t="shared" si="68"/>
        <v>0</v>
      </c>
      <c r="AG243" s="411">
        <f t="shared" si="68"/>
        <v>0</v>
      </c>
      <c r="AH243" s="411">
        <f t="shared" si="68"/>
        <v>0</v>
      </c>
      <c r="AI243" s="411">
        <f t="shared" si="68"/>
        <v>0</v>
      </c>
      <c r="AJ243" s="411">
        <f t="shared" si="68"/>
        <v>0</v>
      </c>
      <c r="AK243" s="411">
        <f t="shared" si="68"/>
        <v>0</v>
      </c>
      <c r="AL243" s="411">
        <f t="shared" si="68"/>
        <v>0</v>
      </c>
      <c r="AM243" s="505"/>
    </row>
    <row r="244" spans="1:39" s="283" customFormat="1" ht="15" outlineLevel="1">
      <c r="A244" s="509"/>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75" outlineLevel="1">
      <c r="A245" s="509"/>
      <c r="B245" s="288" t="s">
        <v>491</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9">
        <v>31</v>
      </c>
      <c r="B246" s="324" t="s">
        <v>492</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9"/>
      <c r="B247" s="324" t="s">
        <v>245</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9">Z246</f>
        <v>0</v>
      </c>
      <c r="AA247" s="411">
        <f t="shared" si="69"/>
        <v>0</v>
      </c>
      <c r="AB247" s="411">
        <f t="shared" si="69"/>
        <v>0</v>
      </c>
      <c r="AC247" s="411">
        <f t="shared" si="69"/>
        <v>0</v>
      </c>
      <c r="AD247" s="411">
        <f t="shared" si="69"/>
        <v>0</v>
      </c>
      <c r="AE247" s="411">
        <f t="shared" si="69"/>
        <v>0</v>
      </c>
      <c r="AF247" s="411">
        <f t="shared" si="69"/>
        <v>0</v>
      </c>
      <c r="AG247" s="411">
        <f t="shared" si="69"/>
        <v>0</v>
      </c>
      <c r="AH247" s="411">
        <f t="shared" si="69"/>
        <v>0</v>
      </c>
      <c r="AI247" s="411">
        <f t="shared" si="69"/>
        <v>0</v>
      </c>
      <c r="AJ247" s="411">
        <f t="shared" si="69"/>
        <v>0</v>
      </c>
      <c r="AK247" s="411">
        <f t="shared" si="69"/>
        <v>0</v>
      </c>
      <c r="AL247" s="411">
        <f t="shared" si="69"/>
        <v>0</v>
      </c>
      <c r="AM247" s="505"/>
    </row>
    <row r="248" spans="1:39" s="283" customFormat="1" ht="15" outlineLevel="1">
      <c r="A248" s="509"/>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9">
        <v>32</v>
      </c>
      <c r="B249" s="324" t="s">
        <v>493</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9"/>
      <c r="B250" s="324" t="s">
        <v>245</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70">Z249</f>
        <v>0</v>
      </c>
      <c r="AA250" s="411">
        <f t="shared" si="70"/>
        <v>0</v>
      </c>
      <c r="AB250" s="411">
        <f t="shared" si="70"/>
        <v>0</v>
      </c>
      <c r="AC250" s="411">
        <f t="shared" si="70"/>
        <v>0</v>
      </c>
      <c r="AD250" s="411">
        <f t="shared" si="70"/>
        <v>0</v>
      </c>
      <c r="AE250" s="411">
        <f t="shared" si="70"/>
        <v>0</v>
      </c>
      <c r="AF250" s="411">
        <f t="shared" si="70"/>
        <v>0</v>
      </c>
      <c r="AG250" s="411">
        <f t="shared" si="70"/>
        <v>0</v>
      </c>
      <c r="AH250" s="411">
        <f t="shared" si="70"/>
        <v>0</v>
      </c>
      <c r="AI250" s="411">
        <f t="shared" si="70"/>
        <v>0</v>
      </c>
      <c r="AJ250" s="411">
        <f t="shared" si="70"/>
        <v>0</v>
      </c>
      <c r="AK250" s="411">
        <f t="shared" si="70"/>
        <v>0</v>
      </c>
      <c r="AL250" s="411">
        <f t="shared" si="70"/>
        <v>0</v>
      </c>
      <c r="AM250" s="505"/>
    </row>
    <row r="251" spans="1:39" s="283" customFormat="1" ht="15" outlineLevel="1">
      <c r="A251" s="509"/>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9">
        <v>33</v>
      </c>
      <c r="B252" s="324" t="s">
        <v>494</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9"/>
      <c r="B253" s="324" t="s">
        <v>245</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71">Z252</f>
        <v>0</v>
      </c>
      <c r="AA253" s="411">
        <f t="shared" si="71"/>
        <v>0</v>
      </c>
      <c r="AB253" s="411">
        <f t="shared" si="71"/>
        <v>0</v>
      </c>
      <c r="AC253" s="411">
        <f t="shared" si="71"/>
        <v>0</v>
      </c>
      <c r="AD253" s="411">
        <f t="shared" si="71"/>
        <v>0</v>
      </c>
      <c r="AE253" s="411">
        <f t="shared" si="71"/>
        <v>0</v>
      </c>
      <c r="AF253" s="411">
        <f t="shared" si="71"/>
        <v>0</v>
      </c>
      <c r="AG253" s="411">
        <f t="shared" si="71"/>
        <v>0</v>
      </c>
      <c r="AH253" s="411">
        <f t="shared" si="71"/>
        <v>0</v>
      </c>
      <c r="AI253" s="411">
        <f t="shared" si="71"/>
        <v>0</v>
      </c>
      <c r="AJ253" s="411">
        <f t="shared" si="71"/>
        <v>0</v>
      </c>
      <c r="AK253" s="411">
        <f t="shared" si="71"/>
        <v>0</v>
      </c>
      <c r="AL253" s="411">
        <f t="shared" si="71"/>
        <v>0</v>
      </c>
      <c r="AM253" s="505"/>
    </row>
    <row r="254" spans="1: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75">
      <c r="B255" s="327" t="s">
        <v>246</v>
      </c>
      <c r="C255" s="329"/>
      <c r="D255" s="329">
        <f>SUM(D150:D253)</f>
        <v>458590.68999999994</v>
      </c>
      <c r="E255" s="329">
        <f t="shared" ref="E255:L255" si="72">SUM(E150:E253)</f>
        <v>458593.82999999996</v>
      </c>
      <c r="F255" s="329">
        <f t="shared" si="72"/>
        <v>458221.45999999996</v>
      </c>
      <c r="G255" s="329">
        <f t="shared" si="72"/>
        <v>391315.94</v>
      </c>
      <c r="H255" s="329">
        <f t="shared" si="72"/>
        <v>178675.41999999998</v>
      </c>
      <c r="I255" s="329">
        <f t="shared" si="72"/>
        <v>109283.28000000001</v>
      </c>
      <c r="J255" s="329">
        <f t="shared" si="72"/>
        <v>106438.47000000002</v>
      </c>
      <c r="K255" s="329">
        <f t="shared" si="72"/>
        <v>106426.60000000002</v>
      </c>
      <c r="L255" s="329">
        <f t="shared" si="72"/>
        <v>102028.60000000002</v>
      </c>
      <c r="M255" s="329"/>
      <c r="N255" s="329"/>
      <c r="O255" s="329">
        <f>SUM(O150:O253)</f>
        <v>110.7012</v>
      </c>
      <c r="P255" s="329">
        <f t="shared" ref="P255:X255" si="73">SUM(P150:P253)</f>
        <v>112.3484</v>
      </c>
      <c r="Q255" s="329">
        <f t="shared" si="73"/>
        <v>112.24340000000001</v>
      </c>
      <c r="R255" s="329">
        <f t="shared" si="73"/>
        <v>97.062000000000012</v>
      </c>
      <c r="S255" s="329">
        <f t="shared" si="73"/>
        <v>52.299199999999999</v>
      </c>
      <c r="T255" s="329">
        <f t="shared" si="73"/>
        <v>33.617000000000004</v>
      </c>
      <c r="U255" s="329">
        <f t="shared" si="73"/>
        <v>32.913700000000006</v>
      </c>
      <c r="V255" s="329">
        <f t="shared" si="73"/>
        <v>32.732300000000002</v>
      </c>
      <c r="W255" s="329">
        <f t="shared" si="73"/>
        <v>32.252299999999998</v>
      </c>
      <c r="X255" s="329">
        <f t="shared" si="73"/>
        <v>30.904400000000003</v>
      </c>
      <c r="Y255" s="329">
        <f>IF(Y149="kWh",SUMPRODUCT(D150:D253,Y150:Y253))</f>
        <v>13257.23</v>
      </c>
      <c r="Z255" s="329">
        <f>IF(Z149="kWh",SUMPRODUCT(D150:D253,Z150:Z253))</f>
        <v>229116.93699999998</v>
      </c>
      <c r="AA255" s="329">
        <f>IF(AA149="kW",SUMPRODUCT(N150:N253,O150:O253,AA150:AA253),SUMPRODUCT(D150:D253,AA150:AA253))</f>
        <v>648.06864000000007</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75">
      <c r="B256" s="331" t="s">
        <v>247</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910343</v>
      </c>
      <c r="Z256" s="328">
        <f>HLOOKUP(Z148,'2. LRAMVA Threshold'!$B$42:$Q$53,4,FALSE)</f>
        <v>8804</v>
      </c>
      <c r="AA256" s="328">
        <f>HLOOKUP(AA148,'2. LRAMVA Threshold'!$B$42:$Q$53,4,FALSE)</f>
        <v>202</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1.35E-2</v>
      </c>
      <c r="Z258" s="341">
        <f>HLOOKUP(Z$20,'3.  Distribution Rates'!$C$122:$P$133,4,FALSE)</f>
        <v>1.7399999999999999E-2</v>
      </c>
      <c r="AA258" s="341">
        <f>HLOOKUP(AA$20,'3.  Distribution Rates'!$C$122:$P$133,4,FALSE)</f>
        <v>3.6404999999999998</v>
      </c>
      <c r="AB258" s="341">
        <f>HLOOKUP(AB$20,'3.  Distribution Rates'!$C$122:$P$133,4,FALSE)</f>
        <v>3.2599999999999997E-2</v>
      </c>
      <c r="AC258" s="341">
        <f>HLOOKUP(AC$20,'3.  Distribution Rates'!$C$122:$P$133,4,FALSE)</f>
        <v>8.6067</v>
      </c>
      <c r="AD258" s="341">
        <f>HLOOKUP(AD$20,'3.  Distribution Rates'!$C$122:$P$133,4,FALSE)</f>
        <v>14.412000000000001</v>
      </c>
      <c r="AE258" s="341">
        <f>HLOOKUP(AE$20,'3.  Distribution Rates'!$C$122:$P$133,4,FALSE)</f>
        <v>0</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4">Y135*Y258</f>
        <v>397.78249500000004</v>
      </c>
      <c r="Z259" s="378">
        <f t="shared" si="74"/>
        <v>1599.386076</v>
      </c>
      <c r="AA259" s="378">
        <f t="shared" si="74"/>
        <v>0</v>
      </c>
      <c r="AB259" s="378">
        <f t="shared" si="74"/>
        <v>0</v>
      </c>
      <c r="AC259" s="378">
        <f t="shared" si="74"/>
        <v>0</v>
      </c>
      <c r="AD259" s="378">
        <f t="shared" si="74"/>
        <v>0</v>
      </c>
      <c r="AE259" s="378">
        <f t="shared" si="74"/>
        <v>0</v>
      </c>
      <c r="AF259" s="378">
        <f t="shared" si="74"/>
        <v>0</v>
      </c>
      <c r="AG259" s="378">
        <f t="shared" si="74"/>
        <v>0</v>
      </c>
      <c r="AH259" s="378">
        <f t="shared" si="74"/>
        <v>0</v>
      </c>
      <c r="AI259" s="378">
        <f t="shared" si="74"/>
        <v>0</v>
      </c>
      <c r="AJ259" s="378">
        <f t="shared" si="74"/>
        <v>0</v>
      </c>
      <c r="AK259" s="378">
        <f t="shared" si="74"/>
        <v>0</v>
      </c>
      <c r="AL259" s="378">
        <f t="shared" si="74"/>
        <v>0</v>
      </c>
      <c r="AM259" s="628">
        <f>SUM(Y259:AL259)</f>
        <v>1997.1685710000002</v>
      </c>
    </row>
    <row r="260" spans="1:41" ht="1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5">Y255*Y258</f>
        <v>178.97260499999999</v>
      </c>
      <c r="Z260" s="378">
        <f t="shared" si="75"/>
        <v>3986.6347037999994</v>
      </c>
      <c r="AA260" s="379">
        <f t="shared" si="75"/>
        <v>2359.2938839200001</v>
      </c>
      <c r="AB260" s="379">
        <f t="shared" si="75"/>
        <v>0</v>
      </c>
      <c r="AC260" s="379">
        <f t="shared" si="75"/>
        <v>0</v>
      </c>
      <c r="AD260" s="379">
        <f t="shared" si="75"/>
        <v>0</v>
      </c>
      <c r="AE260" s="379">
        <f t="shared" si="75"/>
        <v>0</v>
      </c>
      <c r="AF260" s="379">
        <f t="shared" ref="AF260:AL260" si="76">AF255*AF258</f>
        <v>0</v>
      </c>
      <c r="AG260" s="379">
        <f t="shared" si="76"/>
        <v>0</v>
      </c>
      <c r="AH260" s="379">
        <f t="shared" si="76"/>
        <v>0</v>
      </c>
      <c r="AI260" s="379">
        <f t="shared" si="76"/>
        <v>0</v>
      </c>
      <c r="AJ260" s="379">
        <f t="shared" si="76"/>
        <v>0</v>
      </c>
      <c r="AK260" s="379">
        <f t="shared" si="76"/>
        <v>0</v>
      </c>
      <c r="AL260" s="379">
        <f t="shared" si="76"/>
        <v>0</v>
      </c>
      <c r="AM260" s="628">
        <f>SUM(Y260:AL260)</f>
        <v>6524.901192719999</v>
      </c>
    </row>
    <row r="261" spans="1:41" s="380" customFormat="1" ht="15.75">
      <c r="A261" s="511"/>
      <c r="B261" s="349" t="s">
        <v>255</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576.75510000000008</v>
      </c>
      <c r="Z261" s="346">
        <f t="shared" ref="Z261:AE261" si="77">SUM(Z259:Z260)</f>
        <v>5586.0207797999992</v>
      </c>
      <c r="AA261" s="346">
        <f t="shared" si="77"/>
        <v>2359.2938839200001</v>
      </c>
      <c r="AB261" s="346">
        <f t="shared" si="77"/>
        <v>0</v>
      </c>
      <c r="AC261" s="346">
        <f t="shared" si="77"/>
        <v>0</v>
      </c>
      <c r="AD261" s="346">
        <f t="shared" si="77"/>
        <v>0</v>
      </c>
      <c r="AE261" s="346">
        <f t="shared" si="77"/>
        <v>0</v>
      </c>
      <c r="AF261" s="346">
        <f t="shared" ref="AF261:AL261" si="78">SUM(AF259:AF260)</f>
        <v>0</v>
      </c>
      <c r="AG261" s="346">
        <f t="shared" si="78"/>
        <v>0</v>
      </c>
      <c r="AH261" s="346">
        <f t="shared" si="78"/>
        <v>0</v>
      </c>
      <c r="AI261" s="346">
        <f t="shared" si="78"/>
        <v>0</v>
      </c>
      <c r="AJ261" s="346">
        <f t="shared" si="78"/>
        <v>0</v>
      </c>
      <c r="AK261" s="346">
        <f t="shared" si="78"/>
        <v>0</v>
      </c>
      <c r="AL261" s="346">
        <f t="shared" si="78"/>
        <v>0</v>
      </c>
      <c r="AM261" s="407">
        <f>SUM(AM259:AM260)</f>
        <v>8522.0697637199992</v>
      </c>
    </row>
    <row r="262" spans="1:41" s="380" customFormat="1" ht="15.75">
      <c r="A262" s="511"/>
      <c r="B262" s="349" t="s">
        <v>248</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9">Y256*Y258</f>
        <v>12289.630499999999</v>
      </c>
      <c r="Z262" s="347">
        <f t="shared" si="79"/>
        <v>153.18959999999998</v>
      </c>
      <c r="AA262" s="347">
        <f t="shared" si="79"/>
        <v>735.38099999999997</v>
      </c>
      <c r="AB262" s="347">
        <f t="shared" si="79"/>
        <v>0</v>
      </c>
      <c r="AC262" s="347">
        <f t="shared" si="79"/>
        <v>0</v>
      </c>
      <c r="AD262" s="347">
        <f t="shared" si="79"/>
        <v>0</v>
      </c>
      <c r="AE262" s="347">
        <f t="shared" si="79"/>
        <v>0</v>
      </c>
      <c r="AF262" s="347">
        <f t="shared" ref="AF262:AL262" si="80">AF256*AF258</f>
        <v>0</v>
      </c>
      <c r="AG262" s="347">
        <f t="shared" si="80"/>
        <v>0</v>
      </c>
      <c r="AH262" s="347">
        <f t="shared" si="80"/>
        <v>0</v>
      </c>
      <c r="AI262" s="347">
        <f t="shared" si="80"/>
        <v>0</v>
      </c>
      <c r="AJ262" s="347">
        <f t="shared" si="80"/>
        <v>0</v>
      </c>
      <c r="AK262" s="347">
        <f t="shared" si="80"/>
        <v>0</v>
      </c>
      <c r="AL262" s="347">
        <f t="shared" si="80"/>
        <v>0</v>
      </c>
      <c r="AM262" s="407">
        <f>SUM(Y262:AL262)</f>
        <v>13178.201099999998</v>
      </c>
    </row>
    <row r="263" spans="1:41" s="380" customFormat="1" ht="15.75">
      <c r="A263" s="511"/>
      <c r="B263" s="349" t="s">
        <v>256</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-4656.1313362799992</v>
      </c>
    </row>
    <row r="264" spans="1:41"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13260.369999999999</v>
      </c>
      <c r="Z265" s="291">
        <f>SUMPRODUCT(E150:E253,Z150:Z253)</f>
        <v>229116.93699999998</v>
      </c>
      <c r="AA265" s="291">
        <f>IF(AA149="kW",SUMPRODUCT(N150:N253,P150:P253,AA150:AA253),SUMPRODUCT(E150:E253,AA150:AA253))</f>
        <v>657.94284000000005</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13260.369999999999</v>
      </c>
      <c r="Z266" s="291">
        <f>SUMPRODUCT(F150:F253,Z150:Z253)</f>
        <v>228744.56699999998</v>
      </c>
      <c r="AA266" s="291">
        <f>IF(AA149="kW",SUMPRODUCT(N150:N253,Q150:Q253,AA150:AA253),SUMPRODUCT(F150:F253,AA150:AA253))</f>
        <v>657.94284000000005</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13259.65</v>
      </c>
      <c r="Z267" s="291">
        <f>SUMPRODUCT(G150:G253,Z150:Z253)</f>
        <v>191286.32199999999</v>
      </c>
      <c r="AA267" s="291">
        <f>IF(AA149="kW",SUMPRODUCT(N150:N253,R150:R253,AA150:AA253),SUMPRODUCT(G150:G253,AA150:AA253))</f>
        <v>573.52283999999997</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11738.48</v>
      </c>
      <c r="Z268" s="291">
        <f>SUMPRODUCT(H150:H253,Z150:Z253)</f>
        <v>80871.991999999998</v>
      </c>
      <c r="AA268" s="291">
        <f>IF(AA149="kW",SUMPRODUCT(N150:N253,S150:S253,AA150:AA253),SUMPRODUCT(H150:H253,AA150:AA253))</f>
        <v>325.01844</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8068.75</v>
      </c>
      <c r="Z269" s="291">
        <f>SUMPRODUCT(I150:I253,Z150:Z253)</f>
        <v>18889.982</v>
      </c>
      <c r="AA269" s="291">
        <f>IF(AA149="kW",SUMPRODUCT(N150:N253,T150:T253,AA150:AA253),SUMPRODUCT(I150:I253,AA150:AA253))</f>
        <v>325.01844</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5436.97</v>
      </c>
      <c r="Z270" s="291">
        <f>SUMPRODUCT(J150:J253,Z150:Z253)</f>
        <v>18868.679</v>
      </c>
      <c r="AA270" s="291">
        <f>IF(AA149="kW",SUMPRODUCT(N150:N253,U150:U253,AA150:AA253),SUMPRODUCT(J150:J253,AA150:AA253))</f>
        <v>318.73932000000002</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5425.1</v>
      </c>
      <c r="Z271" s="291">
        <f>SUMPRODUCT(K150:K253,Z150:Z253)</f>
        <v>18868.679</v>
      </c>
      <c r="AA271" s="291">
        <f>IF(AA149="kW",SUMPRODUCT(N150:N253,V150:V253,AA150:AA253),SUMPRODUCT(K150:K253,AA150:AA253))</f>
        <v>316.79532000000006</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5425.1</v>
      </c>
      <c r="Z272" s="326">
        <f>SUMPRODUCT(L150:L253,Z150:Z253)</f>
        <v>18428.879000000001</v>
      </c>
      <c r="AA272" s="326">
        <f>IF(AA149="kW",SUMPRODUCT(N150:N253,W150:W253,AA150:AA253),SUMPRODUCT(L150:L253,AA150:AA253))</f>
        <v>311.61131999999998</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599</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75">
      <c r="B275" s="280" t="s">
        <v>249</v>
      </c>
      <c r="C275" s="281"/>
      <c r="D275" s="591" t="s">
        <v>529</v>
      </c>
      <c r="E275" s="589"/>
      <c r="O275" s="281"/>
      <c r="Y275" s="270"/>
      <c r="Z275" s="267"/>
      <c r="AA275" s="267"/>
      <c r="AB275" s="267"/>
      <c r="AC275" s="267"/>
      <c r="AD275" s="267"/>
      <c r="AE275" s="267"/>
      <c r="AF275" s="267"/>
      <c r="AG275" s="267"/>
      <c r="AH275" s="267"/>
      <c r="AI275" s="267"/>
      <c r="AJ275" s="267"/>
      <c r="AK275" s="267"/>
      <c r="AL275" s="267"/>
      <c r="AM275" s="282"/>
    </row>
    <row r="276" spans="1:39" ht="33" customHeight="1">
      <c r="B276" s="797" t="s">
        <v>211</v>
      </c>
      <c r="C276" s="799" t="s">
        <v>33</v>
      </c>
      <c r="D276" s="284" t="s">
        <v>423</v>
      </c>
      <c r="E276" s="801" t="s">
        <v>209</v>
      </c>
      <c r="F276" s="802"/>
      <c r="G276" s="802"/>
      <c r="H276" s="802"/>
      <c r="I276" s="802"/>
      <c r="J276" s="802"/>
      <c r="K276" s="802"/>
      <c r="L276" s="802"/>
      <c r="M276" s="803"/>
      <c r="N276" s="807" t="s">
        <v>213</v>
      </c>
      <c r="O276" s="284" t="s">
        <v>424</v>
      </c>
      <c r="P276" s="801" t="s">
        <v>212</v>
      </c>
      <c r="Q276" s="802"/>
      <c r="R276" s="802"/>
      <c r="S276" s="802"/>
      <c r="T276" s="802"/>
      <c r="U276" s="802"/>
      <c r="V276" s="802"/>
      <c r="W276" s="802"/>
      <c r="X276" s="803"/>
      <c r="Y276" s="804" t="s">
        <v>244</v>
      </c>
      <c r="Z276" s="805"/>
      <c r="AA276" s="805"/>
      <c r="AB276" s="805"/>
      <c r="AC276" s="805"/>
      <c r="AD276" s="805"/>
      <c r="AE276" s="805"/>
      <c r="AF276" s="805"/>
      <c r="AG276" s="805"/>
      <c r="AH276" s="805"/>
      <c r="AI276" s="805"/>
      <c r="AJ276" s="805"/>
      <c r="AK276" s="805"/>
      <c r="AL276" s="805"/>
      <c r="AM276" s="806"/>
    </row>
    <row r="277" spans="1:39" ht="60.75" customHeight="1">
      <c r="B277" s="798"/>
      <c r="C277" s="800"/>
      <c r="D277" s="285">
        <v>2013</v>
      </c>
      <c r="E277" s="285">
        <v>2014</v>
      </c>
      <c r="F277" s="285">
        <v>2015</v>
      </c>
      <c r="G277" s="285">
        <v>2016</v>
      </c>
      <c r="H277" s="285">
        <v>2017</v>
      </c>
      <c r="I277" s="285">
        <v>2018</v>
      </c>
      <c r="J277" s="285">
        <v>2019</v>
      </c>
      <c r="K277" s="285">
        <v>2020</v>
      </c>
      <c r="L277" s="285">
        <v>2021</v>
      </c>
      <c r="M277" s="285">
        <v>2022</v>
      </c>
      <c r="N277" s="808"/>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50kW to 4999 kW</v>
      </c>
      <c r="AB277" s="285" t="str">
        <f>'1.  LRAMVA Summary'!G52</f>
        <v>Unmettered Scattered Load</v>
      </c>
      <c r="AC277" s="285" t="str">
        <f>'1.  LRAMVA Summary'!H52</f>
        <v>Sentinel Lighiting</v>
      </c>
      <c r="AD277" s="285" t="str">
        <f>'1.  LRAMVA Summary'!I52</f>
        <v>Street Lighting</v>
      </c>
      <c r="AE277" s="285" t="str">
        <f>'1.  LRAMVA Summary'!J52</f>
        <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10"/>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kWh</v>
      </c>
      <c r="AC278" s="291" t="str">
        <f>'1.  LRAMVA Summary'!H53</f>
        <v>kw</v>
      </c>
      <c r="AD278" s="291" t="str">
        <f>'1.  LRAMVA Summary'!I53</f>
        <v>kw</v>
      </c>
      <c r="AE278" s="291">
        <f>'1.  LRAMVA Summary'!J53</f>
        <v>0</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9">
        <v>1</v>
      </c>
      <c r="B279" s="294" t="s">
        <v>1</v>
      </c>
      <c r="C279" s="291" t="s">
        <v>25</v>
      </c>
      <c r="D279" s="295">
        <v>2.3199999999999998</v>
      </c>
      <c r="E279" s="295">
        <v>2.3199999999999998</v>
      </c>
      <c r="F279" s="295">
        <v>2.3199999999999998</v>
      </c>
      <c r="G279" s="295">
        <v>2.3199999999999998</v>
      </c>
      <c r="H279" s="295">
        <v>1.25</v>
      </c>
      <c r="I279" s="295">
        <v>0</v>
      </c>
      <c r="J279" s="295">
        <v>0</v>
      </c>
      <c r="K279" s="295">
        <v>0</v>
      </c>
      <c r="L279" s="295">
        <v>0</v>
      </c>
      <c r="M279" s="295">
        <v>0</v>
      </c>
      <c r="N279" s="291"/>
      <c r="O279" s="295">
        <v>2.9999999999999997E-4</v>
      </c>
      <c r="P279" s="295">
        <v>2.9999999999999997E-4</v>
      </c>
      <c r="Q279" s="295">
        <v>2.9999999999999997E-4</v>
      </c>
      <c r="R279" s="295">
        <v>2.9999999999999997E-4</v>
      </c>
      <c r="S279" s="295">
        <v>2.0000000000000001E-4</v>
      </c>
      <c r="T279" s="295">
        <v>0</v>
      </c>
      <c r="U279" s="295">
        <v>0</v>
      </c>
      <c r="V279" s="295">
        <v>0</v>
      </c>
      <c r="W279" s="295">
        <v>0</v>
      </c>
      <c r="X279" s="295">
        <v>0</v>
      </c>
      <c r="Y279" s="410">
        <v>1</v>
      </c>
      <c r="Z279" s="410"/>
      <c r="AA279" s="410"/>
      <c r="AB279" s="410"/>
      <c r="AC279" s="410"/>
      <c r="AD279" s="410"/>
      <c r="AE279" s="410"/>
      <c r="AF279" s="410"/>
      <c r="AG279" s="410"/>
      <c r="AH279" s="410"/>
      <c r="AI279" s="410"/>
      <c r="AJ279" s="410"/>
      <c r="AK279" s="410"/>
      <c r="AL279" s="410"/>
      <c r="AM279" s="296">
        <f>SUM(Y279:AL279)</f>
        <v>1</v>
      </c>
    </row>
    <row r="280" spans="1:39" ht="15" outlineLevel="1">
      <c r="B280" s="294" t="s">
        <v>250</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1</v>
      </c>
      <c r="Z280" s="411">
        <f>Z279</f>
        <v>0</v>
      </c>
      <c r="AA280" s="411">
        <f t="shared" ref="AA280:AL280" si="81">AA279</f>
        <v>0</v>
      </c>
      <c r="AB280" s="411">
        <f t="shared" si="81"/>
        <v>0</v>
      </c>
      <c r="AC280" s="411">
        <f t="shared" si="81"/>
        <v>0</v>
      </c>
      <c r="AD280" s="411">
        <f t="shared" si="81"/>
        <v>0</v>
      </c>
      <c r="AE280" s="411">
        <f t="shared" si="81"/>
        <v>0</v>
      </c>
      <c r="AF280" s="411">
        <f t="shared" si="81"/>
        <v>0</v>
      </c>
      <c r="AG280" s="411">
        <f t="shared" si="81"/>
        <v>0</v>
      </c>
      <c r="AH280" s="411">
        <f t="shared" si="81"/>
        <v>0</v>
      </c>
      <c r="AI280" s="411">
        <f t="shared" si="81"/>
        <v>0</v>
      </c>
      <c r="AJ280" s="411">
        <f t="shared" si="81"/>
        <v>0</v>
      </c>
      <c r="AK280" s="411">
        <f t="shared" si="81"/>
        <v>0</v>
      </c>
      <c r="AL280" s="411">
        <f t="shared" si="81"/>
        <v>0</v>
      </c>
      <c r="AM280" s="297"/>
    </row>
    <row r="281" spans="1:39" ht="15.75" outlineLevel="1">
      <c r="A281" s="511"/>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9">
        <v>2</v>
      </c>
      <c r="B282" s="294" t="s">
        <v>2</v>
      </c>
      <c r="C282" s="291" t="s">
        <v>25</v>
      </c>
      <c r="D282" s="295"/>
      <c r="E282" s="295"/>
      <c r="F282" s="295"/>
      <c r="G282" s="295"/>
      <c r="H282" s="295"/>
      <c r="I282" s="295"/>
      <c r="J282" s="295"/>
      <c r="K282" s="295"/>
      <c r="L282" s="295"/>
      <c r="M282" s="295"/>
      <c r="N282" s="291"/>
      <c r="O282" s="295"/>
      <c r="P282" s="295"/>
      <c r="Q282" s="295"/>
      <c r="R282" s="295"/>
      <c r="S282" s="295"/>
      <c r="T282" s="295"/>
      <c r="U282" s="295"/>
      <c r="V282" s="295"/>
      <c r="W282" s="295"/>
      <c r="X282" s="295"/>
      <c r="Y282" s="410"/>
      <c r="Z282" s="410"/>
      <c r="AA282" s="410"/>
      <c r="AB282" s="410"/>
      <c r="AC282" s="410"/>
      <c r="AD282" s="410"/>
      <c r="AE282" s="410"/>
      <c r="AF282" s="410"/>
      <c r="AG282" s="410"/>
      <c r="AH282" s="410"/>
      <c r="AI282" s="410"/>
      <c r="AJ282" s="410"/>
      <c r="AK282" s="410"/>
      <c r="AL282" s="410"/>
      <c r="AM282" s="296">
        <f>SUM(Y282:AL282)</f>
        <v>0</v>
      </c>
    </row>
    <row r="283" spans="1:39" ht="15" outlineLevel="1">
      <c r="B283" s="294" t="s">
        <v>250</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0</v>
      </c>
      <c r="Z283" s="411">
        <f>Z282</f>
        <v>0</v>
      </c>
      <c r="AA283" s="411">
        <f t="shared" ref="AA283:AL283" si="82">AA282</f>
        <v>0</v>
      </c>
      <c r="AB283" s="411">
        <f t="shared" si="82"/>
        <v>0</v>
      </c>
      <c r="AC283" s="411">
        <f t="shared" si="82"/>
        <v>0</v>
      </c>
      <c r="AD283" s="411">
        <f t="shared" si="82"/>
        <v>0</v>
      </c>
      <c r="AE283" s="411">
        <f t="shared" si="82"/>
        <v>0</v>
      </c>
      <c r="AF283" s="411">
        <f t="shared" si="82"/>
        <v>0</v>
      </c>
      <c r="AG283" s="411">
        <f t="shared" si="82"/>
        <v>0</v>
      </c>
      <c r="AH283" s="411">
        <f t="shared" si="82"/>
        <v>0</v>
      </c>
      <c r="AI283" s="411">
        <f t="shared" si="82"/>
        <v>0</v>
      </c>
      <c r="AJ283" s="411">
        <f t="shared" si="82"/>
        <v>0</v>
      </c>
      <c r="AK283" s="411">
        <f t="shared" si="82"/>
        <v>0</v>
      </c>
      <c r="AL283" s="411">
        <f t="shared" si="82"/>
        <v>0</v>
      </c>
      <c r="AM283" s="297"/>
    </row>
    <row r="284" spans="1:39" ht="15.75" outlineLevel="1">
      <c r="A284" s="511"/>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9">
        <v>3</v>
      </c>
      <c r="B285" s="294" t="s">
        <v>3</v>
      </c>
      <c r="C285" s="291" t="s">
        <v>25</v>
      </c>
      <c r="D285" s="295">
        <v>1021.1</v>
      </c>
      <c r="E285" s="295">
        <v>1021.1</v>
      </c>
      <c r="F285" s="295">
        <v>1021.1</v>
      </c>
      <c r="G285" s="295">
        <v>1021.1</v>
      </c>
      <c r="H285" s="295">
        <v>1021.1</v>
      </c>
      <c r="I285" s="295">
        <v>1021.1</v>
      </c>
      <c r="J285" s="295">
        <v>1021.1</v>
      </c>
      <c r="K285" s="295">
        <v>1021.1</v>
      </c>
      <c r="L285" s="295">
        <v>1021.1</v>
      </c>
      <c r="M285" s="295">
        <v>1021.1</v>
      </c>
      <c r="N285" s="291"/>
      <c r="O285" s="295">
        <v>0.52590000000000003</v>
      </c>
      <c r="P285" s="295">
        <v>0.52590000000000003</v>
      </c>
      <c r="Q285" s="295">
        <v>0.52590000000000003</v>
      </c>
      <c r="R285" s="295">
        <v>0.52590000000000003</v>
      </c>
      <c r="S285" s="295">
        <v>0.52590000000000003</v>
      </c>
      <c r="T285" s="295">
        <v>0.52590000000000003</v>
      </c>
      <c r="U285" s="295">
        <v>0.52590000000000003</v>
      </c>
      <c r="V285" s="295">
        <v>0.52590000000000003</v>
      </c>
      <c r="W285" s="295">
        <v>0.52590000000000003</v>
      </c>
      <c r="X285" s="295">
        <v>0.52590000000000003</v>
      </c>
      <c r="Y285" s="410">
        <v>1</v>
      </c>
      <c r="Z285" s="410"/>
      <c r="AA285" s="410"/>
      <c r="AB285" s="410"/>
      <c r="AC285" s="410"/>
      <c r="AD285" s="410"/>
      <c r="AE285" s="410"/>
      <c r="AF285" s="410"/>
      <c r="AG285" s="410"/>
      <c r="AH285" s="410"/>
      <c r="AI285" s="410"/>
      <c r="AJ285" s="410"/>
      <c r="AK285" s="410"/>
      <c r="AL285" s="410"/>
      <c r="AM285" s="296">
        <f>SUM(Y285:AL285)</f>
        <v>1</v>
      </c>
    </row>
    <row r="286" spans="1:39" ht="15" outlineLevel="1">
      <c r="B286" s="294" t="s">
        <v>250</v>
      </c>
      <c r="C286" s="291" t="s">
        <v>163</v>
      </c>
      <c r="D286" s="295"/>
      <c r="E286" s="295"/>
      <c r="F286" s="295"/>
      <c r="G286" s="295"/>
      <c r="H286" s="295"/>
      <c r="I286" s="295"/>
      <c r="J286" s="295"/>
      <c r="K286" s="295"/>
      <c r="L286" s="295"/>
      <c r="M286" s="295"/>
      <c r="N286" s="468"/>
      <c r="O286" s="295"/>
      <c r="P286" s="295"/>
      <c r="Q286" s="295"/>
      <c r="R286" s="295"/>
      <c r="S286" s="295"/>
      <c r="T286" s="295"/>
      <c r="U286" s="295"/>
      <c r="V286" s="295"/>
      <c r="W286" s="295"/>
      <c r="X286" s="295"/>
      <c r="Y286" s="411">
        <f>Y285</f>
        <v>1</v>
      </c>
      <c r="Z286" s="411">
        <f>Z285</f>
        <v>0</v>
      </c>
      <c r="AA286" s="411">
        <f t="shared" ref="AA286:AL286" si="83">AA285</f>
        <v>0</v>
      </c>
      <c r="AB286" s="411">
        <f t="shared" si="83"/>
        <v>0</v>
      </c>
      <c r="AC286" s="411">
        <f t="shared" si="83"/>
        <v>0</v>
      </c>
      <c r="AD286" s="411">
        <f t="shared" si="83"/>
        <v>0</v>
      </c>
      <c r="AE286" s="411">
        <f t="shared" si="83"/>
        <v>0</v>
      </c>
      <c r="AF286" s="411">
        <f t="shared" si="83"/>
        <v>0</v>
      </c>
      <c r="AG286" s="411">
        <f t="shared" si="83"/>
        <v>0</v>
      </c>
      <c r="AH286" s="411">
        <f t="shared" si="83"/>
        <v>0</v>
      </c>
      <c r="AI286" s="411">
        <f t="shared" si="83"/>
        <v>0</v>
      </c>
      <c r="AJ286" s="411">
        <f t="shared" si="83"/>
        <v>0</v>
      </c>
      <c r="AK286" s="411">
        <f t="shared" si="83"/>
        <v>0</v>
      </c>
      <c r="AL286" s="411">
        <f t="shared" si="83"/>
        <v>0</v>
      </c>
      <c r="AM286" s="297"/>
    </row>
    <row r="287" spans="1: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9">
        <v>4</v>
      </c>
      <c r="B288" s="294" t="s">
        <v>4</v>
      </c>
      <c r="C288" s="291" t="s">
        <v>25</v>
      </c>
      <c r="D288" s="295">
        <v>2917.83</v>
      </c>
      <c r="E288" s="295">
        <v>2917.83</v>
      </c>
      <c r="F288" s="295">
        <v>2805.39</v>
      </c>
      <c r="G288" s="295">
        <v>2376.7399999999998</v>
      </c>
      <c r="H288" s="295">
        <v>2376.7399999999998</v>
      </c>
      <c r="I288" s="295">
        <v>2376.7399999999998</v>
      </c>
      <c r="J288" s="295">
        <v>2376.7399999999998</v>
      </c>
      <c r="K288" s="295">
        <v>2374.7600000000002</v>
      </c>
      <c r="L288" s="295">
        <v>1726.85</v>
      </c>
      <c r="M288" s="295">
        <v>1726.85</v>
      </c>
      <c r="N288" s="291"/>
      <c r="O288" s="295">
        <v>0.1956</v>
      </c>
      <c r="P288" s="295">
        <v>0.1956</v>
      </c>
      <c r="Q288" s="295">
        <v>0.1885</v>
      </c>
      <c r="R288" s="295">
        <v>0.16159999999999999</v>
      </c>
      <c r="S288" s="295">
        <v>0.16159999999999999</v>
      </c>
      <c r="T288" s="295">
        <v>0.16159999999999999</v>
      </c>
      <c r="U288" s="295">
        <v>0.16159999999999999</v>
      </c>
      <c r="V288" s="295">
        <v>0.16139999999999999</v>
      </c>
      <c r="W288" s="295">
        <v>0.1207</v>
      </c>
      <c r="X288" s="295">
        <v>0.1207</v>
      </c>
      <c r="Y288" s="410">
        <v>1</v>
      </c>
      <c r="Z288" s="410"/>
      <c r="AA288" s="410"/>
      <c r="AB288" s="410"/>
      <c r="AC288" s="410"/>
      <c r="AD288" s="410"/>
      <c r="AE288" s="410"/>
      <c r="AF288" s="410"/>
      <c r="AG288" s="410"/>
      <c r="AH288" s="410"/>
      <c r="AI288" s="410"/>
      <c r="AJ288" s="410"/>
      <c r="AK288" s="410"/>
      <c r="AL288" s="410"/>
      <c r="AM288" s="296">
        <f>SUM(Y288:AL288)</f>
        <v>1</v>
      </c>
    </row>
    <row r="289" spans="1:39" ht="15" outlineLevel="1">
      <c r="B289" s="294" t="s">
        <v>250</v>
      </c>
      <c r="C289" s="291" t="s">
        <v>163</v>
      </c>
      <c r="D289" s="295">
        <v>9</v>
      </c>
      <c r="E289" s="295">
        <v>9</v>
      </c>
      <c r="F289" s="295">
        <v>8</v>
      </c>
      <c r="G289" s="295">
        <v>7</v>
      </c>
      <c r="H289" s="295">
        <v>7</v>
      </c>
      <c r="I289" s="295">
        <v>7</v>
      </c>
      <c r="J289" s="295">
        <v>7</v>
      </c>
      <c r="K289" s="295">
        <v>7</v>
      </c>
      <c r="L289" s="295">
        <v>6</v>
      </c>
      <c r="M289" s="295">
        <v>6</v>
      </c>
      <c r="N289" s="468"/>
      <c r="O289" s="295">
        <v>1E-3</v>
      </c>
      <c r="P289" s="295">
        <v>1E-3</v>
      </c>
      <c r="Q289" s="295">
        <v>1E-3</v>
      </c>
      <c r="R289" s="295">
        <v>1E-3</v>
      </c>
      <c r="S289" s="295">
        <v>1E-3</v>
      </c>
      <c r="T289" s="295">
        <v>1E-3</v>
      </c>
      <c r="U289" s="295">
        <v>1E-3</v>
      </c>
      <c r="V289" s="295">
        <v>0</v>
      </c>
      <c r="W289" s="295">
        <v>0</v>
      </c>
      <c r="X289" s="295"/>
      <c r="Y289" s="411">
        <f>Y288</f>
        <v>1</v>
      </c>
      <c r="Z289" s="411">
        <f>Z288</f>
        <v>0</v>
      </c>
      <c r="AA289" s="411">
        <f t="shared" ref="AA289:AL289" si="84">AA288</f>
        <v>0</v>
      </c>
      <c r="AB289" s="411">
        <f t="shared" si="84"/>
        <v>0</v>
      </c>
      <c r="AC289" s="411">
        <f t="shared" si="84"/>
        <v>0</v>
      </c>
      <c r="AD289" s="411">
        <f t="shared" si="84"/>
        <v>0</v>
      </c>
      <c r="AE289" s="411">
        <f t="shared" si="84"/>
        <v>0</v>
      </c>
      <c r="AF289" s="411">
        <f t="shared" si="84"/>
        <v>0</v>
      </c>
      <c r="AG289" s="411">
        <f t="shared" si="84"/>
        <v>0</v>
      </c>
      <c r="AH289" s="411">
        <f t="shared" si="84"/>
        <v>0</v>
      </c>
      <c r="AI289" s="411">
        <f t="shared" si="84"/>
        <v>0</v>
      </c>
      <c r="AJ289" s="411">
        <f t="shared" si="84"/>
        <v>0</v>
      </c>
      <c r="AK289" s="411">
        <f t="shared" si="84"/>
        <v>0</v>
      </c>
      <c r="AL289" s="411">
        <f t="shared" si="84"/>
        <v>0</v>
      </c>
      <c r="AM289" s="297"/>
    </row>
    <row r="290" spans="1: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9">
        <v>5</v>
      </c>
      <c r="B291" s="294" t="s">
        <v>5</v>
      </c>
      <c r="C291" s="291" t="s">
        <v>25</v>
      </c>
      <c r="D291" s="295">
        <v>6503.71</v>
      </c>
      <c r="E291" s="295">
        <v>6503.71</v>
      </c>
      <c r="F291" s="295">
        <v>6111.85</v>
      </c>
      <c r="G291" s="295">
        <v>4774.5200000000004</v>
      </c>
      <c r="H291" s="295">
        <v>4774.5200000000004</v>
      </c>
      <c r="I291" s="295">
        <v>4774.5200000000004</v>
      </c>
      <c r="J291" s="295">
        <v>4774.5200000000004</v>
      </c>
      <c r="K291" s="295">
        <v>4768.8900000000003</v>
      </c>
      <c r="L291" s="295">
        <v>4010.36</v>
      </c>
      <c r="M291" s="295">
        <v>4010.36</v>
      </c>
      <c r="N291" s="291"/>
      <c r="O291" s="295">
        <v>0.4481</v>
      </c>
      <c r="P291" s="295">
        <v>0.4481</v>
      </c>
      <c r="Q291" s="295">
        <v>0.42349999999999999</v>
      </c>
      <c r="R291" s="295">
        <v>0.33950000000000002</v>
      </c>
      <c r="S291" s="295">
        <v>0.33950000000000002</v>
      </c>
      <c r="T291" s="295">
        <v>0.33950000000000002</v>
      </c>
      <c r="U291" s="295">
        <v>0.33950000000000002</v>
      </c>
      <c r="V291" s="295">
        <v>0.33889999999999998</v>
      </c>
      <c r="W291" s="295">
        <v>0.2913</v>
      </c>
      <c r="X291" s="295">
        <v>0.2913</v>
      </c>
      <c r="Y291" s="410">
        <v>1</v>
      </c>
      <c r="Z291" s="410"/>
      <c r="AA291" s="410"/>
      <c r="AB291" s="410"/>
      <c r="AC291" s="410"/>
      <c r="AD291" s="410"/>
      <c r="AE291" s="410"/>
      <c r="AF291" s="410"/>
      <c r="AG291" s="410"/>
      <c r="AH291" s="410"/>
      <c r="AI291" s="410"/>
      <c r="AJ291" s="410"/>
      <c r="AK291" s="410"/>
      <c r="AL291" s="410"/>
      <c r="AM291" s="296">
        <f>SUM(Y291:AL291)</f>
        <v>1</v>
      </c>
    </row>
    <row r="292" spans="1:39" ht="15" outlineLevel="1">
      <c r="B292" s="294" t="s">
        <v>250</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1</v>
      </c>
      <c r="Z292" s="411">
        <f>Z291</f>
        <v>0</v>
      </c>
      <c r="AA292" s="411">
        <f t="shared" ref="AA292:AL292" si="85">AA291</f>
        <v>0</v>
      </c>
      <c r="AB292" s="411">
        <f t="shared" si="85"/>
        <v>0</v>
      </c>
      <c r="AC292" s="411">
        <f t="shared" si="85"/>
        <v>0</v>
      </c>
      <c r="AD292" s="411">
        <f t="shared" si="85"/>
        <v>0</v>
      </c>
      <c r="AE292" s="411">
        <f t="shared" si="85"/>
        <v>0</v>
      </c>
      <c r="AF292" s="411">
        <f t="shared" si="85"/>
        <v>0</v>
      </c>
      <c r="AG292" s="411">
        <f t="shared" si="85"/>
        <v>0</v>
      </c>
      <c r="AH292" s="411">
        <f t="shared" si="85"/>
        <v>0</v>
      </c>
      <c r="AI292" s="411">
        <f t="shared" si="85"/>
        <v>0</v>
      </c>
      <c r="AJ292" s="411">
        <f t="shared" si="85"/>
        <v>0</v>
      </c>
      <c r="AK292" s="411">
        <f t="shared" si="85"/>
        <v>0</v>
      </c>
      <c r="AL292" s="411">
        <f t="shared" si="85"/>
        <v>0</v>
      </c>
      <c r="AM292" s="297"/>
    </row>
    <row r="293" spans="1: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9">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 outlineLevel="1">
      <c r="B295" s="294" t="s">
        <v>250</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6">AA294</f>
        <v>0</v>
      </c>
      <c r="AB295" s="411">
        <f t="shared" si="86"/>
        <v>0</v>
      </c>
      <c r="AC295" s="411">
        <f t="shared" si="86"/>
        <v>0</v>
      </c>
      <c r="AD295" s="411">
        <f t="shared" si="86"/>
        <v>0</v>
      </c>
      <c r="AE295" s="411">
        <f t="shared" si="86"/>
        <v>0</v>
      </c>
      <c r="AF295" s="411">
        <f t="shared" si="86"/>
        <v>0</v>
      </c>
      <c r="AG295" s="411">
        <f t="shared" si="86"/>
        <v>0</v>
      </c>
      <c r="AH295" s="411">
        <f t="shared" si="86"/>
        <v>0</v>
      </c>
      <c r="AI295" s="411">
        <f t="shared" si="86"/>
        <v>0</v>
      </c>
      <c r="AJ295" s="411">
        <f t="shared" si="86"/>
        <v>0</v>
      </c>
      <c r="AK295" s="411">
        <f t="shared" si="86"/>
        <v>0</v>
      </c>
      <c r="AL295" s="411">
        <f t="shared" si="86"/>
        <v>0</v>
      </c>
      <c r="AM295" s="297"/>
    </row>
    <row r="296" spans="1: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9">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250</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7">AA297</f>
        <v>0</v>
      </c>
      <c r="AB298" s="411">
        <f t="shared" si="87"/>
        <v>0</v>
      </c>
      <c r="AC298" s="411">
        <f t="shared" si="87"/>
        <v>0</v>
      </c>
      <c r="AD298" s="411">
        <f t="shared" si="87"/>
        <v>0</v>
      </c>
      <c r="AE298" s="411">
        <f t="shared" si="87"/>
        <v>0</v>
      </c>
      <c r="AF298" s="411">
        <f t="shared" si="87"/>
        <v>0</v>
      </c>
      <c r="AG298" s="411">
        <f t="shared" si="87"/>
        <v>0</v>
      </c>
      <c r="AH298" s="411">
        <f t="shared" si="87"/>
        <v>0</v>
      </c>
      <c r="AI298" s="411">
        <f t="shared" si="87"/>
        <v>0</v>
      </c>
      <c r="AJ298" s="411">
        <f t="shared" si="87"/>
        <v>0</v>
      </c>
      <c r="AK298" s="411">
        <f t="shared" si="87"/>
        <v>0</v>
      </c>
      <c r="AL298" s="411">
        <f t="shared" si="87"/>
        <v>0</v>
      </c>
      <c r="AM298" s="297"/>
    </row>
    <row r="299" spans="1: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9">
        <v>8</v>
      </c>
      <c r="B300" s="294" t="s">
        <v>486</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 outlineLevel="1">
      <c r="A301" s="509"/>
      <c r="B301" s="294" t="s">
        <v>250</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8">AA300</f>
        <v>0</v>
      </c>
      <c r="AB301" s="411">
        <f t="shared" si="88"/>
        <v>0</v>
      </c>
      <c r="AC301" s="411">
        <f t="shared" si="88"/>
        <v>0</v>
      </c>
      <c r="AD301" s="411">
        <f t="shared" si="88"/>
        <v>0</v>
      </c>
      <c r="AE301" s="411">
        <f t="shared" si="88"/>
        <v>0</v>
      </c>
      <c r="AF301" s="411">
        <f t="shared" si="88"/>
        <v>0</v>
      </c>
      <c r="AG301" s="411">
        <f t="shared" si="88"/>
        <v>0</v>
      </c>
      <c r="AH301" s="411">
        <f t="shared" si="88"/>
        <v>0</v>
      </c>
      <c r="AI301" s="411">
        <f t="shared" si="88"/>
        <v>0</v>
      </c>
      <c r="AJ301" s="411">
        <f t="shared" si="88"/>
        <v>0</v>
      </c>
      <c r="AK301" s="411">
        <f t="shared" si="88"/>
        <v>0</v>
      </c>
      <c r="AL301" s="411">
        <f t="shared" si="88"/>
        <v>0</v>
      </c>
      <c r="AM301" s="297"/>
    </row>
    <row r="302" spans="1:39" s="283" customFormat="1" ht="15" outlineLevel="1">
      <c r="A302" s="509"/>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9">
        <v>9</v>
      </c>
      <c r="B303" s="294" t="s">
        <v>7</v>
      </c>
      <c r="C303" s="291" t="s">
        <v>25</v>
      </c>
      <c r="D303" s="295"/>
      <c r="E303" s="295"/>
      <c r="F303" s="295"/>
      <c r="G303" s="295"/>
      <c r="H303" s="295"/>
      <c r="I303" s="295"/>
      <c r="J303" s="295"/>
      <c r="K303" s="295"/>
      <c r="L303" s="295"/>
      <c r="M303" s="295"/>
      <c r="N303" s="291"/>
      <c r="O303" s="295"/>
      <c r="P303" s="295"/>
      <c r="Q303" s="295"/>
      <c r="R303" s="295"/>
      <c r="S303" s="295"/>
      <c r="T303" s="295"/>
      <c r="U303" s="295"/>
      <c r="V303" s="295"/>
      <c r="W303" s="295"/>
      <c r="X303" s="295"/>
      <c r="Y303" s="410"/>
      <c r="Z303" s="410"/>
      <c r="AA303" s="410"/>
      <c r="AB303" s="410"/>
      <c r="AC303" s="410"/>
      <c r="AD303" s="410"/>
      <c r="AE303" s="410"/>
      <c r="AF303" s="410"/>
      <c r="AG303" s="410"/>
      <c r="AH303" s="410"/>
      <c r="AI303" s="410"/>
      <c r="AJ303" s="410"/>
      <c r="AK303" s="410"/>
      <c r="AL303" s="410"/>
      <c r="AM303" s="296">
        <f>SUM(Y303:AL303)</f>
        <v>0</v>
      </c>
    </row>
    <row r="304" spans="1:39" ht="15" outlineLevel="1">
      <c r="B304" s="294" t="s">
        <v>250</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0</v>
      </c>
      <c r="Z304" s="411">
        <f>Z303</f>
        <v>0</v>
      </c>
      <c r="AA304" s="411">
        <f t="shared" ref="AA304:AL304" si="89">AA303</f>
        <v>0</v>
      </c>
      <c r="AB304" s="411">
        <f t="shared" si="89"/>
        <v>0</v>
      </c>
      <c r="AC304" s="411">
        <f t="shared" si="89"/>
        <v>0</v>
      </c>
      <c r="AD304" s="411">
        <f t="shared" si="89"/>
        <v>0</v>
      </c>
      <c r="AE304" s="411">
        <f t="shared" si="89"/>
        <v>0</v>
      </c>
      <c r="AF304" s="411">
        <f t="shared" si="89"/>
        <v>0</v>
      </c>
      <c r="AG304" s="411">
        <f t="shared" si="89"/>
        <v>0</v>
      </c>
      <c r="AH304" s="411">
        <f t="shared" si="89"/>
        <v>0</v>
      </c>
      <c r="AI304" s="411">
        <f t="shared" si="89"/>
        <v>0</v>
      </c>
      <c r="AJ304" s="411">
        <f t="shared" si="89"/>
        <v>0</v>
      </c>
      <c r="AK304" s="411">
        <f t="shared" si="89"/>
        <v>0</v>
      </c>
      <c r="AL304" s="411">
        <f t="shared" si="89"/>
        <v>0</v>
      </c>
      <c r="AM304" s="297"/>
    </row>
    <row r="305" spans="1: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75" outlineLevel="1">
      <c r="A306" s="510"/>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9">
        <v>10</v>
      </c>
      <c r="B307" s="310" t="s">
        <v>22</v>
      </c>
      <c r="C307" s="291" t="s">
        <v>25</v>
      </c>
      <c r="D307" s="295">
        <v>2884.17</v>
      </c>
      <c r="E307" s="295">
        <v>2884.17</v>
      </c>
      <c r="F307" s="295">
        <v>2884.17</v>
      </c>
      <c r="G307" s="295">
        <v>2884.17</v>
      </c>
      <c r="H307" s="295">
        <v>2884.17</v>
      </c>
      <c r="I307" s="295">
        <v>2710.96</v>
      </c>
      <c r="J307" s="295">
        <v>2710.96</v>
      </c>
      <c r="K307" s="295">
        <v>2710.96</v>
      </c>
      <c r="L307" s="295">
        <v>2710.96</v>
      </c>
      <c r="M307" s="295">
        <v>1448.3</v>
      </c>
      <c r="N307" s="295">
        <v>12</v>
      </c>
      <c r="O307" s="295">
        <v>0.71460000000000001</v>
      </c>
      <c r="P307" s="295">
        <v>0.71460000000000001</v>
      </c>
      <c r="Q307" s="295">
        <v>0.71460000000000001</v>
      </c>
      <c r="R307" s="295">
        <v>0.71460000000000001</v>
      </c>
      <c r="S307" s="295">
        <v>0.71460000000000001</v>
      </c>
      <c r="T307" s="295">
        <v>0.67169999999999996</v>
      </c>
      <c r="U307" s="295">
        <v>0.67169999999999996</v>
      </c>
      <c r="V307" s="295">
        <v>0.67169999999999996</v>
      </c>
      <c r="W307" s="295">
        <v>0.67169999999999996</v>
      </c>
      <c r="X307" s="295">
        <v>0.35880000000000001</v>
      </c>
      <c r="Y307" s="415"/>
      <c r="Z307" s="469">
        <v>0.1</v>
      </c>
      <c r="AA307" s="469">
        <v>0.9</v>
      </c>
      <c r="AB307" s="503"/>
      <c r="AC307" s="415"/>
      <c r="AD307" s="415"/>
      <c r="AE307" s="415"/>
      <c r="AF307" s="415"/>
      <c r="AG307" s="415"/>
      <c r="AH307" s="415"/>
      <c r="AI307" s="415"/>
      <c r="AJ307" s="415"/>
      <c r="AK307" s="415"/>
      <c r="AL307" s="415"/>
      <c r="AM307" s="296">
        <f>SUM(Y307:AL307)</f>
        <v>1</v>
      </c>
    </row>
    <row r="308" spans="1:39" ht="15" outlineLevel="1">
      <c r="B308" s="294" t="s">
        <v>250</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411">
        <f>Y307</f>
        <v>0</v>
      </c>
      <c r="Z308" s="411">
        <f>Z307</f>
        <v>0.1</v>
      </c>
      <c r="AA308" s="411">
        <f t="shared" ref="AA308:AL308" si="90">AA307</f>
        <v>0.9</v>
      </c>
      <c r="AB308" s="411">
        <f t="shared" si="90"/>
        <v>0</v>
      </c>
      <c r="AC308" s="411">
        <f t="shared" si="90"/>
        <v>0</v>
      </c>
      <c r="AD308" s="411">
        <f t="shared" si="90"/>
        <v>0</v>
      </c>
      <c r="AE308" s="411">
        <f t="shared" si="90"/>
        <v>0</v>
      </c>
      <c r="AF308" s="411">
        <f t="shared" si="90"/>
        <v>0</v>
      </c>
      <c r="AG308" s="411">
        <f t="shared" si="90"/>
        <v>0</v>
      </c>
      <c r="AH308" s="411">
        <f t="shared" si="90"/>
        <v>0</v>
      </c>
      <c r="AI308" s="411">
        <f t="shared" si="90"/>
        <v>0</v>
      </c>
      <c r="AJ308" s="411">
        <f t="shared" si="90"/>
        <v>0</v>
      </c>
      <c r="AK308" s="411">
        <f t="shared" si="90"/>
        <v>0</v>
      </c>
      <c r="AL308" s="411">
        <f t="shared" si="90"/>
        <v>0</v>
      </c>
      <c r="AM308" s="311"/>
    </row>
    <row r="309" spans="1: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9">
        <v>11</v>
      </c>
      <c r="B310" s="314" t="s">
        <v>21</v>
      </c>
      <c r="C310" s="291" t="s">
        <v>25</v>
      </c>
      <c r="D310" s="295">
        <v>60473.98</v>
      </c>
      <c r="E310" s="295">
        <v>60473.98</v>
      </c>
      <c r="F310" s="295">
        <v>60473.98</v>
      </c>
      <c r="G310" s="295">
        <v>47319.16</v>
      </c>
      <c r="H310" s="295">
        <v>5706.2</v>
      </c>
      <c r="I310" s="295">
        <v>5706.2</v>
      </c>
      <c r="J310" s="295">
        <v>5706.2</v>
      </c>
      <c r="K310" s="295">
        <v>5706.2</v>
      </c>
      <c r="L310" s="295">
        <v>5706.2</v>
      </c>
      <c r="M310" s="295">
        <v>5706.2</v>
      </c>
      <c r="N310" s="295">
        <v>12</v>
      </c>
      <c r="O310" s="295">
        <v>19.443300000000001</v>
      </c>
      <c r="P310" s="295">
        <v>19.443300000000001</v>
      </c>
      <c r="Q310" s="295">
        <v>19.443300000000001</v>
      </c>
      <c r="R310" s="295">
        <v>15.793699999999999</v>
      </c>
      <c r="S310" s="295">
        <v>1.9366000000000001</v>
      </c>
      <c r="T310" s="295">
        <v>1.9366000000000001</v>
      </c>
      <c r="U310" s="295">
        <v>1.9366000000000001</v>
      </c>
      <c r="V310" s="295">
        <v>1.9366000000000001</v>
      </c>
      <c r="W310" s="295">
        <v>1.9366000000000001</v>
      </c>
      <c r="X310" s="295">
        <v>1.9366000000000001</v>
      </c>
      <c r="Y310" s="415"/>
      <c r="Z310" s="410">
        <v>1</v>
      </c>
      <c r="AA310" s="415"/>
      <c r="AB310" s="415"/>
      <c r="AC310" s="415"/>
      <c r="AD310" s="415"/>
      <c r="AE310" s="415"/>
      <c r="AF310" s="415"/>
      <c r="AG310" s="415"/>
      <c r="AH310" s="415"/>
      <c r="AI310" s="415"/>
      <c r="AJ310" s="415"/>
      <c r="AK310" s="415"/>
      <c r="AL310" s="415"/>
      <c r="AM310" s="296">
        <f>SUM(Y310:AL310)</f>
        <v>1</v>
      </c>
    </row>
    <row r="311" spans="1:39" ht="15" outlineLevel="1">
      <c r="B311" s="294" t="s">
        <v>250</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Z310</f>
        <v>1</v>
      </c>
      <c r="AA311" s="411">
        <f t="shared" ref="AA311:AL311" si="91">AA310</f>
        <v>0</v>
      </c>
      <c r="AB311" s="411">
        <f t="shared" si="91"/>
        <v>0</v>
      </c>
      <c r="AC311" s="411">
        <f t="shared" si="91"/>
        <v>0</v>
      </c>
      <c r="AD311" s="411">
        <f t="shared" si="91"/>
        <v>0</v>
      </c>
      <c r="AE311" s="411">
        <f t="shared" si="91"/>
        <v>0</v>
      </c>
      <c r="AF311" s="411">
        <f t="shared" si="91"/>
        <v>0</v>
      </c>
      <c r="AG311" s="411">
        <f t="shared" si="91"/>
        <v>0</v>
      </c>
      <c r="AH311" s="411">
        <f t="shared" si="91"/>
        <v>0</v>
      </c>
      <c r="AI311" s="411">
        <f t="shared" si="91"/>
        <v>0</v>
      </c>
      <c r="AJ311" s="411">
        <f t="shared" si="91"/>
        <v>0</v>
      </c>
      <c r="AK311" s="411">
        <f t="shared" si="91"/>
        <v>0</v>
      </c>
      <c r="AL311" s="411">
        <f t="shared" si="91"/>
        <v>0</v>
      </c>
      <c r="AM311" s="311"/>
    </row>
    <row r="312" spans="1: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9">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 outlineLevel="1">
      <c r="B314" s="294" t="s">
        <v>250</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Z313</f>
        <v>0</v>
      </c>
      <c r="AA314" s="411">
        <f t="shared" ref="AA314:AL314" si="92">AA313</f>
        <v>0</v>
      </c>
      <c r="AB314" s="411">
        <f t="shared" si="92"/>
        <v>0</v>
      </c>
      <c r="AC314" s="411">
        <f t="shared" si="92"/>
        <v>0</v>
      </c>
      <c r="AD314" s="411">
        <f t="shared" si="92"/>
        <v>0</v>
      </c>
      <c r="AE314" s="411">
        <f t="shared" si="92"/>
        <v>0</v>
      </c>
      <c r="AF314" s="411">
        <f t="shared" si="92"/>
        <v>0</v>
      </c>
      <c r="AG314" s="411">
        <f t="shared" si="92"/>
        <v>0</v>
      </c>
      <c r="AH314" s="411">
        <f t="shared" si="92"/>
        <v>0</v>
      </c>
      <c r="AI314" s="411">
        <f t="shared" si="92"/>
        <v>0</v>
      </c>
      <c r="AJ314" s="411">
        <f t="shared" si="92"/>
        <v>0</v>
      </c>
      <c r="AK314" s="411">
        <f t="shared" si="92"/>
        <v>0</v>
      </c>
      <c r="AL314" s="411">
        <f t="shared" si="92"/>
        <v>0</v>
      </c>
      <c r="AM314" s="311"/>
    </row>
    <row r="315" spans="1: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9">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 outlineLevel="1">
      <c r="B317" s="294" t="s">
        <v>250</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Z316</f>
        <v>0</v>
      </c>
      <c r="AA317" s="411">
        <f t="shared" ref="AA317:AL317" si="93">AA316</f>
        <v>0</v>
      </c>
      <c r="AB317" s="411">
        <f t="shared" si="93"/>
        <v>0</v>
      </c>
      <c r="AC317" s="411">
        <f t="shared" si="93"/>
        <v>0</v>
      </c>
      <c r="AD317" s="411">
        <f t="shared" si="93"/>
        <v>0</v>
      </c>
      <c r="AE317" s="411">
        <f t="shared" si="93"/>
        <v>0</v>
      </c>
      <c r="AF317" s="411">
        <f t="shared" si="93"/>
        <v>0</v>
      </c>
      <c r="AG317" s="411">
        <f t="shared" si="93"/>
        <v>0</v>
      </c>
      <c r="AH317" s="411">
        <f t="shared" si="93"/>
        <v>0</v>
      </c>
      <c r="AI317" s="411">
        <f t="shared" si="93"/>
        <v>0</v>
      </c>
      <c r="AJ317" s="411">
        <f t="shared" si="93"/>
        <v>0</v>
      </c>
      <c r="AK317" s="411">
        <f t="shared" si="93"/>
        <v>0</v>
      </c>
      <c r="AL317" s="411">
        <f t="shared" si="93"/>
        <v>0</v>
      </c>
      <c r="AM317" s="311"/>
    </row>
    <row r="318" spans="1: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9">
        <v>14</v>
      </c>
      <c r="B319" s="314" t="s">
        <v>20</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15"/>
      <c r="Z319" s="415"/>
      <c r="AA319" s="503"/>
      <c r="AB319" s="415"/>
      <c r="AC319" s="415"/>
      <c r="AD319" s="415"/>
      <c r="AE319" s="415"/>
      <c r="AF319" s="415"/>
      <c r="AG319" s="415"/>
      <c r="AH319" s="415"/>
      <c r="AI319" s="415"/>
      <c r="AJ319" s="415"/>
      <c r="AK319" s="415"/>
      <c r="AL319" s="415"/>
      <c r="AM319" s="296">
        <f>SUM(Y319:AL319)</f>
        <v>0</v>
      </c>
    </row>
    <row r="320" spans="1:39" ht="15" outlineLevel="1">
      <c r="B320" s="294" t="s">
        <v>250</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Z319</f>
        <v>0</v>
      </c>
      <c r="AA320" s="411">
        <f t="shared" ref="AA320:AL320" si="94">AA319</f>
        <v>0</v>
      </c>
      <c r="AB320" s="411">
        <f t="shared" si="94"/>
        <v>0</v>
      </c>
      <c r="AC320" s="411">
        <f t="shared" si="94"/>
        <v>0</v>
      </c>
      <c r="AD320" s="411">
        <f t="shared" si="94"/>
        <v>0</v>
      </c>
      <c r="AE320" s="411">
        <f t="shared" si="94"/>
        <v>0</v>
      </c>
      <c r="AF320" s="411">
        <f t="shared" si="94"/>
        <v>0</v>
      </c>
      <c r="AG320" s="411">
        <f t="shared" si="94"/>
        <v>0</v>
      </c>
      <c r="AH320" s="411">
        <f t="shared" si="94"/>
        <v>0</v>
      </c>
      <c r="AI320" s="411">
        <f t="shared" si="94"/>
        <v>0</v>
      </c>
      <c r="AJ320" s="411">
        <f t="shared" si="94"/>
        <v>0</v>
      </c>
      <c r="AK320" s="411">
        <f t="shared" si="94"/>
        <v>0</v>
      </c>
      <c r="AL320" s="411">
        <f t="shared" si="94"/>
        <v>0</v>
      </c>
      <c r="AM320" s="311"/>
    </row>
    <row r="321" spans="1: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9">
        <v>15</v>
      </c>
      <c r="B322" s="314" t="s">
        <v>487</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 outlineLevel="1">
      <c r="A323" s="509"/>
      <c r="B323" s="315" t="s">
        <v>250</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5">AA322</f>
        <v>0</v>
      </c>
      <c r="AB323" s="411">
        <f t="shared" si="95"/>
        <v>0</v>
      </c>
      <c r="AC323" s="411">
        <f t="shared" si="95"/>
        <v>0</v>
      </c>
      <c r="AD323" s="411">
        <f t="shared" si="95"/>
        <v>0</v>
      </c>
      <c r="AE323" s="411">
        <f t="shared" si="95"/>
        <v>0</v>
      </c>
      <c r="AF323" s="411">
        <f t="shared" si="95"/>
        <v>0</v>
      </c>
      <c r="AG323" s="411">
        <f t="shared" si="95"/>
        <v>0</v>
      </c>
      <c r="AH323" s="411">
        <f t="shared" si="95"/>
        <v>0</v>
      </c>
      <c r="AI323" s="411">
        <f t="shared" si="95"/>
        <v>0</v>
      </c>
      <c r="AJ323" s="411">
        <f t="shared" si="95"/>
        <v>0</v>
      </c>
      <c r="AK323" s="411">
        <f t="shared" si="95"/>
        <v>0</v>
      </c>
      <c r="AL323" s="411">
        <f t="shared" si="95"/>
        <v>0</v>
      </c>
      <c r="AM323" s="311"/>
    </row>
    <row r="324" spans="1:39" s="283" customFormat="1" ht="15" outlineLevel="1">
      <c r="A324" s="509"/>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0" outlineLevel="1">
      <c r="A325" s="509">
        <v>16</v>
      </c>
      <c r="B325" s="314" t="s">
        <v>488</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 outlineLevel="1">
      <c r="A326" s="509"/>
      <c r="B326" s="315" t="s">
        <v>250</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6">AA325</f>
        <v>0</v>
      </c>
      <c r="AB326" s="411">
        <f t="shared" si="96"/>
        <v>0</v>
      </c>
      <c r="AC326" s="411">
        <f t="shared" si="96"/>
        <v>0</v>
      </c>
      <c r="AD326" s="411">
        <f t="shared" si="96"/>
        <v>0</v>
      </c>
      <c r="AE326" s="411">
        <f t="shared" si="96"/>
        <v>0</v>
      </c>
      <c r="AF326" s="411">
        <f t="shared" si="96"/>
        <v>0</v>
      </c>
      <c r="AG326" s="411">
        <f t="shared" si="96"/>
        <v>0</v>
      </c>
      <c r="AH326" s="411">
        <f t="shared" si="96"/>
        <v>0</v>
      </c>
      <c r="AI326" s="411">
        <f t="shared" si="96"/>
        <v>0</v>
      </c>
      <c r="AJ326" s="411">
        <f t="shared" si="96"/>
        <v>0</v>
      </c>
      <c r="AK326" s="411">
        <f t="shared" si="96"/>
        <v>0</v>
      </c>
      <c r="AL326" s="411">
        <f t="shared" si="96"/>
        <v>0</v>
      </c>
      <c r="AM326" s="311"/>
    </row>
    <row r="327" spans="1:39" s="283" customFormat="1" ht="15" outlineLevel="1">
      <c r="A327" s="509"/>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9">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 outlineLevel="1">
      <c r="B329" s="294" t="s">
        <v>250</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7">AA328</f>
        <v>0</v>
      </c>
      <c r="AB329" s="411">
        <f t="shared" si="97"/>
        <v>0</v>
      </c>
      <c r="AC329" s="411">
        <f t="shared" si="97"/>
        <v>0</v>
      </c>
      <c r="AD329" s="411">
        <f t="shared" si="97"/>
        <v>0</v>
      </c>
      <c r="AE329" s="411">
        <f t="shared" si="97"/>
        <v>0</v>
      </c>
      <c r="AF329" s="411">
        <f t="shared" si="97"/>
        <v>0</v>
      </c>
      <c r="AG329" s="411">
        <f t="shared" si="97"/>
        <v>0</v>
      </c>
      <c r="AH329" s="411">
        <f t="shared" si="97"/>
        <v>0</v>
      </c>
      <c r="AI329" s="411">
        <f t="shared" si="97"/>
        <v>0</v>
      </c>
      <c r="AJ329" s="411">
        <f t="shared" si="97"/>
        <v>0</v>
      </c>
      <c r="AK329" s="411">
        <f t="shared" si="97"/>
        <v>0</v>
      </c>
      <c r="AL329" s="411">
        <f t="shared" si="97"/>
        <v>0</v>
      </c>
      <c r="AM329" s="311"/>
    </row>
    <row r="330" spans="1: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75" outlineLevel="1">
      <c r="A331" s="510"/>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9">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 outlineLevel="1">
      <c r="B333" s="294" t="s">
        <v>250</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8">AA332</f>
        <v>0</v>
      </c>
      <c r="AB333" s="411">
        <f t="shared" si="98"/>
        <v>0</v>
      </c>
      <c r="AC333" s="411">
        <f t="shared" si="98"/>
        <v>0</v>
      </c>
      <c r="AD333" s="411">
        <f t="shared" si="98"/>
        <v>0</v>
      </c>
      <c r="AE333" s="411">
        <f t="shared" si="98"/>
        <v>0</v>
      </c>
      <c r="AF333" s="411">
        <f t="shared" si="98"/>
        <v>0</v>
      </c>
      <c r="AG333" s="411">
        <f t="shared" si="98"/>
        <v>0</v>
      </c>
      <c r="AH333" s="411">
        <f t="shared" si="98"/>
        <v>0</v>
      </c>
      <c r="AI333" s="411">
        <f t="shared" si="98"/>
        <v>0</v>
      </c>
      <c r="AJ333" s="411">
        <f t="shared" si="98"/>
        <v>0</v>
      </c>
      <c r="AK333" s="411">
        <f t="shared" si="98"/>
        <v>0</v>
      </c>
      <c r="AL333" s="411">
        <f t="shared" si="98"/>
        <v>0</v>
      </c>
      <c r="AM333" s="297"/>
    </row>
    <row r="334" spans="1:39" ht="15" outlineLevel="1">
      <c r="A334" s="512"/>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9">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 outlineLevel="1">
      <c r="B336" s="294" t="s">
        <v>250</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99">AA335</f>
        <v>0</v>
      </c>
      <c r="AB336" s="411">
        <f t="shared" si="99"/>
        <v>0</v>
      </c>
      <c r="AC336" s="411">
        <f t="shared" si="99"/>
        <v>0</v>
      </c>
      <c r="AD336" s="411">
        <f t="shared" si="99"/>
        <v>0</v>
      </c>
      <c r="AE336" s="411">
        <f t="shared" si="99"/>
        <v>0</v>
      </c>
      <c r="AF336" s="411">
        <f t="shared" si="99"/>
        <v>0</v>
      </c>
      <c r="AG336" s="411">
        <f t="shared" si="99"/>
        <v>0</v>
      </c>
      <c r="AH336" s="411">
        <f t="shared" si="99"/>
        <v>0</v>
      </c>
      <c r="AI336" s="411">
        <f t="shared" si="99"/>
        <v>0</v>
      </c>
      <c r="AJ336" s="411">
        <f t="shared" si="99"/>
        <v>0</v>
      </c>
      <c r="AK336" s="411">
        <f t="shared" si="99"/>
        <v>0</v>
      </c>
      <c r="AL336" s="411">
        <f t="shared" si="99"/>
        <v>0</v>
      </c>
      <c r="AM336" s="297"/>
    </row>
    <row r="337" spans="1: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9">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c r="AA338" s="415"/>
      <c r="AB338" s="415"/>
      <c r="AC338" s="469"/>
      <c r="AD338" s="415"/>
      <c r="AE338" s="415"/>
      <c r="AF338" s="415"/>
      <c r="AG338" s="415"/>
      <c r="AH338" s="415"/>
      <c r="AI338" s="415"/>
      <c r="AJ338" s="415"/>
      <c r="AK338" s="415"/>
      <c r="AL338" s="415"/>
      <c r="AM338" s="296">
        <f>SUM(Y338:AL338)</f>
        <v>0</v>
      </c>
    </row>
    <row r="339" spans="1:39" ht="15" outlineLevel="1">
      <c r="B339" s="294" t="s">
        <v>250</v>
      </c>
      <c r="C339" s="291" t="s">
        <v>163</v>
      </c>
      <c r="D339" s="295"/>
      <c r="E339" s="295"/>
      <c r="F339" s="295"/>
      <c r="G339" s="295"/>
      <c r="H339" s="295"/>
      <c r="I339" s="295"/>
      <c r="J339" s="295"/>
      <c r="K339" s="295"/>
      <c r="L339" s="295"/>
      <c r="M339" s="295"/>
      <c r="N339" s="295">
        <f>N338</f>
        <v>12</v>
      </c>
      <c r="O339" s="295"/>
      <c r="P339" s="295"/>
      <c r="Q339" s="295"/>
      <c r="R339" s="295"/>
      <c r="S339" s="295"/>
      <c r="T339" s="295"/>
      <c r="U339" s="295"/>
      <c r="V339" s="295"/>
      <c r="W339" s="295"/>
      <c r="X339" s="295"/>
      <c r="Y339" s="411">
        <f>Y338</f>
        <v>0</v>
      </c>
      <c r="Z339" s="411">
        <f>Z338</f>
        <v>0</v>
      </c>
      <c r="AA339" s="411">
        <f t="shared" ref="AA339:AL339" si="100">AA338</f>
        <v>0</v>
      </c>
      <c r="AB339" s="411">
        <f t="shared" si="100"/>
        <v>0</v>
      </c>
      <c r="AC339" s="411">
        <f t="shared" si="100"/>
        <v>0</v>
      </c>
      <c r="AD339" s="411">
        <f t="shared" si="100"/>
        <v>0</v>
      </c>
      <c r="AE339" s="411">
        <f t="shared" si="100"/>
        <v>0</v>
      </c>
      <c r="AF339" s="411">
        <f t="shared" si="100"/>
        <v>0</v>
      </c>
      <c r="AG339" s="411">
        <f t="shared" si="100"/>
        <v>0</v>
      </c>
      <c r="AH339" s="411">
        <f t="shared" si="100"/>
        <v>0</v>
      </c>
      <c r="AI339" s="411">
        <f t="shared" si="100"/>
        <v>0</v>
      </c>
      <c r="AJ339" s="411">
        <f t="shared" si="100"/>
        <v>0</v>
      </c>
      <c r="AK339" s="411">
        <f t="shared" si="100"/>
        <v>0</v>
      </c>
      <c r="AL339" s="411">
        <f t="shared" si="100"/>
        <v>0</v>
      </c>
      <c r="AM339" s="306"/>
    </row>
    <row r="340" spans="1: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9">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 outlineLevel="1">
      <c r="B342" s="294" t="s">
        <v>250</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101">AA341</f>
        <v>0</v>
      </c>
      <c r="AB342" s="411">
        <f t="shared" si="101"/>
        <v>0</v>
      </c>
      <c r="AC342" s="411">
        <f t="shared" si="101"/>
        <v>0</v>
      </c>
      <c r="AD342" s="411">
        <f t="shared" si="101"/>
        <v>0</v>
      </c>
      <c r="AE342" s="411">
        <f t="shared" si="101"/>
        <v>0</v>
      </c>
      <c r="AF342" s="411">
        <f t="shared" si="101"/>
        <v>0</v>
      </c>
      <c r="AG342" s="411">
        <f t="shared" si="101"/>
        <v>0</v>
      </c>
      <c r="AH342" s="411">
        <f t="shared" si="101"/>
        <v>0</v>
      </c>
      <c r="AI342" s="411">
        <f t="shared" si="101"/>
        <v>0</v>
      </c>
      <c r="AJ342" s="411">
        <f t="shared" si="101"/>
        <v>0</v>
      </c>
      <c r="AK342" s="411">
        <f t="shared" si="101"/>
        <v>0</v>
      </c>
      <c r="AL342" s="411">
        <f t="shared" si="101"/>
        <v>0</v>
      </c>
      <c r="AM342" s="297"/>
    </row>
    <row r="343" spans="1: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9">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 outlineLevel="1">
      <c r="B345" s="294" t="s">
        <v>250</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102">AA344</f>
        <v>0</v>
      </c>
      <c r="AB345" s="411">
        <f t="shared" si="102"/>
        <v>0</v>
      </c>
      <c r="AC345" s="411">
        <f t="shared" si="102"/>
        <v>0</v>
      </c>
      <c r="AD345" s="411">
        <f t="shared" si="102"/>
        <v>0</v>
      </c>
      <c r="AE345" s="411">
        <f t="shared" si="102"/>
        <v>0</v>
      </c>
      <c r="AF345" s="411">
        <f t="shared" si="102"/>
        <v>0</v>
      </c>
      <c r="AG345" s="411">
        <f t="shared" si="102"/>
        <v>0</v>
      </c>
      <c r="AH345" s="411">
        <f t="shared" si="102"/>
        <v>0</v>
      </c>
      <c r="AI345" s="411">
        <f t="shared" si="102"/>
        <v>0</v>
      </c>
      <c r="AJ345" s="411">
        <f t="shared" si="102"/>
        <v>0</v>
      </c>
      <c r="AK345" s="411">
        <f t="shared" si="102"/>
        <v>0</v>
      </c>
      <c r="AL345" s="411">
        <f t="shared" si="102"/>
        <v>0</v>
      </c>
      <c r="AM345" s="306"/>
    </row>
    <row r="346" spans="1: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75" outlineLevel="1">
      <c r="A347" s="510"/>
      <c r="B347" s="288" t="s">
        <v>14</v>
      </c>
      <c r="C347" s="289"/>
      <c r="D347" s="290"/>
      <c r="E347" s="290"/>
      <c r="F347" s="290"/>
      <c r="G347" s="290"/>
      <c r="H347" s="290"/>
      <c r="I347" s="290"/>
      <c r="J347" s="290"/>
      <c r="K347" s="290"/>
      <c r="L347" s="290"/>
      <c r="M347" s="290"/>
      <c r="N347" s="290"/>
      <c r="O347" s="290"/>
      <c r="P347" s="289"/>
      <c r="Q347" s="289"/>
      <c r="R347" s="289"/>
      <c r="S347" s="289"/>
      <c r="T347" s="289"/>
      <c r="U347" s="289"/>
      <c r="V347" s="289"/>
      <c r="W347" s="289"/>
      <c r="X347" s="289"/>
      <c r="Y347" s="414"/>
      <c r="Z347" s="414"/>
      <c r="AA347" s="414"/>
      <c r="AB347" s="414"/>
      <c r="AC347" s="414"/>
      <c r="AD347" s="414"/>
      <c r="AE347" s="414"/>
      <c r="AF347" s="414"/>
      <c r="AG347" s="414"/>
      <c r="AH347" s="414"/>
      <c r="AI347" s="414"/>
      <c r="AJ347" s="414"/>
      <c r="AK347" s="414"/>
      <c r="AL347" s="414"/>
      <c r="AM347" s="292"/>
    </row>
    <row r="348" spans="1:39" ht="15" outlineLevel="1">
      <c r="A348" s="509">
        <v>23</v>
      </c>
      <c r="B348" s="315" t="s">
        <v>14</v>
      </c>
      <c r="C348" s="291" t="s">
        <v>25</v>
      </c>
      <c r="D348" s="295">
        <v>18412.900000000001</v>
      </c>
      <c r="E348" s="295">
        <v>15444.91</v>
      </c>
      <c r="F348" s="295">
        <v>15175.1</v>
      </c>
      <c r="G348" s="295">
        <v>13016.56</v>
      </c>
      <c r="H348" s="295">
        <v>13016.56</v>
      </c>
      <c r="I348" s="295">
        <v>13016.56</v>
      </c>
      <c r="J348" s="295">
        <v>13016.56</v>
      </c>
      <c r="K348" s="295">
        <v>13016.56</v>
      </c>
      <c r="L348" s="295">
        <v>4151.1400000000003</v>
      </c>
      <c r="M348" s="295">
        <v>4151.1400000000003</v>
      </c>
      <c r="N348" s="291"/>
      <c r="O348" s="295">
        <v>0.91859999999999997</v>
      </c>
      <c r="P348" s="295">
        <v>0.76449999999999996</v>
      </c>
      <c r="Q348" s="295">
        <v>0.75049999999999994</v>
      </c>
      <c r="R348" s="295">
        <v>0.63829999999999998</v>
      </c>
      <c r="S348" s="295">
        <v>0.63829999999999998</v>
      </c>
      <c r="T348" s="295">
        <v>0.63829999999999998</v>
      </c>
      <c r="U348" s="295">
        <v>0.63829999999999998</v>
      </c>
      <c r="V348" s="295">
        <v>0.63829999999999998</v>
      </c>
      <c r="W348" s="295">
        <v>0.17780000000000001</v>
      </c>
      <c r="X348" s="295">
        <v>0.17780000000000001</v>
      </c>
      <c r="Y348" s="470">
        <v>1</v>
      </c>
      <c r="Z348" s="410"/>
      <c r="AA348" s="410"/>
      <c r="AB348" s="410"/>
      <c r="AC348" s="410"/>
      <c r="AD348" s="410"/>
      <c r="AE348" s="410"/>
      <c r="AF348" s="410"/>
      <c r="AG348" s="410"/>
      <c r="AH348" s="410"/>
      <c r="AI348" s="410"/>
      <c r="AJ348" s="410"/>
      <c r="AK348" s="410"/>
      <c r="AL348" s="410"/>
      <c r="AM348" s="296">
        <f>SUM(Y348:AL348)</f>
        <v>1</v>
      </c>
    </row>
    <row r="349" spans="1:39" ht="15" outlineLevel="1">
      <c r="B349" s="294" t="s">
        <v>250</v>
      </c>
      <c r="C349" s="291" t="s">
        <v>163</v>
      </c>
      <c r="D349" s="295"/>
      <c r="E349" s="295"/>
      <c r="F349" s="295"/>
      <c r="G349" s="295"/>
      <c r="H349" s="295"/>
      <c r="I349" s="295"/>
      <c r="J349" s="295"/>
      <c r="K349" s="295"/>
      <c r="L349" s="295"/>
      <c r="M349" s="295"/>
      <c r="N349" s="468"/>
      <c r="O349" s="295"/>
      <c r="P349" s="295"/>
      <c r="Q349" s="295"/>
      <c r="R349" s="295"/>
      <c r="S349" s="295"/>
      <c r="T349" s="295"/>
      <c r="U349" s="295"/>
      <c r="V349" s="295"/>
      <c r="W349" s="295"/>
      <c r="X349" s="295"/>
      <c r="Y349" s="411">
        <f>Y348</f>
        <v>1</v>
      </c>
      <c r="Z349" s="411">
        <f>Z348</f>
        <v>0</v>
      </c>
      <c r="AA349" s="411">
        <f t="shared" ref="AA349:AL349" si="103">AA348</f>
        <v>0</v>
      </c>
      <c r="AB349" s="411">
        <f t="shared" si="103"/>
        <v>0</v>
      </c>
      <c r="AC349" s="411">
        <f t="shared" si="103"/>
        <v>0</v>
      </c>
      <c r="AD349" s="411">
        <f t="shared" si="103"/>
        <v>0</v>
      </c>
      <c r="AE349" s="411">
        <f t="shared" si="103"/>
        <v>0</v>
      </c>
      <c r="AF349" s="411">
        <f t="shared" si="103"/>
        <v>0</v>
      </c>
      <c r="AG349" s="411">
        <f t="shared" si="103"/>
        <v>0</v>
      </c>
      <c r="AH349" s="411">
        <f t="shared" si="103"/>
        <v>0</v>
      </c>
      <c r="AI349" s="411">
        <f t="shared" si="103"/>
        <v>0</v>
      </c>
      <c r="AJ349" s="411">
        <f t="shared" si="103"/>
        <v>0</v>
      </c>
      <c r="AK349" s="411">
        <f t="shared" si="103"/>
        <v>0</v>
      </c>
      <c r="AL349" s="411">
        <f t="shared" si="103"/>
        <v>0</v>
      </c>
      <c r="AM349" s="297"/>
    </row>
    <row r="350" spans="1: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75" outlineLevel="1">
      <c r="A351" s="510"/>
      <c r="B351" s="288" t="s">
        <v>489</v>
      </c>
      <c r="C351" s="289"/>
      <c r="D351" s="290"/>
      <c r="E351" s="290"/>
      <c r="F351" s="290"/>
      <c r="G351" s="290"/>
      <c r="H351" s="290"/>
      <c r="I351" s="290"/>
      <c r="J351" s="290"/>
      <c r="K351" s="290"/>
      <c r="L351" s="290"/>
      <c r="M351" s="290"/>
      <c r="N351" s="290"/>
      <c r="O351" s="290"/>
      <c r="P351" s="289"/>
      <c r="Q351" s="289"/>
      <c r="R351" s="289"/>
      <c r="S351" s="289"/>
      <c r="T351" s="289"/>
      <c r="U351" s="289"/>
      <c r="V351" s="289"/>
      <c r="W351" s="289"/>
      <c r="X351" s="289"/>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9">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9"/>
      <c r="B353" s="315" t="s">
        <v>250</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4">AA352</f>
        <v>0</v>
      </c>
      <c r="AB353" s="411">
        <f t="shared" si="104"/>
        <v>0</v>
      </c>
      <c r="AC353" s="411">
        <f t="shared" si="104"/>
        <v>0</v>
      </c>
      <c r="AD353" s="411">
        <f t="shared" si="104"/>
        <v>0</v>
      </c>
      <c r="AE353" s="411">
        <f t="shared" si="104"/>
        <v>0</v>
      </c>
      <c r="AF353" s="411">
        <f t="shared" si="104"/>
        <v>0</v>
      </c>
      <c r="AG353" s="411">
        <f t="shared" si="104"/>
        <v>0</v>
      </c>
      <c r="AH353" s="411">
        <f t="shared" si="104"/>
        <v>0</v>
      </c>
      <c r="AI353" s="411">
        <f t="shared" si="104"/>
        <v>0</v>
      </c>
      <c r="AJ353" s="411">
        <f t="shared" si="104"/>
        <v>0</v>
      </c>
      <c r="AK353" s="411">
        <f t="shared" si="104"/>
        <v>0</v>
      </c>
      <c r="AL353" s="411">
        <f t="shared" si="104"/>
        <v>0</v>
      </c>
      <c r="AM353" s="297"/>
    </row>
    <row r="354" spans="1:39" s="283" customFormat="1" ht="15" outlineLevel="1">
      <c r="A354" s="509"/>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9">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9"/>
      <c r="B356" s="315" t="s">
        <v>250</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5">AA355</f>
        <v>0</v>
      </c>
      <c r="AB356" s="411">
        <f t="shared" si="105"/>
        <v>0</v>
      </c>
      <c r="AC356" s="411">
        <f t="shared" si="105"/>
        <v>0</v>
      </c>
      <c r="AD356" s="411">
        <f t="shared" si="105"/>
        <v>0</v>
      </c>
      <c r="AE356" s="411">
        <f t="shared" si="105"/>
        <v>0</v>
      </c>
      <c r="AF356" s="411">
        <f t="shared" si="105"/>
        <v>0</v>
      </c>
      <c r="AG356" s="411">
        <f t="shared" si="105"/>
        <v>0</v>
      </c>
      <c r="AH356" s="411">
        <f t="shared" si="105"/>
        <v>0</v>
      </c>
      <c r="AI356" s="411">
        <f t="shared" si="105"/>
        <v>0</v>
      </c>
      <c r="AJ356" s="411">
        <f t="shared" si="105"/>
        <v>0</v>
      </c>
      <c r="AK356" s="411">
        <f t="shared" si="105"/>
        <v>0</v>
      </c>
      <c r="AL356" s="411">
        <f t="shared" si="105"/>
        <v>0</v>
      </c>
      <c r="AM356" s="311"/>
    </row>
    <row r="357" spans="1:39" s="283" customFormat="1" ht="15" outlineLevel="1">
      <c r="A357" s="509"/>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75" outlineLevel="1">
      <c r="A358" s="510"/>
      <c r="B358" s="288" t="s">
        <v>15</v>
      </c>
      <c r="C358" s="320"/>
      <c r="D358" s="290"/>
      <c r="E358" s="289"/>
      <c r="F358" s="289"/>
      <c r="G358" s="289"/>
      <c r="H358" s="289"/>
      <c r="I358" s="289"/>
      <c r="J358" s="289"/>
      <c r="K358" s="289"/>
      <c r="L358" s="289"/>
      <c r="M358" s="289"/>
      <c r="N358" s="291"/>
      <c r="O358" s="289"/>
      <c r="P358" s="289"/>
      <c r="Q358" s="289"/>
      <c r="R358" s="289"/>
      <c r="S358" s="289"/>
      <c r="T358" s="289"/>
      <c r="U358" s="289"/>
      <c r="V358" s="289"/>
      <c r="W358" s="289"/>
      <c r="X358" s="289"/>
      <c r="Y358" s="414"/>
      <c r="Z358" s="414"/>
      <c r="AA358" s="414"/>
      <c r="AB358" s="414"/>
      <c r="AC358" s="414"/>
      <c r="AD358" s="414"/>
      <c r="AE358" s="414"/>
      <c r="AF358" s="414"/>
      <c r="AG358" s="414"/>
      <c r="AH358" s="414"/>
      <c r="AI358" s="414"/>
      <c r="AJ358" s="414"/>
      <c r="AK358" s="414"/>
      <c r="AL358" s="414"/>
      <c r="AM358" s="292"/>
    </row>
    <row r="359" spans="1:39" ht="15" outlineLevel="1">
      <c r="A359" s="509">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 outlineLevel="1">
      <c r="B360" s="294" t="s">
        <v>250</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6">AA359</f>
        <v>0</v>
      </c>
      <c r="AB360" s="411">
        <f t="shared" si="106"/>
        <v>0</v>
      </c>
      <c r="AC360" s="411">
        <f t="shared" si="106"/>
        <v>0</v>
      </c>
      <c r="AD360" s="411">
        <f t="shared" si="106"/>
        <v>0</v>
      </c>
      <c r="AE360" s="411">
        <f t="shared" si="106"/>
        <v>0</v>
      </c>
      <c r="AF360" s="411">
        <f t="shared" si="106"/>
        <v>0</v>
      </c>
      <c r="AG360" s="411">
        <f t="shared" si="106"/>
        <v>0</v>
      </c>
      <c r="AH360" s="411">
        <f t="shared" si="106"/>
        <v>0</v>
      </c>
      <c r="AI360" s="411">
        <f t="shared" si="106"/>
        <v>0</v>
      </c>
      <c r="AJ360" s="411">
        <f t="shared" si="106"/>
        <v>0</v>
      </c>
      <c r="AK360" s="411">
        <f t="shared" si="106"/>
        <v>0</v>
      </c>
      <c r="AL360" s="411">
        <f t="shared" si="106"/>
        <v>0</v>
      </c>
      <c r="AM360" s="306"/>
    </row>
    <row r="361" spans="1:39" ht="15" outlineLevel="1">
      <c r="A361" s="512"/>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9">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426"/>
      <c r="Z362" s="415"/>
      <c r="AA362" s="415"/>
      <c r="AB362" s="415"/>
      <c r="AC362" s="415"/>
      <c r="AD362" s="415"/>
      <c r="AE362" s="415"/>
      <c r="AF362" s="415"/>
      <c r="AG362" s="415"/>
      <c r="AH362" s="415"/>
      <c r="AI362" s="415"/>
      <c r="AJ362" s="415"/>
      <c r="AK362" s="415"/>
      <c r="AL362" s="415"/>
      <c r="AM362" s="296">
        <f>SUM(Y362:AL362)</f>
        <v>0</v>
      </c>
    </row>
    <row r="363" spans="1:39" ht="15" outlineLevel="1">
      <c r="B363" s="294" t="s">
        <v>250</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411">
        <f>Y362</f>
        <v>0</v>
      </c>
      <c r="Z363" s="411">
        <f>Z362</f>
        <v>0</v>
      </c>
      <c r="AA363" s="411">
        <f t="shared" ref="AA363:AL363" si="107">AA362</f>
        <v>0</v>
      </c>
      <c r="AB363" s="411">
        <f t="shared" si="107"/>
        <v>0</v>
      </c>
      <c r="AC363" s="411">
        <f t="shared" si="107"/>
        <v>0</v>
      </c>
      <c r="AD363" s="411">
        <f t="shared" si="107"/>
        <v>0</v>
      </c>
      <c r="AE363" s="411">
        <f t="shared" si="107"/>
        <v>0</v>
      </c>
      <c r="AF363" s="411">
        <f t="shared" si="107"/>
        <v>0</v>
      </c>
      <c r="AG363" s="411">
        <f t="shared" si="107"/>
        <v>0</v>
      </c>
      <c r="AH363" s="411">
        <f t="shared" si="107"/>
        <v>0</v>
      </c>
      <c r="AI363" s="411">
        <f t="shared" si="107"/>
        <v>0</v>
      </c>
      <c r="AJ363" s="411">
        <f t="shared" si="107"/>
        <v>0</v>
      </c>
      <c r="AK363" s="411">
        <f t="shared" si="107"/>
        <v>0</v>
      </c>
      <c r="AL363" s="411">
        <f t="shared" si="107"/>
        <v>0</v>
      </c>
      <c r="AM363" s="306"/>
    </row>
    <row r="364" spans="1:39" ht="15.75" outlineLevel="1">
      <c r="A364" s="512"/>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9">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 outlineLevel="1">
      <c r="B366" s="294" t="s">
        <v>250</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8">AA365</f>
        <v>0</v>
      </c>
      <c r="AB366" s="411">
        <f t="shared" si="108"/>
        <v>0</v>
      </c>
      <c r="AC366" s="411">
        <f t="shared" si="108"/>
        <v>0</v>
      </c>
      <c r="AD366" s="411">
        <f t="shared" si="108"/>
        <v>0</v>
      </c>
      <c r="AE366" s="411">
        <f t="shared" si="108"/>
        <v>0</v>
      </c>
      <c r="AF366" s="411">
        <f t="shared" si="108"/>
        <v>0</v>
      </c>
      <c r="AG366" s="411">
        <f t="shared" si="108"/>
        <v>0</v>
      </c>
      <c r="AH366" s="411">
        <f t="shared" si="108"/>
        <v>0</v>
      </c>
      <c r="AI366" s="411">
        <f t="shared" si="108"/>
        <v>0</v>
      </c>
      <c r="AJ366" s="411">
        <f t="shared" si="108"/>
        <v>0</v>
      </c>
      <c r="AK366" s="411">
        <f t="shared" si="108"/>
        <v>0</v>
      </c>
      <c r="AL366" s="411">
        <f t="shared" si="108"/>
        <v>0</v>
      </c>
      <c r="AM366" s="297"/>
    </row>
    <row r="367" spans="1:39" ht="15" outlineLevel="1">
      <c r="A367" s="512"/>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9">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 outlineLevel="1">
      <c r="B369" s="324" t="s">
        <v>250</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09">Z368</f>
        <v>0</v>
      </c>
      <c r="AA369" s="411">
        <f t="shared" si="109"/>
        <v>0</v>
      </c>
      <c r="AB369" s="411">
        <f t="shared" si="109"/>
        <v>0</v>
      </c>
      <c r="AC369" s="411">
        <f t="shared" si="109"/>
        <v>0</v>
      </c>
      <c r="AD369" s="411">
        <f t="shared" si="109"/>
        <v>0</v>
      </c>
      <c r="AE369" s="411">
        <f t="shared" si="109"/>
        <v>0</v>
      </c>
      <c r="AF369" s="411">
        <f t="shared" si="109"/>
        <v>0</v>
      </c>
      <c r="AG369" s="411">
        <f t="shared" si="109"/>
        <v>0</v>
      </c>
      <c r="AH369" s="411">
        <f t="shared" si="109"/>
        <v>0</v>
      </c>
      <c r="AI369" s="411">
        <f t="shared" si="109"/>
        <v>0</v>
      </c>
      <c r="AJ369" s="411">
        <f t="shared" si="109"/>
        <v>0</v>
      </c>
      <c r="AK369" s="411">
        <f t="shared" si="109"/>
        <v>0</v>
      </c>
      <c r="AL369" s="411">
        <f t="shared" si="109"/>
        <v>0</v>
      </c>
      <c r="AM369" s="297"/>
    </row>
    <row r="370" spans="1: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9">
        <v>30</v>
      </c>
      <c r="B371" s="324" t="s">
        <v>490</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9"/>
      <c r="B372" s="324" t="s">
        <v>250</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10">Z371</f>
        <v>0</v>
      </c>
      <c r="AA372" s="411">
        <f t="shared" si="110"/>
        <v>0</v>
      </c>
      <c r="AB372" s="411">
        <f t="shared" si="110"/>
        <v>0</v>
      </c>
      <c r="AC372" s="411">
        <f t="shared" si="110"/>
        <v>0</v>
      </c>
      <c r="AD372" s="411">
        <f t="shared" si="110"/>
        <v>0</v>
      </c>
      <c r="AE372" s="411">
        <f t="shared" si="110"/>
        <v>0</v>
      </c>
      <c r="AF372" s="411">
        <f t="shared" si="110"/>
        <v>0</v>
      </c>
      <c r="AG372" s="411">
        <f t="shared" si="110"/>
        <v>0</v>
      </c>
      <c r="AH372" s="411">
        <f t="shared" si="110"/>
        <v>0</v>
      </c>
      <c r="AI372" s="411">
        <f t="shared" si="110"/>
        <v>0</v>
      </c>
      <c r="AJ372" s="411">
        <f t="shared" si="110"/>
        <v>0</v>
      </c>
      <c r="AK372" s="411">
        <f t="shared" si="110"/>
        <v>0</v>
      </c>
      <c r="AL372" s="411">
        <f t="shared" si="110"/>
        <v>0</v>
      </c>
      <c r="AM372" s="297"/>
    </row>
    <row r="373" spans="1:39" s="283" customFormat="1" ht="15" outlineLevel="1">
      <c r="A373" s="509"/>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75" outlineLevel="1">
      <c r="A374" s="509"/>
      <c r="B374" s="288" t="s">
        <v>491</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9">
        <v>31</v>
      </c>
      <c r="B375" s="324" t="s">
        <v>492</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9"/>
      <c r="B376" s="324" t="s">
        <v>250</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11">Z375</f>
        <v>0</v>
      </c>
      <c r="AA376" s="411">
        <f t="shared" si="111"/>
        <v>0</v>
      </c>
      <c r="AB376" s="411">
        <f t="shared" si="111"/>
        <v>0</v>
      </c>
      <c r="AC376" s="411">
        <f t="shared" si="111"/>
        <v>0</v>
      </c>
      <c r="AD376" s="411">
        <f t="shared" si="111"/>
        <v>0</v>
      </c>
      <c r="AE376" s="411">
        <f t="shared" si="111"/>
        <v>0</v>
      </c>
      <c r="AF376" s="411">
        <f t="shared" si="111"/>
        <v>0</v>
      </c>
      <c r="AG376" s="411">
        <f t="shared" si="111"/>
        <v>0</v>
      </c>
      <c r="AH376" s="411">
        <f t="shared" si="111"/>
        <v>0</v>
      </c>
      <c r="AI376" s="411">
        <f t="shared" si="111"/>
        <v>0</v>
      </c>
      <c r="AJ376" s="411">
        <f t="shared" si="111"/>
        <v>0</v>
      </c>
      <c r="AK376" s="411">
        <f t="shared" si="111"/>
        <v>0</v>
      </c>
      <c r="AL376" s="411">
        <f t="shared" si="111"/>
        <v>0</v>
      </c>
      <c r="AM376" s="297"/>
    </row>
    <row r="377" spans="1:39" s="283" customFormat="1" ht="15" outlineLevel="1">
      <c r="A377" s="509"/>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9">
        <v>32</v>
      </c>
      <c r="B378" s="324" t="s">
        <v>493</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9"/>
      <c r="B379" s="324" t="s">
        <v>250</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12">Z378</f>
        <v>0</v>
      </c>
      <c r="AA379" s="411">
        <f t="shared" si="112"/>
        <v>0</v>
      </c>
      <c r="AB379" s="411">
        <f t="shared" si="112"/>
        <v>0</v>
      </c>
      <c r="AC379" s="411">
        <f t="shared" si="112"/>
        <v>0</v>
      </c>
      <c r="AD379" s="411">
        <f t="shared" si="112"/>
        <v>0</v>
      </c>
      <c r="AE379" s="411">
        <f t="shared" si="112"/>
        <v>0</v>
      </c>
      <c r="AF379" s="411">
        <f t="shared" si="112"/>
        <v>0</v>
      </c>
      <c r="AG379" s="411">
        <f t="shared" si="112"/>
        <v>0</v>
      </c>
      <c r="AH379" s="411">
        <f t="shared" si="112"/>
        <v>0</v>
      </c>
      <c r="AI379" s="411">
        <f t="shared" si="112"/>
        <v>0</v>
      </c>
      <c r="AJ379" s="411">
        <f t="shared" si="112"/>
        <v>0</v>
      </c>
      <c r="AK379" s="411">
        <f t="shared" si="112"/>
        <v>0</v>
      </c>
      <c r="AL379" s="411">
        <f t="shared" si="112"/>
        <v>0</v>
      </c>
      <c r="AM379" s="297"/>
    </row>
    <row r="380" spans="1:39" s="283" customFormat="1" ht="15" outlineLevel="1">
      <c r="A380" s="509"/>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9">
        <v>33</v>
      </c>
      <c r="B381" s="324" t="s">
        <v>494</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9"/>
      <c r="B382" s="324" t="s">
        <v>250</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13">Z381</f>
        <v>0</v>
      </c>
      <c r="AA382" s="411">
        <f t="shared" si="113"/>
        <v>0</v>
      </c>
      <c r="AB382" s="411">
        <f t="shared" si="113"/>
        <v>0</v>
      </c>
      <c r="AC382" s="411">
        <f t="shared" si="113"/>
        <v>0</v>
      </c>
      <c r="AD382" s="411">
        <f t="shared" si="113"/>
        <v>0</v>
      </c>
      <c r="AE382" s="411">
        <f t="shared" si="113"/>
        <v>0</v>
      </c>
      <c r="AF382" s="411">
        <f t="shared" si="113"/>
        <v>0</v>
      </c>
      <c r="AG382" s="411">
        <f t="shared" si="113"/>
        <v>0</v>
      </c>
      <c r="AH382" s="411">
        <f t="shared" si="113"/>
        <v>0</v>
      </c>
      <c r="AI382" s="411">
        <f t="shared" si="113"/>
        <v>0</v>
      </c>
      <c r="AJ382" s="411">
        <f t="shared" si="113"/>
        <v>0</v>
      </c>
      <c r="AK382" s="411">
        <f t="shared" si="113"/>
        <v>0</v>
      </c>
      <c r="AL382" s="411">
        <f>AL381</f>
        <v>0</v>
      </c>
      <c r="AM382" s="297"/>
    </row>
    <row r="383" spans="1: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75">
      <c r="B384" s="327" t="s">
        <v>251</v>
      </c>
      <c r="C384" s="329"/>
      <c r="D384" s="329">
        <f>SUM(D279:D382)</f>
        <v>92225.010000000009</v>
      </c>
      <c r="E384" s="329">
        <f t="shared" ref="E384:M384" si="114">SUM(E279:E382)</f>
        <v>89257.02</v>
      </c>
      <c r="F384" s="329">
        <f t="shared" si="114"/>
        <v>88481.91</v>
      </c>
      <c r="G384" s="329">
        <f t="shared" si="114"/>
        <v>71401.570000000007</v>
      </c>
      <c r="H384" s="329">
        <f t="shared" si="114"/>
        <v>29787.54</v>
      </c>
      <c r="I384" s="329">
        <f t="shared" si="114"/>
        <v>29613.08</v>
      </c>
      <c r="J384" s="329">
        <f t="shared" si="114"/>
        <v>29613.08</v>
      </c>
      <c r="K384" s="329">
        <f t="shared" si="114"/>
        <v>29605.47</v>
      </c>
      <c r="L384" s="329">
        <f t="shared" si="114"/>
        <v>19332.61</v>
      </c>
      <c r="M384" s="329">
        <f t="shared" si="114"/>
        <v>18069.949999999997</v>
      </c>
      <c r="N384" s="329"/>
      <c r="O384" s="329">
        <f>SUM(O279:O382)</f>
        <v>22.247400000000003</v>
      </c>
      <c r="P384" s="329">
        <f t="shared" ref="P384:X384" si="115">SUM(P279:P382)</f>
        <v>22.093299999999999</v>
      </c>
      <c r="Q384" s="329">
        <f t="shared" si="115"/>
        <v>22.047599999999999</v>
      </c>
      <c r="R384" s="329">
        <f t="shared" si="115"/>
        <v>18.174900000000001</v>
      </c>
      <c r="S384" s="329">
        <f t="shared" si="115"/>
        <v>4.3177000000000003</v>
      </c>
      <c r="T384" s="329">
        <f t="shared" si="115"/>
        <v>4.2746000000000004</v>
      </c>
      <c r="U384" s="329">
        <f t="shared" si="115"/>
        <v>4.2746000000000004</v>
      </c>
      <c r="V384" s="329">
        <f t="shared" si="115"/>
        <v>4.2728000000000002</v>
      </c>
      <c r="W384" s="329">
        <f t="shared" si="115"/>
        <v>3.7239999999999998</v>
      </c>
      <c r="X384" s="329">
        <f t="shared" si="115"/>
        <v>3.4110999999999998</v>
      </c>
      <c r="Y384" s="329">
        <f>IF(Y278="kWh",SUMPRODUCT(D279:D382,Y279:Y382))</f>
        <v>28866.86</v>
      </c>
      <c r="Z384" s="329">
        <f>IF(Z278="kWh",SUMPRODUCT(D279:D382,Z279:Z382))</f>
        <v>60762.397000000004</v>
      </c>
      <c r="AA384" s="329">
        <f>IF(AA278="kW",SUMPRODUCT(N279:N382,O279:O382,AA279:AA382),SUMPRODUCT(D279:D382,AA279:AA382))</f>
        <v>7.7176800000000005</v>
      </c>
      <c r="AB384" s="329">
        <f>IF(AB278="kW",SUMPRODUCT(N279:N382,O279:O382,AB279:AB382),SUMPRODUCT(D279:D382,AB279:AB382))</f>
        <v>0</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75">
      <c r="B385" s="391" t="s">
        <v>252</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910343</v>
      </c>
      <c r="Z385" s="328">
        <f>HLOOKUP(Z277,'2. LRAMVA Threshold'!$B$42:$Q$53,5,FALSE)</f>
        <v>8804</v>
      </c>
      <c r="AA385" s="328">
        <f>HLOOKUP(AA277,'2. LRAMVA Threshold'!$B$42:$Q$53,5,FALSE)</f>
        <v>202</v>
      </c>
      <c r="AB385" s="328">
        <f>HLOOKUP(AB277,'2. LRAMVA Threshold'!$B$42:$Q$53,5,FALSE)</f>
        <v>0</v>
      </c>
      <c r="AC385" s="328">
        <f>HLOOKUP(AC277,'2. LRAMVA Threshold'!$B$42:$Q$53,5,FALSE)</f>
        <v>0</v>
      </c>
      <c r="AD385" s="328">
        <f>HLOOKUP(AD277,'2. LRAMVA Threshold'!$B$42:$Q$53,5,FALSE)</f>
        <v>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1.3599999999999999E-2</v>
      </c>
      <c r="Z387" s="341">
        <f>HLOOKUP(Z$20,'3.  Distribution Rates'!$C$122:$P$133,5,FALSE)</f>
        <v>1.7500000000000002E-2</v>
      </c>
      <c r="AA387" s="341">
        <f>HLOOKUP(AA$20,'3.  Distribution Rates'!$C$122:$P$133,5,FALSE)</f>
        <v>3.6006</v>
      </c>
      <c r="AB387" s="341">
        <f>HLOOKUP(AB$20,'3.  Distribution Rates'!$C$122:$P$133,5,FALSE)</f>
        <v>3.2800000000000003E-2</v>
      </c>
      <c r="AC387" s="341">
        <f>HLOOKUP(AC$20,'3.  Distribution Rates'!$C$122:$P$133,5,FALSE)</f>
        <v>10.155200000000001</v>
      </c>
      <c r="AD387" s="341">
        <f>HLOOKUP(AD$20,'3.  Distribution Rates'!$C$122:$P$133,5,FALSE)</f>
        <v>18.3108</v>
      </c>
      <c r="AE387" s="341">
        <f>HLOOKUP(AE$20,'3.  Distribution Rates'!$C$122:$P$133,5,FALSE)</f>
        <v>0</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6">Y136*Y387</f>
        <v>400.72903200000002</v>
      </c>
      <c r="Z388" s="378">
        <f t="shared" si="116"/>
        <v>1608.5779500000003</v>
      </c>
      <c r="AA388" s="378">
        <f t="shared" si="116"/>
        <v>0</v>
      </c>
      <c r="AB388" s="378">
        <f t="shared" si="116"/>
        <v>0</v>
      </c>
      <c r="AC388" s="378">
        <f t="shared" si="116"/>
        <v>0</v>
      </c>
      <c r="AD388" s="378">
        <f t="shared" si="116"/>
        <v>0</v>
      </c>
      <c r="AE388" s="378">
        <f t="shared" si="116"/>
        <v>0</v>
      </c>
      <c r="AF388" s="378">
        <f t="shared" si="116"/>
        <v>0</v>
      </c>
      <c r="AG388" s="378">
        <f t="shared" si="116"/>
        <v>0</v>
      </c>
      <c r="AH388" s="378">
        <f t="shared" si="116"/>
        <v>0</v>
      </c>
      <c r="AI388" s="378">
        <f t="shared" si="116"/>
        <v>0</v>
      </c>
      <c r="AJ388" s="378">
        <f t="shared" si="116"/>
        <v>0</v>
      </c>
      <c r="AK388" s="378">
        <f t="shared" si="116"/>
        <v>0</v>
      </c>
      <c r="AL388" s="378">
        <f t="shared" si="116"/>
        <v>0</v>
      </c>
      <c r="AM388" s="628">
        <f>SUM(Y388:AL388)</f>
        <v>2009.3069820000003</v>
      </c>
      <c r="AO388" s="283"/>
    </row>
    <row r="389" spans="1:41" ht="1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7">Y265*Y387</f>
        <v>180.34103199999998</v>
      </c>
      <c r="Z389" s="378">
        <f t="shared" si="117"/>
        <v>4009.5463974999998</v>
      </c>
      <c r="AA389" s="378">
        <f t="shared" si="117"/>
        <v>2368.9889897040002</v>
      </c>
      <c r="AB389" s="378">
        <f t="shared" si="117"/>
        <v>0</v>
      </c>
      <c r="AC389" s="378">
        <f t="shared" si="117"/>
        <v>0</v>
      </c>
      <c r="AD389" s="378">
        <f t="shared" si="117"/>
        <v>0</v>
      </c>
      <c r="AE389" s="378">
        <f t="shared" si="117"/>
        <v>0</v>
      </c>
      <c r="AF389" s="378">
        <f t="shared" si="117"/>
        <v>0</v>
      </c>
      <c r="AG389" s="378">
        <f t="shared" si="117"/>
        <v>0</v>
      </c>
      <c r="AH389" s="378">
        <f t="shared" si="117"/>
        <v>0</v>
      </c>
      <c r="AI389" s="378">
        <f t="shared" si="117"/>
        <v>0</v>
      </c>
      <c r="AJ389" s="378">
        <f t="shared" si="117"/>
        <v>0</v>
      </c>
      <c r="AK389" s="378">
        <f t="shared" si="117"/>
        <v>0</v>
      </c>
      <c r="AL389" s="378">
        <f t="shared" si="117"/>
        <v>0</v>
      </c>
      <c r="AM389" s="628">
        <f>SUM(Y389:AL389)</f>
        <v>6558.8764192039998</v>
      </c>
    </row>
    <row r="390" spans="1:41" ht="1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392.58929599999999</v>
      </c>
      <c r="Z390" s="378">
        <f t="shared" ref="Z390:AE390" si="118">Z384*Z387</f>
        <v>1063.3419475000003</v>
      </c>
      <c r="AA390" s="378">
        <f t="shared" si="118"/>
        <v>27.788278608000002</v>
      </c>
      <c r="AB390" s="378">
        <f t="shared" si="118"/>
        <v>0</v>
      </c>
      <c r="AC390" s="378">
        <f t="shared" si="118"/>
        <v>0</v>
      </c>
      <c r="AD390" s="378">
        <f t="shared" si="118"/>
        <v>0</v>
      </c>
      <c r="AE390" s="378">
        <f t="shared" si="118"/>
        <v>0</v>
      </c>
      <c r="AF390" s="378">
        <f t="shared" ref="AF390:AL390" si="119">AF384*AF387</f>
        <v>0</v>
      </c>
      <c r="AG390" s="378">
        <f t="shared" si="119"/>
        <v>0</v>
      </c>
      <c r="AH390" s="378">
        <f t="shared" si="119"/>
        <v>0</v>
      </c>
      <c r="AI390" s="378">
        <f t="shared" si="119"/>
        <v>0</v>
      </c>
      <c r="AJ390" s="378">
        <f t="shared" si="119"/>
        <v>0</v>
      </c>
      <c r="AK390" s="378">
        <f t="shared" si="119"/>
        <v>0</v>
      </c>
      <c r="AL390" s="378">
        <f t="shared" si="119"/>
        <v>0</v>
      </c>
      <c r="AM390" s="628">
        <f>SUM(Y390:AL390)</f>
        <v>1483.7195221080001</v>
      </c>
    </row>
    <row r="391" spans="1:41" s="380" customFormat="1" ht="15.75">
      <c r="A391" s="511"/>
      <c r="B391" s="349" t="s">
        <v>258</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973.65935999999999</v>
      </c>
      <c r="Z391" s="346">
        <f>SUM(Z388:Z390)</f>
        <v>6681.4662950000002</v>
      </c>
      <c r="AA391" s="346">
        <f t="shared" ref="AA391:AE391" si="120">SUM(AA388:AA390)</f>
        <v>2396.7772683120002</v>
      </c>
      <c r="AB391" s="346">
        <f t="shared" si="120"/>
        <v>0</v>
      </c>
      <c r="AC391" s="346">
        <f t="shared" si="120"/>
        <v>0</v>
      </c>
      <c r="AD391" s="346">
        <f t="shared" si="120"/>
        <v>0</v>
      </c>
      <c r="AE391" s="346">
        <f t="shared" si="120"/>
        <v>0</v>
      </c>
      <c r="AF391" s="346">
        <f t="shared" ref="AF391:AL391" si="121">SUM(AF388:AF390)</f>
        <v>0</v>
      </c>
      <c r="AG391" s="346">
        <f t="shared" si="121"/>
        <v>0</v>
      </c>
      <c r="AH391" s="346">
        <f t="shared" si="121"/>
        <v>0</v>
      </c>
      <c r="AI391" s="346">
        <f t="shared" si="121"/>
        <v>0</v>
      </c>
      <c r="AJ391" s="346">
        <f t="shared" si="121"/>
        <v>0</v>
      </c>
      <c r="AK391" s="346">
        <f t="shared" si="121"/>
        <v>0</v>
      </c>
      <c r="AL391" s="346">
        <f t="shared" si="121"/>
        <v>0</v>
      </c>
      <c r="AM391" s="407">
        <f>SUM(AM388:AM390)</f>
        <v>10051.902923312</v>
      </c>
    </row>
    <row r="392" spans="1:41" s="380" customFormat="1" ht="15.75">
      <c r="A392" s="511"/>
      <c r="B392" s="349" t="s">
        <v>253</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22">Y385*Y387</f>
        <v>12380.664799999999</v>
      </c>
      <c r="Z392" s="347">
        <f t="shared" si="122"/>
        <v>154.07000000000002</v>
      </c>
      <c r="AA392" s="347">
        <f t="shared" si="122"/>
        <v>727.32119999999998</v>
      </c>
      <c r="AB392" s="347">
        <f t="shared" si="122"/>
        <v>0</v>
      </c>
      <c r="AC392" s="347">
        <f t="shared" si="122"/>
        <v>0</v>
      </c>
      <c r="AD392" s="347">
        <f t="shared" si="122"/>
        <v>0</v>
      </c>
      <c r="AE392" s="347">
        <f t="shared" si="122"/>
        <v>0</v>
      </c>
      <c r="AF392" s="347">
        <f t="shared" ref="AF392:AL392" si="123">AF385*AF387</f>
        <v>0</v>
      </c>
      <c r="AG392" s="347">
        <f t="shared" si="123"/>
        <v>0</v>
      </c>
      <c r="AH392" s="347">
        <f t="shared" si="123"/>
        <v>0</v>
      </c>
      <c r="AI392" s="347">
        <f t="shared" si="123"/>
        <v>0</v>
      </c>
      <c r="AJ392" s="347">
        <f t="shared" si="123"/>
        <v>0</v>
      </c>
      <c r="AK392" s="347">
        <f t="shared" si="123"/>
        <v>0</v>
      </c>
      <c r="AL392" s="347">
        <f t="shared" si="123"/>
        <v>0</v>
      </c>
      <c r="AM392" s="407">
        <f>SUM(Y392:AL392)</f>
        <v>13262.055999999999</v>
      </c>
    </row>
    <row r="393" spans="1:41" ht="15.75" customHeight="1">
      <c r="A393" s="511"/>
      <c r="B393" s="349" t="s">
        <v>265</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-3210.1530766879987</v>
      </c>
    </row>
    <row r="394" spans="1:41"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25898.87</v>
      </c>
      <c r="Z395" s="291">
        <f>SUMPRODUCT(E279:E382,Z279:Z382)</f>
        <v>60762.397000000004</v>
      </c>
      <c r="AA395" s="291">
        <f>IF(AA278="kW",SUMPRODUCT(N279:N382,P279:P382,AA279:AA382),SUMPRODUCT(E279:E382,AA279:AA382))</f>
        <v>7.7176800000000005</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25123.760000000002</v>
      </c>
      <c r="Z396" s="291">
        <f>SUMPRODUCT(F279:F382,Z279:Z382)</f>
        <v>60762.397000000004</v>
      </c>
      <c r="AA396" s="291">
        <f>IF(AA278="kW",SUMPRODUCT(N279:N382,Q279:Q382,AA279:AA382),SUMPRODUCT(F279:F382,AA279:AA382))</f>
        <v>7.7176800000000005</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21198.239999999998</v>
      </c>
      <c r="Z397" s="291">
        <f>SUMPRODUCT(G279:G382,Z279:Z382)</f>
        <v>47607.577000000005</v>
      </c>
      <c r="AA397" s="291">
        <f>IF(AA278="kW",SUMPRODUCT(N279:N382,R279:R382,AA279:AA382),SUMPRODUCT(G279:G382,AA279:AA382))</f>
        <v>7.7176800000000005</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21197.17</v>
      </c>
      <c r="Z398" s="291">
        <f>SUMPRODUCT(H279:H382,Z279:Z382)</f>
        <v>5994.6170000000002</v>
      </c>
      <c r="AA398" s="291">
        <f>IF(AA278="kW",SUMPRODUCT(N279:N382,S279:S382,AA279:AA382),SUMPRODUCT(H279:H382,AA279:AA382))</f>
        <v>7.7176800000000005</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21195.919999999998</v>
      </c>
      <c r="Z399" s="291">
        <f>SUMPRODUCT(I279:I382,Z279:Z382)</f>
        <v>5977.2960000000003</v>
      </c>
      <c r="AA399" s="291">
        <f>IF(AA278="kW",SUMPRODUCT(N279:N382,T279:T382,AA279:AA382),SUMPRODUCT(I279:I382,AA279:AA382))</f>
        <v>7.2543600000000001</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21195.919999999998</v>
      </c>
      <c r="Z400" s="291">
        <f>SUMPRODUCT(J279:J382,Z279:Z382)</f>
        <v>5977.2960000000003</v>
      </c>
      <c r="AA400" s="291">
        <f>IF(AA278="kW",SUMPRODUCT(N279:N382,U279:U382,AA279:AA382),SUMPRODUCT(J279:J382,AA279:AA382))</f>
        <v>7.2543600000000001</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21188.309999999998</v>
      </c>
      <c r="Z401" s="326">
        <f>SUMPRODUCT(K279:K382,Z279:Z382)</f>
        <v>5977.2960000000003</v>
      </c>
      <c r="AA401" s="326">
        <f>IF(AA278="kW",SUMPRODUCT(N279:N382,V279:V382,AA279:AA382),SUMPRODUCT(K279:K382,AA279:AA382))</f>
        <v>7.2543600000000001</v>
      </c>
      <c r="AB401" s="326">
        <f>IF(AB278="kW",SUMPRODUCT(N279:N382,V279:V382,AB279:AB382),SUMPRODUCT(K279:K382,AB279:AB382))</f>
        <v>0</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599</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75">
      <c r="B404" s="280" t="s">
        <v>259</v>
      </c>
      <c r="C404" s="281"/>
      <c r="D404" s="589" t="s">
        <v>524</v>
      </c>
      <c r="F404" s="589"/>
      <c r="O404" s="281"/>
      <c r="Y404" s="270"/>
      <c r="Z404" s="267"/>
      <c r="AA404" s="267"/>
      <c r="AB404" s="267"/>
      <c r="AC404" s="267"/>
      <c r="AD404" s="267"/>
      <c r="AE404" s="267"/>
      <c r="AF404" s="267"/>
      <c r="AG404" s="267"/>
      <c r="AH404" s="267"/>
      <c r="AI404" s="267"/>
      <c r="AJ404" s="267"/>
      <c r="AK404" s="267"/>
      <c r="AL404" s="267"/>
      <c r="AM404" s="282"/>
    </row>
    <row r="405" spans="1:40" ht="36" customHeight="1">
      <c r="B405" s="797" t="s">
        <v>211</v>
      </c>
      <c r="C405" s="799" t="s">
        <v>33</v>
      </c>
      <c r="D405" s="284" t="s">
        <v>423</v>
      </c>
      <c r="E405" s="801" t="s">
        <v>209</v>
      </c>
      <c r="F405" s="802"/>
      <c r="G405" s="802"/>
      <c r="H405" s="802"/>
      <c r="I405" s="802"/>
      <c r="J405" s="802"/>
      <c r="K405" s="802"/>
      <c r="L405" s="802"/>
      <c r="M405" s="803"/>
      <c r="N405" s="807" t="s">
        <v>213</v>
      </c>
      <c r="O405" s="284" t="s">
        <v>424</v>
      </c>
      <c r="P405" s="801" t="s">
        <v>212</v>
      </c>
      <c r="Q405" s="802"/>
      <c r="R405" s="802"/>
      <c r="S405" s="802"/>
      <c r="T405" s="802"/>
      <c r="U405" s="802"/>
      <c r="V405" s="802"/>
      <c r="W405" s="802"/>
      <c r="X405" s="803"/>
      <c r="Y405" s="804" t="s">
        <v>244</v>
      </c>
      <c r="Z405" s="805"/>
      <c r="AA405" s="805"/>
      <c r="AB405" s="805"/>
      <c r="AC405" s="805"/>
      <c r="AD405" s="805"/>
      <c r="AE405" s="805"/>
      <c r="AF405" s="805"/>
      <c r="AG405" s="805"/>
      <c r="AH405" s="805"/>
      <c r="AI405" s="805"/>
      <c r="AJ405" s="805"/>
      <c r="AK405" s="805"/>
      <c r="AL405" s="805"/>
      <c r="AM405" s="806"/>
    </row>
    <row r="406" spans="1:40" ht="45.75" customHeight="1">
      <c r="B406" s="798"/>
      <c r="C406" s="800"/>
      <c r="D406" s="285">
        <v>2014</v>
      </c>
      <c r="E406" s="285">
        <v>2015</v>
      </c>
      <c r="F406" s="285">
        <v>2016</v>
      </c>
      <c r="G406" s="285">
        <v>2017</v>
      </c>
      <c r="H406" s="285">
        <v>2018</v>
      </c>
      <c r="I406" s="285">
        <v>2019</v>
      </c>
      <c r="J406" s="285">
        <v>2020</v>
      </c>
      <c r="K406" s="285">
        <v>2021</v>
      </c>
      <c r="L406" s="285">
        <v>2022</v>
      </c>
      <c r="M406" s="285">
        <v>2023</v>
      </c>
      <c r="N406" s="808"/>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50kW to 4999 kW</v>
      </c>
      <c r="AB406" s="285" t="str">
        <f>'1.  LRAMVA Summary'!G52</f>
        <v>Unmettered Scattered Load</v>
      </c>
      <c r="AC406" s="285" t="str">
        <f>'1.  LRAMVA Summary'!H52</f>
        <v>Sentinel Lighiting</v>
      </c>
      <c r="AD406" s="285" t="str">
        <f>'1.  LRAMVA Summary'!I52</f>
        <v>Street Lighting</v>
      </c>
      <c r="AE406" s="285" t="str">
        <f>'1.  LRAMVA Summary'!J52</f>
        <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10"/>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kWh</v>
      </c>
      <c r="AC407" s="291" t="str">
        <f>'1.  LRAMVA Summary'!H53</f>
        <v>kw</v>
      </c>
      <c r="AD407" s="291" t="str">
        <f>'1.  LRAMVA Summary'!I53</f>
        <v>kw</v>
      </c>
      <c r="AE407" s="291">
        <f>'1.  LRAMVA Summary'!J53</f>
        <v>0</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9">
        <v>1</v>
      </c>
      <c r="B408" s="294" t="s">
        <v>1</v>
      </c>
      <c r="C408" s="291" t="s">
        <v>25</v>
      </c>
      <c r="D408" s="295">
        <v>1.55</v>
      </c>
      <c r="E408" s="295">
        <v>1.55</v>
      </c>
      <c r="F408" s="295">
        <v>1.55</v>
      </c>
      <c r="G408" s="295">
        <v>1.55</v>
      </c>
      <c r="H408" s="295">
        <v>1.55</v>
      </c>
      <c r="I408" s="295">
        <v>0</v>
      </c>
      <c r="J408" s="295">
        <v>0</v>
      </c>
      <c r="K408" s="295">
        <v>0</v>
      </c>
      <c r="L408" s="295">
        <v>0</v>
      </c>
      <c r="M408" s="295">
        <v>0</v>
      </c>
      <c r="N408" s="291"/>
      <c r="O408" s="295">
        <v>2.0000000000000001E-4</v>
      </c>
      <c r="P408" s="295">
        <v>2.0000000000000001E-4</v>
      </c>
      <c r="Q408" s="295">
        <v>2.0000000000000001E-4</v>
      </c>
      <c r="R408" s="295">
        <v>2.0000000000000001E-4</v>
      </c>
      <c r="S408" s="295">
        <v>2.0000000000000001E-4</v>
      </c>
      <c r="T408" s="295">
        <v>0</v>
      </c>
      <c r="U408" s="295">
        <v>0</v>
      </c>
      <c r="V408" s="295">
        <v>0</v>
      </c>
      <c r="W408" s="295">
        <v>0</v>
      </c>
      <c r="X408" s="295">
        <v>0</v>
      </c>
      <c r="Y408" s="470">
        <v>1</v>
      </c>
      <c r="Z408" s="410"/>
      <c r="AA408" s="410"/>
      <c r="AB408" s="410"/>
      <c r="AC408" s="410"/>
      <c r="AD408" s="410"/>
      <c r="AE408" s="410"/>
      <c r="AF408" s="410"/>
      <c r="AG408" s="410"/>
      <c r="AH408" s="410"/>
      <c r="AI408" s="410"/>
      <c r="AJ408" s="410"/>
      <c r="AK408" s="410"/>
      <c r="AL408" s="410"/>
      <c r="AM408" s="296">
        <f>SUM(Y408:AL408)</f>
        <v>1</v>
      </c>
    </row>
    <row r="409" spans="1:40" ht="15" outlineLevel="1">
      <c r="B409" s="294" t="s">
        <v>260</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1</v>
      </c>
      <c r="Z409" s="411">
        <f>Z408</f>
        <v>0</v>
      </c>
      <c r="AA409" s="411">
        <f t="shared" ref="AA409:AL409" si="124">AA408</f>
        <v>0</v>
      </c>
      <c r="AB409" s="411">
        <f t="shared" si="124"/>
        <v>0</v>
      </c>
      <c r="AC409" s="411">
        <f t="shared" si="124"/>
        <v>0</v>
      </c>
      <c r="AD409" s="411">
        <f t="shared" si="124"/>
        <v>0</v>
      </c>
      <c r="AE409" s="411">
        <f t="shared" si="124"/>
        <v>0</v>
      </c>
      <c r="AF409" s="411">
        <f t="shared" si="124"/>
        <v>0</v>
      </c>
      <c r="AG409" s="411">
        <f t="shared" si="124"/>
        <v>0</v>
      </c>
      <c r="AH409" s="411">
        <f t="shared" si="124"/>
        <v>0</v>
      </c>
      <c r="AI409" s="411">
        <f t="shared" si="124"/>
        <v>0</v>
      </c>
      <c r="AJ409" s="411">
        <f t="shared" si="124"/>
        <v>0</v>
      </c>
      <c r="AK409" s="411">
        <f t="shared" si="124"/>
        <v>0</v>
      </c>
      <c r="AL409" s="411">
        <f t="shared" si="124"/>
        <v>0</v>
      </c>
      <c r="AM409" s="297"/>
    </row>
    <row r="410" spans="1:40" ht="15.75" outlineLevel="1">
      <c r="A410" s="511"/>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 outlineLevel="1">
      <c r="A411" s="509">
        <v>2</v>
      </c>
      <c r="B411" s="294" t="s">
        <v>2</v>
      </c>
      <c r="C411" s="291" t="s">
        <v>25</v>
      </c>
      <c r="D411" s="295">
        <v>369.44</v>
      </c>
      <c r="E411" s="295">
        <v>369.44</v>
      </c>
      <c r="F411" s="295">
        <v>369.44</v>
      </c>
      <c r="G411" s="295">
        <v>369.44</v>
      </c>
      <c r="H411" s="295">
        <v>0</v>
      </c>
      <c r="I411" s="295">
        <v>0</v>
      </c>
      <c r="J411" s="295">
        <v>0</v>
      </c>
      <c r="K411" s="295">
        <v>0</v>
      </c>
      <c r="L411" s="295">
        <v>0</v>
      </c>
      <c r="M411" s="295">
        <v>0</v>
      </c>
      <c r="N411" s="291"/>
      <c r="O411" s="295">
        <v>0.2072</v>
      </c>
      <c r="P411" s="295">
        <v>0.2072</v>
      </c>
      <c r="Q411" s="295">
        <v>0.2072</v>
      </c>
      <c r="R411" s="295">
        <v>0.2072</v>
      </c>
      <c r="S411" s="295">
        <v>0</v>
      </c>
      <c r="T411" s="295">
        <v>0</v>
      </c>
      <c r="U411" s="295">
        <v>0</v>
      </c>
      <c r="V411" s="295">
        <v>0</v>
      </c>
      <c r="W411" s="295">
        <v>0</v>
      </c>
      <c r="X411" s="295">
        <v>0</v>
      </c>
      <c r="Y411" s="470">
        <v>1</v>
      </c>
      <c r="Z411" s="410"/>
      <c r="AA411" s="410"/>
      <c r="AB411" s="410"/>
      <c r="AC411" s="410"/>
      <c r="AD411" s="410"/>
      <c r="AE411" s="410"/>
      <c r="AF411" s="410"/>
      <c r="AG411" s="410"/>
      <c r="AH411" s="410"/>
      <c r="AI411" s="410"/>
      <c r="AJ411" s="410"/>
      <c r="AK411" s="410"/>
      <c r="AL411" s="410"/>
      <c r="AM411" s="296">
        <f>SUM(Y411:AL411)</f>
        <v>1</v>
      </c>
    </row>
    <row r="412" spans="1:40" ht="15" outlineLevel="1">
      <c r="B412" s="294" t="s">
        <v>260</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1</v>
      </c>
      <c r="Z412" s="411">
        <f>Z411</f>
        <v>0</v>
      </c>
      <c r="AA412" s="411">
        <f t="shared" ref="AA412:AL412" si="125">AA411</f>
        <v>0</v>
      </c>
      <c r="AB412" s="411">
        <f t="shared" si="125"/>
        <v>0</v>
      </c>
      <c r="AC412" s="411">
        <f t="shared" si="125"/>
        <v>0</v>
      </c>
      <c r="AD412" s="411">
        <f t="shared" si="125"/>
        <v>0</v>
      </c>
      <c r="AE412" s="411">
        <f t="shared" si="125"/>
        <v>0</v>
      </c>
      <c r="AF412" s="411">
        <f t="shared" si="125"/>
        <v>0</v>
      </c>
      <c r="AG412" s="411">
        <f t="shared" si="125"/>
        <v>0</v>
      </c>
      <c r="AH412" s="411">
        <f t="shared" si="125"/>
        <v>0</v>
      </c>
      <c r="AI412" s="411">
        <f t="shared" si="125"/>
        <v>0</v>
      </c>
      <c r="AJ412" s="411">
        <f t="shared" si="125"/>
        <v>0</v>
      </c>
      <c r="AK412" s="411">
        <f t="shared" si="125"/>
        <v>0</v>
      </c>
      <c r="AL412" s="411">
        <f t="shared" si="125"/>
        <v>0</v>
      </c>
      <c r="AM412" s="297"/>
    </row>
    <row r="413" spans="1:40" ht="15.75" outlineLevel="1">
      <c r="A413" s="511"/>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 outlineLevel="1">
      <c r="A414" s="509">
        <v>3</v>
      </c>
      <c r="B414" s="294" t="s">
        <v>3</v>
      </c>
      <c r="C414" s="291" t="s">
        <v>25</v>
      </c>
      <c r="D414" s="295">
        <v>628.66999999999996</v>
      </c>
      <c r="E414" s="295">
        <v>628.66999999999996</v>
      </c>
      <c r="F414" s="295">
        <v>628.66999999999996</v>
      </c>
      <c r="G414" s="295">
        <v>628.66999999999996</v>
      </c>
      <c r="H414" s="295">
        <v>628.66999999999996</v>
      </c>
      <c r="I414" s="295">
        <v>628.66999999999996</v>
      </c>
      <c r="J414" s="295">
        <v>628.66999999999996</v>
      </c>
      <c r="K414" s="295">
        <v>628.66999999999996</v>
      </c>
      <c r="L414" s="295">
        <v>628.66999999999996</v>
      </c>
      <c r="M414" s="295">
        <v>628.66999999999996</v>
      </c>
      <c r="N414" s="291"/>
      <c r="O414" s="295">
        <v>0.35020000000000001</v>
      </c>
      <c r="P414" s="295">
        <v>0.35020000000000001</v>
      </c>
      <c r="Q414" s="295">
        <v>0.35020000000000001</v>
      </c>
      <c r="R414" s="295">
        <v>0.35020000000000001</v>
      </c>
      <c r="S414" s="295">
        <v>0.35020000000000001</v>
      </c>
      <c r="T414" s="295">
        <v>0.35020000000000001</v>
      </c>
      <c r="U414" s="295">
        <v>0.35020000000000001</v>
      </c>
      <c r="V414" s="295">
        <v>0.35020000000000001</v>
      </c>
      <c r="W414" s="295">
        <v>0.35020000000000001</v>
      </c>
      <c r="X414" s="295">
        <v>0.35020000000000001</v>
      </c>
      <c r="Y414" s="470">
        <v>1</v>
      </c>
      <c r="Z414" s="410"/>
      <c r="AA414" s="410"/>
      <c r="AB414" s="410"/>
      <c r="AC414" s="410"/>
      <c r="AD414" s="410"/>
      <c r="AE414" s="410"/>
      <c r="AF414" s="410"/>
      <c r="AG414" s="410"/>
      <c r="AH414" s="410"/>
      <c r="AI414" s="410"/>
      <c r="AJ414" s="410"/>
      <c r="AK414" s="410"/>
      <c r="AL414" s="410"/>
      <c r="AM414" s="296">
        <f>SUM(Y414:AL414)</f>
        <v>1</v>
      </c>
    </row>
    <row r="415" spans="1:40" ht="15" outlineLevel="1">
      <c r="B415" s="294" t="s">
        <v>260</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1</v>
      </c>
      <c r="Z415" s="411">
        <f>Z414</f>
        <v>0</v>
      </c>
      <c r="AA415" s="411">
        <f t="shared" ref="AA415:AL415" si="126">AA414</f>
        <v>0</v>
      </c>
      <c r="AB415" s="411">
        <f t="shared" si="126"/>
        <v>0</v>
      </c>
      <c r="AC415" s="411">
        <f t="shared" si="126"/>
        <v>0</v>
      </c>
      <c r="AD415" s="411">
        <f t="shared" si="126"/>
        <v>0</v>
      </c>
      <c r="AE415" s="411">
        <f t="shared" si="126"/>
        <v>0</v>
      </c>
      <c r="AF415" s="411">
        <f t="shared" si="126"/>
        <v>0</v>
      </c>
      <c r="AG415" s="411">
        <f t="shared" si="126"/>
        <v>0</v>
      </c>
      <c r="AH415" s="411">
        <f t="shared" si="126"/>
        <v>0</v>
      </c>
      <c r="AI415" s="411">
        <f t="shared" si="126"/>
        <v>0</v>
      </c>
      <c r="AJ415" s="411">
        <f t="shared" si="126"/>
        <v>0</v>
      </c>
      <c r="AK415" s="411">
        <f t="shared" si="126"/>
        <v>0</v>
      </c>
      <c r="AL415" s="411">
        <f t="shared" si="126"/>
        <v>0</v>
      </c>
      <c r="AM415" s="297"/>
    </row>
    <row r="416" spans="1:40"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9">
        <v>4</v>
      </c>
      <c r="B417" s="294" t="s">
        <v>4</v>
      </c>
      <c r="C417" s="291" t="s">
        <v>25</v>
      </c>
      <c r="D417" s="295">
        <v>11383.71</v>
      </c>
      <c r="E417" s="295">
        <v>10641.67</v>
      </c>
      <c r="F417" s="295">
        <v>10283.540000000001</v>
      </c>
      <c r="G417" s="295">
        <v>10283.540000000001</v>
      </c>
      <c r="H417" s="295">
        <v>10283.540000000001</v>
      </c>
      <c r="I417" s="295">
        <v>10283.540000000001</v>
      </c>
      <c r="J417" s="295">
        <v>10283.540000000001</v>
      </c>
      <c r="K417" s="295">
        <v>10264.93</v>
      </c>
      <c r="L417" s="295">
        <v>10264.93</v>
      </c>
      <c r="M417" s="295">
        <v>8644.11</v>
      </c>
      <c r="N417" s="291"/>
      <c r="O417" s="295">
        <v>0.85540000000000005</v>
      </c>
      <c r="P417" s="295">
        <v>0.80879999999999996</v>
      </c>
      <c r="Q417" s="295">
        <v>0.7863</v>
      </c>
      <c r="R417" s="295">
        <v>0.7863</v>
      </c>
      <c r="S417" s="295">
        <v>0.7863</v>
      </c>
      <c r="T417" s="295">
        <v>0.7863</v>
      </c>
      <c r="U417" s="295">
        <v>0.7863</v>
      </c>
      <c r="V417" s="295">
        <v>0.78420000000000001</v>
      </c>
      <c r="W417" s="295">
        <v>0.78420000000000001</v>
      </c>
      <c r="X417" s="295">
        <v>0.67</v>
      </c>
      <c r="Y417" s="470">
        <v>1</v>
      </c>
      <c r="Z417" s="410"/>
      <c r="AA417" s="410"/>
      <c r="AB417" s="410"/>
      <c r="AC417" s="410"/>
      <c r="AD417" s="410"/>
      <c r="AE417" s="410"/>
      <c r="AF417" s="410"/>
      <c r="AG417" s="410"/>
      <c r="AH417" s="410"/>
      <c r="AI417" s="410"/>
      <c r="AJ417" s="410"/>
      <c r="AK417" s="410"/>
      <c r="AL417" s="410"/>
      <c r="AM417" s="296">
        <f>SUM(Y417:AL417)</f>
        <v>1</v>
      </c>
    </row>
    <row r="418" spans="1:39" ht="15" outlineLevel="1">
      <c r="B418" s="294" t="s">
        <v>260</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1</v>
      </c>
      <c r="Z418" s="411">
        <f>Z417</f>
        <v>0</v>
      </c>
      <c r="AA418" s="411">
        <f t="shared" ref="AA418:AL418" si="127">AA417</f>
        <v>0</v>
      </c>
      <c r="AB418" s="411">
        <f t="shared" si="127"/>
        <v>0</v>
      </c>
      <c r="AC418" s="411">
        <f t="shared" si="127"/>
        <v>0</v>
      </c>
      <c r="AD418" s="411">
        <f t="shared" si="127"/>
        <v>0</v>
      </c>
      <c r="AE418" s="411">
        <f t="shared" si="127"/>
        <v>0</v>
      </c>
      <c r="AF418" s="411">
        <f t="shared" si="127"/>
        <v>0</v>
      </c>
      <c r="AG418" s="411">
        <f t="shared" si="127"/>
        <v>0</v>
      </c>
      <c r="AH418" s="411">
        <f t="shared" si="127"/>
        <v>0</v>
      </c>
      <c r="AI418" s="411">
        <f t="shared" si="127"/>
        <v>0</v>
      </c>
      <c r="AJ418" s="411">
        <f t="shared" si="127"/>
        <v>0</v>
      </c>
      <c r="AK418" s="411">
        <f t="shared" si="127"/>
        <v>0</v>
      </c>
      <c r="AL418" s="411">
        <f t="shared" si="127"/>
        <v>0</v>
      </c>
      <c r="AM418" s="297"/>
    </row>
    <row r="419" spans="1: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9">
        <v>5</v>
      </c>
      <c r="B420" s="294" t="s">
        <v>5</v>
      </c>
      <c r="C420" s="291" t="s">
        <v>25</v>
      </c>
      <c r="D420" s="295">
        <v>46526.89</v>
      </c>
      <c r="E420" s="295">
        <v>40361.58</v>
      </c>
      <c r="F420" s="295">
        <v>37148.57</v>
      </c>
      <c r="G420" s="295">
        <v>37148.57</v>
      </c>
      <c r="H420" s="295">
        <v>37148.57</v>
      </c>
      <c r="I420" s="295">
        <v>37148.57</v>
      </c>
      <c r="J420" s="295">
        <v>37148.57</v>
      </c>
      <c r="K420" s="295">
        <v>37132.480000000003</v>
      </c>
      <c r="L420" s="295">
        <v>37132.480000000003</v>
      </c>
      <c r="M420" s="295">
        <v>34535.269999999997</v>
      </c>
      <c r="N420" s="291"/>
      <c r="O420" s="295">
        <v>3.0449999999999999</v>
      </c>
      <c r="P420" s="295">
        <v>2.6579000000000002</v>
      </c>
      <c r="Q420" s="295">
        <v>2.4561999999999999</v>
      </c>
      <c r="R420" s="295">
        <v>2.4561999999999999</v>
      </c>
      <c r="S420" s="295">
        <v>2.4561999999999999</v>
      </c>
      <c r="T420" s="295">
        <v>2.4561999999999999</v>
      </c>
      <c r="U420" s="295">
        <v>2.4561999999999999</v>
      </c>
      <c r="V420" s="295">
        <v>2.4544000000000001</v>
      </c>
      <c r="W420" s="295">
        <v>2.4544000000000001</v>
      </c>
      <c r="X420" s="295">
        <v>2.2913000000000001</v>
      </c>
      <c r="Y420" s="470">
        <v>1</v>
      </c>
      <c r="Z420" s="410"/>
      <c r="AA420" s="410"/>
      <c r="AB420" s="410"/>
      <c r="AC420" s="410"/>
      <c r="AD420" s="410"/>
      <c r="AE420" s="410"/>
      <c r="AF420" s="410"/>
      <c r="AG420" s="410"/>
      <c r="AH420" s="410"/>
      <c r="AI420" s="410"/>
      <c r="AJ420" s="410"/>
      <c r="AK420" s="410"/>
      <c r="AL420" s="410"/>
      <c r="AM420" s="296">
        <f>SUM(Y420:AL420)</f>
        <v>1</v>
      </c>
    </row>
    <row r="421" spans="1:39" ht="15" outlineLevel="1">
      <c r="B421" s="294" t="s">
        <v>260</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1</v>
      </c>
      <c r="Z421" s="411">
        <f>Z420</f>
        <v>0</v>
      </c>
      <c r="AA421" s="411">
        <f t="shared" ref="AA421:AL421" si="128">AA420</f>
        <v>0</v>
      </c>
      <c r="AB421" s="411">
        <f t="shared" si="128"/>
        <v>0</v>
      </c>
      <c r="AC421" s="411">
        <f t="shared" si="128"/>
        <v>0</v>
      </c>
      <c r="AD421" s="411">
        <f t="shared" si="128"/>
        <v>0</v>
      </c>
      <c r="AE421" s="411">
        <f t="shared" si="128"/>
        <v>0</v>
      </c>
      <c r="AF421" s="411">
        <f t="shared" si="128"/>
        <v>0</v>
      </c>
      <c r="AG421" s="411">
        <f t="shared" si="128"/>
        <v>0</v>
      </c>
      <c r="AH421" s="411">
        <f t="shared" si="128"/>
        <v>0</v>
      </c>
      <c r="AI421" s="411">
        <f t="shared" si="128"/>
        <v>0</v>
      </c>
      <c r="AJ421" s="411">
        <f t="shared" si="128"/>
        <v>0</v>
      </c>
      <c r="AK421" s="411">
        <f t="shared" si="128"/>
        <v>0</v>
      </c>
      <c r="AL421" s="411">
        <f t="shared" si="128"/>
        <v>0</v>
      </c>
      <c r="AM421" s="297"/>
    </row>
    <row r="422" spans="1: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9">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 outlineLevel="1">
      <c r="B424" s="294" t="s">
        <v>260</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29">AA423</f>
        <v>0</v>
      </c>
      <c r="AB424" s="411">
        <f t="shared" si="129"/>
        <v>0</v>
      </c>
      <c r="AC424" s="411">
        <f t="shared" si="129"/>
        <v>0</v>
      </c>
      <c r="AD424" s="411">
        <f t="shared" si="129"/>
        <v>0</v>
      </c>
      <c r="AE424" s="411">
        <f t="shared" si="129"/>
        <v>0</v>
      </c>
      <c r="AF424" s="411">
        <f t="shared" si="129"/>
        <v>0</v>
      </c>
      <c r="AG424" s="411">
        <f t="shared" si="129"/>
        <v>0</v>
      </c>
      <c r="AH424" s="411">
        <f t="shared" si="129"/>
        <v>0</v>
      </c>
      <c r="AI424" s="411">
        <f t="shared" si="129"/>
        <v>0</v>
      </c>
      <c r="AJ424" s="411">
        <f t="shared" si="129"/>
        <v>0</v>
      </c>
      <c r="AK424" s="411">
        <f t="shared" si="129"/>
        <v>0</v>
      </c>
      <c r="AL424" s="411">
        <f t="shared" si="129"/>
        <v>0</v>
      </c>
      <c r="AM424" s="297"/>
    </row>
    <row r="425" spans="1: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9">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 outlineLevel="1">
      <c r="B427" s="294" t="s">
        <v>260</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30">AA426</f>
        <v>0</v>
      </c>
      <c r="AB427" s="411">
        <f t="shared" si="130"/>
        <v>0</v>
      </c>
      <c r="AC427" s="411">
        <f t="shared" si="130"/>
        <v>0</v>
      </c>
      <c r="AD427" s="411">
        <f t="shared" si="130"/>
        <v>0</v>
      </c>
      <c r="AE427" s="411">
        <f t="shared" si="130"/>
        <v>0</v>
      </c>
      <c r="AF427" s="411">
        <f t="shared" si="130"/>
        <v>0</v>
      </c>
      <c r="AG427" s="411">
        <f t="shared" si="130"/>
        <v>0</v>
      </c>
      <c r="AH427" s="411">
        <f t="shared" si="130"/>
        <v>0</v>
      </c>
      <c r="AI427" s="411">
        <f t="shared" si="130"/>
        <v>0</v>
      </c>
      <c r="AJ427" s="411">
        <f t="shared" si="130"/>
        <v>0</v>
      </c>
      <c r="AK427" s="411">
        <f t="shared" si="130"/>
        <v>0</v>
      </c>
      <c r="AL427" s="411">
        <f t="shared" si="130"/>
        <v>0</v>
      </c>
      <c r="AM427" s="297"/>
    </row>
    <row r="428" spans="1: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9">
        <v>8</v>
      </c>
      <c r="B429" s="294" t="s">
        <v>486</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9"/>
      <c r="B430" s="294" t="s">
        <v>260</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31">AA429</f>
        <v>0</v>
      </c>
      <c r="AB430" s="411">
        <f t="shared" si="131"/>
        <v>0</v>
      </c>
      <c r="AC430" s="411">
        <f t="shared" si="131"/>
        <v>0</v>
      </c>
      <c r="AD430" s="411">
        <f t="shared" si="131"/>
        <v>0</v>
      </c>
      <c r="AE430" s="411">
        <f t="shared" si="131"/>
        <v>0</v>
      </c>
      <c r="AF430" s="411">
        <f t="shared" si="131"/>
        <v>0</v>
      </c>
      <c r="AG430" s="411">
        <f t="shared" si="131"/>
        <v>0</v>
      </c>
      <c r="AH430" s="411">
        <f t="shared" si="131"/>
        <v>0</v>
      </c>
      <c r="AI430" s="411">
        <f t="shared" si="131"/>
        <v>0</v>
      </c>
      <c r="AJ430" s="411">
        <f t="shared" si="131"/>
        <v>0</v>
      </c>
      <c r="AK430" s="411">
        <f t="shared" si="131"/>
        <v>0</v>
      </c>
      <c r="AL430" s="411">
        <f t="shared" si="131"/>
        <v>0</v>
      </c>
      <c r="AM430" s="297"/>
    </row>
    <row r="431" spans="1:39" s="283" customFormat="1" ht="15" outlineLevel="1">
      <c r="A431" s="509"/>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9">
        <v>9</v>
      </c>
      <c r="B432" s="294" t="s">
        <v>7</v>
      </c>
      <c r="C432" s="291" t="s">
        <v>25</v>
      </c>
      <c r="D432" s="295"/>
      <c r="E432" s="295"/>
      <c r="F432" s="295"/>
      <c r="G432" s="295"/>
      <c r="H432" s="295"/>
      <c r="I432" s="295"/>
      <c r="J432" s="295"/>
      <c r="K432" s="295"/>
      <c r="L432" s="295"/>
      <c r="M432" s="295"/>
      <c r="N432" s="291"/>
      <c r="O432" s="295"/>
      <c r="P432" s="295"/>
      <c r="Q432" s="295"/>
      <c r="R432" s="295"/>
      <c r="S432" s="295"/>
      <c r="T432" s="295"/>
      <c r="U432" s="295"/>
      <c r="V432" s="295"/>
      <c r="W432" s="295"/>
      <c r="X432" s="295"/>
      <c r="Y432" s="410"/>
      <c r="Z432" s="410"/>
      <c r="AA432" s="410"/>
      <c r="AB432" s="410"/>
      <c r="AC432" s="410"/>
      <c r="AD432" s="410"/>
      <c r="AE432" s="410"/>
      <c r="AF432" s="410"/>
      <c r="AG432" s="410"/>
      <c r="AH432" s="410"/>
      <c r="AI432" s="410"/>
      <c r="AJ432" s="410"/>
      <c r="AK432" s="410"/>
      <c r="AL432" s="410"/>
      <c r="AM432" s="296">
        <f>SUM(Y432:AL432)</f>
        <v>0</v>
      </c>
    </row>
    <row r="433" spans="1:39" ht="15" outlineLevel="1">
      <c r="B433" s="294" t="s">
        <v>260</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0</v>
      </c>
      <c r="Z433" s="411">
        <f>Z432</f>
        <v>0</v>
      </c>
      <c r="AA433" s="411">
        <f t="shared" ref="AA433:AL433" si="132">AA432</f>
        <v>0</v>
      </c>
      <c r="AB433" s="411">
        <f t="shared" si="132"/>
        <v>0</v>
      </c>
      <c r="AC433" s="411">
        <f t="shared" si="132"/>
        <v>0</v>
      </c>
      <c r="AD433" s="411">
        <f t="shared" si="132"/>
        <v>0</v>
      </c>
      <c r="AE433" s="411">
        <f t="shared" si="132"/>
        <v>0</v>
      </c>
      <c r="AF433" s="411">
        <f t="shared" si="132"/>
        <v>0</v>
      </c>
      <c r="AG433" s="411">
        <f t="shared" si="132"/>
        <v>0</v>
      </c>
      <c r="AH433" s="411">
        <f t="shared" si="132"/>
        <v>0</v>
      </c>
      <c r="AI433" s="411">
        <f t="shared" si="132"/>
        <v>0</v>
      </c>
      <c r="AJ433" s="411">
        <f t="shared" si="132"/>
        <v>0</v>
      </c>
      <c r="AK433" s="411">
        <f t="shared" si="132"/>
        <v>0</v>
      </c>
      <c r="AL433" s="411">
        <f t="shared" si="132"/>
        <v>0</v>
      </c>
      <c r="AM433" s="297"/>
    </row>
    <row r="434" spans="1: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75" outlineLevel="1">
      <c r="A435" s="510"/>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9">
        <v>10</v>
      </c>
      <c r="B436" s="310" t="s">
        <v>22</v>
      </c>
      <c r="C436" s="291" t="s">
        <v>25</v>
      </c>
      <c r="D436" s="295">
        <v>92052.43</v>
      </c>
      <c r="E436" s="295">
        <v>92052.43</v>
      </c>
      <c r="F436" s="295">
        <v>92052.43</v>
      </c>
      <c r="G436" s="295">
        <v>89279.19</v>
      </c>
      <c r="H436" s="295">
        <v>89279.19</v>
      </c>
      <c r="I436" s="295">
        <v>89279.19</v>
      </c>
      <c r="J436" s="295">
        <v>89279.19</v>
      </c>
      <c r="K436" s="295">
        <v>89279.19</v>
      </c>
      <c r="L436" s="295">
        <v>89279.19</v>
      </c>
      <c r="M436" s="295">
        <v>89279.19</v>
      </c>
      <c r="N436" s="295">
        <v>12</v>
      </c>
      <c r="O436" s="295">
        <v>37.887099999999997</v>
      </c>
      <c r="P436" s="295">
        <v>37.887099999999997</v>
      </c>
      <c r="Q436" s="295">
        <v>37.887099999999997</v>
      </c>
      <c r="R436" s="295">
        <v>37.091000000000001</v>
      </c>
      <c r="S436" s="295">
        <v>37.091000000000001</v>
      </c>
      <c r="T436" s="295">
        <v>37.091000000000001</v>
      </c>
      <c r="U436" s="295">
        <v>37.091000000000001</v>
      </c>
      <c r="V436" s="295">
        <v>37.091000000000001</v>
      </c>
      <c r="W436" s="295">
        <v>37.091000000000001</v>
      </c>
      <c r="X436" s="295">
        <v>37.091000000000001</v>
      </c>
      <c r="Y436" s="415"/>
      <c r="Z436" s="469">
        <v>0.1</v>
      </c>
      <c r="AA436" s="469">
        <v>0.9</v>
      </c>
      <c r="AB436" s="469"/>
      <c r="AC436" s="415"/>
      <c r="AD436" s="415"/>
      <c r="AE436" s="415"/>
      <c r="AF436" s="415"/>
      <c r="AG436" s="415"/>
      <c r="AH436" s="415"/>
      <c r="AI436" s="415"/>
      <c r="AJ436" s="415"/>
      <c r="AK436" s="415"/>
      <c r="AL436" s="415"/>
      <c r="AM436" s="296">
        <f>SUM(Y436:AL436)</f>
        <v>1</v>
      </c>
    </row>
    <row r="437" spans="1:39" ht="15" outlineLevel="1">
      <c r="B437" s="294" t="s">
        <v>260</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0.1</v>
      </c>
      <c r="AA437" s="411">
        <f t="shared" ref="AA437:AL437" si="133">AA436</f>
        <v>0.9</v>
      </c>
      <c r="AB437" s="411">
        <f t="shared" si="133"/>
        <v>0</v>
      </c>
      <c r="AC437" s="411">
        <f t="shared" si="133"/>
        <v>0</v>
      </c>
      <c r="AD437" s="411">
        <f t="shared" si="133"/>
        <v>0</v>
      </c>
      <c r="AE437" s="411">
        <f t="shared" si="133"/>
        <v>0</v>
      </c>
      <c r="AF437" s="411">
        <f t="shared" si="133"/>
        <v>0</v>
      </c>
      <c r="AG437" s="411">
        <f t="shared" si="133"/>
        <v>0</v>
      </c>
      <c r="AH437" s="411">
        <f t="shared" si="133"/>
        <v>0</v>
      </c>
      <c r="AI437" s="411">
        <f t="shared" si="133"/>
        <v>0</v>
      </c>
      <c r="AJ437" s="411">
        <f t="shared" si="133"/>
        <v>0</v>
      </c>
      <c r="AK437" s="411">
        <f t="shared" si="133"/>
        <v>0</v>
      </c>
      <c r="AL437" s="411">
        <f t="shared" si="133"/>
        <v>0</v>
      </c>
      <c r="AM437" s="311"/>
    </row>
    <row r="438" spans="1: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9">
        <v>11</v>
      </c>
      <c r="B439" s="314" t="s">
        <v>21</v>
      </c>
      <c r="C439" s="291" t="s">
        <v>25</v>
      </c>
      <c r="D439" s="295">
        <v>22855.59</v>
      </c>
      <c r="E439" s="295">
        <v>22855.59</v>
      </c>
      <c r="F439" s="295">
        <v>19981.54</v>
      </c>
      <c r="G439" s="295">
        <v>7192.84</v>
      </c>
      <c r="H439" s="295">
        <v>7192.84</v>
      </c>
      <c r="I439" s="295">
        <v>7192.84</v>
      </c>
      <c r="J439" s="295">
        <v>7192.84</v>
      </c>
      <c r="K439" s="295">
        <v>7192.84</v>
      </c>
      <c r="L439" s="295">
        <v>7192.84</v>
      </c>
      <c r="M439" s="295">
        <v>7192.84</v>
      </c>
      <c r="N439" s="295">
        <v>12</v>
      </c>
      <c r="O439" s="295">
        <v>7.0911</v>
      </c>
      <c r="P439" s="295">
        <v>7.0911</v>
      </c>
      <c r="Q439" s="295">
        <v>6.3573000000000004</v>
      </c>
      <c r="R439" s="295">
        <v>2.1627999999999998</v>
      </c>
      <c r="S439" s="295">
        <v>2.1627999999999998</v>
      </c>
      <c r="T439" s="295">
        <v>2.1627999999999998</v>
      </c>
      <c r="U439" s="295">
        <v>2.1627999999999998</v>
      </c>
      <c r="V439" s="295">
        <v>2.1627999999999998</v>
      </c>
      <c r="W439" s="295">
        <v>2.1627999999999998</v>
      </c>
      <c r="X439" s="295">
        <v>2.1627999999999998</v>
      </c>
      <c r="Y439" s="415"/>
      <c r="Z439" s="470">
        <v>1</v>
      </c>
      <c r="AA439" s="415"/>
      <c r="AB439" s="415"/>
      <c r="AC439" s="415"/>
      <c r="AD439" s="415"/>
      <c r="AE439" s="415"/>
      <c r="AF439" s="415"/>
      <c r="AG439" s="415"/>
      <c r="AH439" s="415"/>
      <c r="AI439" s="415"/>
      <c r="AJ439" s="415"/>
      <c r="AK439" s="415"/>
      <c r="AL439" s="415"/>
      <c r="AM439" s="296">
        <f>SUM(Y439:AL439)</f>
        <v>1</v>
      </c>
    </row>
    <row r="440" spans="1:39" ht="15" outlineLevel="1">
      <c r="B440" s="294" t="s">
        <v>260</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1</v>
      </c>
      <c r="AA440" s="411">
        <f t="shared" ref="AA440:AL440" si="134">AA439</f>
        <v>0</v>
      </c>
      <c r="AB440" s="411">
        <f t="shared" si="134"/>
        <v>0</v>
      </c>
      <c r="AC440" s="411">
        <f t="shared" si="134"/>
        <v>0</v>
      </c>
      <c r="AD440" s="411">
        <f t="shared" si="134"/>
        <v>0</v>
      </c>
      <c r="AE440" s="411">
        <f t="shared" si="134"/>
        <v>0</v>
      </c>
      <c r="AF440" s="411">
        <f t="shared" si="134"/>
        <v>0</v>
      </c>
      <c r="AG440" s="411">
        <f t="shared" si="134"/>
        <v>0</v>
      </c>
      <c r="AH440" s="411">
        <f t="shared" si="134"/>
        <v>0</v>
      </c>
      <c r="AI440" s="411">
        <f t="shared" si="134"/>
        <v>0</v>
      </c>
      <c r="AJ440" s="411">
        <f t="shared" si="134"/>
        <v>0</v>
      </c>
      <c r="AK440" s="411">
        <f t="shared" si="134"/>
        <v>0</v>
      </c>
      <c r="AL440" s="411">
        <f t="shared" si="134"/>
        <v>0</v>
      </c>
      <c r="AM440" s="311"/>
    </row>
    <row r="441" spans="1: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9">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 outlineLevel="1">
      <c r="B443" s="294" t="s">
        <v>260</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35">AB442</f>
        <v>0</v>
      </c>
      <c r="AC443" s="411">
        <f t="shared" si="135"/>
        <v>0</v>
      </c>
      <c r="AD443" s="411">
        <f t="shared" si="135"/>
        <v>0</v>
      </c>
      <c r="AE443" s="411">
        <f t="shared" si="135"/>
        <v>0</v>
      </c>
      <c r="AF443" s="411">
        <f t="shared" si="135"/>
        <v>0</v>
      </c>
      <c r="AG443" s="411">
        <f t="shared" si="135"/>
        <v>0</v>
      </c>
      <c r="AH443" s="411">
        <f t="shared" si="135"/>
        <v>0</v>
      </c>
      <c r="AI443" s="411">
        <f t="shared" si="135"/>
        <v>0</v>
      </c>
      <c r="AJ443" s="411">
        <f t="shared" si="135"/>
        <v>0</v>
      </c>
      <c r="AK443" s="411">
        <f t="shared" si="135"/>
        <v>0</v>
      </c>
      <c r="AL443" s="411">
        <f t="shared" si="135"/>
        <v>0</v>
      </c>
      <c r="AM443" s="311"/>
    </row>
    <row r="444" spans="1: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9">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 outlineLevel="1">
      <c r="B446" s="294" t="s">
        <v>260</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6">AB445</f>
        <v>0</v>
      </c>
      <c r="AC446" s="411">
        <f t="shared" si="136"/>
        <v>0</v>
      </c>
      <c r="AD446" s="411">
        <f t="shared" si="136"/>
        <v>0</v>
      </c>
      <c r="AE446" s="411">
        <f t="shared" si="136"/>
        <v>0</v>
      </c>
      <c r="AF446" s="411">
        <f t="shared" si="136"/>
        <v>0</v>
      </c>
      <c r="AG446" s="411">
        <f t="shared" si="136"/>
        <v>0</v>
      </c>
      <c r="AH446" s="411">
        <f t="shared" si="136"/>
        <v>0</v>
      </c>
      <c r="AI446" s="411">
        <f t="shared" si="136"/>
        <v>0</v>
      </c>
      <c r="AJ446" s="411">
        <f t="shared" si="136"/>
        <v>0</v>
      </c>
      <c r="AK446" s="411">
        <f t="shared" si="136"/>
        <v>0</v>
      </c>
      <c r="AL446" s="411">
        <f t="shared" si="136"/>
        <v>0</v>
      </c>
      <c r="AM446" s="311"/>
    </row>
    <row r="447" spans="1: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9">
        <v>14</v>
      </c>
      <c r="B448" s="314" t="s">
        <v>20</v>
      </c>
      <c r="C448" s="291" t="s">
        <v>25</v>
      </c>
      <c r="D448" s="295"/>
      <c r="E448" s="295"/>
      <c r="F448" s="295"/>
      <c r="G448" s="295"/>
      <c r="H448" s="295"/>
      <c r="I448" s="295"/>
      <c r="J448" s="295"/>
      <c r="K448" s="295"/>
      <c r="L448" s="295"/>
      <c r="M448" s="295"/>
      <c r="N448" s="295">
        <v>12</v>
      </c>
      <c r="O448" s="295"/>
      <c r="P448" s="295"/>
      <c r="Q448" s="295"/>
      <c r="R448" s="295"/>
      <c r="S448" s="295"/>
      <c r="T448" s="295"/>
      <c r="U448" s="295"/>
      <c r="V448" s="295"/>
      <c r="W448" s="295"/>
      <c r="X448" s="295"/>
      <c r="Y448" s="415"/>
      <c r="Z448" s="415"/>
      <c r="AA448" s="469"/>
      <c r="AB448" s="415"/>
      <c r="AC448" s="415"/>
      <c r="AD448" s="415"/>
      <c r="AE448" s="415"/>
      <c r="AF448" s="415"/>
      <c r="AG448" s="415"/>
      <c r="AH448" s="415"/>
      <c r="AI448" s="415"/>
      <c r="AJ448" s="415"/>
      <c r="AK448" s="415"/>
      <c r="AL448" s="415"/>
      <c r="AM448" s="296">
        <f>SUM(Y448:AL448)</f>
        <v>0</v>
      </c>
    </row>
    <row r="449" spans="1:39" ht="15" outlineLevel="1">
      <c r="B449" s="294" t="s">
        <v>260</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0</v>
      </c>
      <c r="AA449" s="411">
        <f t="shared" ref="AA449:AL449" si="137">AA448</f>
        <v>0</v>
      </c>
      <c r="AB449" s="411">
        <f t="shared" si="137"/>
        <v>0</v>
      </c>
      <c r="AC449" s="411">
        <f t="shared" si="137"/>
        <v>0</v>
      </c>
      <c r="AD449" s="411">
        <f t="shared" si="137"/>
        <v>0</v>
      </c>
      <c r="AE449" s="411">
        <f t="shared" si="137"/>
        <v>0</v>
      </c>
      <c r="AF449" s="411">
        <f t="shared" si="137"/>
        <v>0</v>
      </c>
      <c r="AG449" s="411">
        <f t="shared" si="137"/>
        <v>0</v>
      </c>
      <c r="AH449" s="411">
        <f t="shared" si="137"/>
        <v>0</v>
      </c>
      <c r="AI449" s="411">
        <f t="shared" si="137"/>
        <v>0</v>
      </c>
      <c r="AJ449" s="411">
        <f t="shared" si="137"/>
        <v>0</v>
      </c>
      <c r="AK449" s="411">
        <f t="shared" si="137"/>
        <v>0</v>
      </c>
      <c r="AL449" s="411">
        <f t="shared" si="137"/>
        <v>0</v>
      </c>
      <c r="AM449" s="311"/>
    </row>
    <row r="450" spans="1: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9">
        <v>15</v>
      </c>
      <c r="B451" s="314" t="s">
        <v>487</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 outlineLevel="1">
      <c r="A452" s="509"/>
      <c r="B452" s="314" t="s">
        <v>260</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8">AA451</f>
        <v>0</v>
      </c>
      <c r="AB452" s="411">
        <f t="shared" si="138"/>
        <v>0</v>
      </c>
      <c r="AC452" s="411">
        <f t="shared" si="138"/>
        <v>0</v>
      </c>
      <c r="AD452" s="411">
        <f t="shared" si="138"/>
        <v>0</v>
      </c>
      <c r="AE452" s="411">
        <f t="shared" si="138"/>
        <v>0</v>
      </c>
      <c r="AF452" s="411">
        <f t="shared" si="138"/>
        <v>0</v>
      </c>
      <c r="AG452" s="411">
        <f t="shared" si="138"/>
        <v>0</v>
      </c>
      <c r="AH452" s="411">
        <f t="shared" si="138"/>
        <v>0</v>
      </c>
      <c r="AI452" s="411">
        <f t="shared" si="138"/>
        <v>0</v>
      </c>
      <c r="AJ452" s="411">
        <f t="shared" si="138"/>
        <v>0</v>
      </c>
      <c r="AK452" s="411">
        <f t="shared" si="138"/>
        <v>0</v>
      </c>
      <c r="AL452" s="411">
        <f t="shared" si="138"/>
        <v>0</v>
      </c>
      <c r="AM452" s="311"/>
    </row>
    <row r="453" spans="1:39" s="283" customFormat="1" ht="15" outlineLevel="1">
      <c r="A453" s="509"/>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0" outlineLevel="1">
      <c r="A454" s="509">
        <v>16</v>
      </c>
      <c r="B454" s="314" t="s">
        <v>488</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 outlineLevel="1">
      <c r="A455" s="509"/>
      <c r="B455" s="314" t="s">
        <v>260</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39">AA454</f>
        <v>0</v>
      </c>
      <c r="AB455" s="411">
        <f t="shared" si="139"/>
        <v>0</v>
      </c>
      <c r="AC455" s="411">
        <f t="shared" si="139"/>
        <v>0</v>
      </c>
      <c r="AD455" s="411">
        <f t="shared" si="139"/>
        <v>0</v>
      </c>
      <c r="AE455" s="411">
        <f t="shared" si="139"/>
        <v>0</v>
      </c>
      <c r="AF455" s="411">
        <f t="shared" si="139"/>
        <v>0</v>
      </c>
      <c r="AG455" s="411">
        <f t="shared" si="139"/>
        <v>0</v>
      </c>
      <c r="AH455" s="411">
        <f t="shared" si="139"/>
        <v>0</v>
      </c>
      <c r="AI455" s="411">
        <f t="shared" si="139"/>
        <v>0</v>
      </c>
      <c r="AJ455" s="411">
        <f t="shared" si="139"/>
        <v>0</v>
      </c>
      <c r="AK455" s="411">
        <f t="shared" si="139"/>
        <v>0</v>
      </c>
      <c r="AL455" s="411">
        <f t="shared" si="139"/>
        <v>0</v>
      </c>
      <c r="AM455" s="311"/>
    </row>
    <row r="456" spans="1:39" s="283" customFormat="1" ht="15" outlineLevel="1">
      <c r="A456" s="509"/>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9">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 outlineLevel="1">
      <c r="B458" s="294" t="s">
        <v>260</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40">AA457</f>
        <v>0</v>
      </c>
      <c r="AB458" s="411">
        <f t="shared" si="140"/>
        <v>0</v>
      </c>
      <c r="AC458" s="411">
        <f t="shared" si="140"/>
        <v>0</v>
      </c>
      <c r="AD458" s="411">
        <f t="shared" si="140"/>
        <v>0</v>
      </c>
      <c r="AE458" s="411">
        <f t="shared" si="140"/>
        <v>0</v>
      </c>
      <c r="AF458" s="411">
        <f t="shared" si="140"/>
        <v>0</v>
      </c>
      <c r="AG458" s="411">
        <f t="shared" si="140"/>
        <v>0</v>
      </c>
      <c r="AH458" s="411">
        <f t="shared" si="140"/>
        <v>0</v>
      </c>
      <c r="AI458" s="411">
        <f t="shared" si="140"/>
        <v>0</v>
      </c>
      <c r="AJ458" s="411">
        <f t="shared" si="140"/>
        <v>0</v>
      </c>
      <c r="AK458" s="411">
        <f t="shared" si="140"/>
        <v>0</v>
      </c>
      <c r="AL458" s="411">
        <f t="shared" si="140"/>
        <v>0</v>
      </c>
      <c r="AM458" s="311"/>
    </row>
    <row r="459" spans="1: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75" outlineLevel="1">
      <c r="A460" s="510"/>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9">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5"/>
      <c r="AA461" s="415"/>
      <c r="AB461" s="415"/>
      <c r="AC461" s="415"/>
      <c r="AD461" s="415"/>
      <c r="AE461" s="415"/>
      <c r="AF461" s="415"/>
      <c r="AG461" s="415"/>
      <c r="AH461" s="415"/>
      <c r="AI461" s="415"/>
      <c r="AJ461" s="415"/>
      <c r="AK461" s="415"/>
      <c r="AL461" s="415"/>
      <c r="AM461" s="296">
        <f>SUM(Y461:AL461)</f>
        <v>0</v>
      </c>
    </row>
    <row r="462" spans="1:39" ht="15" outlineLevel="1">
      <c r="B462" s="294" t="s">
        <v>260</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41">AA461</f>
        <v>0</v>
      </c>
      <c r="AB462" s="411">
        <f t="shared" si="141"/>
        <v>0</v>
      </c>
      <c r="AC462" s="411">
        <f t="shared" si="141"/>
        <v>0</v>
      </c>
      <c r="AD462" s="411">
        <f t="shared" si="141"/>
        <v>0</v>
      </c>
      <c r="AE462" s="411">
        <f t="shared" si="141"/>
        <v>0</v>
      </c>
      <c r="AF462" s="411">
        <f t="shared" si="141"/>
        <v>0</v>
      </c>
      <c r="AG462" s="411">
        <f t="shared" si="141"/>
        <v>0</v>
      </c>
      <c r="AH462" s="411">
        <f t="shared" si="141"/>
        <v>0</v>
      </c>
      <c r="AI462" s="411">
        <f t="shared" si="141"/>
        <v>0</v>
      </c>
      <c r="AJ462" s="411">
        <f t="shared" si="141"/>
        <v>0</v>
      </c>
      <c r="AK462" s="411">
        <f t="shared" si="141"/>
        <v>0</v>
      </c>
      <c r="AL462" s="411">
        <f t="shared" si="141"/>
        <v>0</v>
      </c>
      <c r="AM462" s="297"/>
    </row>
    <row r="463" spans="1:39" ht="15" outlineLevel="1">
      <c r="A463" s="512"/>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9">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 outlineLevel="1">
      <c r="B465" s="294" t="s">
        <v>260</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42">AA464</f>
        <v>0</v>
      </c>
      <c r="AB465" s="411">
        <f t="shared" si="142"/>
        <v>0</v>
      </c>
      <c r="AC465" s="411">
        <f t="shared" si="142"/>
        <v>0</v>
      </c>
      <c r="AD465" s="411">
        <f t="shared" si="142"/>
        <v>0</v>
      </c>
      <c r="AE465" s="411">
        <f t="shared" si="142"/>
        <v>0</v>
      </c>
      <c r="AF465" s="411">
        <f t="shared" si="142"/>
        <v>0</v>
      </c>
      <c r="AG465" s="411">
        <f t="shared" si="142"/>
        <v>0</v>
      </c>
      <c r="AH465" s="411">
        <f t="shared" si="142"/>
        <v>0</v>
      </c>
      <c r="AI465" s="411">
        <f t="shared" si="142"/>
        <v>0</v>
      </c>
      <c r="AJ465" s="411">
        <f t="shared" si="142"/>
        <v>0</v>
      </c>
      <c r="AK465" s="411">
        <f t="shared" si="142"/>
        <v>0</v>
      </c>
      <c r="AL465" s="411">
        <f t="shared" si="142"/>
        <v>0</v>
      </c>
      <c r="AM465" s="297"/>
    </row>
    <row r="466" spans="1: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9">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 outlineLevel="1">
      <c r="B468" s="294" t="s">
        <v>260</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43">AA467</f>
        <v>0</v>
      </c>
      <c r="AB468" s="411">
        <f t="shared" si="143"/>
        <v>0</v>
      </c>
      <c r="AC468" s="411">
        <f t="shared" si="143"/>
        <v>0</v>
      </c>
      <c r="AD468" s="411">
        <f t="shared" si="143"/>
        <v>0</v>
      </c>
      <c r="AE468" s="411">
        <f t="shared" si="143"/>
        <v>0</v>
      </c>
      <c r="AF468" s="411">
        <f t="shared" si="143"/>
        <v>0</v>
      </c>
      <c r="AG468" s="411">
        <f t="shared" si="143"/>
        <v>0</v>
      </c>
      <c r="AH468" s="411">
        <f t="shared" si="143"/>
        <v>0</v>
      </c>
      <c r="AI468" s="411">
        <f t="shared" si="143"/>
        <v>0</v>
      </c>
      <c r="AJ468" s="411">
        <f t="shared" si="143"/>
        <v>0</v>
      </c>
      <c r="AK468" s="411">
        <f t="shared" si="143"/>
        <v>0</v>
      </c>
      <c r="AL468" s="411">
        <f t="shared" si="143"/>
        <v>0</v>
      </c>
      <c r="AM468" s="306"/>
    </row>
    <row r="469" spans="1: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9">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 outlineLevel="1">
      <c r="B471" s="294" t="s">
        <v>260</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44">AA470</f>
        <v>0</v>
      </c>
      <c r="AB471" s="411">
        <f t="shared" si="144"/>
        <v>0</v>
      </c>
      <c r="AC471" s="411">
        <f t="shared" si="144"/>
        <v>0</v>
      </c>
      <c r="AD471" s="411">
        <f t="shared" si="144"/>
        <v>0</v>
      </c>
      <c r="AE471" s="411">
        <f t="shared" si="144"/>
        <v>0</v>
      </c>
      <c r="AF471" s="411">
        <f t="shared" si="144"/>
        <v>0</v>
      </c>
      <c r="AG471" s="411">
        <f t="shared" si="144"/>
        <v>0</v>
      </c>
      <c r="AH471" s="411">
        <f t="shared" si="144"/>
        <v>0</v>
      </c>
      <c r="AI471" s="411">
        <f t="shared" si="144"/>
        <v>0</v>
      </c>
      <c r="AJ471" s="411">
        <f t="shared" si="144"/>
        <v>0</v>
      </c>
      <c r="AK471" s="411">
        <f t="shared" si="144"/>
        <v>0</v>
      </c>
      <c r="AL471" s="411">
        <f t="shared" si="144"/>
        <v>0</v>
      </c>
      <c r="AM471" s="297"/>
    </row>
    <row r="472" spans="1: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9">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 outlineLevel="1">
      <c r="B474" s="294" t="s">
        <v>260</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45">AA473</f>
        <v>0</v>
      </c>
      <c r="AB474" s="411">
        <f t="shared" si="145"/>
        <v>0</v>
      </c>
      <c r="AC474" s="411">
        <f t="shared" si="145"/>
        <v>0</v>
      </c>
      <c r="AD474" s="411">
        <f t="shared" si="145"/>
        <v>0</v>
      </c>
      <c r="AE474" s="411">
        <f t="shared" si="145"/>
        <v>0</v>
      </c>
      <c r="AF474" s="411">
        <f t="shared" si="145"/>
        <v>0</v>
      </c>
      <c r="AG474" s="411">
        <f t="shared" si="145"/>
        <v>0</v>
      </c>
      <c r="AH474" s="411">
        <f t="shared" si="145"/>
        <v>0</v>
      </c>
      <c r="AI474" s="411">
        <f t="shared" si="145"/>
        <v>0</v>
      </c>
      <c r="AJ474" s="411">
        <f t="shared" si="145"/>
        <v>0</v>
      </c>
      <c r="AK474" s="411">
        <f t="shared" si="145"/>
        <v>0</v>
      </c>
      <c r="AL474" s="411">
        <f t="shared" si="145"/>
        <v>0</v>
      </c>
      <c r="AM474" s="306"/>
    </row>
    <row r="475" spans="1: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75" outlineLevel="1">
      <c r="A476" s="510"/>
      <c r="B476" s="288" t="s">
        <v>14</v>
      </c>
      <c r="C476" s="289"/>
      <c r="D476" s="290"/>
      <c r="E476" s="290"/>
      <c r="F476" s="290"/>
      <c r="G476" s="290"/>
      <c r="H476" s="290"/>
      <c r="I476" s="290"/>
      <c r="J476" s="290"/>
      <c r="K476" s="290"/>
      <c r="L476" s="290"/>
      <c r="M476" s="290"/>
      <c r="N476" s="290"/>
      <c r="O476" s="290"/>
      <c r="P476" s="289"/>
      <c r="Q476" s="289"/>
      <c r="R476" s="289"/>
      <c r="S476" s="289"/>
      <c r="T476" s="289"/>
      <c r="U476" s="289"/>
      <c r="V476" s="289"/>
      <c r="W476" s="289"/>
      <c r="X476" s="289"/>
      <c r="Y476" s="414"/>
      <c r="Z476" s="414"/>
      <c r="AA476" s="414"/>
      <c r="AB476" s="414"/>
      <c r="AC476" s="414"/>
      <c r="AD476" s="414"/>
      <c r="AE476" s="414"/>
      <c r="AF476" s="414"/>
      <c r="AG476" s="414"/>
      <c r="AH476" s="414"/>
      <c r="AI476" s="414"/>
      <c r="AJ476" s="414"/>
      <c r="AK476" s="414"/>
      <c r="AL476" s="414"/>
      <c r="AM476" s="292"/>
    </row>
    <row r="477" spans="1:39" ht="15" outlineLevel="1">
      <c r="A477" s="509">
        <v>23</v>
      </c>
      <c r="B477" s="315" t="s">
        <v>14</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70"/>
      <c r="Z477" s="410"/>
      <c r="AA477" s="410"/>
      <c r="AB477" s="410"/>
      <c r="AC477" s="410"/>
      <c r="AD477" s="410"/>
      <c r="AE477" s="410"/>
      <c r="AF477" s="410"/>
      <c r="AG477" s="410"/>
      <c r="AH477" s="410"/>
      <c r="AI477" s="410"/>
      <c r="AJ477" s="410"/>
      <c r="AK477" s="410"/>
      <c r="AL477" s="410"/>
      <c r="AM477" s="296">
        <f>SUM(Y477:AL477)</f>
        <v>0</v>
      </c>
    </row>
    <row r="478" spans="1:39" ht="15" outlineLevel="1">
      <c r="B478" s="294" t="s">
        <v>260</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0</v>
      </c>
      <c r="Z478" s="411">
        <f>Z477</f>
        <v>0</v>
      </c>
      <c r="AA478" s="411">
        <f t="shared" ref="AA478:AL478" si="146">AA477</f>
        <v>0</v>
      </c>
      <c r="AB478" s="411">
        <f t="shared" si="146"/>
        <v>0</v>
      </c>
      <c r="AC478" s="411">
        <f t="shared" si="146"/>
        <v>0</v>
      </c>
      <c r="AD478" s="411">
        <f t="shared" si="146"/>
        <v>0</v>
      </c>
      <c r="AE478" s="411">
        <f t="shared" si="146"/>
        <v>0</v>
      </c>
      <c r="AF478" s="411">
        <f t="shared" si="146"/>
        <v>0</v>
      </c>
      <c r="AG478" s="411">
        <f t="shared" si="146"/>
        <v>0</v>
      </c>
      <c r="AH478" s="411">
        <f t="shared" si="146"/>
        <v>0</v>
      </c>
      <c r="AI478" s="411">
        <f t="shared" si="146"/>
        <v>0</v>
      </c>
      <c r="AJ478" s="411">
        <f t="shared" si="146"/>
        <v>0</v>
      </c>
      <c r="AK478" s="411">
        <f t="shared" si="146"/>
        <v>0</v>
      </c>
      <c r="AL478" s="411">
        <f t="shared" si="146"/>
        <v>0</v>
      </c>
      <c r="AM478" s="297"/>
    </row>
    <row r="479" spans="1: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75" outlineLevel="1">
      <c r="A480" s="510"/>
      <c r="B480" s="288" t="s">
        <v>489</v>
      </c>
      <c r="C480" s="289"/>
      <c r="D480" s="290"/>
      <c r="E480" s="290"/>
      <c r="F480" s="290"/>
      <c r="G480" s="290"/>
      <c r="H480" s="290"/>
      <c r="I480" s="290"/>
      <c r="J480" s="290"/>
      <c r="K480" s="290"/>
      <c r="L480" s="290"/>
      <c r="M480" s="290"/>
      <c r="N480" s="290"/>
      <c r="O480" s="290"/>
      <c r="P480" s="289"/>
      <c r="Q480" s="289"/>
      <c r="R480" s="289"/>
      <c r="S480" s="289"/>
      <c r="T480" s="289"/>
      <c r="U480" s="289"/>
      <c r="V480" s="289"/>
      <c r="W480" s="289"/>
      <c r="X480" s="289"/>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9">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 outlineLevel="1">
      <c r="A482" s="509"/>
      <c r="B482" s="315" t="s">
        <v>260</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7">AA481</f>
        <v>0</v>
      </c>
      <c r="AB482" s="411">
        <f t="shared" si="147"/>
        <v>0</v>
      </c>
      <c r="AC482" s="411">
        <f t="shared" si="147"/>
        <v>0</v>
      </c>
      <c r="AD482" s="411">
        <f t="shared" si="147"/>
        <v>0</v>
      </c>
      <c r="AE482" s="411">
        <f t="shared" si="147"/>
        <v>0</v>
      </c>
      <c r="AF482" s="411">
        <f t="shared" si="147"/>
        <v>0</v>
      </c>
      <c r="AG482" s="411">
        <f t="shared" si="147"/>
        <v>0</v>
      </c>
      <c r="AH482" s="411">
        <f t="shared" si="147"/>
        <v>0</v>
      </c>
      <c r="AI482" s="411">
        <f t="shared" si="147"/>
        <v>0</v>
      </c>
      <c r="AJ482" s="411">
        <f t="shared" si="147"/>
        <v>0</v>
      </c>
      <c r="AK482" s="411">
        <f t="shared" si="147"/>
        <v>0</v>
      </c>
      <c r="AL482" s="411">
        <f t="shared" si="147"/>
        <v>0</v>
      </c>
      <c r="AM482" s="297"/>
    </row>
    <row r="483" spans="1:39" s="283" customFormat="1" ht="15" outlineLevel="1">
      <c r="A483" s="509"/>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9">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 outlineLevel="1">
      <c r="A485" s="509"/>
      <c r="B485" s="315" t="s">
        <v>260</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8">AA484</f>
        <v>0</v>
      </c>
      <c r="AB485" s="411">
        <f t="shared" si="148"/>
        <v>0</v>
      </c>
      <c r="AC485" s="411">
        <f t="shared" si="148"/>
        <v>0</v>
      </c>
      <c r="AD485" s="411">
        <f t="shared" si="148"/>
        <v>0</v>
      </c>
      <c r="AE485" s="411">
        <f t="shared" si="148"/>
        <v>0</v>
      </c>
      <c r="AF485" s="411">
        <f t="shared" si="148"/>
        <v>0</v>
      </c>
      <c r="AG485" s="411">
        <f t="shared" si="148"/>
        <v>0</v>
      </c>
      <c r="AH485" s="411">
        <f t="shared" si="148"/>
        <v>0</v>
      </c>
      <c r="AI485" s="411">
        <f t="shared" si="148"/>
        <v>0</v>
      </c>
      <c r="AJ485" s="411">
        <f t="shared" si="148"/>
        <v>0</v>
      </c>
      <c r="AK485" s="411">
        <f t="shared" si="148"/>
        <v>0</v>
      </c>
      <c r="AL485" s="411">
        <f t="shared" si="148"/>
        <v>0</v>
      </c>
      <c r="AM485" s="311"/>
    </row>
    <row r="486" spans="1:39" s="283" customFormat="1" ht="15" outlineLevel="1">
      <c r="A486" s="509"/>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75" outlineLevel="1">
      <c r="A487" s="510"/>
      <c r="B487" s="288" t="s">
        <v>15</v>
      </c>
      <c r="C487" s="320"/>
      <c r="D487" s="290"/>
      <c r="E487" s="289"/>
      <c r="F487" s="289"/>
      <c r="G487" s="289"/>
      <c r="H487" s="289"/>
      <c r="I487" s="289"/>
      <c r="J487" s="289"/>
      <c r="K487" s="289"/>
      <c r="L487" s="289"/>
      <c r="M487" s="289"/>
      <c r="N487" s="291"/>
      <c r="O487" s="289"/>
      <c r="P487" s="289"/>
      <c r="Q487" s="289"/>
      <c r="R487" s="289"/>
      <c r="S487" s="289"/>
      <c r="T487" s="289"/>
      <c r="U487" s="289"/>
      <c r="V487" s="289"/>
      <c r="W487" s="289"/>
      <c r="X487" s="289"/>
      <c r="Y487" s="414"/>
      <c r="Z487" s="414"/>
      <c r="AA487" s="414"/>
      <c r="AB487" s="414"/>
      <c r="AC487" s="414"/>
      <c r="AD487" s="414"/>
      <c r="AE487" s="414"/>
      <c r="AF487" s="414"/>
      <c r="AG487" s="414"/>
      <c r="AH487" s="414"/>
      <c r="AI487" s="414"/>
      <c r="AJ487" s="414"/>
      <c r="AK487" s="414"/>
      <c r="AL487" s="414"/>
      <c r="AM487" s="292"/>
    </row>
    <row r="488" spans="1:39" ht="15" outlineLevel="1">
      <c r="A488" s="509">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 outlineLevel="1">
      <c r="B489" s="294" t="s">
        <v>260</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49">AA488</f>
        <v>0</v>
      </c>
      <c r="AB489" s="411">
        <f t="shared" si="149"/>
        <v>0</v>
      </c>
      <c r="AC489" s="411">
        <f t="shared" si="149"/>
        <v>0</v>
      </c>
      <c r="AD489" s="411">
        <f t="shared" si="149"/>
        <v>0</v>
      </c>
      <c r="AE489" s="411">
        <f t="shared" si="149"/>
        <v>0</v>
      </c>
      <c r="AF489" s="411">
        <f t="shared" si="149"/>
        <v>0</v>
      </c>
      <c r="AG489" s="411">
        <f t="shared" si="149"/>
        <v>0</v>
      </c>
      <c r="AH489" s="411">
        <f t="shared" si="149"/>
        <v>0</v>
      </c>
      <c r="AI489" s="411">
        <f t="shared" si="149"/>
        <v>0</v>
      </c>
      <c r="AJ489" s="411">
        <f t="shared" si="149"/>
        <v>0</v>
      </c>
      <c r="AK489" s="411">
        <f t="shared" si="149"/>
        <v>0</v>
      </c>
      <c r="AL489" s="411">
        <f t="shared" si="149"/>
        <v>0</v>
      </c>
      <c r="AM489" s="306"/>
    </row>
    <row r="490" spans="1:39" ht="15" outlineLevel="1">
      <c r="A490" s="512"/>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9">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 outlineLevel="1">
      <c r="B492" s="294" t="s">
        <v>260</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50">AA491</f>
        <v>0</v>
      </c>
      <c r="AB492" s="411">
        <f t="shared" si="150"/>
        <v>0</v>
      </c>
      <c r="AC492" s="411">
        <f t="shared" si="150"/>
        <v>0</v>
      </c>
      <c r="AD492" s="411">
        <f t="shared" si="150"/>
        <v>0</v>
      </c>
      <c r="AE492" s="411">
        <f t="shared" si="150"/>
        <v>0</v>
      </c>
      <c r="AF492" s="411">
        <f t="shared" si="150"/>
        <v>0</v>
      </c>
      <c r="AG492" s="411">
        <f t="shared" si="150"/>
        <v>0</v>
      </c>
      <c r="AH492" s="411">
        <f t="shared" si="150"/>
        <v>0</v>
      </c>
      <c r="AI492" s="411">
        <f t="shared" si="150"/>
        <v>0</v>
      </c>
      <c r="AJ492" s="411">
        <f t="shared" si="150"/>
        <v>0</v>
      </c>
      <c r="AK492" s="411">
        <f t="shared" si="150"/>
        <v>0</v>
      </c>
      <c r="AL492" s="411">
        <f t="shared" si="150"/>
        <v>0</v>
      </c>
      <c r="AM492" s="306"/>
    </row>
    <row r="493" spans="1:39" ht="15.75" outlineLevel="1">
      <c r="A493" s="512"/>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9">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 outlineLevel="1">
      <c r="B495" s="294" t="s">
        <v>260</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51">AA494</f>
        <v>0</v>
      </c>
      <c r="AB495" s="411">
        <f t="shared" si="151"/>
        <v>0</v>
      </c>
      <c r="AC495" s="411">
        <f t="shared" si="151"/>
        <v>0</v>
      </c>
      <c r="AD495" s="411">
        <f t="shared" si="151"/>
        <v>0</v>
      </c>
      <c r="AE495" s="411">
        <f t="shared" si="151"/>
        <v>0</v>
      </c>
      <c r="AF495" s="411">
        <f t="shared" si="151"/>
        <v>0</v>
      </c>
      <c r="AG495" s="411">
        <f t="shared" si="151"/>
        <v>0</v>
      </c>
      <c r="AH495" s="411">
        <f t="shared" si="151"/>
        <v>0</v>
      </c>
      <c r="AI495" s="411">
        <f t="shared" si="151"/>
        <v>0</v>
      </c>
      <c r="AJ495" s="411">
        <f t="shared" si="151"/>
        <v>0</v>
      </c>
      <c r="AK495" s="411">
        <f t="shared" si="151"/>
        <v>0</v>
      </c>
      <c r="AL495" s="411">
        <f t="shared" si="151"/>
        <v>0</v>
      </c>
      <c r="AM495" s="297"/>
    </row>
    <row r="496" spans="1:39" ht="15" outlineLevel="1">
      <c r="A496" s="512"/>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9">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 outlineLevel="1">
      <c r="B498" s="324" t="s">
        <v>260</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52">Z497</f>
        <v>0</v>
      </c>
      <c r="AA498" s="411">
        <f t="shared" si="152"/>
        <v>0</v>
      </c>
      <c r="AB498" s="411">
        <f t="shared" si="152"/>
        <v>0</v>
      </c>
      <c r="AC498" s="411">
        <f t="shared" si="152"/>
        <v>0</v>
      </c>
      <c r="AD498" s="411">
        <f t="shared" si="152"/>
        <v>0</v>
      </c>
      <c r="AE498" s="411">
        <f t="shared" si="152"/>
        <v>0</v>
      </c>
      <c r="AF498" s="411">
        <f t="shared" si="152"/>
        <v>0</v>
      </c>
      <c r="AG498" s="411">
        <f t="shared" si="152"/>
        <v>0</v>
      </c>
      <c r="AH498" s="411">
        <f t="shared" si="152"/>
        <v>0</v>
      </c>
      <c r="AI498" s="411">
        <f t="shared" si="152"/>
        <v>0</v>
      </c>
      <c r="AJ498" s="411">
        <f t="shared" si="152"/>
        <v>0</v>
      </c>
      <c r="AK498" s="411">
        <f t="shared" si="152"/>
        <v>0</v>
      </c>
      <c r="AL498" s="411">
        <f t="shared" si="152"/>
        <v>0</v>
      </c>
      <c r="AM498" s="297"/>
    </row>
    <row r="499" spans="1: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9">
        <v>30</v>
      </c>
      <c r="B500" s="314" t="s">
        <v>490</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 outlineLevel="1">
      <c r="A501" s="509"/>
      <c r="B501" s="324" t="s">
        <v>260</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53">Z500</f>
        <v>0</v>
      </c>
      <c r="AA501" s="411">
        <f t="shared" si="153"/>
        <v>0</v>
      </c>
      <c r="AB501" s="411">
        <f t="shared" si="153"/>
        <v>0</v>
      </c>
      <c r="AC501" s="411">
        <f t="shared" si="153"/>
        <v>0</v>
      </c>
      <c r="AD501" s="411">
        <f t="shared" si="153"/>
        <v>0</v>
      </c>
      <c r="AE501" s="411">
        <f t="shared" si="153"/>
        <v>0</v>
      </c>
      <c r="AF501" s="411">
        <f t="shared" si="153"/>
        <v>0</v>
      </c>
      <c r="AG501" s="411">
        <f t="shared" si="153"/>
        <v>0</v>
      </c>
      <c r="AH501" s="411">
        <f t="shared" si="153"/>
        <v>0</v>
      </c>
      <c r="AI501" s="411">
        <f t="shared" si="153"/>
        <v>0</v>
      </c>
      <c r="AJ501" s="411">
        <f t="shared" si="153"/>
        <v>0</v>
      </c>
      <c r="AK501" s="411">
        <f t="shared" si="153"/>
        <v>0</v>
      </c>
      <c r="AL501" s="411">
        <f t="shared" si="153"/>
        <v>0</v>
      </c>
      <c r="AM501" s="297"/>
    </row>
    <row r="502" spans="1:39" s="283" customFormat="1" ht="15" outlineLevel="1">
      <c r="A502" s="509"/>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75" outlineLevel="1">
      <c r="A503" s="509"/>
      <c r="B503" s="288" t="s">
        <v>491</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9">
        <v>31</v>
      </c>
      <c r="B504" s="324" t="s">
        <v>492</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 outlineLevel="1">
      <c r="A505" s="509"/>
      <c r="B505" s="324" t="s">
        <v>260</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54">Z504</f>
        <v>0</v>
      </c>
      <c r="AA505" s="411">
        <f t="shared" si="154"/>
        <v>0</v>
      </c>
      <c r="AB505" s="411">
        <f t="shared" si="154"/>
        <v>0</v>
      </c>
      <c r="AC505" s="411">
        <f t="shared" si="154"/>
        <v>0</v>
      </c>
      <c r="AD505" s="411">
        <f t="shared" si="154"/>
        <v>0</v>
      </c>
      <c r="AE505" s="411">
        <f t="shared" si="154"/>
        <v>0</v>
      </c>
      <c r="AF505" s="411">
        <f t="shared" si="154"/>
        <v>0</v>
      </c>
      <c r="AG505" s="411">
        <f t="shared" si="154"/>
        <v>0</v>
      </c>
      <c r="AH505" s="411">
        <f t="shared" si="154"/>
        <v>0</v>
      </c>
      <c r="AI505" s="411">
        <f t="shared" si="154"/>
        <v>0</v>
      </c>
      <c r="AJ505" s="411">
        <f t="shared" si="154"/>
        <v>0</v>
      </c>
      <c r="AK505" s="411">
        <f t="shared" si="154"/>
        <v>0</v>
      </c>
      <c r="AL505" s="411">
        <f t="shared" si="154"/>
        <v>0</v>
      </c>
      <c r="AM505" s="297"/>
    </row>
    <row r="506" spans="1:39" s="283" customFormat="1" ht="15" outlineLevel="1">
      <c r="A506" s="509"/>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9">
        <v>32</v>
      </c>
      <c r="B507" s="324" t="s">
        <v>493</v>
      </c>
      <c r="C507" s="291" t="s">
        <v>25</v>
      </c>
      <c r="D507" s="295"/>
      <c r="E507" s="295"/>
      <c r="F507" s="295"/>
      <c r="G507" s="295"/>
      <c r="H507" s="295"/>
      <c r="I507" s="295"/>
      <c r="J507" s="295"/>
      <c r="K507" s="295"/>
      <c r="L507" s="295"/>
      <c r="M507" s="295"/>
      <c r="N507" s="295">
        <v>0</v>
      </c>
      <c r="O507" s="295">
        <v>7.0037000000000003</v>
      </c>
      <c r="P507" s="295"/>
      <c r="Q507" s="295"/>
      <c r="R507" s="295"/>
      <c r="S507" s="295"/>
      <c r="T507" s="295"/>
      <c r="U507" s="295"/>
      <c r="V507" s="295"/>
      <c r="W507" s="295"/>
      <c r="X507" s="295"/>
      <c r="Y507" s="410"/>
      <c r="Z507" s="410"/>
      <c r="AA507" s="410"/>
      <c r="AB507" s="410"/>
      <c r="AC507" s="410"/>
      <c r="AD507" s="410"/>
      <c r="AE507" s="410"/>
      <c r="AF507" s="410"/>
      <c r="AG507" s="410"/>
      <c r="AH507" s="410"/>
      <c r="AI507" s="410"/>
      <c r="AJ507" s="410"/>
      <c r="AK507" s="410"/>
      <c r="AL507" s="410"/>
      <c r="AM507" s="296">
        <f>SUM(Y507:AL507)</f>
        <v>0</v>
      </c>
    </row>
    <row r="508" spans="1:39" s="283" customFormat="1" ht="15" outlineLevel="1">
      <c r="A508" s="509"/>
      <c r="B508" s="324" t="s">
        <v>260</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55">Z507</f>
        <v>0</v>
      </c>
      <c r="AA508" s="411">
        <f t="shared" si="155"/>
        <v>0</v>
      </c>
      <c r="AB508" s="411">
        <f t="shared" si="155"/>
        <v>0</v>
      </c>
      <c r="AC508" s="411">
        <f t="shared" si="155"/>
        <v>0</v>
      </c>
      <c r="AD508" s="411">
        <f t="shared" si="155"/>
        <v>0</v>
      </c>
      <c r="AE508" s="411">
        <f t="shared" si="155"/>
        <v>0</v>
      </c>
      <c r="AF508" s="411">
        <f t="shared" si="155"/>
        <v>0</v>
      </c>
      <c r="AG508" s="411">
        <f t="shared" si="155"/>
        <v>0</v>
      </c>
      <c r="AH508" s="411">
        <f t="shared" si="155"/>
        <v>0</v>
      </c>
      <c r="AI508" s="411">
        <f t="shared" si="155"/>
        <v>0</v>
      </c>
      <c r="AJ508" s="411">
        <f t="shared" si="155"/>
        <v>0</v>
      </c>
      <c r="AK508" s="411">
        <f t="shared" si="155"/>
        <v>0</v>
      </c>
      <c r="AL508" s="411">
        <f t="shared" si="155"/>
        <v>0</v>
      </c>
      <c r="AM508" s="297"/>
    </row>
    <row r="509" spans="1:39" s="283" customFormat="1" ht="15" outlineLevel="1">
      <c r="A509" s="509"/>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9">
        <v>33</v>
      </c>
      <c r="B510" s="324" t="s">
        <v>494</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9"/>
      <c r="B511" s="324" t="s">
        <v>260</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6">Z510</f>
        <v>0</v>
      </c>
      <c r="AA511" s="411">
        <f t="shared" si="156"/>
        <v>0</v>
      </c>
      <c r="AB511" s="411">
        <f t="shared" si="156"/>
        <v>0</v>
      </c>
      <c r="AC511" s="411">
        <f t="shared" si="156"/>
        <v>0</v>
      </c>
      <c r="AD511" s="411">
        <f t="shared" si="156"/>
        <v>0</v>
      </c>
      <c r="AE511" s="411">
        <f t="shared" si="156"/>
        <v>0</v>
      </c>
      <c r="AF511" s="411">
        <f t="shared" si="156"/>
        <v>0</v>
      </c>
      <c r="AG511" s="411">
        <f t="shared" si="156"/>
        <v>0</v>
      </c>
      <c r="AH511" s="411">
        <f t="shared" si="156"/>
        <v>0</v>
      </c>
      <c r="AI511" s="411">
        <f t="shared" si="156"/>
        <v>0</v>
      </c>
      <c r="AJ511" s="411">
        <f t="shared" si="156"/>
        <v>0</v>
      </c>
      <c r="AK511" s="411">
        <f t="shared" si="156"/>
        <v>0</v>
      </c>
      <c r="AL511" s="411">
        <f>AL510</f>
        <v>0</v>
      </c>
      <c r="AM511" s="297"/>
    </row>
    <row r="512" spans="1: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75">
      <c r="B513" s="327" t="s">
        <v>261</v>
      </c>
      <c r="C513" s="329"/>
      <c r="D513" s="329">
        <f>SUM(D408:D511)</f>
        <v>173818.28</v>
      </c>
      <c r="E513" s="329">
        <f t="shared" ref="E513:M513" si="157">SUM(E408:E511)</f>
        <v>166910.93</v>
      </c>
      <c r="F513" s="329">
        <f t="shared" si="157"/>
        <v>160465.74000000002</v>
      </c>
      <c r="G513" s="329">
        <f t="shared" si="157"/>
        <v>144903.80000000002</v>
      </c>
      <c r="H513" s="329">
        <f t="shared" si="157"/>
        <v>144534.36000000002</v>
      </c>
      <c r="I513" s="329">
        <f t="shared" si="157"/>
        <v>144532.81</v>
      </c>
      <c r="J513" s="329">
        <f t="shared" si="157"/>
        <v>144532.81</v>
      </c>
      <c r="K513" s="329">
        <f t="shared" si="157"/>
        <v>144498.11000000002</v>
      </c>
      <c r="L513" s="329">
        <f t="shared" si="157"/>
        <v>144498.11000000002</v>
      </c>
      <c r="M513" s="329">
        <f t="shared" si="157"/>
        <v>140280.07999999999</v>
      </c>
      <c r="N513" s="329"/>
      <c r="O513" s="329">
        <f>SUM(O408:O511)</f>
        <v>56.439899999999994</v>
      </c>
      <c r="P513" s="329">
        <f t="shared" ref="P513:X513" si="158">SUM(P408:P511)</f>
        <v>49.002499999999998</v>
      </c>
      <c r="Q513" s="329">
        <f t="shared" si="158"/>
        <v>48.044499999999999</v>
      </c>
      <c r="R513" s="329">
        <f t="shared" si="158"/>
        <v>43.053899999999999</v>
      </c>
      <c r="S513" s="329">
        <f t="shared" si="158"/>
        <v>42.846699999999998</v>
      </c>
      <c r="T513" s="329">
        <f t="shared" si="158"/>
        <v>42.846499999999999</v>
      </c>
      <c r="U513" s="329">
        <f t="shared" si="158"/>
        <v>42.846499999999999</v>
      </c>
      <c r="V513" s="329">
        <f t="shared" si="158"/>
        <v>42.842599999999997</v>
      </c>
      <c r="W513" s="329">
        <f t="shared" si="158"/>
        <v>42.842599999999997</v>
      </c>
      <c r="X513" s="329">
        <f t="shared" si="158"/>
        <v>42.565300000000001</v>
      </c>
      <c r="Y513" s="329">
        <f>IF(Y407="kWh",SUMPRODUCT(D408:D511,Y408:Y511))</f>
        <v>58910.259999999995</v>
      </c>
      <c r="Z513" s="329">
        <f>IF(Z407="kWh",SUMPRODUCT(D408:D511,Z408:Z511))</f>
        <v>32060.832999999999</v>
      </c>
      <c r="AA513" s="329">
        <f>IF(AA407="kW",SUMPRODUCT(N408:N511,O408:O511,AA408:AA511),SUMPRODUCT(D408:D511,AA408:AA511))</f>
        <v>409.18067999999994</v>
      </c>
      <c r="AB513" s="329">
        <f>IF(AB407="kW",SUMPRODUCT(N408:N511,O408:O511,AB408:AB511),SUMPRODUCT(D408:D511,AB408:AB511))</f>
        <v>0</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75">
      <c r="B514" s="391" t="s">
        <v>262</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910343</v>
      </c>
      <c r="Z514" s="328">
        <f>HLOOKUP(Z406,'2. LRAMVA Threshold'!$B$42:$Q$53,6,FALSE)</f>
        <v>8804</v>
      </c>
      <c r="AA514" s="328">
        <f>HLOOKUP(AA406,'2. LRAMVA Threshold'!$B$42:$Q$53,6,FALSE)</f>
        <v>202</v>
      </c>
      <c r="AB514" s="328">
        <f>HLOOKUP(AB406,'2. LRAMVA Threshold'!$B$42:$Q$53,6,FALSE)</f>
        <v>0</v>
      </c>
      <c r="AC514" s="328">
        <f>HLOOKUP(AC406,'2. LRAMVA Threshold'!$B$42:$Q$53,6,FALSE)</f>
        <v>0</v>
      </c>
      <c r="AD514" s="328">
        <f>HLOOKUP(AD406,'2. LRAMVA Threshold'!$B$42:$Q$53,6,FALSE)</f>
        <v>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1.38E-2</v>
      </c>
      <c r="Z516" s="341">
        <f>HLOOKUP(Z$20,'3.  Distribution Rates'!$C$122:$P$133,6,FALSE)</f>
        <v>1.77E-2</v>
      </c>
      <c r="AA516" s="341">
        <f>HLOOKUP(AA$20,'3.  Distribution Rates'!$C$122:$P$133,6,FALSE)</f>
        <v>3.5874999999999999</v>
      </c>
      <c r="AB516" s="341">
        <f>HLOOKUP(AB$20,'3.  Distribution Rates'!$C$122:$P$133,6,FALSE)</f>
        <v>3.32E-2</v>
      </c>
      <c r="AC516" s="341">
        <f>HLOOKUP(AC$20,'3.  Distribution Rates'!$C$122:$P$133,6,FALSE)</f>
        <v>13.6395</v>
      </c>
      <c r="AD516" s="341">
        <f>HLOOKUP(AD$20,'3.  Distribution Rates'!$C$122:$P$133,6,FALSE)</f>
        <v>20.3873</v>
      </c>
      <c r="AE516" s="341">
        <f>HLOOKUP(AE$20,'3.  Distribution Rates'!$C$122:$P$133,6,FALSE)</f>
        <v>0</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392.57439599999998</v>
      </c>
      <c r="Z517" s="378">
        <f t="shared" ref="Z517:AL517" si="159">Z137*Z516</f>
        <v>806.39819399999999</v>
      </c>
      <c r="AA517" s="378">
        <f t="shared" si="159"/>
        <v>0</v>
      </c>
      <c r="AB517" s="378">
        <f t="shared" si="159"/>
        <v>0</v>
      </c>
      <c r="AC517" s="378">
        <f t="shared" si="159"/>
        <v>0</v>
      </c>
      <c r="AD517" s="378">
        <f t="shared" si="159"/>
        <v>0</v>
      </c>
      <c r="AE517" s="378">
        <f t="shared" si="159"/>
        <v>0</v>
      </c>
      <c r="AF517" s="378">
        <f t="shared" si="159"/>
        <v>0</v>
      </c>
      <c r="AG517" s="378">
        <f t="shared" si="159"/>
        <v>0</v>
      </c>
      <c r="AH517" s="378">
        <f t="shared" si="159"/>
        <v>0</v>
      </c>
      <c r="AI517" s="378">
        <f t="shared" si="159"/>
        <v>0</v>
      </c>
      <c r="AJ517" s="378">
        <f t="shared" si="159"/>
        <v>0</v>
      </c>
      <c r="AK517" s="378">
        <f t="shared" si="159"/>
        <v>0</v>
      </c>
      <c r="AL517" s="378">
        <f t="shared" si="159"/>
        <v>0</v>
      </c>
      <c r="AM517" s="628">
        <f>SUM(Y517:AL517)</f>
        <v>1198.9725899999999</v>
      </c>
      <c r="AO517" s="283"/>
    </row>
    <row r="518" spans="2:41" ht="1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182.99310599999998</v>
      </c>
      <c r="Z518" s="378">
        <f t="shared" ref="Z518:AL518" si="160">Z266*Z516</f>
        <v>4048.7788358999996</v>
      </c>
      <c r="AA518" s="378">
        <f t="shared" si="160"/>
        <v>2360.3699385</v>
      </c>
      <c r="AB518" s="378">
        <f t="shared" si="160"/>
        <v>0</v>
      </c>
      <c r="AC518" s="378">
        <f t="shared" si="160"/>
        <v>0</v>
      </c>
      <c r="AD518" s="378">
        <f t="shared" si="160"/>
        <v>0</v>
      </c>
      <c r="AE518" s="378">
        <f t="shared" si="160"/>
        <v>0</v>
      </c>
      <c r="AF518" s="378">
        <f t="shared" si="160"/>
        <v>0</v>
      </c>
      <c r="AG518" s="378">
        <f t="shared" si="160"/>
        <v>0</v>
      </c>
      <c r="AH518" s="378">
        <f t="shared" si="160"/>
        <v>0</v>
      </c>
      <c r="AI518" s="378">
        <f t="shared" si="160"/>
        <v>0</v>
      </c>
      <c r="AJ518" s="378">
        <f t="shared" si="160"/>
        <v>0</v>
      </c>
      <c r="AK518" s="378">
        <f t="shared" si="160"/>
        <v>0</v>
      </c>
      <c r="AL518" s="378">
        <f t="shared" si="160"/>
        <v>0</v>
      </c>
      <c r="AM518" s="628">
        <f>SUM(Y518:AL518)</f>
        <v>6592.1418803999995</v>
      </c>
    </row>
    <row r="519" spans="2:41" ht="1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357.40440599999999</v>
      </c>
      <c r="Z519" s="378">
        <f t="shared" ref="Z519:AL519" si="161">Z395*Z516</f>
        <v>1075.4944269</v>
      </c>
      <c r="AA519" s="378">
        <f t="shared" si="161"/>
        <v>27.687177000000002</v>
      </c>
      <c r="AB519" s="378">
        <f t="shared" si="161"/>
        <v>0</v>
      </c>
      <c r="AC519" s="378">
        <f t="shared" si="161"/>
        <v>0</v>
      </c>
      <c r="AD519" s="378">
        <f t="shared" si="161"/>
        <v>0</v>
      </c>
      <c r="AE519" s="378">
        <f t="shared" si="161"/>
        <v>0</v>
      </c>
      <c r="AF519" s="378">
        <f t="shared" si="161"/>
        <v>0</v>
      </c>
      <c r="AG519" s="378">
        <f t="shared" si="161"/>
        <v>0</v>
      </c>
      <c r="AH519" s="378">
        <f t="shared" si="161"/>
        <v>0</v>
      </c>
      <c r="AI519" s="378">
        <f t="shared" si="161"/>
        <v>0</v>
      </c>
      <c r="AJ519" s="378">
        <f t="shared" si="161"/>
        <v>0</v>
      </c>
      <c r="AK519" s="378">
        <f t="shared" si="161"/>
        <v>0</v>
      </c>
      <c r="AL519" s="378">
        <f t="shared" si="161"/>
        <v>0</v>
      </c>
      <c r="AM519" s="628">
        <f>SUM(Y519:AL519)</f>
        <v>1460.5860098999999</v>
      </c>
    </row>
    <row r="520" spans="2:41" ht="1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812.96158799999989</v>
      </c>
      <c r="Z520" s="378">
        <f t="shared" ref="Z520:AK520" si="162">Z513*Z516</f>
        <v>567.47674410000002</v>
      </c>
      <c r="AA520" s="378">
        <f t="shared" si="162"/>
        <v>1467.9356894999999</v>
      </c>
      <c r="AB520" s="378">
        <f t="shared" si="162"/>
        <v>0</v>
      </c>
      <c r="AC520" s="378">
        <f t="shared" si="162"/>
        <v>0</v>
      </c>
      <c r="AD520" s="378">
        <f t="shared" si="162"/>
        <v>0</v>
      </c>
      <c r="AE520" s="378">
        <f t="shared" si="162"/>
        <v>0</v>
      </c>
      <c r="AF520" s="378">
        <f t="shared" si="162"/>
        <v>0</v>
      </c>
      <c r="AG520" s="378">
        <f t="shared" si="162"/>
        <v>0</v>
      </c>
      <c r="AH520" s="378">
        <f t="shared" si="162"/>
        <v>0</v>
      </c>
      <c r="AI520" s="378">
        <f>AI513*AI516</f>
        <v>0</v>
      </c>
      <c r="AJ520" s="378">
        <f t="shared" si="162"/>
        <v>0</v>
      </c>
      <c r="AK520" s="378">
        <f t="shared" si="162"/>
        <v>0</v>
      </c>
      <c r="AL520" s="378">
        <f>AL513*AL516</f>
        <v>0</v>
      </c>
      <c r="AM520" s="628">
        <f>SUM(Y520:AL520)</f>
        <v>2848.3740215999997</v>
      </c>
    </row>
    <row r="521" spans="2:41" ht="15.75">
      <c r="B521" s="349" t="s">
        <v>263</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1745.9334959999999</v>
      </c>
      <c r="Z521" s="346">
        <f t="shared" ref="Z521:AK521" si="163">SUM(Z517:Z520)</f>
        <v>6498.1482009000001</v>
      </c>
      <c r="AA521" s="346">
        <f t="shared" si="163"/>
        <v>3855.9928049999999</v>
      </c>
      <c r="AB521" s="346">
        <f t="shared" si="163"/>
        <v>0</v>
      </c>
      <c r="AC521" s="346">
        <f t="shared" si="163"/>
        <v>0</v>
      </c>
      <c r="AD521" s="346">
        <f t="shared" si="163"/>
        <v>0</v>
      </c>
      <c r="AE521" s="346">
        <f t="shared" si="163"/>
        <v>0</v>
      </c>
      <c r="AF521" s="346">
        <f t="shared" si="163"/>
        <v>0</v>
      </c>
      <c r="AG521" s="346">
        <f t="shared" si="163"/>
        <v>0</v>
      </c>
      <c r="AH521" s="346">
        <f t="shared" si="163"/>
        <v>0</v>
      </c>
      <c r="AI521" s="346">
        <f t="shared" si="163"/>
        <v>0</v>
      </c>
      <c r="AJ521" s="346">
        <f t="shared" si="163"/>
        <v>0</v>
      </c>
      <c r="AK521" s="346">
        <f t="shared" si="163"/>
        <v>0</v>
      </c>
      <c r="AL521" s="346">
        <f>SUM(AL517:AL520)</f>
        <v>0</v>
      </c>
      <c r="AM521" s="407">
        <f>SUM(AM517:AM520)</f>
        <v>12100.074501899999</v>
      </c>
    </row>
    <row r="522" spans="2:41" ht="15.75">
      <c r="B522" s="349" t="s">
        <v>264</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12562.733399999999</v>
      </c>
      <c r="Z522" s="347">
        <f t="shared" ref="Z522:AJ522" si="164">Z514*Z516</f>
        <v>155.83080000000001</v>
      </c>
      <c r="AA522" s="347">
        <f>AA514*AA516</f>
        <v>724.67499999999995</v>
      </c>
      <c r="AB522" s="347">
        <f t="shared" si="164"/>
        <v>0</v>
      </c>
      <c r="AC522" s="347">
        <f t="shared" si="164"/>
        <v>0</v>
      </c>
      <c r="AD522" s="347">
        <f>AD514*AD516</f>
        <v>0</v>
      </c>
      <c r="AE522" s="347">
        <f t="shared" si="164"/>
        <v>0</v>
      </c>
      <c r="AF522" s="347">
        <f t="shared" si="164"/>
        <v>0</v>
      </c>
      <c r="AG522" s="347">
        <f t="shared" si="164"/>
        <v>0</v>
      </c>
      <c r="AH522" s="347">
        <f t="shared" si="164"/>
        <v>0</v>
      </c>
      <c r="AI522" s="347">
        <f t="shared" si="164"/>
        <v>0</v>
      </c>
      <c r="AJ522" s="347">
        <f t="shared" si="164"/>
        <v>0</v>
      </c>
      <c r="AK522" s="347">
        <f>AK514*AK516</f>
        <v>0</v>
      </c>
      <c r="AL522" s="347">
        <f>AL514*AL516</f>
        <v>0</v>
      </c>
      <c r="AM522" s="407">
        <f>SUM(Y522:AL522)</f>
        <v>13443.239199999998</v>
      </c>
    </row>
    <row r="523" spans="2:41" ht="15.75">
      <c r="B523" s="349" t="s">
        <v>266</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-1343.1646980999994</v>
      </c>
    </row>
    <row r="524" spans="2:41" ht="15.75">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75">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52002.91</v>
      </c>
      <c r="Z526" s="291">
        <f>SUMPRODUCT(E408:E511,Z408:Z511)</f>
        <v>32060.832999999999</v>
      </c>
      <c r="AA526" s="291">
        <f>IF(AA407="kW",SUMPRODUCT(N408:N511,P408:P511,AA408:AA511),SUMPRODUCT(E408:E511,AA408:AA511))</f>
        <v>409.18067999999994</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48431.770000000004</v>
      </c>
      <c r="Z527" s="291">
        <f>SUMPRODUCT(F408:F511,Z408:Z511)</f>
        <v>29186.783000000003</v>
      </c>
      <c r="AA527" s="291">
        <f>IF(AA407="kW",SUMPRODUCT(N408:N511,Q408:Q511,AA408:AA511),SUMPRODUCT(F408:F511,AA408:AA511))</f>
        <v>409.18067999999994</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48431.770000000004</v>
      </c>
      <c r="Z528" s="291">
        <f>SUMPRODUCT(G408:G511,Z408:Z511)</f>
        <v>16120.759</v>
      </c>
      <c r="AA528" s="291">
        <f>IF(AA407="kW",SUMPRODUCT(N408:N511,R408:R511,AA408:AA511),SUMPRODUCT(G408:G511,AA408:AA511))</f>
        <v>400.58280000000002</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48062.33</v>
      </c>
      <c r="Z529" s="291">
        <f>SUMPRODUCT(H408:H511,Z408:Z511)</f>
        <v>16120.759</v>
      </c>
      <c r="AA529" s="291">
        <f>IF(AA407="kW",SUMPRODUCT(N408:N511,S408:S511,AA408:AA511),SUMPRODUCT(H408:H511,AA408:AA511))</f>
        <v>400.58280000000002</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48060.78</v>
      </c>
      <c r="Z530" s="291">
        <f>SUMPRODUCT(I408:I511,Z408:Z511)</f>
        <v>16120.759</v>
      </c>
      <c r="AA530" s="291">
        <f>IF(AA407="kW",SUMPRODUCT(N408:N511,T408:T511,AA408:AA511),SUMPRODUCT(I408:I511,AA408:AA511))</f>
        <v>400.58280000000002</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48060.78</v>
      </c>
      <c r="Z531" s="326">
        <f>SUMPRODUCT(J408:J511,Z408:Z511)</f>
        <v>16120.759</v>
      </c>
      <c r="AA531" s="326">
        <f>IF(AA407="kW",SUMPRODUCT(N408:N511,U408:U511,AA408:AA511),SUMPRODUCT(J408:J511,AA408:AA511))</f>
        <v>400.58280000000002</v>
      </c>
      <c r="AB531" s="326">
        <f>IF(AB407="kW",SUMPRODUCT(N408:N511,U408:U511,AB408:AB511),SUMPRODUCT(J408:J511,AB408:AB511))</f>
        <v>0</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599</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5">
      <c r="B534" s="594" t="s">
        <v>529</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3:AP1130"/>
  <sheetViews>
    <sheetView topLeftCell="A373" zoomScale="80" zoomScaleNormal="80" workbookViewId="0">
      <pane xSplit="2" topLeftCell="C1" activePane="topRight" state="frozen"/>
      <selection pane="topRight" activeCell="AA385" sqref="AA385"/>
    </sheetView>
  </sheetViews>
  <sheetFormatPr defaultColWidth="9.140625" defaultRowHeight="15" outlineLevelRow="1" outlineLevelCol="1"/>
  <cols>
    <col min="1" max="1" width="4.5703125" style="522" customWidth="1"/>
    <col min="2" max="2" width="44.140625" style="427" customWidth="1"/>
    <col min="3" max="3" width="13.42578125" style="427" customWidth="1"/>
    <col min="4" max="4" width="17" style="427" customWidth="1"/>
    <col min="5" max="13" width="9.140625" style="427" customWidth="1" outlineLevel="1"/>
    <col min="14" max="14" width="13.5703125" style="427" customWidth="1" outlineLevel="1"/>
    <col min="15" max="15" width="15.7109375" style="427" customWidth="1"/>
    <col min="16" max="24" width="9.140625" style="427" customWidth="1" outlineLevel="1"/>
    <col min="25" max="25" width="16.5703125" style="742" customWidth="1"/>
    <col min="26" max="26" width="15" style="742" customWidth="1"/>
    <col min="27" max="27" width="16.85546875" style="742" bestFit="1" customWidth="1"/>
    <col min="28" max="28" width="17.7109375" style="742" customWidth="1"/>
    <col min="29" max="29" width="19.7109375" style="742" customWidth="1"/>
    <col min="30" max="30" width="18.7109375" style="742" customWidth="1"/>
    <col min="31" max="35" width="14.85546875" style="742" customWidth="1"/>
    <col min="36" max="38" width="17.28515625" style="742" customWidth="1"/>
    <col min="39" max="39" width="14.5703125" style="742" customWidth="1"/>
    <col min="40" max="40" width="11.7109375" style="427" customWidth="1"/>
    <col min="41" max="16384" width="9.140625" style="427"/>
  </cols>
  <sheetData>
    <row r="13" spans="2:39" ht="15.75" thickBot="1"/>
    <row r="14" spans="2:39" ht="26.25" customHeight="1" thickBot="1">
      <c r="B14" s="795" t="s">
        <v>171</v>
      </c>
      <c r="C14" s="257" t="s">
        <v>175</v>
      </c>
      <c r="D14" s="506"/>
      <c r="E14" s="265"/>
      <c r="F14" s="265"/>
      <c r="G14" s="265"/>
      <c r="H14" s="265"/>
      <c r="I14" s="265"/>
      <c r="J14" s="265"/>
      <c r="K14" s="265"/>
      <c r="L14" s="265"/>
      <c r="M14" s="265"/>
      <c r="N14" s="265"/>
      <c r="O14" s="265"/>
      <c r="P14" s="265"/>
      <c r="Q14" s="265"/>
      <c r="R14" s="265"/>
      <c r="S14" s="265"/>
      <c r="T14" s="265"/>
      <c r="U14" s="265"/>
      <c r="V14" s="265"/>
      <c r="W14" s="265"/>
      <c r="X14" s="265"/>
      <c r="Y14" s="270"/>
      <c r="Z14" s="270"/>
      <c r="AA14" s="270"/>
      <c r="AB14" s="270"/>
      <c r="AC14" s="270"/>
      <c r="AD14" s="270"/>
      <c r="AE14" s="270"/>
      <c r="AF14" s="270"/>
      <c r="AG14" s="270"/>
      <c r="AH14" s="270"/>
      <c r="AI14" s="270"/>
      <c r="AJ14" s="270"/>
      <c r="AK14" s="270"/>
      <c r="AL14" s="270"/>
      <c r="AM14" s="270"/>
    </row>
    <row r="15" spans="2:39" ht="26.25" customHeight="1" thickBot="1">
      <c r="B15" s="795"/>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70"/>
      <c r="Z15" s="270"/>
      <c r="AA15" s="270"/>
      <c r="AB15" s="270"/>
      <c r="AC15" s="270"/>
      <c r="AD15" s="270"/>
      <c r="AE15" s="270"/>
      <c r="AF15" s="270"/>
      <c r="AG15" s="270"/>
      <c r="AH15" s="270"/>
      <c r="AI15" s="270"/>
      <c r="AJ15" s="270"/>
      <c r="AK15" s="270"/>
      <c r="AL15" s="270"/>
      <c r="AM15" s="270"/>
    </row>
    <row r="16" spans="2:39" ht="28.5" customHeight="1" thickBot="1">
      <c r="B16" s="795"/>
      <c r="C16" s="792" t="s">
        <v>554</v>
      </c>
      <c r="D16" s="793"/>
      <c r="E16" s="265"/>
      <c r="F16" s="265"/>
      <c r="G16" s="265"/>
      <c r="H16" s="265"/>
      <c r="I16" s="265"/>
      <c r="J16" s="265"/>
      <c r="K16" s="265"/>
      <c r="L16" s="265"/>
      <c r="M16" s="265"/>
      <c r="N16" s="265"/>
      <c r="O16" s="265"/>
      <c r="P16" s="265"/>
      <c r="Q16" s="265"/>
      <c r="R16" s="265"/>
      <c r="S16" s="265"/>
      <c r="T16" s="265"/>
      <c r="U16" s="265"/>
      <c r="V16" s="265"/>
      <c r="W16" s="265"/>
      <c r="X16" s="265"/>
      <c r="Y16" s="270"/>
      <c r="Z16" s="270"/>
      <c r="AA16" s="270"/>
      <c r="AB16" s="270"/>
      <c r="AC16" s="270"/>
      <c r="AD16" s="270"/>
      <c r="AE16" s="270"/>
      <c r="AF16" s="270"/>
      <c r="AG16" s="270"/>
      <c r="AH16" s="270"/>
      <c r="AI16" s="270"/>
      <c r="AJ16" s="270"/>
      <c r="AK16" s="270"/>
      <c r="AL16" s="270"/>
      <c r="AM16" s="270"/>
    </row>
    <row r="17" spans="2:39" ht="15.75">
      <c r="C17" s="265"/>
      <c r="D17" s="265"/>
      <c r="E17" s="265"/>
      <c r="F17" s="265"/>
      <c r="G17" s="265"/>
      <c r="H17" s="265"/>
      <c r="I17" s="265"/>
      <c r="J17" s="265"/>
      <c r="K17" s="265"/>
      <c r="L17" s="265"/>
      <c r="M17" s="265"/>
      <c r="N17" s="265"/>
      <c r="O17" s="265"/>
      <c r="P17" s="265"/>
      <c r="Q17" s="265"/>
      <c r="R17" s="265"/>
      <c r="S17" s="265"/>
      <c r="T17" s="265"/>
      <c r="U17" s="265"/>
      <c r="V17" s="265"/>
      <c r="W17" s="265"/>
      <c r="X17" s="265"/>
      <c r="Y17" s="270"/>
      <c r="Z17" s="270"/>
      <c r="AA17" s="270"/>
      <c r="AB17" s="270"/>
      <c r="AC17" s="270"/>
      <c r="AD17" s="270"/>
      <c r="AE17" s="270"/>
      <c r="AF17" s="270"/>
      <c r="AG17" s="270"/>
      <c r="AH17" s="270"/>
      <c r="AI17" s="270"/>
      <c r="AJ17" s="270"/>
      <c r="AK17" s="270"/>
      <c r="AL17" s="270"/>
      <c r="AM17" s="270"/>
    </row>
    <row r="18" spans="2:39" ht="71.25" customHeight="1">
      <c r="B18" s="795" t="s">
        <v>507</v>
      </c>
      <c r="C18" s="796" t="s">
        <v>677</v>
      </c>
      <c r="D18" s="796"/>
      <c r="E18" s="796"/>
      <c r="F18" s="796"/>
      <c r="G18" s="796"/>
      <c r="H18" s="796"/>
      <c r="I18" s="796"/>
      <c r="J18" s="796"/>
      <c r="K18" s="796"/>
      <c r="L18" s="796"/>
      <c r="M18" s="796"/>
      <c r="N18" s="796"/>
      <c r="O18" s="796"/>
      <c r="P18" s="796"/>
      <c r="Q18" s="796"/>
      <c r="R18" s="796"/>
      <c r="S18" s="796"/>
      <c r="T18" s="796"/>
      <c r="U18" s="796"/>
      <c r="V18" s="796"/>
      <c r="W18" s="796"/>
      <c r="X18" s="796"/>
      <c r="Y18" s="741"/>
      <c r="Z18" s="741"/>
      <c r="AA18" s="741"/>
      <c r="AB18" s="741"/>
      <c r="AC18" s="741"/>
      <c r="AD18" s="741"/>
      <c r="AE18" s="270"/>
      <c r="AF18" s="270"/>
      <c r="AG18" s="270"/>
      <c r="AH18" s="270"/>
      <c r="AI18" s="270"/>
      <c r="AJ18" s="270"/>
      <c r="AK18" s="270"/>
      <c r="AL18" s="270"/>
      <c r="AM18" s="270"/>
    </row>
    <row r="19" spans="2:39" ht="45.75" customHeight="1">
      <c r="B19" s="795"/>
      <c r="C19" s="796" t="s">
        <v>582</v>
      </c>
      <c r="D19" s="796"/>
      <c r="E19" s="796"/>
      <c r="F19" s="796"/>
      <c r="G19" s="796"/>
      <c r="H19" s="796"/>
      <c r="I19" s="796"/>
      <c r="J19" s="796"/>
      <c r="K19" s="796"/>
      <c r="L19" s="796"/>
      <c r="M19" s="796"/>
      <c r="N19" s="796"/>
      <c r="O19" s="796"/>
      <c r="P19" s="796"/>
      <c r="Q19" s="796"/>
      <c r="R19" s="796"/>
      <c r="S19" s="796"/>
      <c r="T19" s="796"/>
      <c r="U19" s="796"/>
      <c r="V19" s="796"/>
      <c r="W19" s="796"/>
      <c r="X19" s="796"/>
      <c r="Y19" s="741"/>
      <c r="Z19" s="741"/>
      <c r="AA19" s="741"/>
      <c r="AB19" s="741"/>
      <c r="AC19" s="741"/>
      <c r="AD19" s="741"/>
      <c r="AE19" s="270"/>
      <c r="AF19" s="270"/>
      <c r="AG19" s="270"/>
      <c r="AH19" s="270"/>
      <c r="AI19" s="270"/>
      <c r="AJ19" s="270"/>
      <c r="AK19" s="270"/>
      <c r="AL19" s="270"/>
      <c r="AM19" s="270"/>
    </row>
    <row r="20" spans="2:39" ht="62.25" customHeight="1">
      <c r="B20" s="273"/>
      <c r="C20" s="796" t="s">
        <v>580</v>
      </c>
      <c r="D20" s="796"/>
      <c r="E20" s="796"/>
      <c r="F20" s="796"/>
      <c r="G20" s="796"/>
      <c r="H20" s="796"/>
      <c r="I20" s="796"/>
      <c r="J20" s="796"/>
      <c r="K20" s="796"/>
      <c r="L20" s="796"/>
      <c r="M20" s="796"/>
      <c r="N20" s="796"/>
      <c r="O20" s="796"/>
      <c r="P20" s="796"/>
      <c r="Q20" s="796"/>
      <c r="R20" s="796"/>
      <c r="S20" s="796"/>
      <c r="T20" s="796"/>
      <c r="U20" s="796"/>
      <c r="V20" s="796"/>
      <c r="W20" s="796"/>
      <c r="X20" s="796"/>
      <c r="Y20" s="741"/>
      <c r="Z20" s="741"/>
      <c r="AA20" s="741"/>
      <c r="AB20" s="741"/>
      <c r="AC20" s="741"/>
      <c r="AD20" s="741"/>
      <c r="AE20" s="741"/>
      <c r="AF20" s="270"/>
      <c r="AG20" s="270"/>
      <c r="AH20" s="270"/>
      <c r="AI20" s="270"/>
      <c r="AJ20" s="270"/>
      <c r="AK20" s="270"/>
      <c r="AL20" s="270"/>
      <c r="AM20" s="270"/>
    </row>
    <row r="21" spans="2:39" ht="37.5" customHeight="1">
      <c r="B21" s="273"/>
      <c r="C21" s="796" t="s">
        <v>646</v>
      </c>
      <c r="D21" s="796"/>
      <c r="E21" s="796"/>
      <c r="F21" s="796"/>
      <c r="G21" s="796"/>
      <c r="H21" s="796"/>
      <c r="I21" s="796"/>
      <c r="J21" s="796"/>
      <c r="K21" s="796"/>
      <c r="L21" s="796"/>
      <c r="M21" s="796"/>
      <c r="N21" s="796"/>
      <c r="O21" s="796"/>
      <c r="P21" s="796"/>
      <c r="Q21" s="796"/>
      <c r="R21" s="796"/>
      <c r="S21" s="796"/>
      <c r="T21" s="796"/>
      <c r="U21" s="796"/>
      <c r="V21" s="796"/>
      <c r="W21" s="796"/>
      <c r="X21" s="796"/>
      <c r="Y21" s="741"/>
      <c r="Z21" s="741"/>
      <c r="AA21" s="741"/>
      <c r="AB21" s="741"/>
      <c r="AC21" s="741"/>
      <c r="AD21" s="741"/>
      <c r="AE21" s="741"/>
      <c r="AF21" s="270"/>
      <c r="AG21" s="270"/>
      <c r="AH21" s="270"/>
      <c r="AI21" s="270"/>
      <c r="AJ21" s="270"/>
      <c r="AK21" s="270"/>
      <c r="AL21" s="270"/>
      <c r="AM21" s="270"/>
    </row>
    <row r="22" spans="2:39" ht="54.75" customHeight="1">
      <c r="B22" s="273"/>
      <c r="C22" s="796" t="s">
        <v>630</v>
      </c>
      <c r="D22" s="796"/>
      <c r="E22" s="796"/>
      <c r="F22" s="796"/>
      <c r="G22" s="796"/>
      <c r="H22" s="796"/>
      <c r="I22" s="796"/>
      <c r="J22" s="796"/>
      <c r="K22" s="796"/>
      <c r="L22" s="796"/>
      <c r="M22" s="796"/>
      <c r="N22" s="796"/>
      <c r="O22" s="796"/>
      <c r="P22" s="796"/>
      <c r="Q22" s="796"/>
      <c r="R22" s="796"/>
      <c r="S22" s="796"/>
      <c r="T22" s="796"/>
      <c r="U22" s="796"/>
      <c r="V22" s="796"/>
      <c r="W22" s="796"/>
      <c r="X22" s="796"/>
      <c r="Y22" s="741"/>
      <c r="Z22" s="741"/>
      <c r="AA22" s="741"/>
      <c r="AB22" s="741"/>
      <c r="AC22" s="741"/>
      <c r="AD22" s="741"/>
      <c r="AE22" s="741"/>
      <c r="AF22" s="270"/>
      <c r="AG22" s="270"/>
      <c r="AH22" s="270"/>
      <c r="AI22" s="270"/>
      <c r="AJ22" s="270"/>
      <c r="AK22" s="270"/>
      <c r="AL22" s="270"/>
      <c r="AM22" s="270"/>
    </row>
    <row r="23" spans="2:39" ht="15.75">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741"/>
      <c r="Z23" s="741"/>
      <c r="AA23" s="741"/>
      <c r="AB23" s="741"/>
      <c r="AC23" s="741"/>
      <c r="AD23" s="741"/>
      <c r="AE23" s="741"/>
      <c r="AF23" s="270"/>
      <c r="AG23" s="270"/>
      <c r="AH23" s="270"/>
      <c r="AI23" s="270"/>
      <c r="AJ23" s="270"/>
      <c r="AK23" s="270"/>
      <c r="AL23" s="270"/>
      <c r="AM23" s="270"/>
    </row>
    <row r="24" spans="2:39">
      <c r="B24" s="795" t="s">
        <v>530</v>
      </c>
      <c r="C24" s="595" t="s">
        <v>532</v>
      </c>
      <c r="D24" s="276"/>
      <c r="E24" s="276"/>
      <c r="F24" s="276"/>
      <c r="G24" s="276"/>
      <c r="H24" s="276"/>
      <c r="I24" s="276"/>
      <c r="J24" s="276"/>
      <c r="K24" s="276"/>
      <c r="L24" s="276"/>
      <c r="M24" s="276"/>
      <c r="N24" s="276"/>
      <c r="O24" s="276"/>
      <c r="P24" s="276"/>
      <c r="Q24" s="276"/>
      <c r="R24" s="276"/>
      <c r="S24" s="276"/>
      <c r="T24" s="276"/>
      <c r="U24" s="276"/>
      <c r="V24" s="276"/>
      <c r="W24" s="276"/>
      <c r="X24" s="276"/>
      <c r="Y24" s="741"/>
      <c r="Z24" s="741"/>
      <c r="AA24" s="741"/>
      <c r="AB24" s="741"/>
      <c r="AC24" s="741"/>
      <c r="AD24" s="741"/>
      <c r="AE24" s="741"/>
      <c r="AF24" s="270"/>
      <c r="AG24" s="270"/>
      <c r="AH24" s="270"/>
      <c r="AI24" s="270"/>
      <c r="AJ24" s="270"/>
      <c r="AK24" s="270"/>
      <c r="AL24" s="270"/>
      <c r="AM24" s="270"/>
    </row>
    <row r="25" spans="2:39">
      <c r="B25" s="795"/>
      <c r="C25" s="595" t="s">
        <v>533</v>
      </c>
      <c r="D25" s="276"/>
      <c r="E25" s="276"/>
      <c r="F25" s="276"/>
      <c r="G25" s="276"/>
      <c r="H25" s="276"/>
      <c r="I25" s="276"/>
      <c r="J25" s="276"/>
      <c r="K25" s="276"/>
      <c r="L25" s="276"/>
      <c r="M25" s="276"/>
      <c r="N25" s="276"/>
      <c r="O25" s="276"/>
      <c r="P25" s="276"/>
      <c r="Q25" s="276"/>
      <c r="R25" s="276"/>
      <c r="S25" s="276"/>
      <c r="T25" s="276"/>
      <c r="U25" s="276"/>
      <c r="V25" s="276"/>
      <c r="W25" s="276"/>
      <c r="X25" s="276"/>
      <c r="Y25" s="741"/>
      <c r="Z25" s="741"/>
      <c r="AA25" s="741"/>
      <c r="AB25" s="741"/>
      <c r="AC25" s="741"/>
      <c r="AD25" s="741"/>
      <c r="AE25" s="741"/>
      <c r="AF25" s="270"/>
      <c r="AG25" s="270"/>
      <c r="AH25" s="270"/>
      <c r="AI25" s="270"/>
      <c r="AJ25" s="270"/>
      <c r="AK25" s="270"/>
      <c r="AL25" s="270"/>
      <c r="AM25" s="270"/>
    </row>
    <row r="26" spans="2:39" ht="15.75">
      <c r="B26" s="538"/>
      <c r="C26" s="595" t="s">
        <v>534</v>
      </c>
      <c r="D26" s="276"/>
      <c r="E26" s="276"/>
      <c r="F26" s="276"/>
      <c r="G26" s="276"/>
      <c r="H26" s="276"/>
      <c r="I26" s="276"/>
      <c r="J26" s="276"/>
      <c r="K26" s="276"/>
      <c r="L26" s="276"/>
      <c r="M26" s="276"/>
      <c r="N26" s="276"/>
      <c r="O26" s="276"/>
      <c r="P26" s="276"/>
      <c r="Q26" s="276"/>
      <c r="R26" s="276"/>
      <c r="S26" s="276"/>
      <c r="T26" s="276"/>
      <c r="U26" s="276"/>
      <c r="V26" s="276"/>
      <c r="W26" s="276"/>
      <c r="X26" s="276"/>
      <c r="Y26" s="741"/>
      <c r="Z26" s="741"/>
      <c r="AA26" s="741"/>
      <c r="AB26" s="741"/>
      <c r="AC26" s="741"/>
      <c r="AD26" s="741"/>
      <c r="AE26" s="741"/>
      <c r="AF26" s="270"/>
      <c r="AG26" s="270"/>
      <c r="AH26" s="270"/>
      <c r="AI26" s="270"/>
      <c r="AJ26" s="270"/>
      <c r="AK26" s="270"/>
      <c r="AL26" s="270"/>
      <c r="AM26" s="270"/>
    </row>
    <row r="27" spans="2:39" ht="15.75">
      <c r="B27" s="538"/>
      <c r="C27" s="595" t="s">
        <v>535</v>
      </c>
      <c r="D27" s="276"/>
      <c r="E27" s="276"/>
      <c r="F27" s="276"/>
      <c r="G27" s="276"/>
      <c r="H27" s="276"/>
      <c r="I27" s="276"/>
      <c r="J27" s="276"/>
      <c r="K27" s="276"/>
      <c r="L27" s="276"/>
      <c r="M27" s="276"/>
      <c r="N27" s="276"/>
      <c r="O27" s="276"/>
      <c r="P27" s="276"/>
      <c r="Q27" s="276"/>
      <c r="R27" s="276"/>
      <c r="S27" s="276"/>
      <c r="T27" s="276"/>
      <c r="U27" s="276"/>
      <c r="V27" s="276"/>
      <c r="W27" s="276"/>
      <c r="X27" s="276"/>
      <c r="Y27" s="741"/>
      <c r="Z27" s="741"/>
      <c r="AA27" s="741"/>
      <c r="AB27" s="741"/>
      <c r="AC27" s="741"/>
      <c r="AD27" s="741"/>
      <c r="AE27" s="741"/>
      <c r="AF27" s="270"/>
      <c r="AG27" s="270"/>
      <c r="AH27" s="270"/>
      <c r="AI27" s="270"/>
      <c r="AJ27" s="270"/>
      <c r="AK27" s="270"/>
      <c r="AL27" s="270"/>
      <c r="AM27" s="270"/>
    </row>
    <row r="28" spans="2:39" ht="15.75">
      <c r="B28" s="538"/>
      <c r="C28" s="595" t="s">
        <v>536</v>
      </c>
      <c r="D28" s="276"/>
      <c r="E28" s="276"/>
      <c r="F28" s="276"/>
      <c r="G28" s="276"/>
      <c r="H28" s="276"/>
      <c r="I28" s="276"/>
      <c r="J28" s="276"/>
      <c r="K28" s="276"/>
      <c r="L28" s="276"/>
      <c r="M28" s="276"/>
      <c r="N28" s="276"/>
      <c r="O28" s="276"/>
      <c r="P28" s="276"/>
      <c r="Q28" s="276"/>
      <c r="R28" s="276"/>
      <c r="S28" s="276"/>
      <c r="T28" s="276"/>
      <c r="U28" s="276"/>
      <c r="V28" s="276"/>
      <c r="W28" s="276"/>
      <c r="X28" s="276"/>
      <c r="Y28" s="741"/>
      <c r="Z28" s="741"/>
      <c r="AA28" s="741"/>
      <c r="AB28" s="741"/>
      <c r="AC28" s="741"/>
      <c r="AD28" s="741"/>
      <c r="AE28" s="741"/>
      <c r="AF28" s="270"/>
      <c r="AG28" s="270"/>
      <c r="AH28" s="270"/>
      <c r="AI28" s="270"/>
      <c r="AJ28" s="270"/>
      <c r="AK28" s="270"/>
      <c r="AL28" s="270"/>
      <c r="AM28" s="270"/>
    </row>
    <row r="29" spans="2:39" ht="15.75">
      <c r="B29" s="538"/>
      <c r="C29" s="595" t="s">
        <v>537</v>
      </c>
      <c r="D29" s="276"/>
      <c r="E29" s="276"/>
      <c r="F29" s="276"/>
      <c r="G29" s="276"/>
      <c r="H29" s="276"/>
      <c r="I29" s="276"/>
      <c r="J29" s="276"/>
      <c r="K29" s="276"/>
      <c r="L29" s="276"/>
      <c r="M29" s="276"/>
      <c r="N29" s="276"/>
      <c r="O29" s="276"/>
      <c r="P29" s="276"/>
      <c r="Q29" s="276"/>
      <c r="R29" s="276"/>
      <c r="S29" s="276"/>
      <c r="T29" s="276"/>
      <c r="U29" s="276"/>
      <c r="V29" s="276"/>
      <c r="W29" s="276"/>
      <c r="X29" s="276"/>
      <c r="Y29" s="741"/>
      <c r="Z29" s="741"/>
      <c r="AA29" s="741"/>
      <c r="AB29" s="741"/>
      <c r="AC29" s="741"/>
      <c r="AD29" s="741"/>
      <c r="AE29" s="741"/>
      <c r="AF29" s="270"/>
      <c r="AG29" s="270"/>
      <c r="AH29" s="270"/>
      <c r="AI29" s="270"/>
      <c r="AJ29" s="270"/>
      <c r="AK29" s="270"/>
      <c r="AL29" s="270"/>
      <c r="AM29" s="270"/>
    </row>
    <row r="30" spans="2:39" ht="15.75">
      <c r="B30" s="538"/>
      <c r="C30" s="276"/>
      <c r="D30" s="276"/>
      <c r="E30" s="276"/>
      <c r="F30" s="276"/>
      <c r="G30" s="276"/>
      <c r="H30" s="276"/>
      <c r="I30" s="276"/>
      <c r="J30" s="276"/>
      <c r="K30" s="276"/>
      <c r="L30" s="276"/>
      <c r="M30" s="276"/>
      <c r="N30" s="276"/>
      <c r="O30" s="276"/>
      <c r="P30" s="276"/>
      <c r="Q30" s="276"/>
      <c r="R30" s="276"/>
      <c r="S30" s="276"/>
      <c r="T30" s="276"/>
      <c r="U30" s="276"/>
      <c r="V30" s="276"/>
      <c r="W30" s="276"/>
      <c r="X30" s="276"/>
      <c r="Y30" s="741"/>
      <c r="Z30" s="741"/>
      <c r="AA30" s="741"/>
      <c r="AB30" s="741"/>
      <c r="AC30" s="741"/>
      <c r="AD30" s="741"/>
      <c r="AE30" s="741"/>
      <c r="AF30" s="270"/>
      <c r="AG30" s="270"/>
      <c r="AH30" s="270"/>
      <c r="AI30" s="270"/>
      <c r="AJ30" s="270"/>
      <c r="AK30" s="270"/>
      <c r="AL30" s="270"/>
      <c r="AM30" s="270"/>
    </row>
    <row r="31" spans="2:39" ht="15.75">
      <c r="B31" s="538"/>
      <c r="C31" s="276"/>
      <c r="D31" s="276"/>
      <c r="E31" s="276"/>
      <c r="F31" s="276"/>
      <c r="G31" s="276"/>
      <c r="H31" s="276"/>
      <c r="I31" s="276"/>
      <c r="J31" s="276"/>
      <c r="K31" s="276"/>
      <c r="L31" s="276"/>
      <c r="M31" s="276"/>
      <c r="N31" s="276"/>
      <c r="O31" s="276"/>
      <c r="P31" s="276"/>
      <c r="Q31" s="276"/>
      <c r="R31" s="276"/>
      <c r="S31" s="276"/>
      <c r="T31" s="276"/>
      <c r="U31" s="276"/>
      <c r="V31" s="276"/>
      <c r="W31" s="276"/>
      <c r="X31" s="276"/>
      <c r="Y31" s="741"/>
      <c r="Z31" s="741"/>
      <c r="AA31" s="741"/>
      <c r="AB31" s="741"/>
      <c r="AC31" s="741"/>
      <c r="AD31" s="741"/>
      <c r="AE31" s="741"/>
      <c r="AF31" s="270"/>
      <c r="AG31" s="270"/>
      <c r="AH31" s="270"/>
      <c r="AI31" s="270"/>
      <c r="AJ31" s="270"/>
      <c r="AK31" s="270"/>
      <c r="AL31" s="270"/>
      <c r="AM31" s="270"/>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5"/>
      <c r="Z32" s="255"/>
      <c r="AA32" s="255"/>
      <c r="AB32" s="255"/>
      <c r="AC32" s="255"/>
      <c r="AD32" s="255"/>
      <c r="AE32" s="255"/>
      <c r="AF32" s="255"/>
      <c r="AG32" s="255"/>
      <c r="AH32" s="255"/>
      <c r="AI32" s="255"/>
      <c r="AJ32" s="255"/>
      <c r="AK32" s="255"/>
      <c r="AL32" s="255"/>
      <c r="AM32" s="255"/>
    </row>
    <row r="33" spans="1:39" ht="15.75">
      <c r="B33" s="280" t="s">
        <v>267</v>
      </c>
      <c r="C33" s="281"/>
      <c r="D33" s="589"/>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797" t="s">
        <v>211</v>
      </c>
      <c r="C34" s="799" t="s">
        <v>33</v>
      </c>
      <c r="D34" s="284" t="s">
        <v>423</v>
      </c>
      <c r="E34" s="801" t="s">
        <v>209</v>
      </c>
      <c r="F34" s="802"/>
      <c r="G34" s="802"/>
      <c r="H34" s="802"/>
      <c r="I34" s="802"/>
      <c r="J34" s="802"/>
      <c r="K34" s="802"/>
      <c r="L34" s="802"/>
      <c r="M34" s="803"/>
      <c r="N34" s="807" t="s">
        <v>213</v>
      </c>
      <c r="O34" s="284" t="s">
        <v>424</v>
      </c>
      <c r="P34" s="801" t="s">
        <v>212</v>
      </c>
      <c r="Q34" s="802"/>
      <c r="R34" s="802"/>
      <c r="S34" s="802"/>
      <c r="T34" s="802"/>
      <c r="U34" s="802"/>
      <c r="V34" s="802"/>
      <c r="W34" s="802"/>
      <c r="X34" s="803"/>
      <c r="Y34" s="804" t="s">
        <v>244</v>
      </c>
      <c r="Z34" s="805"/>
      <c r="AA34" s="805"/>
      <c r="AB34" s="805"/>
      <c r="AC34" s="805"/>
      <c r="AD34" s="805"/>
      <c r="AE34" s="805"/>
      <c r="AF34" s="805"/>
      <c r="AG34" s="805"/>
      <c r="AH34" s="805"/>
      <c r="AI34" s="805"/>
      <c r="AJ34" s="805"/>
      <c r="AK34" s="805"/>
      <c r="AL34" s="805"/>
      <c r="AM34" s="806"/>
    </row>
    <row r="35" spans="1:39" ht="65.25" customHeight="1">
      <c r="B35" s="798"/>
      <c r="C35" s="800"/>
      <c r="D35" s="285">
        <v>2015</v>
      </c>
      <c r="E35" s="285">
        <v>2016</v>
      </c>
      <c r="F35" s="285">
        <v>2017</v>
      </c>
      <c r="G35" s="285">
        <v>2018</v>
      </c>
      <c r="H35" s="285">
        <v>2019</v>
      </c>
      <c r="I35" s="285">
        <v>2020</v>
      </c>
      <c r="J35" s="285">
        <v>2021</v>
      </c>
      <c r="K35" s="285">
        <v>2022</v>
      </c>
      <c r="L35" s="285">
        <v>2023</v>
      </c>
      <c r="M35" s="429">
        <v>2024</v>
      </c>
      <c r="N35" s="808"/>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 50kW to 4999 kW</v>
      </c>
      <c r="AB35" s="285" t="str">
        <f>'1.  LRAMVA Summary'!G52</f>
        <v>Unmettered Scattered Load</v>
      </c>
      <c r="AC35" s="285" t="str">
        <f>'1.  LRAMVA Summary'!H52</f>
        <v>Sentinel Lighiting</v>
      </c>
      <c r="AD35" s="285" t="str">
        <f>'1.  LRAMVA Summary'!I52</f>
        <v>Street Lighting</v>
      </c>
      <c r="AE35" s="285" t="str">
        <f>'1.  LRAMVA Summary'!J52</f>
        <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8" t="s">
        <v>505</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kWh</v>
      </c>
      <c r="AC36" s="291" t="str">
        <f>'1.  LRAMVA Summary'!H53</f>
        <v>kw</v>
      </c>
      <c r="AD36" s="291" t="str">
        <f>'1.  LRAMVA Summary'!I53</f>
        <v>kw</v>
      </c>
      <c r="AE36" s="291">
        <f>'1.  LRAMVA Summary'!J53</f>
        <v>0</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498</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outlineLevel="1">
      <c r="A38" s="522">
        <v>1</v>
      </c>
      <c r="B38" s="520" t="s">
        <v>95</v>
      </c>
      <c r="C38" s="291" t="s">
        <v>25</v>
      </c>
      <c r="D38" s="295">
        <v>19091</v>
      </c>
      <c r="E38" s="295">
        <v>18918</v>
      </c>
      <c r="F38" s="295">
        <v>18918</v>
      </c>
      <c r="G38" s="295">
        <v>18918</v>
      </c>
      <c r="H38" s="295">
        <v>18918</v>
      </c>
      <c r="I38" s="295">
        <v>18918</v>
      </c>
      <c r="J38" s="295">
        <v>18918</v>
      </c>
      <c r="K38" s="295">
        <v>18914</v>
      </c>
      <c r="L38" s="295">
        <v>18914</v>
      </c>
      <c r="M38" s="295">
        <v>18914</v>
      </c>
      <c r="N38" s="291"/>
      <c r="O38" s="295">
        <v>1</v>
      </c>
      <c r="P38" s="295">
        <v>1</v>
      </c>
      <c r="Q38" s="295">
        <v>1</v>
      </c>
      <c r="R38" s="295">
        <v>1</v>
      </c>
      <c r="S38" s="295">
        <v>1</v>
      </c>
      <c r="T38" s="295">
        <v>1</v>
      </c>
      <c r="U38" s="295">
        <v>1</v>
      </c>
      <c r="V38" s="295">
        <v>1</v>
      </c>
      <c r="W38" s="295">
        <v>1</v>
      </c>
      <c r="X38" s="295">
        <v>1</v>
      </c>
      <c r="Y38" s="410">
        <v>1</v>
      </c>
      <c r="Z38" s="410"/>
      <c r="AA38" s="410"/>
      <c r="AB38" s="410"/>
      <c r="AC38" s="410"/>
      <c r="AD38" s="410"/>
      <c r="AE38" s="410"/>
      <c r="AF38" s="410"/>
      <c r="AG38" s="410"/>
      <c r="AH38" s="410"/>
      <c r="AI38" s="410"/>
      <c r="AJ38" s="410"/>
      <c r="AK38" s="410"/>
      <c r="AL38" s="410"/>
      <c r="AM38" s="296">
        <f>SUM(Y38:AL38)</f>
        <v>1</v>
      </c>
    </row>
    <row r="39" spans="1:39" outlineLevel="1">
      <c r="B39" s="294" t="s">
        <v>268</v>
      </c>
      <c r="C39" s="291" t="s">
        <v>163</v>
      </c>
      <c r="D39" s="295">
        <v>3172</v>
      </c>
      <c r="E39" s="295">
        <v>3126</v>
      </c>
      <c r="F39" s="295">
        <v>3126</v>
      </c>
      <c r="G39" s="295">
        <v>3126</v>
      </c>
      <c r="H39" s="295">
        <v>3126</v>
      </c>
      <c r="I39" s="295">
        <v>3126</v>
      </c>
      <c r="J39" s="295">
        <v>3126</v>
      </c>
      <c r="K39" s="295">
        <v>3125</v>
      </c>
      <c r="L39" s="295">
        <v>3125</v>
      </c>
      <c r="M39" s="295">
        <v>3125</v>
      </c>
      <c r="N39" s="468"/>
      <c r="O39" s="295"/>
      <c r="P39" s="295"/>
      <c r="Q39" s="295"/>
      <c r="R39" s="295"/>
      <c r="S39" s="295"/>
      <c r="T39" s="295"/>
      <c r="U39" s="295"/>
      <c r="V39" s="295"/>
      <c r="W39" s="295"/>
      <c r="X39" s="295"/>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75"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outlineLevel="1">
      <c r="A41" s="522">
        <v>2</v>
      </c>
      <c r="B41" s="520" t="s">
        <v>96</v>
      </c>
      <c r="C41" s="291" t="s">
        <v>25</v>
      </c>
      <c r="D41" s="295">
        <v>35086</v>
      </c>
      <c r="E41" s="295">
        <v>34463</v>
      </c>
      <c r="F41" s="295">
        <v>34463</v>
      </c>
      <c r="G41" s="295">
        <v>34463</v>
      </c>
      <c r="H41" s="295">
        <v>34463</v>
      </c>
      <c r="I41" s="295">
        <v>34463</v>
      </c>
      <c r="J41" s="295">
        <v>34463</v>
      </c>
      <c r="K41" s="295">
        <v>34444</v>
      </c>
      <c r="L41" s="295">
        <v>34444</v>
      </c>
      <c r="M41" s="295">
        <v>34444</v>
      </c>
      <c r="N41" s="291"/>
      <c r="O41" s="295">
        <v>2</v>
      </c>
      <c r="P41" s="295">
        <v>2</v>
      </c>
      <c r="Q41" s="295">
        <v>2</v>
      </c>
      <c r="R41" s="295">
        <v>2</v>
      </c>
      <c r="S41" s="295">
        <v>2</v>
      </c>
      <c r="T41" s="295">
        <v>2</v>
      </c>
      <c r="U41" s="295">
        <v>2</v>
      </c>
      <c r="V41" s="295">
        <v>2</v>
      </c>
      <c r="W41" s="295">
        <v>2</v>
      </c>
      <c r="X41" s="295">
        <v>2</v>
      </c>
      <c r="Y41" s="410">
        <v>1</v>
      </c>
      <c r="Z41" s="410"/>
      <c r="AA41" s="410"/>
      <c r="AB41" s="410"/>
      <c r="AC41" s="410"/>
      <c r="AD41" s="410"/>
      <c r="AE41" s="410"/>
      <c r="AF41" s="410"/>
      <c r="AG41" s="410"/>
      <c r="AH41" s="410"/>
      <c r="AI41" s="410"/>
      <c r="AJ41" s="410"/>
      <c r="AK41" s="410"/>
      <c r="AL41" s="410"/>
      <c r="AM41" s="296">
        <f>SUM(Y41:AL41)</f>
        <v>1</v>
      </c>
    </row>
    <row r="42" spans="1:39" outlineLevel="1">
      <c r="B42" s="294" t="s">
        <v>268</v>
      </c>
      <c r="C42" s="291" t="s">
        <v>163</v>
      </c>
      <c r="D42" s="295">
        <v>363</v>
      </c>
      <c r="E42" s="295">
        <v>359</v>
      </c>
      <c r="F42" s="295">
        <v>359</v>
      </c>
      <c r="G42" s="295">
        <v>359</v>
      </c>
      <c r="H42" s="295">
        <v>359</v>
      </c>
      <c r="I42" s="295">
        <v>359</v>
      </c>
      <c r="J42" s="295">
        <v>359</v>
      </c>
      <c r="K42" s="295">
        <v>358</v>
      </c>
      <c r="L42" s="295">
        <v>358</v>
      </c>
      <c r="M42" s="295">
        <v>358</v>
      </c>
      <c r="N42" s="468"/>
      <c r="O42" s="295"/>
      <c r="P42" s="295"/>
      <c r="Q42" s="295"/>
      <c r="R42" s="295"/>
      <c r="S42" s="295"/>
      <c r="T42" s="295"/>
      <c r="U42" s="295"/>
      <c r="V42" s="295"/>
      <c r="W42" s="295"/>
      <c r="X42" s="295"/>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75"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outlineLevel="1">
      <c r="A44" s="522">
        <v>3</v>
      </c>
      <c r="B44" s="520" t="s">
        <v>97</v>
      </c>
      <c r="C44" s="291" t="s">
        <v>25</v>
      </c>
      <c r="D44" s="295">
        <v>407</v>
      </c>
      <c r="E44" s="295">
        <v>407</v>
      </c>
      <c r="F44" s="295">
        <v>407</v>
      </c>
      <c r="G44" s="295">
        <v>407</v>
      </c>
      <c r="H44" s="295">
        <v>407</v>
      </c>
      <c r="I44" s="295"/>
      <c r="J44" s="295"/>
      <c r="K44" s="295"/>
      <c r="L44" s="295"/>
      <c r="M44" s="295"/>
      <c r="N44" s="291"/>
      <c r="O44" s="295"/>
      <c r="P44" s="295"/>
      <c r="Q44" s="295"/>
      <c r="R44" s="295"/>
      <c r="S44" s="295"/>
      <c r="T44" s="295"/>
      <c r="U44" s="295"/>
      <c r="V44" s="295"/>
      <c r="W44" s="295"/>
      <c r="X44" s="295"/>
      <c r="Y44" s="410"/>
      <c r="Z44" s="410"/>
      <c r="AA44" s="410"/>
      <c r="AB44" s="410"/>
      <c r="AC44" s="410"/>
      <c r="AD44" s="410"/>
      <c r="AE44" s="410"/>
      <c r="AF44" s="410"/>
      <c r="AG44" s="410"/>
      <c r="AH44" s="410"/>
      <c r="AI44" s="410"/>
      <c r="AJ44" s="410"/>
      <c r="AK44" s="410"/>
      <c r="AL44" s="410"/>
      <c r="AM44" s="296">
        <f>SUM(Y44:AL44)</f>
        <v>0</v>
      </c>
    </row>
    <row r="45" spans="1:39" outlineLevel="1">
      <c r="B45" s="294" t="s">
        <v>268</v>
      </c>
      <c r="C45" s="291" t="s">
        <v>163</v>
      </c>
      <c r="D45" s="295"/>
      <c r="E45" s="295"/>
      <c r="F45" s="295"/>
      <c r="G45" s="295"/>
      <c r="H45" s="295"/>
      <c r="I45" s="295"/>
      <c r="J45" s="295"/>
      <c r="K45" s="295"/>
      <c r="L45" s="295"/>
      <c r="M45" s="295"/>
      <c r="N45" s="468"/>
      <c r="O45" s="295"/>
      <c r="P45" s="295"/>
      <c r="Q45" s="295"/>
      <c r="R45" s="295"/>
      <c r="S45" s="295"/>
      <c r="T45" s="295"/>
      <c r="U45" s="295"/>
      <c r="V45" s="295"/>
      <c r="W45" s="295"/>
      <c r="X45" s="295"/>
      <c r="Y45" s="411">
        <f>Y44</f>
        <v>0</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outlineLevel="1">
      <c r="A47" s="522">
        <v>4</v>
      </c>
      <c r="B47" s="520" t="s">
        <v>692</v>
      </c>
      <c r="C47" s="291" t="s">
        <v>25</v>
      </c>
      <c r="D47" s="295"/>
      <c r="E47" s="295"/>
      <c r="F47" s="295"/>
      <c r="G47" s="295"/>
      <c r="H47" s="295"/>
      <c r="I47" s="295"/>
      <c r="J47" s="295"/>
      <c r="K47" s="295"/>
      <c r="L47" s="295"/>
      <c r="M47" s="295"/>
      <c r="N47" s="291"/>
      <c r="O47" s="295"/>
      <c r="P47" s="295"/>
      <c r="Q47" s="295"/>
      <c r="R47" s="295"/>
      <c r="S47" s="295"/>
      <c r="T47" s="295"/>
      <c r="U47" s="295"/>
      <c r="V47" s="295"/>
      <c r="W47" s="295"/>
      <c r="X47" s="295"/>
      <c r="Y47" s="410"/>
      <c r="Z47" s="410"/>
      <c r="AA47" s="410"/>
      <c r="AB47" s="410"/>
      <c r="AC47" s="410"/>
      <c r="AD47" s="410"/>
      <c r="AE47" s="410"/>
      <c r="AF47" s="410"/>
      <c r="AG47" s="410"/>
      <c r="AH47" s="410"/>
      <c r="AI47" s="410"/>
      <c r="AJ47" s="410"/>
      <c r="AK47" s="410"/>
      <c r="AL47" s="410"/>
      <c r="AM47" s="296">
        <f>SUM(Y47:AL47)</f>
        <v>0</v>
      </c>
    </row>
    <row r="48" spans="1:39" outlineLevel="1">
      <c r="B48" s="294" t="s">
        <v>268</v>
      </c>
      <c r="C48" s="291" t="s">
        <v>163</v>
      </c>
      <c r="D48" s="295"/>
      <c r="E48" s="295"/>
      <c r="F48" s="295"/>
      <c r="G48" s="295"/>
      <c r="H48" s="295"/>
      <c r="I48" s="295"/>
      <c r="J48" s="295"/>
      <c r="K48" s="295"/>
      <c r="L48" s="295"/>
      <c r="M48" s="295"/>
      <c r="N48" s="468"/>
      <c r="O48" s="295"/>
      <c r="P48" s="295"/>
      <c r="Q48" s="295"/>
      <c r="R48" s="295"/>
      <c r="S48" s="295"/>
      <c r="T48" s="295"/>
      <c r="U48" s="295"/>
      <c r="V48" s="295"/>
      <c r="W48" s="295"/>
      <c r="X48" s="295"/>
      <c r="Y48" s="411">
        <f>Y47</f>
        <v>0</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2">
        <v>5</v>
      </c>
      <c r="B50" s="520" t="s">
        <v>98</v>
      </c>
      <c r="C50" s="291" t="s">
        <v>25</v>
      </c>
      <c r="D50" s="295"/>
      <c r="E50" s="295"/>
      <c r="F50" s="295"/>
      <c r="G50" s="295"/>
      <c r="H50" s="295"/>
      <c r="I50" s="295"/>
      <c r="J50" s="295"/>
      <c r="K50" s="295"/>
      <c r="L50" s="295"/>
      <c r="M50" s="295"/>
      <c r="N50" s="291"/>
      <c r="O50" s="295"/>
      <c r="P50" s="295"/>
      <c r="Q50" s="295"/>
      <c r="R50" s="295"/>
      <c r="S50" s="295"/>
      <c r="T50" s="295"/>
      <c r="U50" s="295"/>
      <c r="V50" s="295"/>
      <c r="W50" s="295"/>
      <c r="X50" s="295"/>
      <c r="Y50" s="410"/>
      <c r="Z50" s="410"/>
      <c r="AA50" s="410"/>
      <c r="AB50" s="410"/>
      <c r="AC50" s="410"/>
      <c r="AD50" s="410"/>
      <c r="AE50" s="410"/>
      <c r="AF50" s="410"/>
      <c r="AG50" s="410"/>
      <c r="AH50" s="410"/>
      <c r="AI50" s="410"/>
      <c r="AJ50" s="410"/>
      <c r="AK50" s="410"/>
      <c r="AL50" s="410"/>
      <c r="AM50" s="296">
        <f>SUM(Y50:AL50)</f>
        <v>0</v>
      </c>
    </row>
    <row r="51" spans="1:39" outlineLevel="1">
      <c r="B51" s="294" t="s">
        <v>268</v>
      </c>
      <c r="C51" s="291" t="s">
        <v>163</v>
      </c>
      <c r="D51" s="295"/>
      <c r="E51" s="295"/>
      <c r="F51" s="295"/>
      <c r="G51" s="295"/>
      <c r="H51" s="295"/>
      <c r="I51" s="295"/>
      <c r="J51" s="295"/>
      <c r="K51" s="295"/>
      <c r="L51" s="295"/>
      <c r="M51" s="295"/>
      <c r="N51" s="468"/>
      <c r="O51" s="295"/>
      <c r="P51" s="295"/>
      <c r="Q51" s="295"/>
      <c r="R51" s="295"/>
      <c r="S51" s="295"/>
      <c r="T51" s="295"/>
      <c r="U51" s="295"/>
      <c r="V51" s="295"/>
      <c r="W51" s="295"/>
      <c r="X51" s="295"/>
      <c r="Y51" s="411">
        <f>Y50</f>
        <v>0</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499</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outlineLevel="1">
      <c r="A54" s="522">
        <v>6</v>
      </c>
      <c r="B54" s="520" t="s">
        <v>99</v>
      </c>
      <c r="C54" s="291" t="s">
        <v>25</v>
      </c>
      <c r="D54" s="295"/>
      <c r="E54" s="295"/>
      <c r="F54" s="295"/>
      <c r="G54" s="295"/>
      <c r="H54" s="295"/>
      <c r="I54" s="295"/>
      <c r="J54" s="295"/>
      <c r="K54" s="295"/>
      <c r="L54" s="295"/>
      <c r="M54" s="295"/>
      <c r="N54" s="295">
        <v>12</v>
      </c>
      <c r="O54" s="295"/>
      <c r="P54" s="295"/>
      <c r="Q54" s="295"/>
      <c r="R54" s="295"/>
      <c r="S54" s="295"/>
      <c r="T54" s="295"/>
      <c r="U54" s="295"/>
      <c r="V54" s="295"/>
      <c r="W54" s="295"/>
      <c r="X54" s="295"/>
      <c r="Y54" s="415"/>
      <c r="Z54" s="410"/>
      <c r="AA54" s="410"/>
      <c r="AB54" s="410"/>
      <c r="AC54" s="410"/>
      <c r="AD54" s="410"/>
      <c r="AE54" s="410"/>
      <c r="AF54" s="415"/>
      <c r="AG54" s="415"/>
      <c r="AH54" s="415"/>
      <c r="AI54" s="415"/>
      <c r="AJ54" s="415"/>
      <c r="AK54" s="415"/>
      <c r="AL54" s="415"/>
      <c r="AM54" s="296">
        <f>SUM(Y54:AL54)</f>
        <v>0</v>
      </c>
    </row>
    <row r="55" spans="1:39" outlineLevel="1">
      <c r="B55" s="294" t="s">
        <v>268</v>
      </c>
      <c r="C55" s="291" t="s">
        <v>163</v>
      </c>
      <c r="D55" s="295"/>
      <c r="E55" s="295"/>
      <c r="F55" s="295"/>
      <c r="G55" s="295"/>
      <c r="H55" s="295"/>
      <c r="I55" s="295"/>
      <c r="J55" s="295"/>
      <c r="K55" s="295"/>
      <c r="L55" s="295"/>
      <c r="M55" s="295"/>
      <c r="N55" s="295">
        <f>N54</f>
        <v>12</v>
      </c>
      <c r="O55" s="295"/>
      <c r="P55" s="295"/>
      <c r="Q55" s="295"/>
      <c r="R55" s="295"/>
      <c r="S55" s="295"/>
      <c r="T55" s="295"/>
      <c r="U55" s="295"/>
      <c r="V55" s="295"/>
      <c r="W55" s="295"/>
      <c r="X55" s="295"/>
      <c r="Y55" s="411">
        <f>Y54</f>
        <v>0</v>
      </c>
      <c r="Z55" s="411">
        <f t="shared" ref="Z55" si="53">Z54</f>
        <v>0</v>
      </c>
      <c r="AA55" s="411">
        <f t="shared" ref="AA55" si="54">AA54</f>
        <v>0</v>
      </c>
      <c r="AB55" s="411">
        <f t="shared" ref="AB55" si="55">AB54</f>
        <v>0</v>
      </c>
      <c r="AC55" s="411">
        <f t="shared" ref="AC55" si="56">AC54</f>
        <v>0</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2">
        <v>7</v>
      </c>
      <c r="B57" s="520" t="s">
        <v>100</v>
      </c>
      <c r="C57" s="291" t="s">
        <v>25</v>
      </c>
      <c r="D57" s="295">
        <v>218877</v>
      </c>
      <c r="E57" s="295">
        <v>218877</v>
      </c>
      <c r="F57" s="295">
        <v>218877</v>
      </c>
      <c r="G57" s="295">
        <v>218877</v>
      </c>
      <c r="H57" s="295">
        <v>218877</v>
      </c>
      <c r="I57" s="295">
        <v>218877</v>
      </c>
      <c r="J57" s="295">
        <v>202369</v>
      </c>
      <c r="K57" s="295">
        <v>202369</v>
      </c>
      <c r="L57" s="295">
        <v>202369</v>
      </c>
      <c r="M57" s="295">
        <v>148560</v>
      </c>
      <c r="N57" s="295">
        <v>12</v>
      </c>
      <c r="O57" s="295">
        <v>24</v>
      </c>
      <c r="P57" s="295">
        <v>24</v>
      </c>
      <c r="Q57" s="295">
        <v>24</v>
      </c>
      <c r="R57" s="295">
        <v>24</v>
      </c>
      <c r="S57" s="295">
        <v>24</v>
      </c>
      <c r="T57" s="295">
        <v>24</v>
      </c>
      <c r="U57" s="295">
        <v>22</v>
      </c>
      <c r="V57" s="295">
        <v>22</v>
      </c>
      <c r="W57" s="295">
        <v>22</v>
      </c>
      <c r="X57" s="295">
        <v>16</v>
      </c>
      <c r="Y57" s="743"/>
      <c r="Z57" s="743">
        <v>1</v>
      </c>
      <c r="AA57" s="743">
        <v>0</v>
      </c>
      <c r="AB57" s="410"/>
      <c r="AC57" s="743"/>
      <c r="AD57" s="410"/>
      <c r="AE57" s="410"/>
      <c r="AF57" s="415"/>
      <c r="AG57" s="415"/>
      <c r="AH57" s="415"/>
      <c r="AI57" s="415"/>
      <c r="AJ57" s="415"/>
      <c r="AK57" s="415"/>
      <c r="AL57" s="415"/>
      <c r="AM57" s="296">
        <f>SUM(Y57:AL57)</f>
        <v>1</v>
      </c>
    </row>
    <row r="58" spans="1:39" outlineLevel="1">
      <c r="B58" s="294" t="s">
        <v>268</v>
      </c>
      <c r="C58" s="291" t="s">
        <v>163</v>
      </c>
      <c r="D58" s="295">
        <v>-97</v>
      </c>
      <c r="E58" s="295">
        <v>-97</v>
      </c>
      <c r="F58" s="295">
        <v>-97</v>
      </c>
      <c r="G58" s="295">
        <v>106</v>
      </c>
      <c r="H58" s="295">
        <v>106</v>
      </c>
      <c r="I58" s="295">
        <v>106</v>
      </c>
      <c r="J58" s="295">
        <v>16614</v>
      </c>
      <c r="K58" s="295">
        <v>16614</v>
      </c>
      <c r="L58" s="295">
        <v>16614</v>
      </c>
      <c r="M58" s="295">
        <v>11741</v>
      </c>
      <c r="N58" s="295">
        <f>N57</f>
        <v>12</v>
      </c>
      <c r="O58" s="295" t="s">
        <v>699</v>
      </c>
      <c r="P58" s="295" t="s">
        <v>699</v>
      </c>
      <c r="Q58" s="295" t="s">
        <v>699</v>
      </c>
      <c r="R58" s="295" t="s">
        <v>699</v>
      </c>
      <c r="S58" s="295" t="s">
        <v>699</v>
      </c>
      <c r="T58" s="295" t="s">
        <v>699</v>
      </c>
      <c r="U58" s="295">
        <v>2</v>
      </c>
      <c r="V58" s="295">
        <v>2</v>
      </c>
      <c r="W58" s="295">
        <v>2</v>
      </c>
      <c r="X58" s="295">
        <v>1</v>
      </c>
      <c r="Y58" s="411">
        <f>Y57</f>
        <v>0</v>
      </c>
      <c r="Z58" s="411">
        <f>Z57</f>
        <v>1</v>
      </c>
      <c r="AA58" s="411">
        <f t="shared" ref="AA58" si="66">AA57</f>
        <v>0</v>
      </c>
      <c r="AB58" s="411">
        <f t="shared" ref="AB58" si="67">AB57</f>
        <v>0</v>
      </c>
      <c r="AC58" s="411">
        <f t="shared" ref="AC58" si="68">AC57</f>
        <v>0</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0" outlineLevel="1">
      <c r="A60" s="522">
        <v>8</v>
      </c>
      <c r="B60" s="520" t="s">
        <v>101</v>
      </c>
      <c r="C60" s="291" t="s">
        <v>25</v>
      </c>
      <c r="D60" s="295">
        <v>3075</v>
      </c>
      <c r="E60" s="295">
        <v>3075</v>
      </c>
      <c r="F60" s="295">
        <v>3075</v>
      </c>
      <c r="G60" s="295">
        <v>3075</v>
      </c>
      <c r="H60" s="295">
        <v>3075</v>
      </c>
      <c r="I60" s="295">
        <v>3075</v>
      </c>
      <c r="J60" s="295">
        <v>3075</v>
      </c>
      <c r="K60" s="295">
        <v>3075</v>
      </c>
      <c r="L60" s="295">
        <v>3075</v>
      </c>
      <c r="M60" s="295">
        <v>3075</v>
      </c>
      <c r="N60" s="295">
        <v>12</v>
      </c>
      <c r="O60" s="295">
        <v>1</v>
      </c>
      <c r="P60" s="295">
        <v>1</v>
      </c>
      <c r="Q60" s="295">
        <v>1</v>
      </c>
      <c r="R60" s="295">
        <v>1</v>
      </c>
      <c r="S60" s="295">
        <v>1</v>
      </c>
      <c r="T60" s="295">
        <v>1</v>
      </c>
      <c r="U60" s="295">
        <v>1</v>
      </c>
      <c r="V60" s="295">
        <v>1</v>
      </c>
      <c r="W60" s="295">
        <v>1</v>
      </c>
      <c r="X60" s="295">
        <v>1</v>
      </c>
      <c r="Y60" s="415"/>
      <c r="Z60" s="410">
        <v>1</v>
      </c>
      <c r="AA60" s="410">
        <v>0</v>
      </c>
      <c r="AB60" s="410"/>
      <c r="AC60" s="410"/>
      <c r="AD60" s="410"/>
      <c r="AE60" s="410"/>
      <c r="AF60" s="415"/>
      <c r="AG60" s="415"/>
      <c r="AH60" s="415"/>
      <c r="AI60" s="415"/>
      <c r="AJ60" s="415"/>
      <c r="AK60" s="415"/>
      <c r="AL60" s="415"/>
      <c r="AM60" s="296">
        <f>SUM(Y60:AL60)</f>
        <v>1</v>
      </c>
    </row>
    <row r="61" spans="1:39" outlineLevel="1">
      <c r="B61" s="294" t="s">
        <v>268</v>
      </c>
      <c r="C61" s="291" t="s">
        <v>163</v>
      </c>
      <c r="D61" s="295"/>
      <c r="E61" s="295"/>
      <c r="F61" s="295"/>
      <c r="G61" s="295"/>
      <c r="H61" s="295"/>
      <c r="I61" s="295"/>
      <c r="J61" s="295"/>
      <c r="K61" s="295"/>
      <c r="L61" s="295"/>
      <c r="M61" s="295"/>
      <c r="N61" s="295">
        <f>N60</f>
        <v>12</v>
      </c>
      <c r="O61" s="295"/>
      <c r="P61" s="295"/>
      <c r="Q61" s="295"/>
      <c r="R61" s="295"/>
      <c r="S61" s="295"/>
      <c r="T61" s="295"/>
      <c r="U61" s="295"/>
      <c r="V61" s="295"/>
      <c r="W61" s="295"/>
      <c r="X61" s="295"/>
      <c r="Y61" s="411">
        <f>Y60</f>
        <v>0</v>
      </c>
      <c r="Z61" s="411">
        <f t="shared" ref="Z61" si="78">Z60</f>
        <v>1</v>
      </c>
      <c r="AA61" s="411">
        <f t="shared" ref="AA61" si="79">AA60</f>
        <v>0</v>
      </c>
      <c r="AB61" s="411">
        <f t="shared" ref="AB61" si="80">AB60</f>
        <v>0</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0" outlineLevel="1">
      <c r="A63" s="522">
        <v>9</v>
      </c>
      <c r="B63" s="520"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415"/>
      <c r="Z63" s="410"/>
      <c r="AA63" s="410"/>
      <c r="AB63" s="410"/>
      <c r="AC63" s="410"/>
      <c r="AD63" s="410"/>
      <c r="AE63" s="410"/>
      <c r="AF63" s="415"/>
      <c r="AG63" s="415"/>
      <c r="AH63" s="415"/>
      <c r="AI63" s="415"/>
      <c r="AJ63" s="415"/>
      <c r="AK63" s="415"/>
      <c r="AL63" s="415"/>
      <c r="AM63" s="296">
        <f>SUM(Y63:AL63)</f>
        <v>0</v>
      </c>
    </row>
    <row r="64" spans="1:39" outlineLevel="1">
      <c r="B64" s="294" t="s">
        <v>268</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1">
        <f>Y63</f>
        <v>0</v>
      </c>
      <c r="Z64" s="411">
        <f t="shared" ref="Z64" si="91">Z63</f>
        <v>0</v>
      </c>
      <c r="AA64" s="411">
        <f t="shared" ref="AA64" si="92">AA63</f>
        <v>0</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0" outlineLevel="1">
      <c r="A66" s="522">
        <v>10</v>
      </c>
      <c r="B66" s="520"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415"/>
      <c r="Z66" s="410"/>
      <c r="AA66" s="410"/>
      <c r="AB66" s="410"/>
      <c r="AC66" s="410"/>
      <c r="AD66" s="410"/>
      <c r="AE66" s="410"/>
      <c r="AF66" s="415"/>
      <c r="AG66" s="415"/>
      <c r="AH66" s="415"/>
      <c r="AI66" s="415"/>
      <c r="AJ66" s="415"/>
      <c r="AK66" s="415"/>
      <c r="AL66" s="415"/>
      <c r="AM66" s="296">
        <f>SUM(Y66:AL66)</f>
        <v>0</v>
      </c>
    </row>
    <row r="67" spans="1:39" outlineLevel="1">
      <c r="B67" s="294" t="s">
        <v>268</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1">
        <f>Y66</f>
        <v>0</v>
      </c>
      <c r="Z67" s="411">
        <f t="shared" ref="Z67" si="104">Z66</f>
        <v>0</v>
      </c>
      <c r="AA67" s="411">
        <f t="shared" ref="AA67" si="105">AA66</f>
        <v>0</v>
      </c>
      <c r="AB67" s="411">
        <f t="shared" ref="AB67" si="106">AB66</f>
        <v>0</v>
      </c>
      <c r="AC67" s="411">
        <f t="shared" ref="AC67" si="107">AC66</f>
        <v>0</v>
      </c>
      <c r="AD67" s="411">
        <f t="shared" ref="AD67" si="108">AD66</f>
        <v>0</v>
      </c>
      <c r="AE67" s="411">
        <f t="shared" ref="AE67" si="109">AE66</f>
        <v>0</v>
      </c>
      <c r="AF67" s="411">
        <f t="shared" ref="AF67" si="110">AF66</f>
        <v>0</v>
      </c>
      <c r="AG67" s="411">
        <f t="shared" ref="AG67" si="111">AG66</f>
        <v>0</v>
      </c>
      <c r="AH67" s="411">
        <f t="shared" ref="AH67" si="112">AH66</f>
        <v>0</v>
      </c>
      <c r="AI67" s="411">
        <f t="shared" ref="AI67" si="113">AI66</f>
        <v>0</v>
      </c>
      <c r="AJ67" s="411">
        <f t="shared" ref="AJ67" si="114">AJ66</f>
        <v>0</v>
      </c>
      <c r="AK67" s="411">
        <f t="shared" ref="AK67" si="115">AK66</f>
        <v>0</v>
      </c>
      <c r="AL67" s="411">
        <f t="shared" ref="AL67" si="116">AL66</f>
        <v>0</v>
      </c>
      <c r="AM67" s="311"/>
    </row>
    <row r="68" spans="1:39"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75"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0" outlineLevel="1">
      <c r="A70" s="522">
        <v>11</v>
      </c>
      <c r="B70" s="520"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426"/>
      <c r="Z70" s="410"/>
      <c r="AA70" s="410"/>
      <c r="AB70" s="410"/>
      <c r="AC70" s="410"/>
      <c r="AD70" s="410"/>
      <c r="AE70" s="410"/>
      <c r="AF70" s="415"/>
      <c r="AG70" s="415"/>
      <c r="AH70" s="415"/>
      <c r="AI70" s="415"/>
      <c r="AJ70" s="415"/>
      <c r="AK70" s="415"/>
      <c r="AL70" s="415"/>
      <c r="AM70" s="296">
        <f>SUM(Y70:AL70)</f>
        <v>0</v>
      </c>
    </row>
    <row r="71" spans="1:39" outlineLevel="1">
      <c r="B71" s="294" t="s">
        <v>268</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411">
        <f>Y70</f>
        <v>0</v>
      </c>
      <c r="Z71" s="411">
        <f t="shared" ref="Z71" si="117">Z70</f>
        <v>0</v>
      </c>
      <c r="AA71" s="411">
        <f t="shared" ref="AA71" si="118">AA70</f>
        <v>0</v>
      </c>
      <c r="AB71" s="411">
        <f t="shared" ref="AB71" si="119">AB70</f>
        <v>0</v>
      </c>
      <c r="AC71" s="411">
        <f t="shared" ref="AC71" si="120">AC70</f>
        <v>0</v>
      </c>
      <c r="AD71" s="411">
        <f t="shared" ref="AD71" si="121">AD70</f>
        <v>0</v>
      </c>
      <c r="AE71" s="411">
        <f t="shared" ref="AE71" si="122">AE70</f>
        <v>0</v>
      </c>
      <c r="AF71" s="411">
        <f t="shared" ref="AF71" si="123">AF70</f>
        <v>0</v>
      </c>
      <c r="AG71" s="411">
        <f t="shared" ref="AG71" si="124">AG70</f>
        <v>0</v>
      </c>
      <c r="AH71" s="411">
        <f t="shared" ref="AH71" si="125">AH70</f>
        <v>0</v>
      </c>
      <c r="AI71" s="411">
        <f t="shared" ref="AI71" si="126">AI70</f>
        <v>0</v>
      </c>
      <c r="AJ71" s="411">
        <f t="shared" ref="AJ71" si="127">AJ70</f>
        <v>0</v>
      </c>
      <c r="AK71" s="411">
        <f t="shared" ref="AK71" si="128">AK70</f>
        <v>0</v>
      </c>
      <c r="AL71" s="411">
        <f t="shared" ref="AL71" si="129">AL70</f>
        <v>0</v>
      </c>
      <c r="AM71" s="297"/>
    </row>
    <row r="72" spans="1:39"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3"/>
      <c r="AA72" s="423"/>
      <c r="AB72" s="423"/>
      <c r="AC72" s="423"/>
      <c r="AD72" s="423"/>
      <c r="AE72" s="423"/>
      <c r="AF72" s="423"/>
      <c r="AG72" s="423"/>
      <c r="AH72" s="423"/>
      <c r="AI72" s="423"/>
      <c r="AJ72" s="423"/>
      <c r="AK72" s="423"/>
      <c r="AL72" s="423"/>
      <c r="AM72" s="306"/>
    </row>
    <row r="73" spans="1:39" ht="45" outlineLevel="1">
      <c r="A73" s="522">
        <v>12</v>
      </c>
      <c r="B73" s="520"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410"/>
      <c r="Z73" s="410"/>
      <c r="AA73" s="410"/>
      <c r="AB73" s="410"/>
      <c r="AC73" s="410"/>
      <c r="AD73" s="410"/>
      <c r="AE73" s="410"/>
      <c r="AF73" s="415"/>
      <c r="AG73" s="415"/>
      <c r="AH73" s="415"/>
      <c r="AI73" s="415"/>
      <c r="AJ73" s="415"/>
      <c r="AK73" s="415"/>
      <c r="AL73" s="415"/>
      <c r="AM73" s="296">
        <f>SUM(Y73:AL73)</f>
        <v>0</v>
      </c>
    </row>
    <row r="74" spans="1:39" outlineLevel="1">
      <c r="B74" s="520" t="s">
        <v>268</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1">
        <f>Y73</f>
        <v>0</v>
      </c>
      <c r="Z74" s="411">
        <f t="shared" ref="Z74" si="130">Z73</f>
        <v>0</v>
      </c>
      <c r="AA74" s="411">
        <f t="shared" ref="AA74" si="131">AA73</f>
        <v>0</v>
      </c>
      <c r="AB74" s="411">
        <f t="shared" ref="AB74" si="132">AB73</f>
        <v>0</v>
      </c>
      <c r="AC74" s="411">
        <f t="shared" ref="AC74" si="133">AC73</f>
        <v>0</v>
      </c>
      <c r="AD74" s="411">
        <f t="shared" ref="AD74" si="134">AD73</f>
        <v>0</v>
      </c>
      <c r="AE74" s="411">
        <f t="shared" ref="AE74" si="135">AE73</f>
        <v>0</v>
      </c>
      <c r="AF74" s="411">
        <f t="shared" ref="AF74" si="136">AF73</f>
        <v>0</v>
      </c>
      <c r="AG74" s="411">
        <f t="shared" ref="AG74" si="137">AG73</f>
        <v>0</v>
      </c>
      <c r="AH74" s="411">
        <f t="shared" ref="AH74" si="138">AH73</f>
        <v>0</v>
      </c>
      <c r="AI74" s="411">
        <f t="shared" ref="AI74" si="139">AI73</f>
        <v>0</v>
      </c>
      <c r="AJ74" s="411">
        <f t="shared" ref="AJ74" si="140">AJ73</f>
        <v>0</v>
      </c>
      <c r="AK74" s="411">
        <f t="shared" ref="AK74" si="141">AK73</f>
        <v>0</v>
      </c>
      <c r="AL74" s="411">
        <f t="shared" ref="AL74" si="142">AL73</f>
        <v>0</v>
      </c>
      <c r="AM74" s="297"/>
    </row>
    <row r="75" spans="1:39" outlineLevel="1">
      <c r="B75" s="520"/>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0" outlineLevel="1">
      <c r="A76" s="522">
        <v>13</v>
      </c>
      <c r="B76" s="520" t="s">
        <v>106</v>
      </c>
      <c r="C76" s="291" t="s">
        <v>25</v>
      </c>
      <c r="D76" s="295"/>
      <c r="E76" s="295"/>
      <c r="F76" s="295"/>
      <c r="G76" s="295"/>
      <c r="H76" s="295"/>
      <c r="I76" s="295"/>
      <c r="J76" s="295"/>
      <c r="K76" s="295"/>
      <c r="L76" s="295"/>
      <c r="M76" s="295"/>
      <c r="N76" s="295">
        <v>12</v>
      </c>
      <c r="O76" s="295"/>
      <c r="P76" s="295"/>
      <c r="Q76" s="295"/>
      <c r="R76" s="295"/>
      <c r="S76" s="295"/>
      <c r="T76" s="295"/>
      <c r="U76" s="295"/>
      <c r="V76" s="295"/>
      <c r="W76" s="295"/>
      <c r="X76" s="295"/>
      <c r="Y76" s="410"/>
      <c r="Z76" s="410"/>
      <c r="AA76" s="410"/>
      <c r="AB76" s="410"/>
      <c r="AC76" s="410"/>
      <c r="AD76" s="410"/>
      <c r="AE76" s="410"/>
      <c r="AF76" s="415"/>
      <c r="AG76" s="415"/>
      <c r="AH76" s="415"/>
      <c r="AI76" s="415"/>
      <c r="AJ76" s="415"/>
      <c r="AK76" s="415"/>
      <c r="AL76" s="415"/>
      <c r="AM76" s="296">
        <f>SUM(Y76:AL76)</f>
        <v>0</v>
      </c>
    </row>
    <row r="77" spans="1:39" outlineLevel="1">
      <c r="B77" s="520" t="s">
        <v>268</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1">
        <f>Y76</f>
        <v>0</v>
      </c>
      <c r="Z77" s="411">
        <f t="shared" ref="Z77:AL77" si="143">Z76</f>
        <v>0</v>
      </c>
      <c r="AA77" s="411">
        <f t="shared" si="143"/>
        <v>0</v>
      </c>
      <c r="AB77" s="411">
        <f t="shared" si="143"/>
        <v>0</v>
      </c>
      <c r="AC77" s="411">
        <f t="shared" si="143"/>
        <v>0</v>
      </c>
      <c r="AD77" s="411">
        <f t="shared" si="143"/>
        <v>0</v>
      </c>
      <c r="AE77" s="411">
        <f t="shared" si="143"/>
        <v>0</v>
      </c>
      <c r="AF77" s="411">
        <f t="shared" si="143"/>
        <v>0</v>
      </c>
      <c r="AG77" s="411">
        <f t="shared" si="143"/>
        <v>0</v>
      </c>
      <c r="AH77" s="411">
        <f t="shared" si="143"/>
        <v>0</v>
      </c>
      <c r="AI77" s="411">
        <f t="shared" si="143"/>
        <v>0</v>
      </c>
      <c r="AJ77" s="411">
        <f t="shared" si="143"/>
        <v>0</v>
      </c>
      <c r="AK77" s="411">
        <f t="shared" si="143"/>
        <v>0</v>
      </c>
      <c r="AL77" s="411">
        <f t="shared" si="143"/>
        <v>0</v>
      </c>
      <c r="AM77" s="306"/>
    </row>
    <row r="78" spans="1:39" outlineLevel="1">
      <c r="B78" s="520"/>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75" outlineLevel="1">
      <c r="B79" s="288" t="s">
        <v>107</v>
      </c>
      <c r="C79" s="289"/>
      <c r="D79" s="290"/>
      <c r="E79" s="290"/>
      <c r="F79" s="290"/>
      <c r="G79" s="290"/>
      <c r="H79" s="290"/>
      <c r="I79" s="290"/>
      <c r="J79" s="290"/>
      <c r="K79" s="290"/>
      <c r="L79" s="290"/>
      <c r="M79" s="290"/>
      <c r="N79" s="290"/>
      <c r="O79" s="290"/>
      <c r="P79" s="289"/>
      <c r="Q79" s="289"/>
      <c r="R79" s="289"/>
      <c r="S79" s="289"/>
      <c r="T79" s="289"/>
      <c r="U79" s="289"/>
      <c r="V79" s="289"/>
      <c r="W79" s="289"/>
      <c r="X79" s="289"/>
      <c r="Y79" s="414"/>
      <c r="Z79" s="414"/>
      <c r="AA79" s="414"/>
      <c r="AB79" s="414"/>
      <c r="AC79" s="414"/>
      <c r="AD79" s="414"/>
      <c r="AE79" s="414"/>
      <c r="AF79" s="414"/>
      <c r="AG79" s="414"/>
      <c r="AH79" s="414"/>
      <c r="AI79" s="414"/>
      <c r="AJ79" s="414"/>
      <c r="AK79" s="414"/>
      <c r="AL79" s="414"/>
      <c r="AM79" s="292"/>
    </row>
    <row r="80" spans="1:39" outlineLevel="1">
      <c r="A80" s="522">
        <v>14</v>
      </c>
      <c r="B80" s="315" t="s">
        <v>108</v>
      </c>
      <c r="C80" s="291" t="s">
        <v>25</v>
      </c>
      <c r="D80" s="295"/>
      <c r="E80" s="295"/>
      <c r="F80" s="295"/>
      <c r="G80" s="295"/>
      <c r="H80" s="295"/>
      <c r="I80" s="295"/>
      <c r="J80" s="295"/>
      <c r="K80" s="295"/>
      <c r="L80" s="295"/>
      <c r="M80" s="295"/>
      <c r="N80" s="295">
        <v>12</v>
      </c>
      <c r="O80" s="295"/>
      <c r="P80" s="295"/>
      <c r="Q80" s="295"/>
      <c r="R80" s="295"/>
      <c r="S80" s="295"/>
      <c r="T80" s="295"/>
      <c r="U80" s="295"/>
      <c r="V80" s="295"/>
      <c r="W80" s="295"/>
      <c r="X80" s="295"/>
      <c r="Y80" s="743"/>
      <c r="Z80" s="410"/>
      <c r="AA80" s="410"/>
      <c r="AB80" s="410"/>
      <c r="AC80" s="410"/>
      <c r="AD80" s="410"/>
      <c r="AE80" s="410"/>
      <c r="AF80" s="410"/>
      <c r="AG80" s="410"/>
      <c r="AH80" s="410"/>
      <c r="AI80" s="410"/>
      <c r="AJ80" s="410"/>
      <c r="AK80" s="410"/>
      <c r="AL80" s="410"/>
      <c r="AM80" s="296">
        <f>SUM(Y80:AL80)</f>
        <v>0</v>
      </c>
    </row>
    <row r="81" spans="1:40" outlineLevel="1">
      <c r="B81" s="294" t="s">
        <v>268</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1">
        <f>Y80</f>
        <v>0</v>
      </c>
      <c r="Z81" s="411">
        <f t="shared" ref="Z81" si="144">Z80</f>
        <v>0</v>
      </c>
      <c r="AA81" s="411">
        <f t="shared" ref="AA81" si="145">AA80</f>
        <v>0</v>
      </c>
      <c r="AB81" s="411">
        <f t="shared" ref="AB81" si="146">AB80</f>
        <v>0</v>
      </c>
      <c r="AC81" s="411">
        <f t="shared" ref="AC81" si="147">AC80</f>
        <v>0</v>
      </c>
      <c r="AD81" s="411">
        <f>AD80</f>
        <v>0</v>
      </c>
      <c r="AE81" s="411">
        <f t="shared" ref="AE81" si="148">AE80</f>
        <v>0</v>
      </c>
      <c r="AF81" s="411">
        <f t="shared" ref="AF81" si="149">AF80</f>
        <v>0</v>
      </c>
      <c r="AG81" s="411">
        <f t="shared" ref="AG81" si="150">AG80</f>
        <v>0</v>
      </c>
      <c r="AH81" s="411">
        <f t="shared" ref="AH81" si="151">AH80</f>
        <v>0</v>
      </c>
      <c r="AI81" s="411">
        <f t="shared" ref="AI81" si="152">AI80</f>
        <v>0</v>
      </c>
      <c r="AJ81" s="411">
        <f t="shared" ref="AJ81" si="153">AJ80</f>
        <v>0</v>
      </c>
      <c r="AK81" s="411">
        <f t="shared" ref="AK81" si="154">AK80</f>
        <v>0</v>
      </c>
      <c r="AL81" s="411">
        <f t="shared" ref="AL81" si="155">AL80</f>
        <v>0</v>
      </c>
      <c r="AM81" s="297"/>
    </row>
    <row r="82" spans="1:40" s="515" customFormat="1" outlineLevel="1">
      <c r="A82" s="523"/>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6"/>
      <c r="AN82" s="629"/>
    </row>
    <row r="83" spans="1:40" s="309" customFormat="1" ht="15.75" outlineLevel="1">
      <c r="A83" s="523"/>
      <c r="B83" s="288" t="s">
        <v>491</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7"/>
      <c r="AN83" s="630"/>
    </row>
    <row r="84" spans="1:40" outlineLevel="1">
      <c r="A84" s="522">
        <v>15</v>
      </c>
      <c r="B84" s="294" t="s">
        <v>496</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10"/>
      <c r="Z84" s="410"/>
      <c r="AA84" s="410"/>
      <c r="AB84" s="410"/>
      <c r="AC84" s="410"/>
      <c r="AD84" s="410"/>
      <c r="AE84" s="410"/>
      <c r="AF84" s="410"/>
      <c r="AG84" s="410"/>
      <c r="AH84" s="410"/>
      <c r="AI84" s="410"/>
      <c r="AJ84" s="410"/>
      <c r="AK84" s="410"/>
      <c r="AL84" s="410"/>
      <c r="AM84" s="296">
        <f>SUM(Y84:AL84)</f>
        <v>0</v>
      </c>
    </row>
    <row r="85" spans="1:40" outlineLevel="1">
      <c r="B85" s="294" t="s">
        <v>268</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1">
        <f>Y84</f>
        <v>0</v>
      </c>
      <c r="Z85" s="411">
        <f t="shared" ref="Z85:AC85" si="156">Z84</f>
        <v>0</v>
      </c>
      <c r="AA85" s="411">
        <f t="shared" si="156"/>
        <v>0</v>
      </c>
      <c r="AB85" s="411">
        <f t="shared" si="156"/>
        <v>0</v>
      </c>
      <c r="AC85" s="411">
        <f t="shared" si="156"/>
        <v>0</v>
      </c>
      <c r="AD85" s="411">
        <f>AD84</f>
        <v>0</v>
      </c>
      <c r="AE85" s="411">
        <f t="shared" ref="AE85:AL85" si="157">AE84</f>
        <v>0</v>
      </c>
      <c r="AF85" s="411">
        <f t="shared" si="157"/>
        <v>0</v>
      </c>
      <c r="AG85" s="411">
        <f t="shared" si="157"/>
        <v>0</v>
      </c>
      <c r="AH85" s="411">
        <f t="shared" si="157"/>
        <v>0</v>
      </c>
      <c r="AI85" s="411">
        <f t="shared" si="157"/>
        <v>0</v>
      </c>
      <c r="AJ85" s="411">
        <f t="shared" si="157"/>
        <v>0</v>
      </c>
      <c r="AK85" s="411">
        <f t="shared" si="157"/>
        <v>0</v>
      </c>
      <c r="AL85" s="411">
        <f t="shared" si="157"/>
        <v>0</v>
      </c>
      <c r="AM85" s="297"/>
    </row>
    <row r="86" spans="1:40"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outlineLevel="1">
      <c r="A87" s="522">
        <v>16</v>
      </c>
      <c r="B87" s="324" t="s">
        <v>492</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10"/>
      <c r="Z87" s="410"/>
      <c r="AA87" s="410"/>
      <c r="AB87" s="410"/>
      <c r="AC87" s="410"/>
      <c r="AD87" s="410"/>
      <c r="AE87" s="410"/>
      <c r="AF87" s="410"/>
      <c r="AG87" s="410"/>
      <c r="AH87" s="410"/>
      <c r="AI87" s="410"/>
      <c r="AJ87" s="410"/>
      <c r="AK87" s="410"/>
      <c r="AL87" s="410"/>
      <c r="AM87" s="296">
        <f>SUM(Y87:AL87)</f>
        <v>0</v>
      </c>
    </row>
    <row r="88" spans="1:40" s="283" customFormat="1" outlineLevel="1">
      <c r="A88" s="522"/>
      <c r="B88" s="324" t="s">
        <v>268</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1">
        <f>Y87</f>
        <v>0</v>
      </c>
      <c r="Z88" s="411">
        <f t="shared" ref="Z88:AC88" si="158">Z87</f>
        <v>0</v>
      </c>
      <c r="AA88" s="411">
        <f t="shared" si="158"/>
        <v>0</v>
      </c>
      <c r="AB88" s="411">
        <f t="shared" si="158"/>
        <v>0</v>
      </c>
      <c r="AC88" s="411">
        <f t="shared" si="158"/>
        <v>0</v>
      </c>
      <c r="AD88" s="411">
        <f>AD87</f>
        <v>0</v>
      </c>
      <c r="AE88" s="411">
        <f t="shared" ref="AE88:AL88" si="159">AE87</f>
        <v>0</v>
      </c>
      <c r="AF88" s="411">
        <f t="shared" si="159"/>
        <v>0</v>
      </c>
      <c r="AG88" s="411">
        <f t="shared" si="159"/>
        <v>0</v>
      </c>
      <c r="AH88" s="411">
        <f t="shared" si="159"/>
        <v>0</v>
      </c>
      <c r="AI88" s="411">
        <f t="shared" si="159"/>
        <v>0</v>
      </c>
      <c r="AJ88" s="411">
        <f t="shared" si="159"/>
        <v>0</v>
      </c>
      <c r="AK88" s="411">
        <f t="shared" si="159"/>
        <v>0</v>
      </c>
      <c r="AL88" s="411">
        <f t="shared" si="159"/>
        <v>0</v>
      </c>
      <c r="AM88" s="297"/>
    </row>
    <row r="89" spans="1:40" s="283" customFormat="1" outlineLevel="1">
      <c r="A89" s="522"/>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75" outlineLevel="1">
      <c r="B90" s="519" t="s">
        <v>497</v>
      </c>
      <c r="C90" s="320"/>
      <c r="D90" s="290"/>
      <c r="E90" s="289"/>
      <c r="F90" s="289"/>
      <c r="G90" s="289"/>
      <c r="H90" s="289"/>
      <c r="I90" s="289"/>
      <c r="J90" s="289"/>
      <c r="K90" s="289"/>
      <c r="L90" s="289"/>
      <c r="M90" s="289"/>
      <c r="N90" s="290"/>
      <c r="O90" s="289"/>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40" outlineLevel="1">
      <c r="A91" s="522">
        <v>17</v>
      </c>
      <c r="B91" s="520"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6"/>
      <c r="Z91" s="410"/>
      <c r="AA91" s="410"/>
      <c r="AB91" s="410"/>
      <c r="AC91" s="410"/>
      <c r="AD91" s="410"/>
      <c r="AE91" s="410"/>
      <c r="AF91" s="415"/>
      <c r="AG91" s="415"/>
      <c r="AH91" s="415"/>
      <c r="AI91" s="415"/>
      <c r="AJ91" s="415"/>
      <c r="AK91" s="415"/>
      <c r="AL91" s="415"/>
      <c r="AM91" s="296">
        <f>SUM(Y91:AL91)</f>
        <v>0</v>
      </c>
    </row>
    <row r="92" spans="1:40" outlineLevel="1">
      <c r="B92" s="294" t="s">
        <v>268</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1">
        <f>Y91</f>
        <v>0</v>
      </c>
      <c r="Z92" s="411">
        <f t="shared" ref="Z92:AL92" si="160">Z91</f>
        <v>0</v>
      </c>
      <c r="AA92" s="411">
        <f t="shared" si="160"/>
        <v>0</v>
      </c>
      <c r="AB92" s="411">
        <f t="shared" si="160"/>
        <v>0</v>
      </c>
      <c r="AC92" s="411">
        <f t="shared" si="160"/>
        <v>0</v>
      </c>
      <c r="AD92" s="411">
        <f t="shared" si="160"/>
        <v>0</v>
      </c>
      <c r="AE92" s="411">
        <f t="shared" si="160"/>
        <v>0</v>
      </c>
      <c r="AF92" s="411">
        <f t="shared" si="160"/>
        <v>0</v>
      </c>
      <c r="AG92" s="411">
        <f t="shared" si="160"/>
        <v>0</v>
      </c>
      <c r="AH92" s="411">
        <f t="shared" si="160"/>
        <v>0</v>
      </c>
      <c r="AI92" s="411">
        <f t="shared" si="160"/>
        <v>0</v>
      </c>
      <c r="AJ92" s="411">
        <f t="shared" si="160"/>
        <v>0</v>
      </c>
      <c r="AK92" s="411">
        <f t="shared" si="160"/>
        <v>0</v>
      </c>
      <c r="AL92" s="411">
        <f t="shared" si="160"/>
        <v>0</v>
      </c>
      <c r="AM92" s="306"/>
    </row>
    <row r="93" spans="1:40"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outlineLevel="1">
      <c r="A94" s="522">
        <v>18</v>
      </c>
      <c r="B94" s="520" t="s">
        <v>109</v>
      </c>
      <c r="C94" s="291" t="s">
        <v>25</v>
      </c>
      <c r="D94" s="295"/>
      <c r="E94" s="295"/>
      <c r="F94" s="295"/>
      <c r="G94" s="295"/>
      <c r="H94" s="295"/>
      <c r="I94" s="295"/>
      <c r="J94" s="295"/>
      <c r="K94" s="295"/>
      <c r="L94" s="295"/>
      <c r="M94" s="295"/>
      <c r="N94" s="295">
        <v>12</v>
      </c>
      <c r="O94" s="295"/>
      <c r="P94" s="295"/>
      <c r="Q94" s="295"/>
      <c r="R94" s="295"/>
      <c r="S94" s="295"/>
      <c r="T94" s="295"/>
      <c r="U94" s="295"/>
      <c r="V94" s="295"/>
      <c r="W94" s="295"/>
      <c r="X94" s="295"/>
      <c r="Y94" s="426"/>
      <c r="Z94" s="410"/>
      <c r="AA94" s="410"/>
      <c r="AB94" s="410"/>
      <c r="AC94" s="410"/>
      <c r="AD94" s="410"/>
      <c r="AE94" s="410"/>
      <c r="AF94" s="415"/>
      <c r="AG94" s="415"/>
      <c r="AH94" s="415"/>
      <c r="AI94" s="415"/>
      <c r="AJ94" s="415"/>
      <c r="AK94" s="415"/>
      <c r="AL94" s="415"/>
      <c r="AM94" s="296">
        <f>SUM(Y94:AL94)</f>
        <v>0</v>
      </c>
    </row>
    <row r="95" spans="1:40" outlineLevel="1">
      <c r="B95" s="294" t="s">
        <v>268</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1">
        <f>Y94</f>
        <v>0</v>
      </c>
      <c r="Z95" s="411">
        <f t="shared" ref="Z95" si="161">Z94</f>
        <v>0</v>
      </c>
      <c r="AA95" s="411">
        <f t="shared" ref="AA95" si="162">AA94</f>
        <v>0</v>
      </c>
      <c r="AB95" s="411">
        <f t="shared" ref="AB95" si="163">AB94</f>
        <v>0</v>
      </c>
      <c r="AC95" s="411">
        <f t="shared" ref="AC95" si="164">AC94</f>
        <v>0</v>
      </c>
      <c r="AD95" s="411">
        <f t="shared" ref="AD95" si="165">AD94</f>
        <v>0</v>
      </c>
      <c r="AE95" s="411">
        <f t="shared" ref="AE95" si="166">AE94</f>
        <v>0</v>
      </c>
      <c r="AF95" s="411">
        <f t="shared" ref="AF95" si="167">AF94</f>
        <v>0</v>
      </c>
      <c r="AG95" s="411">
        <f t="shared" ref="AG95" si="168">AG94</f>
        <v>0</v>
      </c>
      <c r="AH95" s="411">
        <f t="shared" ref="AH95" si="169">AH94</f>
        <v>0</v>
      </c>
      <c r="AI95" s="411">
        <f t="shared" ref="AI95" si="170">AI94</f>
        <v>0</v>
      </c>
      <c r="AJ95" s="411">
        <f t="shared" ref="AJ95" si="171">AJ94</f>
        <v>0</v>
      </c>
      <c r="AK95" s="411">
        <f t="shared" ref="AK95" si="172">AK94</f>
        <v>0</v>
      </c>
      <c r="AL95" s="411">
        <f t="shared" ref="AL95" si="173">AL94</f>
        <v>0</v>
      </c>
      <c r="AM95" s="306"/>
    </row>
    <row r="96" spans="1:40"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outlineLevel="1">
      <c r="A97" s="522">
        <v>19</v>
      </c>
      <c r="B97" s="520"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6"/>
      <c r="Z97" s="410"/>
      <c r="AA97" s="410"/>
      <c r="AB97" s="410"/>
      <c r="AC97" s="410"/>
      <c r="AD97" s="410"/>
      <c r="AE97" s="410"/>
      <c r="AF97" s="415"/>
      <c r="AG97" s="415"/>
      <c r="AH97" s="415"/>
      <c r="AI97" s="415"/>
      <c r="AJ97" s="415"/>
      <c r="AK97" s="415"/>
      <c r="AL97" s="415"/>
      <c r="AM97" s="296">
        <f>SUM(Y97:AL97)</f>
        <v>0</v>
      </c>
    </row>
    <row r="98" spans="1:39" outlineLevel="1">
      <c r="B98" s="294" t="s">
        <v>268</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1">
        <f>Y97</f>
        <v>0</v>
      </c>
      <c r="Z98" s="411">
        <f t="shared" ref="Z98:AL98" si="174">Z97</f>
        <v>0</v>
      </c>
      <c r="AA98" s="411">
        <f t="shared" si="174"/>
        <v>0</v>
      </c>
      <c r="AB98" s="411">
        <f t="shared" si="174"/>
        <v>0</v>
      </c>
      <c r="AC98" s="411">
        <f t="shared" si="174"/>
        <v>0</v>
      </c>
      <c r="AD98" s="411">
        <f t="shared" si="174"/>
        <v>0</v>
      </c>
      <c r="AE98" s="411">
        <f t="shared" si="174"/>
        <v>0</v>
      </c>
      <c r="AF98" s="411">
        <f t="shared" si="174"/>
        <v>0</v>
      </c>
      <c r="AG98" s="411">
        <f t="shared" si="174"/>
        <v>0</v>
      </c>
      <c r="AH98" s="411">
        <f t="shared" si="174"/>
        <v>0</v>
      </c>
      <c r="AI98" s="411">
        <f t="shared" si="174"/>
        <v>0</v>
      </c>
      <c r="AJ98" s="411">
        <f t="shared" si="174"/>
        <v>0</v>
      </c>
      <c r="AK98" s="411">
        <f t="shared" si="174"/>
        <v>0</v>
      </c>
      <c r="AL98" s="411">
        <f t="shared" si="174"/>
        <v>0</v>
      </c>
      <c r="AM98" s="297"/>
    </row>
    <row r="99" spans="1:39"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outlineLevel="1">
      <c r="A100" s="522">
        <v>20</v>
      </c>
      <c r="B100" s="520"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6"/>
      <c r="Z100" s="410"/>
      <c r="AA100" s="410"/>
      <c r="AB100" s="410"/>
      <c r="AC100" s="410"/>
      <c r="AD100" s="410"/>
      <c r="AE100" s="410"/>
      <c r="AF100" s="415"/>
      <c r="AG100" s="415"/>
      <c r="AH100" s="415"/>
      <c r="AI100" s="415"/>
      <c r="AJ100" s="415"/>
      <c r="AK100" s="415"/>
      <c r="AL100" s="415"/>
      <c r="AM100" s="296">
        <f>SUM(Y100:AL100)</f>
        <v>0</v>
      </c>
    </row>
    <row r="101" spans="1:39" outlineLevel="1">
      <c r="B101" s="294" t="s">
        <v>268</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1">
        <f t="shared" ref="Y101:AL101" si="175">Y100</f>
        <v>0</v>
      </c>
      <c r="Z101" s="411">
        <f t="shared" si="175"/>
        <v>0</v>
      </c>
      <c r="AA101" s="411">
        <f t="shared" si="175"/>
        <v>0</v>
      </c>
      <c r="AB101" s="411">
        <f t="shared" si="175"/>
        <v>0</v>
      </c>
      <c r="AC101" s="411">
        <f t="shared" si="175"/>
        <v>0</v>
      </c>
      <c r="AD101" s="411">
        <f t="shared" si="175"/>
        <v>0</v>
      </c>
      <c r="AE101" s="411">
        <f t="shared" si="175"/>
        <v>0</v>
      </c>
      <c r="AF101" s="411">
        <f t="shared" si="175"/>
        <v>0</v>
      </c>
      <c r="AG101" s="411">
        <f t="shared" si="175"/>
        <v>0</v>
      </c>
      <c r="AH101" s="411">
        <f t="shared" si="175"/>
        <v>0</v>
      </c>
      <c r="AI101" s="411">
        <f t="shared" si="175"/>
        <v>0</v>
      </c>
      <c r="AJ101" s="411">
        <f t="shared" si="175"/>
        <v>0</v>
      </c>
      <c r="AK101" s="411">
        <f t="shared" si="175"/>
        <v>0</v>
      </c>
      <c r="AL101" s="411">
        <f t="shared" si="175"/>
        <v>0</v>
      </c>
      <c r="AM101" s="306"/>
    </row>
    <row r="102" spans="1:39" ht="15.75"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75" outlineLevel="1">
      <c r="B103" s="518" t="s">
        <v>504</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75" outlineLevel="1">
      <c r="B104" s="288" t="s">
        <v>500</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outlineLevel="1">
      <c r="A105" s="522">
        <v>21</v>
      </c>
      <c r="B105" s="520" t="s">
        <v>113</v>
      </c>
      <c r="C105" s="291" t="s">
        <v>25</v>
      </c>
      <c r="D105" s="295"/>
      <c r="E105" s="295"/>
      <c r="F105" s="295"/>
      <c r="G105" s="295"/>
      <c r="H105" s="295"/>
      <c r="I105" s="295"/>
      <c r="J105" s="295"/>
      <c r="K105" s="295"/>
      <c r="L105" s="295"/>
      <c r="M105" s="295"/>
      <c r="N105" s="291"/>
      <c r="O105" s="295"/>
      <c r="P105" s="295"/>
      <c r="Q105" s="295"/>
      <c r="R105" s="295"/>
      <c r="S105" s="295"/>
      <c r="T105" s="295"/>
      <c r="U105" s="295"/>
      <c r="V105" s="295"/>
      <c r="W105" s="295"/>
      <c r="X105" s="295"/>
      <c r="Y105" s="743"/>
      <c r="Z105" s="410"/>
      <c r="AA105" s="410"/>
      <c r="AB105" s="410"/>
      <c r="AC105" s="410"/>
      <c r="AD105" s="410"/>
      <c r="AE105" s="410"/>
      <c r="AF105" s="410"/>
      <c r="AG105" s="410"/>
      <c r="AH105" s="410"/>
      <c r="AI105" s="410"/>
      <c r="AJ105" s="410"/>
      <c r="AK105" s="410"/>
      <c r="AL105" s="410"/>
      <c r="AM105" s="296">
        <f>SUM(Y105:AL105)</f>
        <v>0</v>
      </c>
    </row>
    <row r="106" spans="1:39" outlineLevel="1">
      <c r="B106" s="294" t="s">
        <v>268</v>
      </c>
      <c r="C106" s="291" t="s">
        <v>163</v>
      </c>
      <c r="D106" s="295"/>
      <c r="E106" s="295"/>
      <c r="F106" s="295"/>
      <c r="G106" s="295"/>
      <c r="H106" s="295"/>
      <c r="I106" s="295"/>
      <c r="J106" s="295"/>
      <c r="K106" s="295"/>
      <c r="L106" s="295"/>
      <c r="M106" s="295"/>
      <c r="N106" s="291"/>
      <c r="O106" s="295"/>
      <c r="P106" s="295"/>
      <c r="Q106" s="295"/>
      <c r="R106" s="295"/>
      <c r="S106" s="295"/>
      <c r="T106" s="295"/>
      <c r="U106" s="295"/>
      <c r="V106" s="295"/>
      <c r="W106" s="295"/>
      <c r="X106" s="295"/>
      <c r="Y106" s="411">
        <f>Y105</f>
        <v>0</v>
      </c>
      <c r="Z106" s="411">
        <f t="shared" ref="Z106" si="176">Z105</f>
        <v>0</v>
      </c>
      <c r="AA106" s="411">
        <f t="shared" ref="AA106" si="177">AA105</f>
        <v>0</v>
      </c>
      <c r="AB106" s="411">
        <f t="shared" ref="AB106" si="178">AB105</f>
        <v>0</v>
      </c>
      <c r="AC106" s="411">
        <f t="shared" ref="AC106" si="179">AC105</f>
        <v>0</v>
      </c>
      <c r="AD106" s="411">
        <f t="shared" ref="AD106" si="180">AD105</f>
        <v>0</v>
      </c>
      <c r="AE106" s="411">
        <f t="shared" ref="AE106" si="181">AE105</f>
        <v>0</v>
      </c>
      <c r="AF106" s="411">
        <f t="shared" ref="AF106" si="182">AF105</f>
        <v>0</v>
      </c>
      <c r="AG106" s="411">
        <f t="shared" ref="AG106" si="183">AG105</f>
        <v>0</v>
      </c>
      <c r="AH106" s="411">
        <f t="shared" ref="AH106" si="184">AH105</f>
        <v>0</v>
      </c>
      <c r="AI106" s="411">
        <f t="shared" ref="AI106" si="185">AI105</f>
        <v>0</v>
      </c>
      <c r="AJ106" s="411">
        <f t="shared" ref="AJ106" si="186">AJ105</f>
        <v>0</v>
      </c>
      <c r="AK106" s="411">
        <f t="shared" ref="AK106" si="187">AK105</f>
        <v>0</v>
      </c>
      <c r="AL106" s="411">
        <f t="shared" ref="AL106" si="188">AL105</f>
        <v>0</v>
      </c>
      <c r="AM106" s="306"/>
    </row>
    <row r="107" spans="1:39"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0" outlineLevel="1">
      <c r="A108" s="522">
        <v>22</v>
      </c>
      <c r="B108" s="520" t="s">
        <v>114</v>
      </c>
      <c r="C108" s="291" t="s">
        <v>25</v>
      </c>
      <c r="D108" s="295"/>
      <c r="E108" s="295"/>
      <c r="F108" s="295"/>
      <c r="G108" s="295"/>
      <c r="H108" s="295"/>
      <c r="I108" s="295"/>
      <c r="J108" s="295"/>
      <c r="K108" s="295"/>
      <c r="L108" s="295"/>
      <c r="M108" s="295"/>
      <c r="N108" s="291"/>
      <c r="O108" s="295"/>
      <c r="P108" s="295"/>
      <c r="Q108" s="295"/>
      <c r="R108" s="295"/>
      <c r="S108" s="295"/>
      <c r="T108" s="295"/>
      <c r="U108" s="295"/>
      <c r="V108" s="295"/>
      <c r="W108" s="295"/>
      <c r="X108" s="295"/>
      <c r="Y108" s="743"/>
      <c r="Z108" s="410"/>
      <c r="AA108" s="410"/>
      <c r="AB108" s="410"/>
      <c r="AC108" s="410"/>
      <c r="AD108" s="410"/>
      <c r="AE108" s="410"/>
      <c r="AF108" s="410"/>
      <c r="AG108" s="410"/>
      <c r="AH108" s="410"/>
      <c r="AI108" s="410"/>
      <c r="AJ108" s="410"/>
      <c r="AK108" s="410"/>
      <c r="AL108" s="410"/>
      <c r="AM108" s="296">
        <f>SUM(Y108:AL108)</f>
        <v>0</v>
      </c>
    </row>
    <row r="109" spans="1:39" outlineLevel="1">
      <c r="B109" s="294" t="s">
        <v>268</v>
      </c>
      <c r="C109" s="291" t="s">
        <v>163</v>
      </c>
      <c r="D109" s="295"/>
      <c r="E109" s="295"/>
      <c r="F109" s="295"/>
      <c r="G109" s="295"/>
      <c r="H109" s="295"/>
      <c r="I109" s="295"/>
      <c r="J109" s="295"/>
      <c r="K109" s="295"/>
      <c r="L109" s="295"/>
      <c r="M109" s="295"/>
      <c r="N109" s="291"/>
      <c r="O109" s="295"/>
      <c r="P109" s="295"/>
      <c r="Q109" s="295"/>
      <c r="R109" s="295"/>
      <c r="S109" s="295"/>
      <c r="T109" s="295"/>
      <c r="U109" s="295"/>
      <c r="V109" s="295"/>
      <c r="W109" s="295"/>
      <c r="X109" s="295"/>
      <c r="Y109" s="411">
        <f>Y108</f>
        <v>0</v>
      </c>
      <c r="Z109" s="411">
        <f t="shared" ref="Z109" si="189">Z108</f>
        <v>0</v>
      </c>
      <c r="AA109" s="411">
        <f t="shared" ref="AA109" si="190">AA108</f>
        <v>0</v>
      </c>
      <c r="AB109" s="411">
        <f t="shared" ref="AB109" si="191">AB108</f>
        <v>0</v>
      </c>
      <c r="AC109" s="411">
        <f t="shared" ref="AC109" si="192">AC108</f>
        <v>0</v>
      </c>
      <c r="AD109" s="411">
        <f t="shared" ref="AD109" si="193">AD108</f>
        <v>0</v>
      </c>
      <c r="AE109" s="411">
        <f t="shared" ref="AE109" si="194">AE108</f>
        <v>0</v>
      </c>
      <c r="AF109" s="411">
        <f t="shared" ref="AF109" si="195">AF108</f>
        <v>0</v>
      </c>
      <c r="AG109" s="411">
        <f t="shared" ref="AG109" si="196">AG108</f>
        <v>0</v>
      </c>
      <c r="AH109" s="411">
        <f t="shared" ref="AH109" si="197">AH108</f>
        <v>0</v>
      </c>
      <c r="AI109" s="411">
        <f t="shared" ref="AI109" si="198">AI108</f>
        <v>0</v>
      </c>
      <c r="AJ109" s="411">
        <f t="shared" ref="AJ109" si="199">AJ108</f>
        <v>0</v>
      </c>
      <c r="AK109" s="411">
        <f t="shared" ref="AK109" si="200">AK108</f>
        <v>0</v>
      </c>
      <c r="AL109" s="411">
        <f t="shared" ref="AL109" si="201">AL108</f>
        <v>0</v>
      </c>
      <c r="AM109" s="306"/>
    </row>
    <row r="110" spans="1:39"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30" outlineLevel="1">
      <c r="A111" s="522">
        <v>23</v>
      </c>
      <c r="B111" s="520" t="s">
        <v>115</v>
      </c>
      <c r="C111" s="291" t="s">
        <v>25</v>
      </c>
      <c r="D111" s="295"/>
      <c r="E111" s="295"/>
      <c r="F111" s="295"/>
      <c r="G111" s="295"/>
      <c r="H111" s="295"/>
      <c r="I111" s="295"/>
      <c r="J111" s="295"/>
      <c r="K111" s="295"/>
      <c r="L111" s="295"/>
      <c r="M111" s="295"/>
      <c r="N111" s="291"/>
      <c r="O111" s="295"/>
      <c r="P111" s="295"/>
      <c r="Q111" s="295"/>
      <c r="R111" s="295"/>
      <c r="S111" s="295"/>
      <c r="T111" s="295"/>
      <c r="U111" s="295"/>
      <c r="V111" s="295"/>
      <c r="W111" s="295"/>
      <c r="X111" s="295"/>
      <c r="Y111" s="410"/>
      <c r="Z111" s="410"/>
      <c r="AA111" s="410"/>
      <c r="AB111" s="410"/>
      <c r="AC111" s="410"/>
      <c r="AD111" s="410"/>
      <c r="AE111" s="410"/>
      <c r="AF111" s="410"/>
      <c r="AG111" s="410"/>
      <c r="AH111" s="410"/>
      <c r="AI111" s="410"/>
      <c r="AJ111" s="410"/>
      <c r="AK111" s="410"/>
      <c r="AL111" s="410"/>
      <c r="AM111" s="296">
        <f>SUM(Y111:AL111)</f>
        <v>0</v>
      </c>
    </row>
    <row r="112" spans="1:39" outlineLevel="1">
      <c r="B112" s="294" t="s">
        <v>268</v>
      </c>
      <c r="C112" s="291" t="s">
        <v>163</v>
      </c>
      <c r="D112" s="295"/>
      <c r="E112" s="295"/>
      <c r="F112" s="295"/>
      <c r="G112" s="295"/>
      <c r="H112" s="295"/>
      <c r="I112" s="295"/>
      <c r="J112" s="295"/>
      <c r="K112" s="295"/>
      <c r="L112" s="295"/>
      <c r="M112" s="295"/>
      <c r="N112" s="291"/>
      <c r="O112" s="295"/>
      <c r="P112" s="295"/>
      <c r="Q112" s="295"/>
      <c r="R112" s="295"/>
      <c r="S112" s="295"/>
      <c r="T112" s="295"/>
      <c r="U112" s="295"/>
      <c r="V112" s="295"/>
      <c r="W112" s="295"/>
      <c r="X112" s="295"/>
      <c r="Y112" s="411">
        <f>Y111</f>
        <v>0</v>
      </c>
      <c r="Z112" s="411">
        <f t="shared" ref="Z112" si="202">Z111</f>
        <v>0</v>
      </c>
      <c r="AA112" s="411">
        <f t="shared" ref="AA112" si="203">AA111</f>
        <v>0</v>
      </c>
      <c r="AB112" s="411">
        <f t="shared" ref="AB112" si="204">AB111</f>
        <v>0</v>
      </c>
      <c r="AC112" s="411">
        <f t="shared" ref="AC112" si="205">AC111</f>
        <v>0</v>
      </c>
      <c r="AD112" s="411">
        <f t="shared" ref="AD112" si="206">AD111</f>
        <v>0</v>
      </c>
      <c r="AE112" s="411">
        <f t="shared" ref="AE112" si="207">AE111</f>
        <v>0</v>
      </c>
      <c r="AF112" s="411">
        <f t="shared" ref="AF112" si="208">AF111</f>
        <v>0</v>
      </c>
      <c r="AG112" s="411">
        <f t="shared" ref="AG112" si="209">AG111</f>
        <v>0</v>
      </c>
      <c r="AH112" s="411">
        <f t="shared" ref="AH112" si="210">AH111</f>
        <v>0</v>
      </c>
      <c r="AI112" s="411">
        <f t="shared" ref="AI112" si="211">AI111</f>
        <v>0</v>
      </c>
      <c r="AJ112" s="411">
        <f t="shared" ref="AJ112" si="212">AJ111</f>
        <v>0</v>
      </c>
      <c r="AK112" s="411">
        <f t="shared" ref="AK112" si="213">AK111</f>
        <v>0</v>
      </c>
      <c r="AL112" s="411">
        <f t="shared" ref="AL112" si="214">AL111</f>
        <v>0</v>
      </c>
      <c r="AM112" s="306"/>
    </row>
    <row r="113" spans="1:39"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30" outlineLevel="1">
      <c r="A114" s="522">
        <v>24</v>
      </c>
      <c r="B114" s="520" t="s">
        <v>116</v>
      </c>
      <c r="C114" s="291" t="s">
        <v>25</v>
      </c>
      <c r="D114" s="295"/>
      <c r="E114" s="295"/>
      <c r="F114" s="295"/>
      <c r="G114" s="295"/>
      <c r="H114" s="295"/>
      <c r="I114" s="295"/>
      <c r="J114" s="295"/>
      <c r="K114" s="295"/>
      <c r="L114" s="295"/>
      <c r="M114" s="295"/>
      <c r="N114" s="291"/>
      <c r="O114" s="295"/>
      <c r="P114" s="295"/>
      <c r="Q114" s="295"/>
      <c r="R114" s="295"/>
      <c r="S114" s="295"/>
      <c r="T114" s="295"/>
      <c r="U114" s="295"/>
      <c r="V114" s="295"/>
      <c r="W114" s="295"/>
      <c r="X114" s="295"/>
      <c r="Y114" s="410"/>
      <c r="Z114" s="410"/>
      <c r="AA114" s="410"/>
      <c r="AB114" s="410"/>
      <c r="AC114" s="410"/>
      <c r="AD114" s="410"/>
      <c r="AE114" s="410"/>
      <c r="AF114" s="410"/>
      <c r="AG114" s="410"/>
      <c r="AH114" s="410"/>
      <c r="AI114" s="410"/>
      <c r="AJ114" s="410"/>
      <c r="AK114" s="410"/>
      <c r="AL114" s="410"/>
      <c r="AM114" s="296">
        <f>SUM(Y114:AL114)</f>
        <v>0</v>
      </c>
    </row>
    <row r="115" spans="1:39" outlineLevel="1">
      <c r="B115" s="294" t="s">
        <v>268</v>
      </c>
      <c r="C115" s="291" t="s">
        <v>163</v>
      </c>
      <c r="D115" s="295"/>
      <c r="E115" s="295"/>
      <c r="F115" s="295"/>
      <c r="G115" s="295"/>
      <c r="H115" s="295"/>
      <c r="I115" s="295"/>
      <c r="J115" s="295"/>
      <c r="K115" s="295"/>
      <c r="L115" s="295"/>
      <c r="M115" s="295"/>
      <c r="N115" s="291"/>
      <c r="O115" s="295"/>
      <c r="P115" s="295"/>
      <c r="Q115" s="295"/>
      <c r="R115" s="295"/>
      <c r="S115" s="295"/>
      <c r="T115" s="295"/>
      <c r="U115" s="295"/>
      <c r="V115" s="295"/>
      <c r="W115" s="295"/>
      <c r="X115" s="295"/>
      <c r="Y115" s="411">
        <f>Y114</f>
        <v>0</v>
      </c>
      <c r="Z115" s="411">
        <f t="shared" ref="Z115" si="215">Z114</f>
        <v>0</v>
      </c>
      <c r="AA115" s="411">
        <f t="shared" ref="AA115" si="216">AA114</f>
        <v>0</v>
      </c>
      <c r="AB115" s="411">
        <f t="shared" ref="AB115" si="217">AB114</f>
        <v>0</v>
      </c>
      <c r="AC115" s="411">
        <f t="shared" ref="AC115" si="218">AC114</f>
        <v>0</v>
      </c>
      <c r="AD115" s="411">
        <f t="shared" ref="AD115" si="219">AD114</f>
        <v>0</v>
      </c>
      <c r="AE115" s="411">
        <f t="shared" ref="AE115" si="220">AE114</f>
        <v>0</v>
      </c>
      <c r="AF115" s="411">
        <f t="shared" ref="AF115" si="221">AF114</f>
        <v>0</v>
      </c>
      <c r="AG115" s="411">
        <f t="shared" ref="AG115" si="222">AG114</f>
        <v>0</v>
      </c>
      <c r="AH115" s="411">
        <f t="shared" ref="AH115" si="223">AH114</f>
        <v>0</v>
      </c>
      <c r="AI115" s="411">
        <f t="shared" ref="AI115" si="224">AI114</f>
        <v>0</v>
      </c>
      <c r="AJ115" s="411">
        <f t="shared" ref="AJ115" si="225">AJ114</f>
        <v>0</v>
      </c>
      <c r="AK115" s="411">
        <f t="shared" ref="AK115" si="226">AK114</f>
        <v>0</v>
      </c>
      <c r="AL115" s="411">
        <f t="shared" ref="AL115" si="227">AL114</f>
        <v>0</v>
      </c>
      <c r="AM115" s="306"/>
    </row>
    <row r="116" spans="1:39"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75" outlineLevel="1">
      <c r="B117" s="288" t="s">
        <v>501</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outlineLevel="1">
      <c r="A118" s="522">
        <v>25</v>
      </c>
      <c r="B118" s="520"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6"/>
      <c r="Z118" s="410"/>
      <c r="AA118" s="410"/>
      <c r="AB118" s="410"/>
      <c r="AC118" s="410"/>
      <c r="AD118" s="410"/>
      <c r="AE118" s="410"/>
      <c r="AF118" s="415"/>
      <c r="AG118" s="415"/>
      <c r="AH118" s="415"/>
      <c r="AI118" s="415"/>
      <c r="AJ118" s="415"/>
      <c r="AK118" s="415"/>
      <c r="AL118" s="415"/>
      <c r="AM118" s="296">
        <f>SUM(Y118:AL118)</f>
        <v>0</v>
      </c>
    </row>
    <row r="119" spans="1:39" outlineLevel="1">
      <c r="B119" s="294" t="s">
        <v>268</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411">
        <f>Y118</f>
        <v>0</v>
      </c>
      <c r="Z119" s="411">
        <f t="shared" ref="Z119" si="228">Z118</f>
        <v>0</v>
      </c>
      <c r="AA119" s="411">
        <f t="shared" ref="AA119" si="229">AA118</f>
        <v>0</v>
      </c>
      <c r="AB119" s="411">
        <f t="shared" ref="AB119" si="230">AB118</f>
        <v>0</v>
      </c>
      <c r="AC119" s="411">
        <f t="shared" ref="AC119" si="231">AC118</f>
        <v>0</v>
      </c>
      <c r="AD119" s="411">
        <f t="shared" ref="AD119" si="232">AD118</f>
        <v>0</v>
      </c>
      <c r="AE119" s="411">
        <f t="shared" ref="AE119" si="233">AE118</f>
        <v>0</v>
      </c>
      <c r="AF119" s="411">
        <f t="shared" ref="AF119" si="234">AF118</f>
        <v>0</v>
      </c>
      <c r="AG119" s="411">
        <f t="shared" ref="AG119" si="235">AG118</f>
        <v>0</v>
      </c>
      <c r="AH119" s="411">
        <f t="shared" ref="AH119" si="236">AH118</f>
        <v>0</v>
      </c>
      <c r="AI119" s="411">
        <f t="shared" ref="AI119" si="237">AI118</f>
        <v>0</v>
      </c>
      <c r="AJ119" s="411">
        <f t="shared" ref="AJ119" si="238">AJ118</f>
        <v>0</v>
      </c>
      <c r="AK119" s="411">
        <f t="shared" ref="AK119" si="239">AK118</f>
        <v>0</v>
      </c>
      <c r="AL119" s="411">
        <f t="shared" ref="AL119" si="240">AL118</f>
        <v>0</v>
      </c>
      <c r="AM119" s="306"/>
    </row>
    <row r="120" spans="1:39"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outlineLevel="1">
      <c r="A121" s="522">
        <v>26</v>
      </c>
      <c r="B121" s="520"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6"/>
      <c r="Z121" s="743"/>
      <c r="AA121" s="743"/>
      <c r="AB121" s="410"/>
      <c r="AC121" s="743"/>
      <c r="AD121" s="410"/>
      <c r="AE121" s="410"/>
      <c r="AF121" s="415"/>
      <c r="AG121" s="415"/>
      <c r="AH121" s="415"/>
      <c r="AI121" s="415"/>
      <c r="AJ121" s="415"/>
      <c r="AK121" s="415"/>
      <c r="AL121" s="415"/>
      <c r="AM121" s="296">
        <f>SUM(Y121:AL121)</f>
        <v>0</v>
      </c>
    </row>
    <row r="122" spans="1:39" outlineLevel="1">
      <c r="B122" s="294" t="s">
        <v>268</v>
      </c>
      <c r="C122" s="291" t="s">
        <v>163</v>
      </c>
      <c r="D122" s="295"/>
      <c r="E122" s="295"/>
      <c r="F122" s="295"/>
      <c r="G122" s="295"/>
      <c r="H122" s="295"/>
      <c r="I122" s="295"/>
      <c r="J122" s="295"/>
      <c r="K122" s="295"/>
      <c r="L122" s="295"/>
      <c r="M122" s="295"/>
      <c r="N122" s="295">
        <f>N121</f>
        <v>12</v>
      </c>
      <c r="O122" s="295"/>
      <c r="P122" s="295"/>
      <c r="Q122" s="295"/>
      <c r="R122" s="295"/>
      <c r="S122" s="295"/>
      <c r="T122" s="295"/>
      <c r="U122" s="295"/>
      <c r="V122" s="295"/>
      <c r="W122" s="295"/>
      <c r="X122" s="295"/>
      <c r="Y122" s="411">
        <f>Y121</f>
        <v>0</v>
      </c>
      <c r="Z122" s="411">
        <f t="shared" ref="Z122" si="241">Z121</f>
        <v>0</v>
      </c>
      <c r="AA122" s="411">
        <f t="shared" ref="AA122" si="242">AA121</f>
        <v>0</v>
      </c>
      <c r="AB122" s="411">
        <f t="shared" ref="AB122" si="243">AB121</f>
        <v>0</v>
      </c>
      <c r="AC122" s="411">
        <f t="shared" ref="AC122" si="244">AC121</f>
        <v>0</v>
      </c>
      <c r="AD122" s="411">
        <f t="shared" ref="AD122" si="245">AD121</f>
        <v>0</v>
      </c>
      <c r="AE122" s="411">
        <f t="shared" ref="AE122" si="246">AE121</f>
        <v>0</v>
      </c>
      <c r="AF122" s="411">
        <f t="shared" ref="AF122" si="247">AF121</f>
        <v>0</v>
      </c>
      <c r="AG122" s="411">
        <f t="shared" ref="AG122" si="248">AG121</f>
        <v>0</v>
      </c>
      <c r="AH122" s="411">
        <f t="shared" ref="AH122" si="249">AH121</f>
        <v>0</v>
      </c>
      <c r="AI122" s="411">
        <f t="shared" ref="AI122" si="250">AI121</f>
        <v>0</v>
      </c>
      <c r="AJ122" s="411">
        <f t="shared" ref="AJ122" si="251">AJ121</f>
        <v>0</v>
      </c>
      <c r="AK122" s="411">
        <f t="shared" ref="AK122" si="252">AK121</f>
        <v>0</v>
      </c>
      <c r="AL122" s="411">
        <f t="shared" ref="AL122" si="253">AL121</f>
        <v>0</v>
      </c>
      <c r="AM122" s="306"/>
    </row>
    <row r="123" spans="1:39"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0" outlineLevel="1">
      <c r="A124" s="522">
        <v>27</v>
      </c>
      <c r="B124" s="520"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6"/>
      <c r="Z124" s="410"/>
      <c r="AA124" s="410"/>
      <c r="AB124" s="410"/>
      <c r="AC124" s="410"/>
      <c r="AD124" s="410"/>
      <c r="AE124" s="410"/>
      <c r="AF124" s="415"/>
      <c r="AG124" s="415"/>
      <c r="AH124" s="415"/>
      <c r="AI124" s="415"/>
      <c r="AJ124" s="415"/>
      <c r="AK124" s="415"/>
      <c r="AL124" s="415"/>
      <c r="AM124" s="296">
        <f>SUM(Y124:AL124)</f>
        <v>0</v>
      </c>
    </row>
    <row r="125" spans="1:39" outlineLevel="1">
      <c r="B125" s="294" t="s">
        <v>268</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 si="254">Z124</f>
        <v>0</v>
      </c>
      <c r="AA125" s="411">
        <f t="shared" ref="AA125" si="255">AA124</f>
        <v>0</v>
      </c>
      <c r="AB125" s="411">
        <f t="shared" ref="AB125" si="256">AB124</f>
        <v>0</v>
      </c>
      <c r="AC125" s="411">
        <f t="shared" ref="AC125" si="257">AC124</f>
        <v>0</v>
      </c>
      <c r="AD125" s="411">
        <f t="shared" ref="AD125" si="258">AD124</f>
        <v>0</v>
      </c>
      <c r="AE125" s="411">
        <f t="shared" ref="AE125" si="259">AE124</f>
        <v>0</v>
      </c>
      <c r="AF125" s="411">
        <f t="shared" ref="AF125" si="260">AF124</f>
        <v>0</v>
      </c>
      <c r="AG125" s="411">
        <f t="shared" ref="AG125" si="261">AG124</f>
        <v>0</v>
      </c>
      <c r="AH125" s="411">
        <f t="shared" ref="AH125" si="262">AH124</f>
        <v>0</v>
      </c>
      <c r="AI125" s="411">
        <f t="shared" ref="AI125" si="263">AI124</f>
        <v>0</v>
      </c>
      <c r="AJ125" s="411">
        <f t="shared" ref="AJ125" si="264">AJ124</f>
        <v>0</v>
      </c>
      <c r="AK125" s="411">
        <f t="shared" ref="AK125" si="265">AK124</f>
        <v>0</v>
      </c>
      <c r="AL125" s="411">
        <f t="shared" ref="AL125" si="266">AL124</f>
        <v>0</v>
      </c>
      <c r="AM125" s="306"/>
    </row>
    <row r="126" spans="1:39"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0" outlineLevel="1">
      <c r="A127" s="522">
        <v>28</v>
      </c>
      <c r="B127" s="520"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6"/>
      <c r="Z127" s="410"/>
      <c r="AA127" s="410"/>
      <c r="AB127" s="410"/>
      <c r="AC127" s="410"/>
      <c r="AD127" s="410"/>
      <c r="AE127" s="410"/>
      <c r="AF127" s="415"/>
      <c r="AG127" s="415"/>
      <c r="AH127" s="415"/>
      <c r="AI127" s="415"/>
      <c r="AJ127" s="415"/>
      <c r="AK127" s="415"/>
      <c r="AL127" s="415"/>
      <c r="AM127" s="296">
        <f>SUM(Y127:AL127)</f>
        <v>0</v>
      </c>
    </row>
    <row r="128" spans="1:39" outlineLevel="1">
      <c r="B128" s="294" t="s">
        <v>268</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1">
        <f>Y127</f>
        <v>0</v>
      </c>
      <c r="Z128" s="411">
        <f t="shared" ref="Z128" si="267">Z127</f>
        <v>0</v>
      </c>
      <c r="AA128" s="411">
        <f t="shared" ref="AA128" si="268">AA127</f>
        <v>0</v>
      </c>
      <c r="AB128" s="411">
        <f t="shared" ref="AB128" si="269">AB127</f>
        <v>0</v>
      </c>
      <c r="AC128" s="411">
        <f t="shared" ref="AC128" si="270">AC127</f>
        <v>0</v>
      </c>
      <c r="AD128" s="411">
        <f t="shared" ref="AD128" si="271">AD127</f>
        <v>0</v>
      </c>
      <c r="AE128" s="411">
        <f t="shared" ref="AE128" si="272">AE127</f>
        <v>0</v>
      </c>
      <c r="AF128" s="411">
        <f t="shared" ref="AF128" si="273">AF127</f>
        <v>0</v>
      </c>
      <c r="AG128" s="411">
        <f t="shared" ref="AG128" si="274">AG127</f>
        <v>0</v>
      </c>
      <c r="AH128" s="411">
        <f t="shared" ref="AH128" si="275">AH127</f>
        <v>0</v>
      </c>
      <c r="AI128" s="411">
        <f t="shared" ref="AI128" si="276">AI127</f>
        <v>0</v>
      </c>
      <c r="AJ128" s="411">
        <f t="shared" ref="AJ128" si="277">AJ127</f>
        <v>0</v>
      </c>
      <c r="AK128" s="411">
        <f t="shared" ref="AK128" si="278">AK127</f>
        <v>0</v>
      </c>
      <c r="AL128" s="411">
        <f t="shared" ref="AL128" si="279">AL127</f>
        <v>0</v>
      </c>
      <c r="AM128" s="306"/>
    </row>
    <row r="129" spans="1:39"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0" outlineLevel="1">
      <c r="A130" s="522">
        <v>29</v>
      </c>
      <c r="B130" s="520"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6"/>
      <c r="Z130" s="410"/>
      <c r="AA130" s="410"/>
      <c r="AB130" s="410"/>
      <c r="AC130" s="410"/>
      <c r="AD130" s="410"/>
      <c r="AE130" s="410"/>
      <c r="AF130" s="415"/>
      <c r="AG130" s="415"/>
      <c r="AH130" s="415"/>
      <c r="AI130" s="415"/>
      <c r="AJ130" s="415"/>
      <c r="AK130" s="415"/>
      <c r="AL130" s="415"/>
      <c r="AM130" s="296">
        <f>SUM(Y130:AL130)</f>
        <v>0</v>
      </c>
    </row>
    <row r="131" spans="1:39" outlineLevel="1">
      <c r="B131" s="294" t="s">
        <v>268</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1">
        <f>Y130</f>
        <v>0</v>
      </c>
      <c r="Z131" s="411">
        <f t="shared" ref="Z131" si="280">Z130</f>
        <v>0</v>
      </c>
      <c r="AA131" s="411">
        <f t="shared" ref="AA131" si="281">AA130</f>
        <v>0</v>
      </c>
      <c r="AB131" s="411">
        <f t="shared" ref="AB131" si="282">AB130</f>
        <v>0</v>
      </c>
      <c r="AC131" s="411">
        <f t="shared" ref="AC131" si="283">AC130</f>
        <v>0</v>
      </c>
      <c r="AD131" s="411">
        <f t="shared" ref="AD131" si="284">AD130</f>
        <v>0</v>
      </c>
      <c r="AE131" s="411">
        <f t="shared" ref="AE131" si="285">AE130</f>
        <v>0</v>
      </c>
      <c r="AF131" s="411">
        <f t="shared" ref="AF131" si="286">AF130</f>
        <v>0</v>
      </c>
      <c r="AG131" s="411">
        <f t="shared" ref="AG131" si="287">AG130</f>
        <v>0</v>
      </c>
      <c r="AH131" s="411">
        <f t="shared" ref="AH131" si="288">AH130</f>
        <v>0</v>
      </c>
      <c r="AI131" s="411">
        <f t="shared" ref="AI131" si="289">AI130</f>
        <v>0</v>
      </c>
      <c r="AJ131" s="411">
        <f t="shared" ref="AJ131" si="290">AJ130</f>
        <v>0</v>
      </c>
      <c r="AK131" s="411">
        <f t="shared" ref="AK131" si="291">AK130</f>
        <v>0</v>
      </c>
      <c r="AL131" s="411">
        <f t="shared" ref="AL131" si="292">AL130</f>
        <v>0</v>
      </c>
      <c r="AM131" s="306"/>
    </row>
    <row r="132" spans="1:39"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0" outlineLevel="1">
      <c r="A133" s="522">
        <v>30</v>
      </c>
      <c r="B133" s="520"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6"/>
      <c r="Z133" s="410"/>
      <c r="AA133" s="410"/>
      <c r="AB133" s="410"/>
      <c r="AC133" s="410"/>
      <c r="AD133" s="410"/>
      <c r="AE133" s="410"/>
      <c r="AF133" s="415"/>
      <c r="AG133" s="415"/>
      <c r="AH133" s="415"/>
      <c r="AI133" s="415"/>
      <c r="AJ133" s="415"/>
      <c r="AK133" s="415"/>
      <c r="AL133" s="415"/>
      <c r="AM133" s="296">
        <f>SUM(Y133:AL133)</f>
        <v>0</v>
      </c>
    </row>
    <row r="134" spans="1:39" outlineLevel="1">
      <c r="B134" s="294" t="s">
        <v>268</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1">
        <f>Y133</f>
        <v>0</v>
      </c>
      <c r="Z134" s="411">
        <f t="shared" ref="Z134" si="293">Z133</f>
        <v>0</v>
      </c>
      <c r="AA134" s="411">
        <f t="shared" ref="AA134" si="294">AA133</f>
        <v>0</v>
      </c>
      <c r="AB134" s="411">
        <f t="shared" ref="AB134" si="295">AB133</f>
        <v>0</v>
      </c>
      <c r="AC134" s="411">
        <f t="shared" ref="AC134" si="296">AC133</f>
        <v>0</v>
      </c>
      <c r="AD134" s="411">
        <f t="shared" ref="AD134" si="297">AD133</f>
        <v>0</v>
      </c>
      <c r="AE134" s="411">
        <f t="shared" ref="AE134" si="298">AE133</f>
        <v>0</v>
      </c>
      <c r="AF134" s="411">
        <f t="shared" ref="AF134" si="299">AF133</f>
        <v>0</v>
      </c>
      <c r="AG134" s="411">
        <f t="shared" ref="AG134" si="300">AG133</f>
        <v>0</v>
      </c>
      <c r="AH134" s="411">
        <f t="shared" ref="AH134" si="301">AH133</f>
        <v>0</v>
      </c>
      <c r="AI134" s="411">
        <f t="shared" ref="AI134" si="302">AI133</f>
        <v>0</v>
      </c>
      <c r="AJ134" s="411">
        <f t="shared" ref="AJ134" si="303">AJ133</f>
        <v>0</v>
      </c>
      <c r="AK134" s="411">
        <f t="shared" ref="AK134" si="304">AK133</f>
        <v>0</v>
      </c>
      <c r="AL134" s="411">
        <f t="shared" ref="AL134" si="305">AL133</f>
        <v>0</v>
      </c>
      <c r="AM134" s="306"/>
    </row>
    <row r="135" spans="1:39"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0" outlineLevel="1">
      <c r="A136" s="522">
        <v>31</v>
      </c>
      <c r="B136" s="520"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6"/>
      <c r="Z136" s="410"/>
      <c r="AA136" s="410"/>
      <c r="AB136" s="410"/>
      <c r="AC136" s="410"/>
      <c r="AD136" s="410"/>
      <c r="AE136" s="410"/>
      <c r="AF136" s="415"/>
      <c r="AG136" s="415"/>
      <c r="AH136" s="415"/>
      <c r="AI136" s="415"/>
      <c r="AJ136" s="415"/>
      <c r="AK136" s="415"/>
      <c r="AL136" s="415"/>
      <c r="AM136" s="296">
        <f>SUM(Y136:AL136)</f>
        <v>0</v>
      </c>
    </row>
    <row r="137" spans="1:39" outlineLevel="1">
      <c r="B137" s="294" t="s">
        <v>268</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1">
        <f>Y136</f>
        <v>0</v>
      </c>
      <c r="Z137" s="411">
        <f t="shared" ref="Z137" si="306">Z136</f>
        <v>0</v>
      </c>
      <c r="AA137" s="411">
        <f t="shared" ref="AA137" si="307">AA136</f>
        <v>0</v>
      </c>
      <c r="AB137" s="411">
        <f t="shared" ref="AB137" si="308">AB136</f>
        <v>0</v>
      </c>
      <c r="AC137" s="411">
        <f t="shared" ref="AC137" si="309">AC136</f>
        <v>0</v>
      </c>
      <c r="AD137" s="411">
        <f t="shared" ref="AD137" si="310">AD136</f>
        <v>0</v>
      </c>
      <c r="AE137" s="411">
        <f t="shared" ref="AE137" si="311">AE136</f>
        <v>0</v>
      </c>
      <c r="AF137" s="411">
        <f t="shared" ref="AF137" si="312">AF136</f>
        <v>0</v>
      </c>
      <c r="AG137" s="411">
        <f t="shared" ref="AG137" si="313">AG136</f>
        <v>0</v>
      </c>
      <c r="AH137" s="411">
        <f t="shared" ref="AH137" si="314">AH136</f>
        <v>0</v>
      </c>
      <c r="AI137" s="411">
        <f t="shared" ref="AI137" si="315">AI136</f>
        <v>0</v>
      </c>
      <c r="AJ137" s="411">
        <f t="shared" ref="AJ137" si="316">AJ136</f>
        <v>0</v>
      </c>
      <c r="AK137" s="411">
        <f t="shared" ref="AK137" si="317">AK136</f>
        <v>0</v>
      </c>
      <c r="AL137" s="411">
        <f t="shared" ref="AL137" si="318">AL136</f>
        <v>0</v>
      </c>
      <c r="AM137" s="306"/>
    </row>
    <row r="138" spans="1:39" outlineLevel="1">
      <c r="B138" s="520"/>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2">
        <v>32</v>
      </c>
      <c r="B139" s="520"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6"/>
      <c r="Z139" s="410"/>
      <c r="AA139" s="410"/>
      <c r="AB139" s="410"/>
      <c r="AC139" s="410"/>
      <c r="AD139" s="410"/>
      <c r="AE139" s="410"/>
      <c r="AF139" s="415"/>
      <c r="AG139" s="415"/>
      <c r="AH139" s="415"/>
      <c r="AI139" s="415"/>
      <c r="AJ139" s="415"/>
      <c r="AK139" s="415"/>
      <c r="AL139" s="415"/>
      <c r="AM139" s="296">
        <f>SUM(Y139:AL139)</f>
        <v>0</v>
      </c>
    </row>
    <row r="140" spans="1:39" outlineLevel="1">
      <c r="B140" s="294" t="s">
        <v>268</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1">
        <f>Y139</f>
        <v>0</v>
      </c>
      <c r="Z140" s="411">
        <f t="shared" ref="Z140" si="319">Z139</f>
        <v>0</v>
      </c>
      <c r="AA140" s="411">
        <f t="shared" ref="AA140" si="320">AA139</f>
        <v>0</v>
      </c>
      <c r="AB140" s="411">
        <f t="shared" ref="AB140" si="321">AB139</f>
        <v>0</v>
      </c>
      <c r="AC140" s="411">
        <f t="shared" ref="AC140" si="322">AC139</f>
        <v>0</v>
      </c>
      <c r="AD140" s="411">
        <f t="shared" ref="AD140" si="323">AD139</f>
        <v>0</v>
      </c>
      <c r="AE140" s="411">
        <f t="shared" ref="AE140" si="324">AE139</f>
        <v>0</v>
      </c>
      <c r="AF140" s="411">
        <f t="shared" ref="AF140" si="325">AF139</f>
        <v>0</v>
      </c>
      <c r="AG140" s="411">
        <f t="shared" ref="AG140" si="326">AG139</f>
        <v>0</v>
      </c>
      <c r="AH140" s="411">
        <f t="shared" ref="AH140" si="327">AH139</f>
        <v>0</v>
      </c>
      <c r="AI140" s="411">
        <f t="shared" ref="AI140" si="328">AI139</f>
        <v>0</v>
      </c>
      <c r="AJ140" s="411">
        <f t="shared" ref="AJ140" si="329">AJ139</f>
        <v>0</v>
      </c>
      <c r="AK140" s="411">
        <f t="shared" ref="AK140" si="330">AK139</f>
        <v>0</v>
      </c>
      <c r="AL140" s="411">
        <f t="shared" ref="AL140" si="331">AL139</f>
        <v>0</v>
      </c>
      <c r="AM140" s="306"/>
    </row>
    <row r="141" spans="1:39" outlineLevel="1">
      <c r="B141" s="520"/>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75" outlineLevel="1">
      <c r="B142" s="288" t="s">
        <v>502</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outlineLevel="1">
      <c r="A143" s="522">
        <v>33</v>
      </c>
      <c r="B143" s="520"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6"/>
      <c r="Z143" s="410"/>
      <c r="AA143" s="410"/>
      <c r="AB143" s="410"/>
      <c r="AC143" s="410"/>
      <c r="AD143" s="410"/>
      <c r="AE143" s="410"/>
      <c r="AF143" s="415"/>
      <c r="AG143" s="415"/>
      <c r="AH143" s="415"/>
      <c r="AI143" s="415"/>
      <c r="AJ143" s="415"/>
      <c r="AK143" s="415"/>
      <c r="AL143" s="415"/>
      <c r="AM143" s="296">
        <f>SUM(Y143:AL143)</f>
        <v>0</v>
      </c>
    </row>
    <row r="144" spans="1:39" outlineLevel="1">
      <c r="B144" s="294" t="s">
        <v>268</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1">
        <f>Y143</f>
        <v>0</v>
      </c>
      <c r="Z144" s="411">
        <f t="shared" ref="Z144" si="332">Z143</f>
        <v>0</v>
      </c>
      <c r="AA144" s="411">
        <f t="shared" ref="AA144" si="333">AA143</f>
        <v>0</v>
      </c>
      <c r="AB144" s="411">
        <f t="shared" ref="AB144" si="334">AB143</f>
        <v>0</v>
      </c>
      <c r="AC144" s="411">
        <f t="shared" ref="AC144" si="335">AC143</f>
        <v>0</v>
      </c>
      <c r="AD144" s="411">
        <f t="shared" ref="AD144" si="336">AD143</f>
        <v>0</v>
      </c>
      <c r="AE144" s="411">
        <f t="shared" ref="AE144" si="337">AE143</f>
        <v>0</v>
      </c>
      <c r="AF144" s="411">
        <f t="shared" ref="AF144" si="338">AF143</f>
        <v>0</v>
      </c>
      <c r="AG144" s="411">
        <f t="shared" ref="AG144" si="339">AG143</f>
        <v>0</v>
      </c>
      <c r="AH144" s="411">
        <f t="shared" ref="AH144" si="340">AH143</f>
        <v>0</v>
      </c>
      <c r="AI144" s="411">
        <f t="shared" ref="AI144" si="341">AI143</f>
        <v>0</v>
      </c>
      <c r="AJ144" s="411">
        <f t="shared" ref="AJ144" si="342">AJ143</f>
        <v>0</v>
      </c>
      <c r="AK144" s="411">
        <f t="shared" ref="AK144" si="343">AK143</f>
        <v>0</v>
      </c>
      <c r="AL144" s="411">
        <f t="shared" ref="AL144" si="344">AL143</f>
        <v>0</v>
      </c>
      <c r="AM144" s="306"/>
    </row>
    <row r="145" spans="1:39" outlineLevel="1">
      <c r="B145" s="520"/>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outlineLevel="1">
      <c r="A146" s="522">
        <v>34</v>
      </c>
      <c r="B146" s="520"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6"/>
      <c r="Z146" s="410"/>
      <c r="AA146" s="410"/>
      <c r="AB146" s="410"/>
      <c r="AC146" s="410"/>
      <c r="AD146" s="410"/>
      <c r="AE146" s="410"/>
      <c r="AF146" s="415"/>
      <c r="AG146" s="415"/>
      <c r="AH146" s="415"/>
      <c r="AI146" s="415"/>
      <c r="AJ146" s="415"/>
      <c r="AK146" s="415"/>
      <c r="AL146" s="415"/>
      <c r="AM146" s="296">
        <f>SUM(Y146:AL146)</f>
        <v>0</v>
      </c>
    </row>
    <row r="147" spans="1:39" outlineLevel="1">
      <c r="B147" s="294" t="s">
        <v>268</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0</v>
      </c>
      <c r="Z147" s="411">
        <f t="shared" ref="Z147" si="345">Z146</f>
        <v>0</v>
      </c>
      <c r="AA147" s="411">
        <f t="shared" ref="AA147" si="346">AA146</f>
        <v>0</v>
      </c>
      <c r="AB147" s="411">
        <f t="shared" ref="AB147" si="347">AB146</f>
        <v>0</v>
      </c>
      <c r="AC147" s="411">
        <f t="shared" ref="AC147" si="348">AC146</f>
        <v>0</v>
      </c>
      <c r="AD147" s="411">
        <f t="shared" ref="AD147" si="349">AD146</f>
        <v>0</v>
      </c>
      <c r="AE147" s="411">
        <f t="shared" ref="AE147" si="350">AE146</f>
        <v>0</v>
      </c>
      <c r="AF147" s="411">
        <f t="shared" ref="AF147" si="351">AF146</f>
        <v>0</v>
      </c>
      <c r="AG147" s="411">
        <f t="shared" ref="AG147" si="352">AG146</f>
        <v>0</v>
      </c>
      <c r="AH147" s="411">
        <f t="shared" ref="AH147" si="353">AH146</f>
        <v>0</v>
      </c>
      <c r="AI147" s="411">
        <f t="shared" ref="AI147" si="354">AI146</f>
        <v>0</v>
      </c>
      <c r="AJ147" s="411">
        <f t="shared" ref="AJ147" si="355">AJ146</f>
        <v>0</v>
      </c>
      <c r="AK147" s="411">
        <f t="shared" ref="AK147" si="356">AK146</f>
        <v>0</v>
      </c>
      <c r="AL147" s="411">
        <f t="shared" ref="AL147" si="357">AL146</f>
        <v>0</v>
      </c>
      <c r="AM147" s="306"/>
    </row>
    <row r="148" spans="1:39" outlineLevel="1">
      <c r="B148" s="520"/>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outlineLevel="1">
      <c r="A149" s="522">
        <v>35</v>
      </c>
      <c r="B149" s="520"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6"/>
      <c r="Z149" s="410"/>
      <c r="AA149" s="410"/>
      <c r="AB149" s="410"/>
      <c r="AC149" s="410"/>
      <c r="AD149" s="410"/>
      <c r="AE149" s="410"/>
      <c r="AF149" s="415"/>
      <c r="AG149" s="415"/>
      <c r="AH149" s="415"/>
      <c r="AI149" s="415"/>
      <c r="AJ149" s="415"/>
      <c r="AK149" s="415"/>
      <c r="AL149" s="415"/>
      <c r="AM149" s="296">
        <f>SUM(Y149:AL149)</f>
        <v>0</v>
      </c>
    </row>
    <row r="150" spans="1:39" outlineLevel="1">
      <c r="B150" s="294" t="s">
        <v>268</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1">
        <f>Y149</f>
        <v>0</v>
      </c>
      <c r="Z150" s="411">
        <f t="shared" ref="Z150" si="358">Z149</f>
        <v>0</v>
      </c>
      <c r="AA150" s="411">
        <f t="shared" ref="AA150" si="359">AA149</f>
        <v>0</v>
      </c>
      <c r="AB150" s="411">
        <f t="shared" ref="AB150" si="360">AB149</f>
        <v>0</v>
      </c>
      <c r="AC150" s="411">
        <f t="shared" ref="AC150" si="361">AC149</f>
        <v>0</v>
      </c>
      <c r="AD150" s="411">
        <f t="shared" ref="AD150" si="362">AD149</f>
        <v>0</v>
      </c>
      <c r="AE150" s="411">
        <f t="shared" ref="AE150" si="363">AE149</f>
        <v>0</v>
      </c>
      <c r="AF150" s="411">
        <f t="shared" ref="AF150" si="364">AF149</f>
        <v>0</v>
      </c>
      <c r="AG150" s="411">
        <f t="shared" ref="AG150" si="365">AG149</f>
        <v>0</v>
      </c>
      <c r="AH150" s="411">
        <f t="shared" ref="AH150" si="366">AH149</f>
        <v>0</v>
      </c>
      <c r="AI150" s="411">
        <f t="shared" ref="AI150" si="367">AI149</f>
        <v>0</v>
      </c>
      <c r="AJ150" s="411">
        <f t="shared" ref="AJ150" si="368">AJ149</f>
        <v>0</v>
      </c>
      <c r="AK150" s="411">
        <f t="shared" ref="AK150" si="369">AK149</f>
        <v>0</v>
      </c>
      <c r="AL150" s="411">
        <f t="shared" ref="AL150" si="370">AL149</f>
        <v>0</v>
      </c>
      <c r="AM150" s="306"/>
    </row>
    <row r="151" spans="1:39"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75" outlineLevel="1">
      <c r="B152" s="288" t="s">
        <v>503</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ht="45" outlineLevel="1">
      <c r="A153" s="522">
        <v>36</v>
      </c>
      <c r="B153" s="520"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6"/>
      <c r="Z153" s="410"/>
      <c r="AA153" s="410"/>
      <c r="AB153" s="410"/>
      <c r="AC153" s="410"/>
      <c r="AD153" s="410"/>
      <c r="AE153" s="410"/>
      <c r="AF153" s="415"/>
      <c r="AG153" s="415"/>
      <c r="AH153" s="415"/>
      <c r="AI153" s="415"/>
      <c r="AJ153" s="415"/>
      <c r="AK153" s="415"/>
      <c r="AL153" s="415"/>
      <c r="AM153" s="296">
        <f>SUM(Y153:AL153)</f>
        <v>0</v>
      </c>
    </row>
    <row r="154" spans="1:39" outlineLevel="1">
      <c r="B154" s="294" t="s">
        <v>268</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1">
        <f>Y153</f>
        <v>0</v>
      </c>
      <c r="Z154" s="411">
        <f t="shared" ref="Z154" si="371">Z153</f>
        <v>0</v>
      </c>
      <c r="AA154" s="411">
        <f t="shared" ref="AA154" si="372">AA153</f>
        <v>0</v>
      </c>
      <c r="AB154" s="411">
        <f t="shared" ref="AB154" si="373">AB153</f>
        <v>0</v>
      </c>
      <c r="AC154" s="411">
        <f t="shared" ref="AC154" si="374">AC153</f>
        <v>0</v>
      </c>
      <c r="AD154" s="411">
        <f t="shared" ref="AD154" si="375">AD153</f>
        <v>0</v>
      </c>
      <c r="AE154" s="411">
        <f t="shared" ref="AE154" si="376">AE153</f>
        <v>0</v>
      </c>
      <c r="AF154" s="411">
        <f t="shared" ref="AF154" si="377">AF153</f>
        <v>0</v>
      </c>
      <c r="AG154" s="411">
        <f t="shared" ref="AG154" si="378">AG153</f>
        <v>0</v>
      </c>
      <c r="AH154" s="411">
        <f t="shared" ref="AH154" si="379">AH153</f>
        <v>0</v>
      </c>
      <c r="AI154" s="411">
        <f t="shared" ref="AI154" si="380">AI153</f>
        <v>0</v>
      </c>
      <c r="AJ154" s="411">
        <f t="shared" ref="AJ154" si="381">AJ153</f>
        <v>0</v>
      </c>
      <c r="AK154" s="411">
        <f t="shared" ref="AK154" si="382">AK153</f>
        <v>0</v>
      </c>
      <c r="AL154" s="411">
        <f t="shared" ref="AL154" si="383">AL153</f>
        <v>0</v>
      </c>
      <c r="AM154" s="306"/>
    </row>
    <row r="155" spans="1:39" outlineLevel="1">
      <c r="B155" s="520"/>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0" outlineLevel="1">
      <c r="A156" s="522">
        <v>37</v>
      </c>
      <c r="B156" s="520"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6"/>
      <c r="Z156" s="410"/>
      <c r="AA156" s="410"/>
      <c r="AB156" s="410"/>
      <c r="AC156" s="410"/>
      <c r="AD156" s="410"/>
      <c r="AE156" s="410"/>
      <c r="AF156" s="415"/>
      <c r="AG156" s="415"/>
      <c r="AH156" s="415"/>
      <c r="AI156" s="415"/>
      <c r="AJ156" s="415"/>
      <c r="AK156" s="415"/>
      <c r="AL156" s="415"/>
      <c r="AM156" s="296">
        <f>SUM(Y156:AL156)</f>
        <v>0</v>
      </c>
    </row>
    <row r="157" spans="1:39" outlineLevel="1">
      <c r="B157" s="294" t="s">
        <v>268</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1">
        <f>Y156</f>
        <v>0</v>
      </c>
      <c r="Z157" s="411">
        <f t="shared" ref="Z157" si="384">Z156</f>
        <v>0</v>
      </c>
      <c r="AA157" s="411">
        <f t="shared" ref="AA157" si="385">AA156</f>
        <v>0</v>
      </c>
      <c r="AB157" s="411">
        <f t="shared" ref="AB157" si="386">AB156</f>
        <v>0</v>
      </c>
      <c r="AC157" s="411">
        <f t="shared" ref="AC157" si="387">AC156</f>
        <v>0</v>
      </c>
      <c r="AD157" s="411">
        <f t="shared" ref="AD157" si="388">AD156</f>
        <v>0</v>
      </c>
      <c r="AE157" s="411">
        <f t="shared" ref="AE157" si="389">AE156</f>
        <v>0</v>
      </c>
      <c r="AF157" s="411">
        <f t="shared" ref="AF157" si="390">AF156</f>
        <v>0</v>
      </c>
      <c r="AG157" s="411">
        <f t="shared" ref="AG157" si="391">AG156</f>
        <v>0</v>
      </c>
      <c r="AH157" s="411">
        <f t="shared" ref="AH157" si="392">AH156</f>
        <v>0</v>
      </c>
      <c r="AI157" s="411">
        <f t="shared" ref="AI157" si="393">AI156</f>
        <v>0</v>
      </c>
      <c r="AJ157" s="411">
        <f t="shared" ref="AJ157" si="394">AJ156</f>
        <v>0</v>
      </c>
      <c r="AK157" s="411">
        <f t="shared" ref="AK157" si="395">AK156</f>
        <v>0</v>
      </c>
      <c r="AL157" s="411">
        <f t="shared" ref="AL157" si="396">AL156</f>
        <v>0</v>
      </c>
      <c r="AM157" s="306"/>
    </row>
    <row r="158" spans="1:39" outlineLevel="1">
      <c r="B158" s="520"/>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outlineLevel="1">
      <c r="A159" s="522">
        <v>38</v>
      </c>
      <c r="B159" s="520"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6"/>
      <c r="Z159" s="410"/>
      <c r="AA159" s="410"/>
      <c r="AB159" s="410"/>
      <c r="AC159" s="410"/>
      <c r="AD159" s="410"/>
      <c r="AE159" s="410"/>
      <c r="AF159" s="415"/>
      <c r="AG159" s="415"/>
      <c r="AH159" s="415"/>
      <c r="AI159" s="415"/>
      <c r="AJ159" s="415"/>
      <c r="AK159" s="415"/>
      <c r="AL159" s="415"/>
      <c r="AM159" s="296">
        <f>SUM(Y159:AL159)</f>
        <v>0</v>
      </c>
    </row>
    <row r="160" spans="1:39" outlineLevel="1">
      <c r="B160" s="294" t="s">
        <v>268</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1">
        <f>Y159</f>
        <v>0</v>
      </c>
      <c r="Z160" s="411">
        <f t="shared" ref="Z160" si="397">Z159</f>
        <v>0</v>
      </c>
      <c r="AA160" s="411">
        <f t="shared" ref="AA160" si="398">AA159</f>
        <v>0</v>
      </c>
      <c r="AB160" s="411">
        <f t="shared" ref="AB160" si="399">AB159</f>
        <v>0</v>
      </c>
      <c r="AC160" s="411">
        <f t="shared" ref="AC160" si="400">AC159</f>
        <v>0</v>
      </c>
      <c r="AD160" s="411">
        <f t="shared" ref="AD160" si="401">AD159</f>
        <v>0</v>
      </c>
      <c r="AE160" s="411">
        <f t="shared" ref="AE160" si="402">AE159</f>
        <v>0</v>
      </c>
      <c r="AF160" s="411">
        <f t="shared" ref="AF160" si="403">AF159</f>
        <v>0</v>
      </c>
      <c r="AG160" s="411">
        <f t="shared" ref="AG160" si="404">AG159</f>
        <v>0</v>
      </c>
      <c r="AH160" s="411">
        <f t="shared" ref="AH160" si="405">AH159</f>
        <v>0</v>
      </c>
      <c r="AI160" s="411">
        <f t="shared" ref="AI160" si="406">AI159</f>
        <v>0</v>
      </c>
      <c r="AJ160" s="411">
        <f t="shared" ref="AJ160" si="407">AJ159</f>
        <v>0</v>
      </c>
      <c r="AK160" s="411">
        <f t="shared" ref="AK160" si="408">AK159</f>
        <v>0</v>
      </c>
      <c r="AL160" s="411">
        <f t="shared" ref="AL160" si="409">AL159</f>
        <v>0</v>
      </c>
      <c r="AM160" s="306"/>
    </row>
    <row r="161" spans="1:39" outlineLevel="1">
      <c r="B161" s="520"/>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0" outlineLevel="1">
      <c r="A162" s="522">
        <v>39</v>
      </c>
      <c r="B162" s="520"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6"/>
      <c r="Z162" s="410"/>
      <c r="AA162" s="410"/>
      <c r="AB162" s="410"/>
      <c r="AC162" s="410"/>
      <c r="AD162" s="410"/>
      <c r="AE162" s="410"/>
      <c r="AF162" s="415"/>
      <c r="AG162" s="415"/>
      <c r="AH162" s="415"/>
      <c r="AI162" s="415"/>
      <c r="AJ162" s="415"/>
      <c r="AK162" s="415"/>
      <c r="AL162" s="415"/>
      <c r="AM162" s="296">
        <f>SUM(Y162:AL162)</f>
        <v>0</v>
      </c>
    </row>
    <row r="163" spans="1:39" outlineLevel="1">
      <c r="B163" s="294" t="s">
        <v>268</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1">
        <f>Y162</f>
        <v>0</v>
      </c>
      <c r="Z163" s="411">
        <f t="shared" ref="Z163" si="410">Z162</f>
        <v>0</v>
      </c>
      <c r="AA163" s="411">
        <f t="shared" ref="AA163" si="411">AA162</f>
        <v>0</v>
      </c>
      <c r="AB163" s="411">
        <f t="shared" ref="AB163" si="412">AB162</f>
        <v>0</v>
      </c>
      <c r="AC163" s="411">
        <f t="shared" ref="AC163" si="413">AC162</f>
        <v>0</v>
      </c>
      <c r="AD163" s="411">
        <f t="shared" ref="AD163" si="414">AD162</f>
        <v>0</v>
      </c>
      <c r="AE163" s="411">
        <f t="shared" ref="AE163" si="415">AE162</f>
        <v>0</v>
      </c>
      <c r="AF163" s="411">
        <f t="shared" ref="AF163" si="416">AF162</f>
        <v>0</v>
      </c>
      <c r="AG163" s="411">
        <f t="shared" ref="AG163" si="417">AG162</f>
        <v>0</v>
      </c>
      <c r="AH163" s="411">
        <f t="shared" ref="AH163" si="418">AH162</f>
        <v>0</v>
      </c>
      <c r="AI163" s="411">
        <f t="shared" ref="AI163" si="419">AI162</f>
        <v>0</v>
      </c>
      <c r="AJ163" s="411">
        <f t="shared" ref="AJ163" si="420">AJ162</f>
        <v>0</v>
      </c>
      <c r="AK163" s="411">
        <f t="shared" ref="AK163" si="421">AK162</f>
        <v>0</v>
      </c>
      <c r="AL163" s="411">
        <f t="shared" ref="AL163" si="422">AL162</f>
        <v>0</v>
      </c>
      <c r="AM163" s="306"/>
    </row>
    <row r="164" spans="1:39" outlineLevel="1">
      <c r="B164" s="520"/>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0" outlineLevel="1">
      <c r="A165" s="522">
        <v>40</v>
      </c>
      <c r="B165" s="520"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6"/>
      <c r="Z165" s="410"/>
      <c r="AA165" s="410"/>
      <c r="AB165" s="410"/>
      <c r="AC165" s="410"/>
      <c r="AD165" s="410"/>
      <c r="AE165" s="410"/>
      <c r="AF165" s="415"/>
      <c r="AG165" s="415"/>
      <c r="AH165" s="415"/>
      <c r="AI165" s="415"/>
      <c r="AJ165" s="415"/>
      <c r="AK165" s="415"/>
      <c r="AL165" s="415"/>
      <c r="AM165" s="296">
        <f>SUM(Y165:AL165)</f>
        <v>0</v>
      </c>
    </row>
    <row r="166" spans="1:39" outlineLevel="1">
      <c r="B166" s="294" t="s">
        <v>268</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1">
        <f>Y165</f>
        <v>0</v>
      </c>
      <c r="Z166" s="411">
        <f t="shared" ref="Z166" si="423">Z165</f>
        <v>0</v>
      </c>
      <c r="AA166" s="411">
        <f t="shared" ref="AA166" si="424">AA165</f>
        <v>0</v>
      </c>
      <c r="AB166" s="411">
        <f t="shared" ref="AB166" si="425">AB165</f>
        <v>0</v>
      </c>
      <c r="AC166" s="411">
        <f t="shared" ref="AC166" si="426">AC165</f>
        <v>0</v>
      </c>
      <c r="AD166" s="411">
        <f t="shared" ref="AD166" si="427">AD165</f>
        <v>0</v>
      </c>
      <c r="AE166" s="411">
        <f t="shared" ref="AE166" si="428">AE165</f>
        <v>0</v>
      </c>
      <c r="AF166" s="411">
        <f t="shared" ref="AF166" si="429">AF165</f>
        <v>0</v>
      </c>
      <c r="AG166" s="411">
        <f t="shared" ref="AG166" si="430">AG165</f>
        <v>0</v>
      </c>
      <c r="AH166" s="411">
        <f t="shared" ref="AH166" si="431">AH165</f>
        <v>0</v>
      </c>
      <c r="AI166" s="411">
        <f t="shared" ref="AI166" si="432">AI165</f>
        <v>0</v>
      </c>
      <c r="AJ166" s="411">
        <f t="shared" ref="AJ166" si="433">AJ165</f>
        <v>0</v>
      </c>
      <c r="AK166" s="411">
        <f t="shared" ref="AK166" si="434">AK165</f>
        <v>0</v>
      </c>
      <c r="AL166" s="411">
        <f t="shared" ref="AL166" si="435">AL165</f>
        <v>0</v>
      </c>
      <c r="AM166" s="306"/>
    </row>
    <row r="167" spans="1:39" outlineLevel="1">
      <c r="B167" s="520"/>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45" outlineLevel="1">
      <c r="A168" s="522">
        <v>41</v>
      </c>
      <c r="B168" s="520"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6"/>
      <c r="Z168" s="410"/>
      <c r="AA168" s="410"/>
      <c r="AB168" s="410"/>
      <c r="AC168" s="410"/>
      <c r="AD168" s="410"/>
      <c r="AE168" s="410"/>
      <c r="AF168" s="415"/>
      <c r="AG168" s="415"/>
      <c r="AH168" s="415"/>
      <c r="AI168" s="415"/>
      <c r="AJ168" s="415"/>
      <c r="AK168" s="415"/>
      <c r="AL168" s="415"/>
      <c r="AM168" s="296">
        <f>SUM(Y168:AL168)</f>
        <v>0</v>
      </c>
    </row>
    <row r="169" spans="1:39" outlineLevel="1">
      <c r="B169" s="294" t="s">
        <v>268</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1">
        <f>Y168</f>
        <v>0</v>
      </c>
      <c r="Z169" s="411">
        <f t="shared" ref="Z169" si="436">Z168</f>
        <v>0</v>
      </c>
      <c r="AA169" s="411">
        <f t="shared" ref="AA169" si="437">AA168</f>
        <v>0</v>
      </c>
      <c r="AB169" s="411">
        <f t="shared" ref="AB169" si="438">AB168</f>
        <v>0</v>
      </c>
      <c r="AC169" s="411">
        <f t="shared" ref="AC169" si="439">AC168</f>
        <v>0</v>
      </c>
      <c r="AD169" s="411">
        <f t="shared" ref="AD169" si="440">AD168</f>
        <v>0</v>
      </c>
      <c r="AE169" s="411">
        <f t="shared" ref="AE169" si="441">AE168</f>
        <v>0</v>
      </c>
      <c r="AF169" s="411">
        <f t="shared" ref="AF169" si="442">AF168</f>
        <v>0</v>
      </c>
      <c r="AG169" s="411">
        <f t="shared" ref="AG169" si="443">AG168</f>
        <v>0</v>
      </c>
      <c r="AH169" s="411">
        <f t="shared" ref="AH169" si="444">AH168</f>
        <v>0</v>
      </c>
      <c r="AI169" s="411">
        <f t="shared" ref="AI169" si="445">AI168</f>
        <v>0</v>
      </c>
      <c r="AJ169" s="411">
        <f t="shared" ref="AJ169" si="446">AJ168</f>
        <v>0</v>
      </c>
      <c r="AK169" s="411">
        <f t="shared" ref="AK169" si="447">AK168</f>
        <v>0</v>
      </c>
      <c r="AL169" s="411">
        <f t="shared" ref="AL169" si="448">AL168</f>
        <v>0</v>
      </c>
      <c r="AM169" s="306"/>
    </row>
    <row r="170" spans="1:39" outlineLevel="1">
      <c r="B170" s="520"/>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45" outlineLevel="1">
      <c r="A171" s="522">
        <v>42</v>
      </c>
      <c r="B171" s="520" t="s">
        <v>134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26"/>
      <c r="Z171" s="410"/>
      <c r="AA171" s="410"/>
      <c r="AB171" s="410"/>
      <c r="AC171" s="410"/>
      <c r="AD171" s="410"/>
      <c r="AE171" s="410"/>
      <c r="AF171" s="415"/>
      <c r="AG171" s="415"/>
      <c r="AH171" s="415"/>
      <c r="AI171" s="415"/>
      <c r="AJ171" s="415"/>
      <c r="AK171" s="415"/>
      <c r="AL171" s="415"/>
      <c r="AM171" s="296">
        <f>SUM(Y171:AL171)</f>
        <v>0</v>
      </c>
    </row>
    <row r="172" spans="1:39" outlineLevel="1">
      <c r="B172" s="294" t="s">
        <v>268</v>
      </c>
      <c r="C172" s="291" t="s">
        <v>163</v>
      </c>
      <c r="D172" s="295"/>
      <c r="E172" s="295"/>
      <c r="F172" s="295"/>
      <c r="G172" s="295"/>
      <c r="H172" s="295"/>
      <c r="I172" s="295"/>
      <c r="J172" s="295"/>
      <c r="K172" s="295"/>
      <c r="L172" s="295"/>
      <c r="M172" s="295"/>
      <c r="N172" s="468"/>
      <c r="O172" s="295"/>
      <c r="P172" s="295"/>
      <c r="Q172" s="295"/>
      <c r="R172" s="295"/>
      <c r="S172" s="295"/>
      <c r="T172" s="295"/>
      <c r="U172" s="295"/>
      <c r="V172" s="295"/>
      <c r="W172" s="295"/>
      <c r="X172" s="295"/>
      <c r="Y172" s="411">
        <f>Y171</f>
        <v>0</v>
      </c>
      <c r="Z172" s="411">
        <f t="shared" ref="Z172" si="449">Z171</f>
        <v>0</v>
      </c>
      <c r="AA172" s="411">
        <f t="shared" ref="AA172" si="450">AA171</f>
        <v>0</v>
      </c>
      <c r="AB172" s="411">
        <f t="shared" ref="AB172" si="451">AB171</f>
        <v>0</v>
      </c>
      <c r="AC172" s="411">
        <f t="shared" ref="AC172" si="452">AC171</f>
        <v>0</v>
      </c>
      <c r="AD172" s="411">
        <f t="shared" ref="AD172" si="453">AD171</f>
        <v>0</v>
      </c>
      <c r="AE172" s="411">
        <f t="shared" ref="AE172" si="454">AE171</f>
        <v>0</v>
      </c>
      <c r="AF172" s="411">
        <f t="shared" ref="AF172" si="455">AF171</f>
        <v>0</v>
      </c>
      <c r="AG172" s="411">
        <f t="shared" ref="AG172" si="456">AG171</f>
        <v>0</v>
      </c>
      <c r="AH172" s="411">
        <f t="shared" ref="AH172" si="457">AH171</f>
        <v>0</v>
      </c>
      <c r="AI172" s="411">
        <f t="shared" ref="AI172" si="458">AI171</f>
        <v>0</v>
      </c>
      <c r="AJ172" s="411">
        <f t="shared" ref="AJ172" si="459">AJ171</f>
        <v>0</v>
      </c>
      <c r="AK172" s="411">
        <f t="shared" ref="AK172" si="460">AK171</f>
        <v>0</v>
      </c>
      <c r="AL172" s="411">
        <f t="shared" ref="AL172" si="461">AL171</f>
        <v>0</v>
      </c>
      <c r="AM172" s="306"/>
    </row>
    <row r="173" spans="1:39" outlineLevel="1">
      <c r="B173" s="520"/>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ht="30" outlineLevel="1">
      <c r="A174" s="522">
        <v>43</v>
      </c>
      <c r="B174" s="520"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6"/>
      <c r="Z174" s="410"/>
      <c r="AA174" s="410"/>
      <c r="AB174" s="410"/>
      <c r="AC174" s="410"/>
      <c r="AD174" s="410"/>
      <c r="AE174" s="410"/>
      <c r="AF174" s="415"/>
      <c r="AG174" s="415"/>
      <c r="AH174" s="415"/>
      <c r="AI174" s="415"/>
      <c r="AJ174" s="415"/>
      <c r="AK174" s="415"/>
      <c r="AL174" s="415"/>
      <c r="AM174" s="296">
        <f>SUM(Y174:AL174)</f>
        <v>0</v>
      </c>
    </row>
    <row r="175" spans="1:39" outlineLevel="1">
      <c r="B175" s="294" t="s">
        <v>268</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1">
        <f>Y174</f>
        <v>0</v>
      </c>
      <c r="Z175" s="411">
        <f t="shared" ref="Z175" si="462">Z174</f>
        <v>0</v>
      </c>
      <c r="AA175" s="411">
        <f t="shared" ref="AA175" si="463">AA174</f>
        <v>0</v>
      </c>
      <c r="AB175" s="411">
        <f t="shared" ref="AB175" si="464">AB174</f>
        <v>0</v>
      </c>
      <c r="AC175" s="411">
        <f t="shared" ref="AC175" si="465">AC174</f>
        <v>0</v>
      </c>
      <c r="AD175" s="411">
        <f t="shared" ref="AD175" si="466">AD174</f>
        <v>0</v>
      </c>
      <c r="AE175" s="411">
        <f t="shared" ref="AE175" si="467">AE174</f>
        <v>0</v>
      </c>
      <c r="AF175" s="411">
        <f t="shared" ref="AF175" si="468">AF174</f>
        <v>0</v>
      </c>
      <c r="AG175" s="411">
        <f t="shared" ref="AG175" si="469">AG174</f>
        <v>0</v>
      </c>
      <c r="AH175" s="411">
        <f t="shared" ref="AH175" si="470">AH174</f>
        <v>0</v>
      </c>
      <c r="AI175" s="411">
        <f t="shared" ref="AI175" si="471">AI174</f>
        <v>0</v>
      </c>
      <c r="AJ175" s="411">
        <f t="shared" ref="AJ175" si="472">AJ174</f>
        <v>0</v>
      </c>
      <c r="AK175" s="411">
        <f t="shared" ref="AK175" si="473">AK174</f>
        <v>0</v>
      </c>
      <c r="AL175" s="411">
        <f t="shared" ref="AL175" si="474">AL174</f>
        <v>0</v>
      </c>
      <c r="AM175" s="306"/>
    </row>
    <row r="176" spans="1:39" outlineLevel="1">
      <c r="B176" s="520"/>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5" outlineLevel="1">
      <c r="A177" s="522">
        <v>44</v>
      </c>
      <c r="B177" s="520"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6"/>
      <c r="Z177" s="410"/>
      <c r="AA177" s="410"/>
      <c r="AB177" s="410"/>
      <c r="AC177" s="410"/>
      <c r="AD177" s="410"/>
      <c r="AE177" s="410"/>
      <c r="AF177" s="415"/>
      <c r="AG177" s="415"/>
      <c r="AH177" s="415"/>
      <c r="AI177" s="415"/>
      <c r="AJ177" s="415"/>
      <c r="AK177" s="415"/>
      <c r="AL177" s="415"/>
      <c r="AM177" s="296">
        <f>SUM(Y177:AL177)</f>
        <v>0</v>
      </c>
    </row>
    <row r="178" spans="1:39" outlineLevel="1">
      <c r="B178" s="294" t="s">
        <v>268</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1">
        <f>Y177</f>
        <v>0</v>
      </c>
      <c r="Z178" s="411">
        <f t="shared" ref="Z178" si="475">Z177</f>
        <v>0</v>
      </c>
      <c r="AA178" s="411">
        <f t="shared" ref="AA178" si="476">AA177</f>
        <v>0</v>
      </c>
      <c r="AB178" s="411">
        <f t="shared" ref="AB178" si="477">AB177</f>
        <v>0</v>
      </c>
      <c r="AC178" s="411">
        <f t="shared" ref="AC178" si="478">AC177</f>
        <v>0</v>
      </c>
      <c r="AD178" s="411">
        <f t="shared" ref="AD178" si="479">AD177</f>
        <v>0</v>
      </c>
      <c r="AE178" s="411">
        <f t="shared" ref="AE178" si="480">AE177</f>
        <v>0</v>
      </c>
      <c r="AF178" s="411">
        <f t="shared" ref="AF178" si="481">AF177</f>
        <v>0</v>
      </c>
      <c r="AG178" s="411">
        <f t="shared" ref="AG178" si="482">AG177</f>
        <v>0</v>
      </c>
      <c r="AH178" s="411">
        <f t="shared" ref="AH178" si="483">AH177</f>
        <v>0</v>
      </c>
      <c r="AI178" s="411">
        <f t="shared" ref="AI178" si="484">AI177</f>
        <v>0</v>
      </c>
      <c r="AJ178" s="411">
        <f t="shared" ref="AJ178" si="485">AJ177</f>
        <v>0</v>
      </c>
      <c r="AK178" s="411">
        <f t="shared" ref="AK178" si="486">AK177</f>
        <v>0</v>
      </c>
      <c r="AL178" s="411">
        <f t="shared" ref="AL178" si="487">AL177</f>
        <v>0</v>
      </c>
      <c r="AM178" s="306"/>
    </row>
    <row r="179" spans="1:39" outlineLevel="1">
      <c r="B179" s="520"/>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0" outlineLevel="1">
      <c r="A180" s="522">
        <v>45</v>
      </c>
      <c r="B180" s="520"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6"/>
      <c r="Z180" s="410"/>
      <c r="AA180" s="410"/>
      <c r="AB180" s="410"/>
      <c r="AC180" s="410"/>
      <c r="AD180" s="410"/>
      <c r="AE180" s="410"/>
      <c r="AF180" s="415"/>
      <c r="AG180" s="415"/>
      <c r="AH180" s="415"/>
      <c r="AI180" s="415"/>
      <c r="AJ180" s="415"/>
      <c r="AK180" s="415"/>
      <c r="AL180" s="415"/>
      <c r="AM180" s="296">
        <f>SUM(Y180:AL180)</f>
        <v>0</v>
      </c>
    </row>
    <row r="181" spans="1:39" outlineLevel="1">
      <c r="B181" s="294" t="s">
        <v>268</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1">
        <f>Y180</f>
        <v>0</v>
      </c>
      <c r="Z181" s="411">
        <f t="shared" ref="Z181" si="488">Z180</f>
        <v>0</v>
      </c>
      <c r="AA181" s="411">
        <f t="shared" ref="AA181" si="489">AA180</f>
        <v>0</v>
      </c>
      <c r="AB181" s="411">
        <f t="shared" ref="AB181" si="490">AB180</f>
        <v>0</v>
      </c>
      <c r="AC181" s="411">
        <f t="shared" ref="AC181" si="491">AC180</f>
        <v>0</v>
      </c>
      <c r="AD181" s="411">
        <f t="shared" ref="AD181" si="492">AD180</f>
        <v>0</v>
      </c>
      <c r="AE181" s="411">
        <f t="shared" ref="AE181" si="493">AE180</f>
        <v>0</v>
      </c>
      <c r="AF181" s="411">
        <f t="shared" ref="AF181" si="494">AF180</f>
        <v>0</v>
      </c>
      <c r="AG181" s="411">
        <f t="shared" ref="AG181" si="495">AG180</f>
        <v>0</v>
      </c>
      <c r="AH181" s="411">
        <f t="shared" ref="AH181" si="496">AH180</f>
        <v>0</v>
      </c>
      <c r="AI181" s="411">
        <f t="shared" ref="AI181" si="497">AI180</f>
        <v>0</v>
      </c>
      <c r="AJ181" s="411">
        <f t="shared" ref="AJ181" si="498">AJ180</f>
        <v>0</v>
      </c>
      <c r="AK181" s="411">
        <f t="shared" ref="AK181" si="499">AK180</f>
        <v>0</v>
      </c>
      <c r="AL181" s="411">
        <f t="shared" ref="AL181" si="500">AL180</f>
        <v>0</v>
      </c>
      <c r="AM181" s="306"/>
    </row>
    <row r="182" spans="1:39" outlineLevel="1">
      <c r="B182" s="520"/>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0" outlineLevel="1">
      <c r="A183" s="522">
        <v>46</v>
      </c>
      <c r="B183" s="520"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6"/>
      <c r="Z183" s="410"/>
      <c r="AA183" s="410"/>
      <c r="AB183" s="410"/>
      <c r="AC183" s="410"/>
      <c r="AD183" s="410"/>
      <c r="AE183" s="410"/>
      <c r="AF183" s="415"/>
      <c r="AG183" s="415"/>
      <c r="AH183" s="415"/>
      <c r="AI183" s="415"/>
      <c r="AJ183" s="415"/>
      <c r="AK183" s="415"/>
      <c r="AL183" s="415"/>
      <c r="AM183" s="296">
        <f>SUM(Y183:AL183)</f>
        <v>0</v>
      </c>
    </row>
    <row r="184" spans="1:39" outlineLevel="1">
      <c r="B184" s="294" t="s">
        <v>268</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1">
        <f>Y183</f>
        <v>0</v>
      </c>
      <c r="Z184" s="411">
        <f t="shared" ref="Z184" si="501">Z183</f>
        <v>0</v>
      </c>
      <c r="AA184" s="411">
        <f t="shared" ref="AA184" si="502">AA183</f>
        <v>0</v>
      </c>
      <c r="AB184" s="411">
        <f t="shared" ref="AB184" si="503">AB183</f>
        <v>0</v>
      </c>
      <c r="AC184" s="411">
        <f t="shared" ref="AC184" si="504">AC183</f>
        <v>0</v>
      </c>
      <c r="AD184" s="411">
        <f t="shared" ref="AD184" si="505">AD183</f>
        <v>0</v>
      </c>
      <c r="AE184" s="411">
        <f t="shared" ref="AE184" si="506">AE183</f>
        <v>0</v>
      </c>
      <c r="AF184" s="411">
        <f t="shared" ref="AF184" si="507">AF183</f>
        <v>0</v>
      </c>
      <c r="AG184" s="411">
        <f t="shared" ref="AG184" si="508">AG183</f>
        <v>0</v>
      </c>
      <c r="AH184" s="411">
        <f t="shared" ref="AH184" si="509">AH183</f>
        <v>0</v>
      </c>
      <c r="AI184" s="411">
        <f t="shared" ref="AI184" si="510">AI183</f>
        <v>0</v>
      </c>
      <c r="AJ184" s="411">
        <f t="shared" ref="AJ184" si="511">AJ183</f>
        <v>0</v>
      </c>
      <c r="AK184" s="411">
        <f t="shared" ref="AK184" si="512">AK183</f>
        <v>0</v>
      </c>
      <c r="AL184" s="411">
        <f t="shared" ref="AL184" si="513">AL183</f>
        <v>0</v>
      </c>
      <c r="AM184" s="306"/>
    </row>
    <row r="185" spans="1:39" outlineLevel="1">
      <c r="B185" s="520"/>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0" outlineLevel="1">
      <c r="A186" s="522">
        <v>47</v>
      </c>
      <c r="B186" s="520"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6"/>
      <c r="Z186" s="410"/>
      <c r="AA186" s="410"/>
      <c r="AB186" s="410"/>
      <c r="AC186" s="410"/>
      <c r="AD186" s="410"/>
      <c r="AE186" s="410"/>
      <c r="AF186" s="415"/>
      <c r="AG186" s="415"/>
      <c r="AH186" s="415"/>
      <c r="AI186" s="415"/>
      <c r="AJ186" s="415"/>
      <c r="AK186" s="415"/>
      <c r="AL186" s="415"/>
      <c r="AM186" s="296">
        <f>SUM(Y186:AL186)</f>
        <v>0</v>
      </c>
    </row>
    <row r="187" spans="1:39" outlineLevel="1">
      <c r="B187" s="294" t="s">
        <v>268</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1">
        <f>Y186</f>
        <v>0</v>
      </c>
      <c r="Z187" s="411">
        <f t="shared" ref="Z187" si="514">Z186</f>
        <v>0</v>
      </c>
      <c r="AA187" s="411">
        <f t="shared" ref="AA187" si="515">AA186</f>
        <v>0</v>
      </c>
      <c r="AB187" s="411">
        <f t="shared" ref="AB187" si="516">AB186</f>
        <v>0</v>
      </c>
      <c r="AC187" s="411">
        <f t="shared" ref="AC187" si="517">AC186</f>
        <v>0</v>
      </c>
      <c r="AD187" s="411">
        <f t="shared" ref="AD187" si="518">AD186</f>
        <v>0</v>
      </c>
      <c r="AE187" s="411">
        <f t="shared" ref="AE187" si="519">AE186</f>
        <v>0</v>
      </c>
      <c r="AF187" s="411">
        <f t="shared" ref="AF187" si="520">AF186</f>
        <v>0</v>
      </c>
      <c r="AG187" s="411">
        <f t="shared" ref="AG187" si="521">AG186</f>
        <v>0</v>
      </c>
      <c r="AH187" s="411">
        <f t="shared" ref="AH187" si="522">AH186</f>
        <v>0</v>
      </c>
      <c r="AI187" s="411">
        <f t="shared" ref="AI187" si="523">AI186</f>
        <v>0</v>
      </c>
      <c r="AJ187" s="411">
        <f t="shared" ref="AJ187" si="524">AJ186</f>
        <v>0</v>
      </c>
      <c r="AK187" s="411">
        <f t="shared" ref="AK187" si="525">AK186</f>
        <v>0</v>
      </c>
      <c r="AL187" s="411">
        <f t="shared" ref="AL187" si="526">AL186</f>
        <v>0</v>
      </c>
      <c r="AM187" s="306"/>
    </row>
    <row r="188" spans="1:39" outlineLevel="1">
      <c r="B188" s="520"/>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45" outlineLevel="1">
      <c r="A189" s="522">
        <v>48</v>
      </c>
      <c r="B189" s="520"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6"/>
      <c r="Z189" s="410"/>
      <c r="AA189" s="410"/>
      <c r="AB189" s="410"/>
      <c r="AC189" s="410"/>
      <c r="AD189" s="410"/>
      <c r="AE189" s="410"/>
      <c r="AF189" s="415"/>
      <c r="AG189" s="415"/>
      <c r="AH189" s="415"/>
      <c r="AI189" s="415"/>
      <c r="AJ189" s="415"/>
      <c r="AK189" s="415"/>
      <c r="AL189" s="415"/>
      <c r="AM189" s="296">
        <f>SUM(Y189:AL189)</f>
        <v>0</v>
      </c>
    </row>
    <row r="190" spans="1:39" outlineLevel="1">
      <c r="B190" s="294" t="s">
        <v>268</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1">
        <f>Y189</f>
        <v>0</v>
      </c>
      <c r="Z190" s="411">
        <f t="shared" ref="Z190" si="527">Z189</f>
        <v>0</v>
      </c>
      <c r="AA190" s="411">
        <f t="shared" ref="AA190" si="528">AA189</f>
        <v>0</v>
      </c>
      <c r="AB190" s="411">
        <f t="shared" ref="AB190" si="529">AB189</f>
        <v>0</v>
      </c>
      <c r="AC190" s="411">
        <f t="shared" ref="AC190" si="530">AC189</f>
        <v>0</v>
      </c>
      <c r="AD190" s="411">
        <f t="shared" ref="AD190" si="531">AD189</f>
        <v>0</v>
      </c>
      <c r="AE190" s="411">
        <f t="shared" ref="AE190" si="532">AE189</f>
        <v>0</v>
      </c>
      <c r="AF190" s="411">
        <f t="shared" ref="AF190" si="533">AF189</f>
        <v>0</v>
      </c>
      <c r="AG190" s="411">
        <f t="shared" ref="AG190" si="534">AG189</f>
        <v>0</v>
      </c>
      <c r="AH190" s="411">
        <f t="shared" ref="AH190" si="535">AH189</f>
        <v>0</v>
      </c>
      <c r="AI190" s="411">
        <f t="shared" ref="AI190" si="536">AI189</f>
        <v>0</v>
      </c>
      <c r="AJ190" s="411">
        <f t="shared" ref="AJ190" si="537">AJ189</f>
        <v>0</v>
      </c>
      <c r="AK190" s="411">
        <f t="shared" ref="AK190" si="538">AK189</f>
        <v>0</v>
      </c>
      <c r="AL190" s="411">
        <f t="shared" ref="AL190" si="539">AL189</f>
        <v>0</v>
      </c>
      <c r="AM190" s="306"/>
    </row>
    <row r="191" spans="1:39" outlineLevel="1">
      <c r="B191" s="520"/>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ht="30" outlineLevel="1">
      <c r="A192" s="522">
        <v>49</v>
      </c>
      <c r="B192" s="520"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426"/>
      <c r="Z192" s="410"/>
      <c r="AA192" s="410"/>
      <c r="AB192" s="410"/>
      <c r="AC192" s="410"/>
      <c r="AD192" s="410"/>
      <c r="AE192" s="410"/>
      <c r="AF192" s="415"/>
      <c r="AG192" s="415"/>
      <c r="AH192" s="415"/>
      <c r="AI192" s="415"/>
      <c r="AJ192" s="415"/>
      <c r="AK192" s="415"/>
      <c r="AL192" s="415"/>
      <c r="AM192" s="296">
        <f>SUM(Y192:AL192)</f>
        <v>0</v>
      </c>
    </row>
    <row r="193" spans="2:39" outlineLevel="1">
      <c r="B193" s="294" t="s">
        <v>268</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411">
        <f>Y192</f>
        <v>0</v>
      </c>
      <c r="Z193" s="411">
        <f t="shared" ref="Z193" si="540">Z192</f>
        <v>0</v>
      </c>
      <c r="AA193" s="411">
        <f t="shared" ref="AA193" si="541">AA192</f>
        <v>0</v>
      </c>
      <c r="AB193" s="411">
        <f t="shared" ref="AB193" si="542">AB192</f>
        <v>0</v>
      </c>
      <c r="AC193" s="411">
        <f t="shared" ref="AC193" si="543">AC192</f>
        <v>0</v>
      </c>
      <c r="AD193" s="411">
        <f t="shared" ref="AD193" si="544">AD192</f>
        <v>0</v>
      </c>
      <c r="AE193" s="411">
        <f t="shared" ref="AE193" si="545">AE192</f>
        <v>0</v>
      </c>
      <c r="AF193" s="411">
        <f t="shared" ref="AF193" si="546">AF192</f>
        <v>0</v>
      </c>
      <c r="AG193" s="411">
        <f t="shared" ref="AG193" si="547">AG192</f>
        <v>0</v>
      </c>
      <c r="AH193" s="411">
        <f t="shared" ref="AH193" si="548">AH192</f>
        <v>0</v>
      </c>
      <c r="AI193" s="411">
        <f t="shared" ref="AI193" si="549">AI192</f>
        <v>0</v>
      </c>
      <c r="AJ193" s="411">
        <f t="shared" ref="AJ193" si="550">AJ192</f>
        <v>0</v>
      </c>
      <c r="AK193" s="411">
        <f t="shared" ref="AK193" si="551">AK192</f>
        <v>0</v>
      </c>
      <c r="AL193" s="411">
        <f t="shared" ref="AL193" si="552">AL192</f>
        <v>0</v>
      </c>
      <c r="AM193" s="306"/>
    </row>
    <row r="194" spans="2:39"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75">
      <c r="B195" s="327" t="s">
        <v>272</v>
      </c>
      <c r="C195" s="329"/>
      <c r="D195" s="329">
        <f>SUM(D38:D193)</f>
        <v>279974</v>
      </c>
      <c r="E195" s="329"/>
      <c r="F195" s="329"/>
      <c r="G195" s="329"/>
      <c r="H195" s="329"/>
      <c r="I195" s="329"/>
      <c r="J195" s="329"/>
      <c r="K195" s="329"/>
      <c r="L195" s="329"/>
      <c r="M195" s="329"/>
      <c r="N195" s="329"/>
      <c r="O195" s="329">
        <f>SUM(O38:O193)</f>
        <v>28</v>
      </c>
      <c r="P195" s="329"/>
      <c r="Q195" s="329"/>
      <c r="R195" s="329"/>
      <c r="S195" s="329"/>
      <c r="T195" s="329"/>
      <c r="U195" s="329"/>
      <c r="V195" s="329"/>
      <c r="W195" s="329"/>
      <c r="X195" s="329"/>
      <c r="Y195" s="329">
        <f>IF(Y36="kWh",SUMPRODUCT(D38:D193,Y38:Y193))</f>
        <v>57712</v>
      </c>
      <c r="Z195" s="329">
        <f>IF(Z36="kWh",SUMPRODUCT(D38:D193,Z38:Z193))</f>
        <v>221855</v>
      </c>
      <c r="AA195" s="329">
        <f>IF(AA36="kw",SUMPRODUCT(N38:N193,O38:O193,AA38:AA193),SUMPRODUCT(D38:D193,AA38:AA193))</f>
        <v>0</v>
      </c>
      <c r="AB195" s="329">
        <f>IF(AB36="kw",SUMPRODUCT(N38:N193,O38:O193,AB38:AB193),SUMPRODUCT(D38:D193,AB38:AB193))</f>
        <v>0</v>
      </c>
      <c r="AC195" s="329">
        <f>IF(AC36="kw",SUMPRODUCT(N38:N193,O38:O193,AC38:AC193),SUMPRODUCT(D38:D193,AC38:AC193))</f>
        <v>0</v>
      </c>
      <c r="AD195" s="329">
        <f>IF(AD36="kw",SUMPRODUCT(N38:N193,O38:O193,AD38:AD193),SUMPRODUCT(D38:D193,AD38:AD193))</f>
        <v>0</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75">
      <c r="B196" s="391" t="s">
        <v>273</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910343</v>
      </c>
      <c r="Z196" s="392">
        <f>HLOOKUP(Z35,'2. LRAMVA Threshold'!$B$42:$Q$53,7,FALSE)</f>
        <v>8804</v>
      </c>
      <c r="AA196" s="392">
        <f>HLOOKUP(AA35,'2. LRAMVA Threshold'!$B$42:$Q$53,7,FALSE)</f>
        <v>202</v>
      </c>
      <c r="AB196" s="392">
        <f>HLOOKUP(AB35,'2. LRAMVA Threshold'!$B$42:$Q$53,7,FALSE)</f>
        <v>0</v>
      </c>
      <c r="AC196" s="392">
        <f>HLOOKUP(AC35,'2. LRAMVA Threshold'!$B$42:$Q$53,7,FALSE)</f>
        <v>0</v>
      </c>
      <c r="AD196" s="392">
        <f>HLOOKUP(AD35,'2. LRAMVA Threshold'!$B$42:$Q$53,7,FALSE)</f>
        <v>0</v>
      </c>
      <c r="AE196" s="392">
        <f>HLOOKUP(AE35,'2. LRAMVA Threshold'!$B$42:$Q$53,7,FALSE)</f>
        <v>0</v>
      </c>
      <c r="AF196" s="392">
        <f>HLOOKUP(AF35,'2. LRAMVA Threshold'!$B$42:$Q$53,7,FALSE)</f>
        <v>0</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c r="B197" s="521"/>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1.4E-2</v>
      </c>
      <c r="Z198" s="341">
        <f>HLOOKUP(Z$35,'3.  Distribution Rates'!$C$122:$P$133,7,FALSE)</f>
        <v>1.7899999999999999E-2</v>
      </c>
      <c r="AA198" s="341">
        <f>HLOOKUP(AA$35,'3.  Distribution Rates'!$C$122:$P$133,7,FALSE)</f>
        <v>3.6185</v>
      </c>
      <c r="AB198" s="341">
        <f>HLOOKUP(AB$35,'3.  Distribution Rates'!$C$122:$P$133,7,FALSE)</f>
        <v>3.3599999999999998E-2</v>
      </c>
      <c r="AC198" s="341">
        <f>HLOOKUP(AC$35,'3.  Distribution Rates'!$C$122:$P$133,7,FALSE)</f>
        <v>15.043699999999999</v>
      </c>
      <c r="AD198" s="341">
        <f>HLOOKUP(AD$35,'3.  Distribution Rates'!$C$122:$P$133,7,FALSE)</f>
        <v>20.6218</v>
      </c>
      <c r="AE198" s="341">
        <f>HLOOKUP(AE$35,'3.  Distribution Rates'!$C$122:$P$133,7,FALSE)</f>
        <v>0</v>
      </c>
      <c r="AF198" s="341">
        <f>HLOOKUP(AF$35,'3.  Distribution Rates'!$C$122:$P$133,7,FALSE)</f>
        <v>0</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349.32156000000003</v>
      </c>
      <c r="Z199" s="378">
        <f>'4.  2011-2014 LRAM'!Z138*Z198</f>
        <v>804.86884599999996</v>
      </c>
      <c r="AA199" s="378">
        <f>'4.  2011-2014 LRAM'!AA138*AA198</f>
        <v>0</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8">
        <f>SUM(Y199:AL199)</f>
        <v>1154.1904059999999</v>
      </c>
    </row>
    <row r="200" spans="2:39">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185.63509999999999</v>
      </c>
      <c r="Z200" s="378">
        <f>'4.  2011-2014 LRAM'!Z267*Z198</f>
        <v>3424.0251637999995</v>
      </c>
      <c r="AA200" s="378">
        <f>'4.  2011-2014 LRAM'!AA267*AA198</f>
        <v>2075.29239654</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8">
        <f>SUM(Y200:AL200)</f>
        <v>5684.9526603399991</v>
      </c>
    </row>
    <row r="201" spans="2:39">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351.73264000000006</v>
      </c>
      <c r="Z201" s="378">
        <f>'4.  2011-2014 LRAM'!Z396*Z198</f>
        <v>1087.6469063</v>
      </c>
      <c r="AA201" s="378">
        <f>'4.  2011-2014 LRAM'!AA396*AA198</f>
        <v>27.926425080000001</v>
      </c>
      <c r="AB201" s="378">
        <f>'4.  2011-2014 LRAM'!AB396*AB198</f>
        <v>0</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8">
        <f>SUM(Y201:AL201)</f>
        <v>1467.3059713800001</v>
      </c>
    </row>
    <row r="202" spans="2:39">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728.04074000000003</v>
      </c>
      <c r="Z202" s="378">
        <f>'4.  2011-2014 LRAM'!Z526*Z198</f>
        <v>573.8889107</v>
      </c>
      <c r="AA202" s="378">
        <f>'4.  2011-2014 LRAM'!AA526*AA198</f>
        <v>1480.6202905799998</v>
      </c>
      <c r="AB202" s="378">
        <f>'4.  2011-2014 LRAM'!AB526*AB198</f>
        <v>0</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8">
        <f>SUM(Y202:AL202)</f>
        <v>2782.54994128</v>
      </c>
    </row>
    <row r="203" spans="2:39">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807.96799999999996</v>
      </c>
      <c r="Z203" s="378">
        <f>Z195*Z198</f>
        <v>3971.2044999999998</v>
      </c>
      <c r="AA203" s="378">
        <f>AA195*AA198</f>
        <v>0</v>
      </c>
      <c r="AB203" s="378">
        <f t="shared" ref="AB203:AL203" si="553">AB195*AB198</f>
        <v>0</v>
      </c>
      <c r="AC203" s="378">
        <f t="shared" si="553"/>
        <v>0</v>
      </c>
      <c r="AD203" s="378">
        <f t="shared" si="553"/>
        <v>0</v>
      </c>
      <c r="AE203" s="378">
        <f t="shared" si="553"/>
        <v>0</v>
      </c>
      <c r="AF203" s="378">
        <f t="shared" si="553"/>
        <v>0</v>
      </c>
      <c r="AG203" s="378">
        <f t="shared" si="553"/>
        <v>0</v>
      </c>
      <c r="AH203" s="378">
        <f t="shared" si="553"/>
        <v>0</v>
      </c>
      <c r="AI203" s="378">
        <f t="shared" si="553"/>
        <v>0</v>
      </c>
      <c r="AJ203" s="378">
        <f t="shared" si="553"/>
        <v>0</v>
      </c>
      <c r="AK203" s="378">
        <f t="shared" si="553"/>
        <v>0</v>
      </c>
      <c r="AL203" s="378">
        <f t="shared" si="553"/>
        <v>0</v>
      </c>
      <c r="AM203" s="628">
        <f>SUM(Y203:AL203)</f>
        <v>4779.1724999999997</v>
      </c>
    </row>
    <row r="204" spans="2:39" ht="15.75">
      <c r="B204" s="349" t="s">
        <v>269</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2422.6980400000002</v>
      </c>
      <c r="Z204" s="346">
        <f>SUM(Z199:Z203)</f>
        <v>9861.6343267999982</v>
      </c>
      <c r="AA204" s="346">
        <f t="shared" ref="AA204:AE204" si="554">SUM(AA199:AA203)</f>
        <v>3583.8391122000003</v>
      </c>
      <c r="AB204" s="346">
        <f t="shared" si="554"/>
        <v>0</v>
      </c>
      <c r="AC204" s="346">
        <f t="shared" si="554"/>
        <v>0</v>
      </c>
      <c r="AD204" s="346">
        <f t="shared" si="554"/>
        <v>0</v>
      </c>
      <c r="AE204" s="346">
        <f t="shared" si="554"/>
        <v>0</v>
      </c>
      <c r="AF204" s="346">
        <f>SUM(AF199:AF203)</f>
        <v>0</v>
      </c>
      <c r="AG204" s="346">
        <f>SUM(AG199:AG203)</f>
        <v>0</v>
      </c>
      <c r="AH204" s="346">
        <f t="shared" ref="AH204:AL204" si="555">SUM(AH199:AH203)</f>
        <v>0</v>
      </c>
      <c r="AI204" s="346">
        <f t="shared" si="555"/>
        <v>0</v>
      </c>
      <c r="AJ204" s="346">
        <f t="shared" si="555"/>
        <v>0</v>
      </c>
      <c r="AK204" s="346">
        <f t="shared" si="555"/>
        <v>0</v>
      </c>
      <c r="AL204" s="346">
        <f t="shared" si="555"/>
        <v>0</v>
      </c>
      <c r="AM204" s="407">
        <f>SUM(AM199:AM203)</f>
        <v>15868.171478999997</v>
      </c>
    </row>
    <row r="205" spans="2:39" ht="15.75">
      <c r="B205" s="349" t="s">
        <v>270</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12744.802</v>
      </c>
      <c r="Z205" s="347">
        <f t="shared" ref="Z205:AE205" si="556">Z196*Z198</f>
        <v>157.5916</v>
      </c>
      <c r="AA205" s="347">
        <f t="shared" si="556"/>
        <v>730.93700000000001</v>
      </c>
      <c r="AB205" s="347">
        <f t="shared" si="556"/>
        <v>0</v>
      </c>
      <c r="AC205" s="347">
        <f t="shared" si="556"/>
        <v>0</v>
      </c>
      <c r="AD205" s="347">
        <f t="shared" si="556"/>
        <v>0</v>
      </c>
      <c r="AE205" s="347">
        <f t="shared" si="556"/>
        <v>0</v>
      </c>
      <c r="AF205" s="347">
        <f>AF196*AF198</f>
        <v>0</v>
      </c>
      <c r="AG205" s="347">
        <f t="shared" ref="AG205:AL205" si="557">AG196*AG198</f>
        <v>0</v>
      </c>
      <c r="AH205" s="347">
        <f t="shared" si="557"/>
        <v>0</v>
      </c>
      <c r="AI205" s="347">
        <f t="shared" si="557"/>
        <v>0</v>
      </c>
      <c r="AJ205" s="347">
        <f t="shared" si="557"/>
        <v>0</v>
      </c>
      <c r="AK205" s="347">
        <f t="shared" si="557"/>
        <v>0</v>
      </c>
      <c r="AL205" s="347">
        <f t="shared" si="557"/>
        <v>0</v>
      </c>
      <c r="AM205" s="407">
        <f>SUM(Y205:AL205)</f>
        <v>13633.330599999999</v>
      </c>
    </row>
    <row r="206" spans="2:39" ht="15.75">
      <c r="B206" s="349" t="s">
        <v>271</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2234.8408789999976</v>
      </c>
    </row>
    <row r="207" spans="2:39">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56866</v>
      </c>
      <c r="Z208" s="291">
        <f>SUMPRODUCT(E38:E193,Z38:Z193)</f>
        <v>221855</v>
      </c>
      <c r="AA208" s="291">
        <f>IF(AA36="kw",SUMPRODUCT(N38:N193,P38:P193,AA38:AA193),SUMPRODUCT(E38:E193,AA38:AA193))</f>
        <v>0</v>
      </c>
      <c r="AB208" s="291">
        <f>IF(AB36="kw",SUMPRODUCT(N38:N193,P38:P193,AB38:AB193),SUMPRODUCT(E38:E193,AB38:AB193))</f>
        <v>0</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56866</v>
      </c>
      <c r="Z209" s="291">
        <f>SUMPRODUCT(F38:F193,Z38:Z193)</f>
        <v>221855</v>
      </c>
      <c r="AA209" s="291">
        <f>IF(AA36="kw",SUMPRODUCT(N38:N193,Q38:Q193,AA38:AA193),SUMPRODUCT(F38:F193,AA38:AA193))</f>
        <v>0</v>
      </c>
      <c r="AB209" s="291">
        <f>IF(AB36="kw",SUMPRODUCT(N38:N193,Q38:Q193,AB38:AB193),SUMPRODUCT(F38:F193,AB38:AB193))</f>
        <v>0</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56866</v>
      </c>
      <c r="Z210" s="291">
        <f>SUMPRODUCT(G38:G193,Z38:Z193)</f>
        <v>222058</v>
      </c>
      <c r="AA210" s="291">
        <f>IF(AA36="kw",SUMPRODUCT(N38:N193,R38:R193,AA38:AA193),SUMPRODUCT(G38:G193,AA38:AA193))</f>
        <v>0</v>
      </c>
      <c r="AB210" s="291">
        <f>IF(AB36="kw",SUMPRODUCT(N38:N193,R38:R193,AB38:AB193),SUMPRODUCT(G38:G193,AB38:AB193))</f>
        <v>0</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56866</v>
      </c>
      <c r="Z211" s="291">
        <f>SUMPRODUCT(H38:H193,Z38:Z193)</f>
        <v>222058</v>
      </c>
      <c r="AA211" s="291">
        <f>IF(AA36="kw",SUMPRODUCT(N38:N193,S38:S193,AA38:AA193),SUMPRODUCT(H38:H193,AA38:AA193))</f>
        <v>0</v>
      </c>
      <c r="AB211" s="291">
        <f>IF(AB36="kw",SUMPRODUCT(N38:N193,S38:S193,AB38:AB193),SUMPRODUCT(H38:H193,AB38:AB193))</f>
        <v>0</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56866</v>
      </c>
      <c r="Z212" s="326">
        <f>SUMPRODUCT(I38:I193,Z38:Z193)</f>
        <v>222058</v>
      </c>
      <c r="AA212" s="326">
        <f>IF(AA36="kw",SUMPRODUCT(N38:N193,T38:T193,AA38:AA193),SUMPRODUCT(I38:I193,AA38:AA193))</f>
        <v>0</v>
      </c>
      <c r="AB212" s="326">
        <f>IF(AB36="kw",SUMPRODUCT(N38:N193,T38:T193,AB38:AB193),SUMPRODUCT(I38:I193,AB38:AB193))</f>
        <v>0</v>
      </c>
      <c r="AC212" s="326">
        <f>IF(AC36="kw",SUMPRODUCT(N38:N193,T38:T193,AC38:AC193),SUMPRODUCT(I38:I193,AC38:AC193))</f>
        <v>0</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599</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75">
      <c r="B214" s="438"/>
    </row>
    <row r="215" spans="1:39" ht="15.75">
      <c r="B215" s="438"/>
    </row>
    <row r="216" spans="1:39" ht="15.75">
      <c r="B216" s="280" t="s">
        <v>274</v>
      </c>
      <c r="C216" s="281"/>
      <c r="D216" s="589" t="s">
        <v>529</v>
      </c>
      <c r="E216" s="253"/>
      <c r="F216" s="589"/>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797" t="s">
        <v>211</v>
      </c>
      <c r="C217" s="799" t="s">
        <v>33</v>
      </c>
      <c r="D217" s="284" t="s">
        <v>423</v>
      </c>
      <c r="E217" s="801" t="s">
        <v>209</v>
      </c>
      <c r="F217" s="802"/>
      <c r="G217" s="802"/>
      <c r="H217" s="802"/>
      <c r="I217" s="802"/>
      <c r="J217" s="802"/>
      <c r="K217" s="802"/>
      <c r="L217" s="802"/>
      <c r="M217" s="803"/>
      <c r="N217" s="807" t="s">
        <v>213</v>
      </c>
      <c r="O217" s="284" t="s">
        <v>424</v>
      </c>
      <c r="P217" s="801" t="s">
        <v>212</v>
      </c>
      <c r="Q217" s="802"/>
      <c r="R217" s="802"/>
      <c r="S217" s="802"/>
      <c r="T217" s="802"/>
      <c r="U217" s="802"/>
      <c r="V217" s="802"/>
      <c r="W217" s="802"/>
      <c r="X217" s="803"/>
      <c r="Y217" s="804" t="s">
        <v>244</v>
      </c>
      <c r="Z217" s="805"/>
      <c r="AA217" s="805"/>
      <c r="AB217" s="805"/>
      <c r="AC217" s="805"/>
      <c r="AD217" s="805"/>
      <c r="AE217" s="805"/>
      <c r="AF217" s="805"/>
      <c r="AG217" s="805"/>
      <c r="AH217" s="805"/>
      <c r="AI217" s="805"/>
      <c r="AJ217" s="805"/>
      <c r="AK217" s="805"/>
      <c r="AL217" s="805"/>
      <c r="AM217" s="806"/>
    </row>
    <row r="218" spans="1:39" ht="60.75" customHeight="1">
      <c r="B218" s="798"/>
      <c r="C218" s="800"/>
      <c r="D218" s="285">
        <v>2016</v>
      </c>
      <c r="E218" s="285">
        <v>2017</v>
      </c>
      <c r="F218" s="285">
        <v>2018</v>
      </c>
      <c r="G218" s="285">
        <v>2019</v>
      </c>
      <c r="H218" s="285">
        <v>2020</v>
      </c>
      <c r="I218" s="285">
        <v>2021</v>
      </c>
      <c r="J218" s="285">
        <v>2022</v>
      </c>
      <c r="K218" s="285">
        <v>2023</v>
      </c>
      <c r="L218" s="285">
        <v>2024</v>
      </c>
      <c r="M218" s="285">
        <v>2025</v>
      </c>
      <c r="N218" s="808"/>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 50kW to 4999 kW</v>
      </c>
      <c r="AB218" s="285" t="str">
        <f>'1.  LRAMVA Summary'!G52</f>
        <v>Unmettered Scattered Load</v>
      </c>
      <c r="AC218" s="285" t="str">
        <f>'1.  LRAMVA Summary'!H52</f>
        <v>Sentinel Lighiting</v>
      </c>
      <c r="AD218" s="285" t="str">
        <f>'1.  LRAMVA Summary'!I52</f>
        <v>Street Lighting</v>
      </c>
      <c r="AE218" s="285" t="str">
        <f>'1.  LRAMVA Summary'!J52</f>
        <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8" t="s">
        <v>505</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kWh</v>
      </c>
      <c r="AC219" s="291" t="str">
        <f>'1.  LRAMVA Summary'!H53</f>
        <v>kw</v>
      </c>
      <c r="AD219" s="291" t="str">
        <f>'1.  LRAMVA Summary'!I53</f>
        <v>kw</v>
      </c>
      <c r="AE219" s="291">
        <f>'1.  LRAMVA Summary'!J53</f>
        <v>0</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75" outlineLevel="1">
      <c r="B220" s="288" t="s">
        <v>498</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outlineLevel="1">
      <c r="A221" s="522">
        <v>1</v>
      </c>
      <c r="B221" s="520"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10"/>
      <c r="Z221" s="410"/>
      <c r="AA221" s="410"/>
      <c r="AB221" s="410"/>
      <c r="AC221" s="410"/>
      <c r="AD221" s="410"/>
      <c r="AE221" s="410"/>
      <c r="AF221" s="410"/>
      <c r="AG221" s="410"/>
      <c r="AH221" s="410"/>
      <c r="AI221" s="410"/>
      <c r="AJ221" s="410"/>
      <c r="AK221" s="410"/>
      <c r="AL221" s="410"/>
      <c r="AM221" s="296">
        <f>SUM(Y221:AL221)</f>
        <v>0</v>
      </c>
    </row>
    <row r="222" spans="1:39" outlineLevel="1">
      <c r="B222" s="294" t="s">
        <v>290</v>
      </c>
      <c r="C222" s="291" t="s">
        <v>163</v>
      </c>
      <c r="D222" s="295"/>
      <c r="E222" s="295"/>
      <c r="F222" s="295"/>
      <c r="G222" s="295"/>
      <c r="H222" s="295"/>
      <c r="I222" s="295"/>
      <c r="J222" s="295"/>
      <c r="K222" s="295"/>
      <c r="L222" s="295"/>
      <c r="M222" s="295"/>
      <c r="N222" s="468"/>
      <c r="O222" s="295"/>
      <c r="P222" s="295"/>
      <c r="Q222" s="295"/>
      <c r="R222" s="295"/>
      <c r="S222" s="295"/>
      <c r="T222" s="295"/>
      <c r="U222" s="295"/>
      <c r="V222" s="295"/>
      <c r="W222" s="295"/>
      <c r="X222" s="295"/>
      <c r="Y222" s="411">
        <f>Y221</f>
        <v>0</v>
      </c>
      <c r="Z222" s="411">
        <f t="shared" ref="Z222" si="558">Z221</f>
        <v>0</v>
      </c>
      <c r="AA222" s="411">
        <f t="shared" ref="AA222" si="559">AA221</f>
        <v>0</v>
      </c>
      <c r="AB222" s="411">
        <f t="shared" ref="AB222" si="560">AB221</f>
        <v>0</v>
      </c>
      <c r="AC222" s="411">
        <f t="shared" ref="AC222" si="561">AC221</f>
        <v>0</v>
      </c>
      <c r="AD222" s="411">
        <f t="shared" ref="AD222" si="562">AD221</f>
        <v>0</v>
      </c>
      <c r="AE222" s="411">
        <f t="shared" ref="AE222" si="563">AE221</f>
        <v>0</v>
      </c>
      <c r="AF222" s="411">
        <f t="shared" ref="AF222" si="564">AF221</f>
        <v>0</v>
      </c>
      <c r="AG222" s="411">
        <f t="shared" ref="AG222" si="565">AG221</f>
        <v>0</v>
      </c>
      <c r="AH222" s="411">
        <f t="shared" ref="AH222" si="566">AH221</f>
        <v>0</v>
      </c>
      <c r="AI222" s="411">
        <f t="shared" ref="AI222" si="567">AI221</f>
        <v>0</v>
      </c>
      <c r="AJ222" s="411">
        <f t="shared" ref="AJ222" si="568">AJ221</f>
        <v>0</v>
      </c>
      <c r="AK222" s="411">
        <f t="shared" ref="AK222" si="569">AK221</f>
        <v>0</v>
      </c>
      <c r="AL222" s="411">
        <f t="shared" ref="AL222" si="570">AL221</f>
        <v>0</v>
      </c>
      <c r="AM222" s="297"/>
    </row>
    <row r="223" spans="1:39" ht="15.75"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outlineLevel="1">
      <c r="A224" s="522">
        <v>2</v>
      </c>
      <c r="B224" s="520"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10"/>
      <c r="Z224" s="410"/>
      <c r="AA224" s="410"/>
      <c r="AB224" s="410"/>
      <c r="AC224" s="410"/>
      <c r="AD224" s="410"/>
      <c r="AE224" s="410"/>
      <c r="AF224" s="410"/>
      <c r="AG224" s="410"/>
      <c r="AH224" s="410"/>
      <c r="AI224" s="410"/>
      <c r="AJ224" s="410"/>
      <c r="AK224" s="410"/>
      <c r="AL224" s="410"/>
      <c r="AM224" s="296">
        <f>SUM(Y224:AL224)</f>
        <v>0</v>
      </c>
    </row>
    <row r="225" spans="1:39" outlineLevel="1">
      <c r="B225" s="294" t="s">
        <v>290</v>
      </c>
      <c r="C225" s="291" t="s">
        <v>163</v>
      </c>
      <c r="D225" s="295"/>
      <c r="E225" s="295"/>
      <c r="F225" s="295"/>
      <c r="G225" s="295"/>
      <c r="H225" s="295"/>
      <c r="I225" s="295"/>
      <c r="J225" s="295"/>
      <c r="K225" s="295"/>
      <c r="L225" s="295"/>
      <c r="M225" s="295"/>
      <c r="N225" s="468"/>
      <c r="O225" s="295"/>
      <c r="P225" s="295"/>
      <c r="Q225" s="295"/>
      <c r="R225" s="295"/>
      <c r="S225" s="295"/>
      <c r="T225" s="295"/>
      <c r="U225" s="295"/>
      <c r="V225" s="295"/>
      <c r="W225" s="295"/>
      <c r="X225" s="295"/>
      <c r="Y225" s="411">
        <f>Y224</f>
        <v>0</v>
      </c>
      <c r="Z225" s="411">
        <f t="shared" ref="Z225" si="571">Z224</f>
        <v>0</v>
      </c>
      <c r="AA225" s="411">
        <f t="shared" ref="AA225" si="572">AA224</f>
        <v>0</v>
      </c>
      <c r="AB225" s="411">
        <f t="shared" ref="AB225" si="573">AB224</f>
        <v>0</v>
      </c>
      <c r="AC225" s="411">
        <f t="shared" ref="AC225" si="574">AC224</f>
        <v>0</v>
      </c>
      <c r="AD225" s="411">
        <f t="shared" ref="AD225" si="575">AD224</f>
        <v>0</v>
      </c>
      <c r="AE225" s="411">
        <f t="shared" ref="AE225" si="576">AE224</f>
        <v>0</v>
      </c>
      <c r="AF225" s="411">
        <f t="shared" ref="AF225" si="577">AF224</f>
        <v>0</v>
      </c>
      <c r="AG225" s="411">
        <f t="shared" ref="AG225" si="578">AG224</f>
        <v>0</v>
      </c>
      <c r="AH225" s="411">
        <f t="shared" ref="AH225" si="579">AH224</f>
        <v>0</v>
      </c>
      <c r="AI225" s="411">
        <f t="shared" ref="AI225" si="580">AI224</f>
        <v>0</v>
      </c>
      <c r="AJ225" s="411">
        <f t="shared" ref="AJ225" si="581">AJ224</f>
        <v>0</v>
      </c>
      <c r="AK225" s="411">
        <f t="shared" ref="AK225" si="582">AK224</f>
        <v>0</v>
      </c>
      <c r="AL225" s="411">
        <f t="shared" ref="AL225" si="583">AL224</f>
        <v>0</v>
      </c>
      <c r="AM225" s="297"/>
    </row>
    <row r="226" spans="1:39" ht="15.75"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outlineLevel="1">
      <c r="A227" s="522">
        <v>3</v>
      </c>
      <c r="B227" s="520"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10"/>
      <c r="Z227" s="410"/>
      <c r="AA227" s="410"/>
      <c r="AB227" s="410"/>
      <c r="AC227" s="410"/>
      <c r="AD227" s="410"/>
      <c r="AE227" s="410"/>
      <c r="AF227" s="410"/>
      <c r="AG227" s="410"/>
      <c r="AH227" s="410"/>
      <c r="AI227" s="410"/>
      <c r="AJ227" s="410"/>
      <c r="AK227" s="410"/>
      <c r="AL227" s="410"/>
      <c r="AM227" s="296">
        <f>SUM(Y227:AL227)</f>
        <v>0</v>
      </c>
    </row>
    <row r="228" spans="1:39" outlineLevel="1">
      <c r="B228" s="294" t="s">
        <v>290</v>
      </c>
      <c r="C228" s="291" t="s">
        <v>163</v>
      </c>
      <c r="D228" s="295"/>
      <c r="E228" s="295"/>
      <c r="F228" s="295"/>
      <c r="G228" s="295"/>
      <c r="H228" s="295"/>
      <c r="I228" s="295"/>
      <c r="J228" s="295"/>
      <c r="K228" s="295"/>
      <c r="L228" s="295"/>
      <c r="M228" s="295"/>
      <c r="N228" s="468"/>
      <c r="O228" s="295"/>
      <c r="P228" s="295"/>
      <c r="Q228" s="295"/>
      <c r="R228" s="295"/>
      <c r="S228" s="295"/>
      <c r="T228" s="295"/>
      <c r="U228" s="295"/>
      <c r="V228" s="295"/>
      <c r="W228" s="295"/>
      <c r="X228" s="295"/>
      <c r="Y228" s="411">
        <f>Y227</f>
        <v>0</v>
      </c>
      <c r="Z228" s="411">
        <f t="shared" ref="Z228" si="584">Z227</f>
        <v>0</v>
      </c>
      <c r="AA228" s="411">
        <f t="shared" ref="AA228" si="585">AA227</f>
        <v>0</v>
      </c>
      <c r="AB228" s="411">
        <f t="shared" ref="AB228" si="586">AB227</f>
        <v>0</v>
      </c>
      <c r="AC228" s="411">
        <f t="shared" ref="AC228" si="587">AC227</f>
        <v>0</v>
      </c>
      <c r="AD228" s="411">
        <f t="shared" ref="AD228" si="588">AD227</f>
        <v>0</v>
      </c>
      <c r="AE228" s="411">
        <f t="shared" ref="AE228" si="589">AE227</f>
        <v>0</v>
      </c>
      <c r="AF228" s="411">
        <f t="shared" ref="AF228" si="590">AF227</f>
        <v>0</v>
      </c>
      <c r="AG228" s="411">
        <f t="shared" ref="AG228" si="591">AG227</f>
        <v>0</v>
      </c>
      <c r="AH228" s="411">
        <f t="shared" ref="AH228" si="592">AH227</f>
        <v>0</v>
      </c>
      <c r="AI228" s="411">
        <f t="shared" ref="AI228" si="593">AI227</f>
        <v>0</v>
      </c>
      <c r="AJ228" s="411">
        <f t="shared" ref="AJ228" si="594">AJ227</f>
        <v>0</v>
      </c>
      <c r="AK228" s="411">
        <f t="shared" ref="AK228" si="595">AK227</f>
        <v>0</v>
      </c>
      <c r="AL228" s="411">
        <f t="shared" ref="AL228" si="596">AL227</f>
        <v>0</v>
      </c>
      <c r="AM228" s="297"/>
    </row>
    <row r="229" spans="1:39"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outlineLevel="1">
      <c r="A230" s="522">
        <v>4</v>
      </c>
      <c r="B230" s="520" t="s">
        <v>692</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10"/>
      <c r="Z230" s="410"/>
      <c r="AA230" s="410"/>
      <c r="AB230" s="410"/>
      <c r="AC230" s="410"/>
      <c r="AD230" s="410"/>
      <c r="AE230" s="410"/>
      <c r="AF230" s="410"/>
      <c r="AG230" s="410"/>
      <c r="AH230" s="410"/>
      <c r="AI230" s="410"/>
      <c r="AJ230" s="410"/>
      <c r="AK230" s="410"/>
      <c r="AL230" s="410"/>
      <c r="AM230" s="296">
        <f>SUM(Y230:AL230)</f>
        <v>0</v>
      </c>
    </row>
    <row r="231" spans="1:39" outlineLevel="1">
      <c r="B231" s="294" t="s">
        <v>290</v>
      </c>
      <c r="C231" s="291" t="s">
        <v>163</v>
      </c>
      <c r="D231" s="295"/>
      <c r="E231" s="295"/>
      <c r="F231" s="295"/>
      <c r="G231" s="295"/>
      <c r="H231" s="295"/>
      <c r="I231" s="295"/>
      <c r="J231" s="295"/>
      <c r="K231" s="295"/>
      <c r="L231" s="295"/>
      <c r="M231" s="295"/>
      <c r="N231" s="468"/>
      <c r="O231" s="295"/>
      <c r="P231" s="295"/>
      <c r="Q231" s="295"/>
      <c r="R231" s="295"/>
      <c r="S231" s="295"/>
      <c r="T231" s="295"/>
      <c r="U231" s="295"/>
      <c r="V231" s="295"/>
      <c r="W231" s="295"/>
      <c r="X231" s="295"/>
      <c r="Y231" s="411">
        <f>Y230</f>
        <v>0</v>
      </c>
      <c r="Z231" s="411">
        <f t="shared" ref="Z231" si="597">Z230</f>
        <v>0</v>
      </c>
      <c r="AA231" s="411">
        <f t="shared" ref="AA231" si="598">AA230</f>
        <v>0</v>
      </c>
      <c r="AB231" s="411">
        <f t="shared" ref="AB231" si="599">AB230</f>
        <v>0</v>
      </c>
      <c r="AC231" s="411">
        <f t="shared" ref="AC231" si="600">AC230</f>
        <v>0</v>
      </c>
      <c r="AD231" s="411">
        <f t="shared" ref="AD231" si="601">AD230</f>
        <v>0</v>
      </c>
      <c r="AE231" s="411">
        <f t="shared" ref="AE231" si="602">AE230</f>
        <v>0</v>
      </c>
      <c r="AF231" s="411">
        <f t="shared" ref="AF231" si="603">AF230</f>
        <v>0</v>
      </c>
      <c r="AG231" s="411">
        <f t="shared" ref="AG231" si="604">AG230</f>
        <v>0</v>
      </c>
      <c r="AH231" s="411">
        <f t="shared" ref="AH231" si="605">AH230</f>
        <v>0</v>
      </c>
      <c r="AI231" s="411">
        <f t="shared" ref="AI231" si="606">AI230</f>
        <v>0</v>
      </c>
      <c r="AJ231" s="411">
        <f t="shared" ref="AJ231" si="607">AJ230</f>
        <v>0</v>
      </c>
      <c r="AK231" s="411">
        <f t="shared" ref="AK231" si="608">AK230</f>
        <v>0</v>
      </c>
      <c r="AL231" s="411">
        <f t="shared" ref="AL231" si="609">AL230</f>
        <v>0</v>
      </c>
      <c r="AM231" s="297"/>
    </row>
    <row r="232" spans="1:39"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0" outlineLevel="1">
      <c r="A233" s="522">
        <v>5</v>
      </c>
      <c r="B233" s="520"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10"/>
      <c r="Z233" s="410"/>
      <c r="AA233" s="410"/>
      <c r="AB233" s="410"/>
      <c r="AC233" s="410"/>
      <c r="AD233" s="410"/>
      <c r="AE233" s="410"/>
      <c r="AF233" s="410"/>
      <c r="AG233" s="410"/>
      <c r="AH233" s="410"/>
      <c r="AI233" s="410"/>
      <c r="AJ233" s="410"/>
      <c r="AK233" s="410"/>
      <c r="AL233" s="410"/>
      <c r="AM233" s="296">
        <f>SUM(Y233:AL233)</f>
        <v>0</v>
      </c>
    </row>
    <row r="234" spans="1:39" outlineLevel="1">
      <c r="B234" s="294" t="s">
        <v>290</v>
      </c>
      <c r="C234" s="291" t="s">
        <v>163</v>
      </c>
      <c r="D234" s="295"/>
      <c r="E234" s="295"/>
      <c r="F234" s="295"/>
      <c r="G234" s="295"/>
      <c r="H234" s="295"/>
      <c r="I234" s="295"/>
      <c r="J234" s="295"/>
      <c r="K234" s="295"/>
      <c r="L234" s="295"/>
      <c r="M234" s="295"/>
      <c r="N234" s="468"/>
      <c r="O234" s="295"/>
      <c r="P234" s="295"/>
      <c r="Q234" s="295"/>
      <c r="R234" s="295"/>
      <c r="S234" s="295"/>
      <c r="T234" s="295"/>
      <c r="U234" s="295"/>
      <c r="V234" s="295"/>
      <c r="W234" s="295"/>
      <c r="X234" s="295"/>
      <c r="Y234" s="411">
        <f>Y233</f>
        <v>0</v>
      </c>
      <c r="Z234" s="411">
        <f t="shared" ref="Z234" si="610">Z233</f>
        <v>0</v>
      </c>
      <c r="AA234" s="411">
        <f t="shared" ref="AA234" si="611">AA233</f>
        <v>0</v>
      </c>
      <c r="AB234" s="411">
        <f t="shared" ref="AB234" si="612">AB233</f>
        <v>0</v>
      </c>
      <c r="AC234" s="411">
        <f t="shared" ref="AC234" si="613">AC233</f>
        <v>0</v>
      </c>
      <c r="AD234" s="411">
        <f t="shared" ref="AD234" si="614">AD233</f>
        <v>0</v>
      </c>
      <c r="AE234" s="411">
        <f t="shared" ref="AE234" si="615">AE233</f>
        <v>0</v>
      </c>
      <c r="AF234" s="411">
        <f t="shared" ref="AF234" si="616">AF233</f>
        <v>0</v>
      </c>
      <c r="AG234" s="411">
        <f t="shared" ref="AG234" si="617">AG233</f>
        <v>0</v>
      </c>
      <c r="AH234" s="411">
        <f t="shared" ref="AH234" si="618">AH233</f>
        <v>0</v>
      </c>
      <c r="AI234" s="411">
        <f t="shared" ref="AI234" si="619">AI233</f>
        <v>0</v>
      </c>
      <c r="AJ234" s="411">
        <f t="shared" ref="AJ234" si="620">AJ233</f>
        <v>0</v>
      </c>
      <c r="AK234" s="411">
        <f t="shared" ref="AK234" si="621">AK233</f>
        <v>0</v>
      </c>
      <c r="AL234" s="411">
        <f t="shared" ref="AL234" si="622">AL233</f>
        <v>0</v>
      </c>
      <c r="AM234" s="297"/>
    </row>
    <row r="235" spans="1:39"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75" outlineLevel="1">
      <c r="B236" s="319" t="s">
        <v>499</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outlineLevel="1">
      <c r="A237" s="522">
        <v>6</v>
      </c>
      <c r="B237" s="520"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5"/>
      <c r="Z237" s="410"/>
      <c r="AA237" s="410"/>
      <c r="AB237" s="410"/>
      <c r="AC237" s="410"/>
      <c r="AD237" s="410"/>
      <c r="AE237" s="410"/>
      <c r="AF237" s="415"/>
      <c r="AG237" s="415"/>
      <c r="AH237" s="415"/>
      <c r="AI237" s="415"/>
      <c r="AJ237" s="415"/>
      <c r="AK237" s="415"/>
      <c r="AL237" s="415"/>
      <c r="AM237" s="296">
        <f>SUM(Y237:AL237)</f>
        <v>0</v>
      </c>
    </row>
    <row r="238" spans="1:39" outlineLevel="1">
      <c r="B238" s="294" t="s">
        <v>290</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1">
        <f>Y237</f>
        <v>0</v>
      </c>
      <c r="Z238" s="411">
        <f t="shared" ref="Z238" si="623">Z237</f>
        <v>0</v>
      </c>
      <c r="AA238" s="411">
        <f t="shared" ref="AA238" si="624">AA237</f>
        <v>0</v>
      </c>
      <c r="AB238" s="411">
        <f t="shared" ref="AB238" si="625">AB237</f>
        <v>0</v>
      </c>
      <c r="AC238" s="411">
        <f t="shared" ref="AC238" si="626">AC237</f>
        <v>0</v>
      </c>
      <c r="AD238" s="411">
        <f t="shared" ref="AD238" si="627">AD237</f>
        <v>0</v>
      </c>
      <c r="AE238" s="411">
        <f t="shared" ref="AE238" si="628">AE237</f>
        <v>0</v>
      </c>
      <c r="AF238" s="411">
        <f t="shared" ref="AF238" si="629">AF237</f>
        <v>0</v>
      </c>
      <c r="AG238" s="411">
        <f t="shared" ref="AG238" si="630">AG237</f>
        <v>0</v>
      </c>
      <c r="AH238" s="411">
        <f t="shared" ref="AH238" si="631">AH237</f>
        <v>0</v>
      </c>
      <c r="AI238" s="411">
        <f t="shared" ref="AI238" si="632">AI237</f>
        <v>0</v>
      </c>
      <c r="AJ238" s="411">
        <f t="shared" ref="AJ238" si="633">AJ237</f>
        <v>0</v>
      </c>
      <c r="AK238" s="411">
        <f t="shared" ref="AK238" si="634">AK237</f>
        <v>0</v>
      </c>
      <c r="AL238" s="411">
        <f t="shared" ref="AL238" si="635">AL237</f>
        <v>0</v>
      </c>
      <c r="AM238" s="311"/>
    </row>
    <row r="239" spans="1:39"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0" outlineLevel="1">
      <c r="A240" s="522">
        <v>7</v>
      </c>
      <c r="B240" s="520"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5"/>
      <c r="Z240" s="410"/>
      <c r="AA240" s="410"/>
      <c r="AB240" s="410"/>
      <c r="AC240" s="410"/>
      <c r="AD240" s="410"/>
      <c r="AE240" s="410"/>
      <c r="AF240" s="415"/>
      <c r="AG240" s="415"/>
      <c r="AH240" s="415"/>
      <c r="AI240" s="415"/>
      <c r="AJ240" s="415"/>
      <c r="AK240" s="415"/>
      <c r="AL240" s="415"/>
      <c r="AM240" s="296">
        <f>SUM(Y240:AL240)</f>
        <v>0</v>
      </c>
    </row>
    <row r="241" spans="1:39" outlineLevel="1">
      <c r="B241" s="294" t="s">
        <v>290</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1">
        <f>Y240</f>
        <v>0</v>
      </c>
      <c r="Z241" s="411">
        <f t="shared" ref="Z241" si="636">Z240</f>
        <v>0</v>
      </c>
      <c r="AA241" s="411">
        <f t="shared" ref="AA241" si="637">AA240</f>
        <v>0</v>
      </c>
      <c r="AB241" s="411">
        <f t="shared" ref="AB241" si="638">AB240</f>
        <v>0</v>
      </c>
      <c r="AC241" s="411">
        <f t="shared" ref="AC241" si="639">AC240</f>
        <v>0</v>
      </c>
      <c r="AD241" s="411">
        <f t="shared" ref="AD241" si="640">AD240</f>
        <v>0</v>
      </c>
      <c r="AE241" s="411">
        <f t="shared" ref="AE241" si="641">AE240</f>
        <v>0</v>
      </c>
      <c r="AF241" s="411">
        <f t="shared" ref="AF241" si="642">AF240</f>
        <v>0</v>
      </c>
      <c r="AG241" s="411">
        <f t="shared" ref="AG241" si="643">AG240</f>
        <v>0</v>
      </c>
      <c r="AH241" s="411">
        <f t="shared" ref="AH241" si="644">AH240</f>
        <v>0</v>
      </c>
      <c r="AI241" s="411">
        <f t="shared" ref="AI241" si="645">AI240</f>
        <v>0</v>
      </c>
      <c r="AJ241" s="411">
        <f t="shared" ref="AJ241" si="646">AJ240</f>
        <v>0</v>
      </c>
      <c r="AK241" s="411">
        <f t="shared" ref="AK241" si="647">AK240</f>
        <v>0</v>
      </c>
      <c r="AL241" s="411">
        <f t="shared" ref="AL241" si="648">AL240</f>
        <v>0</v>
      </c>
      <c r="AM241" s="311"/>
    </row>
    <row r="242" spans="1:39"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0" outlineLevel="1">
      <c r="A243" s="522">
        <v>8</v>
      </c>
      <c r="B243" s="520"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5"/>
      <c r="Z243" s="410"/>
      <c r="AA243" s="410"/>
      <c r="AB243" s="410"/>
      <c r="AC243" s="410"/>
      <c r="AD243" s="410"/>
      <c r="AE243" s="410"/>
      <c r="AF243" s="415"/>
      <c r="AG243" s="415"/>
      <c r="AH243" s="415"/>
      <c r="AI243" s="415"/>
      <c r="AJ243" s="415"/>
      <c r="AK243" s="415"/>
      <c r="AL243" s="415"/>
      <c r="AM243" s="296">
        <f>SUM(Y243:AL243)</f>
        <v>0</v>
      </c>
    </row>
    <row r="244" spans="1:39" outlineLevel="1">
      <c r="B244" s="294" t="s">
        <v>290</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1">
        <f>Y243</f>
        <v>0</v>
      </c>
      <c r="Z244" s="411">
        <f t="shared" ref="Z244" si="649">Z243</f>
        <v>0</v>
      </c>
      <c r="AA244" s="411">
        <f t="shared" ref="AA244" si="650">AA243</f>
        <v>0</v>
      </c>
      <c r="AB244" s="411">
        <f t="shared" ref="AB244" si="651">AB243</f>
        <v>0</v>
      </c>
      <c r="AC244" s="411">
        <f t="shared" ref="AC244" si="652">AC243</f>
        <v>0</v>
      </c>
      <c r="AD244" s="411">
        <f t="shared" ref="AD244" si="653">AD243</f>
        <v>0</v>
      </c>
      <c r="AE244" s="411">
        <f t="shared" ref="AE244" si="654">AE243</f>
        <v>0</v>
      </c>
      <c r="AF244" s="411">
        <f t="shared" ref="AF244" si="655">AF243</f>
        <v>0</v>
      </c>
      <c r="AG244" s="411">
        <f t="shared" ref="AG244" si="656">AG243</f>
        <v>0</v>
      </c>
      <c r="AH244" s="411">
        <f t="shared" ref="AH244" si="657">AH243</f>
        <v>0</v>
      </c>
      <c r="AI244" s="411">
        <f t="shared" ref="AI244" si="658">AI243</f>
        <v>0</v>
      </c>
      <c r="AJ244" s="411">
        <f t="shared" ref="AJ244" si="659">AJ243</f>
        <v>0</v>
      </c>
      <c r="AK244" s="411">
        <f t="shared" ref="AK244" si="660">AK243</f>
        <v>0</v>
      </c>
      <c r="AL244" s="411">
        <f t="shared" ref="AL244" si="661">AL243</f>
        <v>0</v>
      </c>
      <c r="AM244" s="311"/>
    </row>
    <row r="245" spans="1:39"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0" outlineLevel="1">
      <c r="A246" s="522">
        <v>9</v>
      </c>
      <c r="B246" s="520"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5"/>
      <c r="Z246" s="410"/>
      <c r="AA246" s="410"/>
      <c r="AB246" s="410"/>
      <c r="AC246" s="410"/>
      <c r="AD246" s="410"/>
      <c r="AE246" s="410"/>
      <c r="AF246" s="415"/>
      <c r="AG246" s="415"/>
      <c r="AH246" s="415"/>
      <c r="AI246" s="415"/>
      <c r="AJ246" s="415"/>
      <c r="AK246" s="415"/>
      <c r="AL246" s="415"/>
      <c r="AM246" s="296">
        <f>SUM(Y246:AL246)</f>
        <v>0</v>
      </c>
    </row>
    <row r="247" spans="1:39" outlineLevel="1">
      <c r="B247" s="294" t="s">
        <v>290</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1">
        <f>Y246</f>
        <v>0</v>
      </c>
      <c r="Z247" s="411">
        <f t="shared" ref="Z247" si="662">Z246</f>
        <v>0</v>
      </c>
      <c r="AA247" s="411">
        <f t="shared" ref="AA247" si="663">AA246</f>
        <v>0</v>
      </c>
      <c r="AB247" s="411">
        <f t="shared" ref="AB247" si="664">AB246</f>
        <v>0</v>
      </c>
      <c r="AC247" s="411">
        <f t="shared" ref="AC247" si="665">AC246</f>
        <v>0</v>
      </c>
      <c r="AD247" s="411">
        <f t="shared" ref="AD247" si="666">AD246</f>
        <v>0</v>
      </c>
      <c r="AE247" s="411">
        <f t="shared" ref="AE247" si="667">AE246</f>
        <v>0</v>
      </c>
      <c r="AF247" s="411">
        <f t="shared" ref="AF247" si="668">AF246</f>
        <v>0</v>
      </c>
      <c r="AG247" s="411">
        <f t="shared" ref="AG247" si="669">AG246</f>
        <v>0</v>
      </c>
      <c r="AH247" s="411">
        <f t="shared" ref="AH247" si="670">AH246</f>
        <v>0</v>
      </c>
      <c r="AI247" s="411">
        <f t="shared" ref="AI247" si="671">AI246</f>
        <v>0</v>
      </c>
      <c r="AJ247" s="411">
        <f t="shared" ref="AJ247" si="672">AJ246</f>
        <v>0</v>
      </c>
      <c r="AK247" s="411">
        <f t="shared" ref="AK247" si="673">AK246</f>
        <v>0</v>
      </c>
      <c r="AL247" s="411">
        <f t="shared" ref="AL247" si="674">AL246</f>
        <v>0</v>
      </c>
      <c r="AM247" s="311"/>
    </row>
    <row r="248" spans="1:39"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0" outlineLevel="1">
      <c r="A249" s="522">
        <v>10</v>
      </c>
      <c r="B249" s="520"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5"/>
      <c r="Z249" s="410"/>
      <c r="AA249" s="410"/>
      <c r="AB249" s="410"/>
      <c r="AC249" s="410"/>
      <c r="AD249" s="410"/>
      <c r="AE249" s="410"/>
      <c r="AF249" s="415"/>
      <c r="AG249" s="415"/>
      <c r="AH249" s="415"/>
      <c r="AI249" s="415"/>
      <c r="AJ249" s="415"/>
      <c r="AK249" s="415"/>
      <c r="AL249" s="415"/>
      <c r="AM249" s="296">
        <f>SUM(Y249:AL249)</f>
        <v>0</v>
      </c>
    </row>
    <row r="250" spans="1:39" outlineLevel="1">
      <c r="B250" s="294" t="s">
        <v>290</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1">
        <f>Y249</f>
        <v>0</v>
      </c>
      <c r="Z250" s="411">
        <f t="shared" ref="Z250" si="675">Z249</f>
        <v>0</v>
      </c>
      <c r="AA250" s="411">
        <f t="shared" ref="AA250" si="676">AA249</f>
        <v>0</v>
      </c>
      <c r="AB250" s="411">
        <f t="shared" ref="AB250" si="677">AB249</f>
        <v>0</v>
      </c>
      <c r="AC250" s="411">
        <f t="shared" ref="AC250" si="678">AC249</f>
        <v>0</v>
      </c>
      <c r="AD250" s="411">
        <f t="shared" ref="AD250" si="679">AD249</f>
        <v>0</v>
      </c>
      <c r="AE250" s="411">
        <f t="shared" ref="AE250" si="680">AE249</f>
        <v>0</v>
      </c>
      <c r="AF250" s="411">
        <f t="shared" ref="AF250" si="681">AF249</f>
        <v>0</v>
      </c>
      <c r="AG250" s="411">
        <f t="shared" ref="AG250" si="682">AG249</f>
        <v>0</v>
      </c>
      <c r="AH250" s="411">
        <f t="shared" ref="AH250" si="683">AH249</f>
        <v>0</v>
      </c>
      <c r="AI250" s="411">
        <f t="shared" ref="AI250" si="684">AI249</f>
        <v>0</v>
      </c>
      <c r="AJ250" s="411">
        <f t="shared" ref="AJ250" si="685">AJ249</f>
        <v>0</v>
      </c>
      <c r="AK250" s="411">
        <f t="shared" ref="AK250" si="686">AK249</f>
        <v>0</v>
      </c>
      <c r="AL250" s="411">
        <f t="shared" ref="AL250" si="687">AL249</f>
        <v>0</v>
      </c>
      <c r="AM250" s="311"/>
    </row>
    <row r="251" spans="1:39"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75"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0" outlineLevel="1">
      <c r="A253" s="522">
        <v>11</v>
      </c>
      <c r="B253" s="520"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6"/>
      <c r="Z253" s="410"/>
      <c r="AA253" s="410"/>
      <c r="AB253" s="410"/>
      <c r="AC253" s="410"/>
      <c r="AD253" s="410"/>
      <c r="AE253" s="410"/>
      <c r="AF253" s="415"/>
      <c r="AG253" s="415"/>
      <c r="AH253" s="415"/>
      <c r="AI253" s="415"/>
      <c r="AJ253" s="415"/>
      <c r="AK253" s="415"/>
      <c r="AL253" s="415"/>
      <c r="AM253" s="296">
        <f>SUM(Y253:AL253)</f>
        <v>0</v>
      </c>
    </row>
    <row r="254" spans="1:39" outlineLevel="1">
      <c r="B254" s="294" t="s">
        <v>290</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1">
        <f>Y253</f>
        <v>0</v>
      </c>
      <c r="Z254" s="411">
        <f t="shared" ref="Z254" si="688">Z253</f>
        <v>0</v>
      </c>
      <c r="AA254" s="411">
        <f t="shared" ref="AA254" si="689">AA253</f>
        <v>0</v>
      </c>
      <c r="AB254" s="411">
        <f t="shared" ref="AB254" si="690">AB253</f>
        <v>0</v>
      </c>
      <c r="AC254" s="411">
        <f t="shared" ref="AC254" si="691">AC253</f>
        <v>0</v>
      </c>
      <c r="AD254" s="411">
        <f t="shared" ref="AD254" si="692">AD253</f>
        <v>0</v>
      </c>
      <c r="AE254" s="411">
        <f t="shared" ref="AE254" si="693">AE253</f>
        <v>0</v>
      </c>
      <c r="AF254" s="411">
        <f t="shared" ref="AF254" si="694">AF253</f>
        <v>0</v>
      </c>
      <c r="AG254" s="411">
        <f t="shared" ref="AG254" si="695">AG253</f>
        <v>0</v>
      </c>
      <c r="AH254" s="411">
        <f t="shared" ref="AH254" si="696">AH253</f>
        <v>0</v>
      </c>
      <c r="AI254" s="411">
        <f t="shared" ref="AI254" si="697">AI253</f>
        <v>0</v>
      </c>
      <c r="AJ254" s="411">
        <f t="shared" ref="AJ254" si="698">AJ253</f>
        <v>0</v>
      </c>
      <c r="AK254" s="411">
        <f t="shared" ref="AK254" si="699">AK253</f>
        <v>0</v>
      </c>
      <c r="AL254" s="411">
        <f t="shared" ref="AL254" si="700">AL253</f>
        <v>0</v>
      </c>
      <c r="AM254" s="297"/>
    </row>
    <row r="255" spans="1:39"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3"/>
      <c r="AA255" s="423"/>
      <c r="AB255" s="423"/>
      <c r="AC255" s="423"/>
      <c r="AD255" s="423"/>
      <c r="AE255" s="423"/>
      <c r="AF255" s="423"/>
      <c r="AG255" s="423"/>
      <c r="AH255" s="423"/>
      <c r="AI255" s="423"/>
      <c r="AJ255" s="423"/>
      <c r="AK255" s="423"/>
      <c r="AL255" s="423"/>
      <c r="AM255" s="306"/>
    </row>
    <row r="256" spans="1:39" ht="45" outlineLevel="1">
      <c r="A256" s="522">
        <v>12</v>
      </c>
      <c r="B256" s="520"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10"/>
      <c r="Z256" s="410"/>
      <c r="AA256" s="410"/>
      <c r="AB256" s="410"/>
      <c r="AC256" s="410"/>
      <c r="AD256" s="410"/>
      <c r="AE256" s="410"/>
      <c r="AF256" s="415"/>
      <c r="AG256" s="415"/>
      <c r="AH256" s="415"/>
      <c r="AI256" s="415"/>
      <c r="AJ256" s="415"/>
      <c r="AK256" s="415"/>
      <c r="AL256" s="415"/>
      <c r="AM256" s="296">
        <f>SUM(Y256:AL256)</f>
        <v>0</v>
      </c>
    </row>
    <row r="257" spans="1:40" outlineLevel="1">
      <c r="B257" s="294" t="s">
        <v>290</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1">
        <f>Y256</f>
        <v>0</v>
      </c>
      <c r="Z257" s="411">
        <f t="shared" ref="Z257" si="701">Z256</f>
        <v>0</v>
      </c>
      <c r="AA257" s="411">
        <f t="shared" ref="AA257" si="702">AA256</f>
        <v>0</v>
      </c>
      <c r="AB257" s="411">
        <f t="shared" ref="AB257" si="703">AB256</f>
        <v>0</v>
      </c>
      <c r="AC257" s="411">
        <f t="shared" ref="AC257" si="704">AC256</f>
        <v>0</v>
      </c>
      <c r="AD257" s="411">
        <f t="shared" ref="AD257" si="705">AD256</f>
        <v>0</v>
      </c>
      <c r="AE257" s="411">
        <f t="shared" ref="AE257" si="706">AE256</f>
        <v>0</v>
      </c>
      <c r="AF257" s="411">
        <f t="shared" ref="AF257" si="707">AF256</f>
        <v>0</v>
      </c>
      <c r="AG257" s="411">
        <f t="shared" ref="AG257" si="708">AG256</f>
        <v>0</v>
      </c>
      <c r="AH257" s="411">
        <f t="shared" ref="AH257" si="709">AH256</f>
        <v>0</v>
      </c>
      <c r="AI257" s="411">
        <f t="shared" ref="AI257" si="710">AI256</f>
        <v>0</v>
      </c>
      <c r="AJ257" s="411">
        <f t="shared" ref="AJ257" si="711">AJ256</f>
        <v>0</v>
      </c>
      <c r="AK257" s="411">
        <f t="shared" ref="AK257" si="712">AK256</f>
        <v>0</v>
      </c>
      <c r="AL257" s="411">
        <f t="shared" ref="AL257" si="713">AL256</f>
        <v>0</v>
      </c>
      <c r="AM257" s="297"/>
    </row>
    <row r="258" spans="1:40"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0" outlineLevel="1">
      <c r="A259" s="522">
        <v>13</v>
      </c>
      <c r="B259" s="520"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10"/>
      <c r="Z259" s="410"/>
      <c r="AA259" s="410"/>
      <c r="AB259" s="410"/>
      <c r="AC259" s="410"/>
      <c r="AD259" s="410"/>
      <c r="AE259" s="410"/>
      <c r="AF259" s="415"/>
      <c r="AG259" s="415"/>
      <c r="AH259" s="415"/>
      <c r="AI259" s="415"/>
      <c r="AJ259" s="415"/>
      <c r="AK259" s="415"/>
      <c r="AL259" s="415"/>
      <c r="AM259" s="296">
        <f>SUM(Y259:AL259)</f>
        <v>0</v>
      </c>
    </row>
    <row r="260" spans="1:40" outlineLevel="1">
      <c r="B260" s="294" t="s">
        <v>290</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1">
        <f>Y259</f>
        <v>0</v>
      </c>
      <c r="Z260" s="411">
        <f t="shared" ref="Z260" si="714">Z259</f>
        <v>0</v>
      </c>
      <c r="AA260" s="411">
        <f t="shared" ref="AA260" si="715">AA259</f>
        <v>0</v>
      </c>
      <c r="AB260" s="411">
        <f t="shared" ref="AB260" si="716">AB259</f>
        <v>0</v>
      </c>
      <c r="AC260" s="411">
        <f t="shared" ref="AC260" si="717">AC259</f>
        <v>0</v>
      </c>
      <c r="AD260" s="411">
        <f t="shared" ref="AD260" si="718">AD259</f>
        <v>0</v>
      </c>
      <c r="AE260" s="411">
        <f t="shared" ref="AE260" si="719">AE259</f>
        <v>0</v>
      </c>
      <c r="AF260" s="411">
        <f t="shared" ref="AF260" si="720">AF259</f>
        <v>0</v>
      </c>
      <c r="AG260" s="411">
        <f t="shared" ref="AG260" si="721">AG259</f>
        <v>0</v>
      </c>
      <c r="AH260" s="411">
        <f t="shared" ref="AH260" si="722">AH259</f>
        <v>0</v>
      </c>
      <c r="AI260" s="411">
        <f t="shared" ref="AI260" si="723">AI259</f>
        <v>0</v>
      </c>
      <c r="AJ260" s="411">
        <f t="shared" ref="AJ260" si="724">AJ259</f>
        <v>0</v>
      </c>
      <c r="AK260" s="411">
        <f t="shared" ref="AK260" si="725">AK259</f>
        <v>0</v>
      </c>
      <c r="AL260" s="411">
        <f t="shared" ref="AL260" si="726">AL259</f>
        <v>0</v>
      </c>
      <c r="AM260" s="306"/>
    </row>
    <row r="261" spans="1:40"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75"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4"/>
      <c r="Z262" s="414"/>
      <c r="AA262" s="414"/>
      <c r="AB262" s="414"/>
      <c r="AC262" s="414"/>
      <c r="AD262" s="414"/>
      <c r="AE262" s="414"/>
      <c r="AF262" s="414"/>
      <c r="AG262" s="414"/>
      <c r="AH262" s="414"/>
      <c r="AI262" s="414"/>
      <c r="AJ262" s="414"/>
      <c r="AK262" s="414"/>
      <c r="AL262" s="414"/>
      <c r="AM262" s="292"/>
    </row>
    <row r="263" spans="1:40" outlineLevel="1">
      <c r="A263" s="522">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10"/>
      <c r="Z263" s="410"/>
      <c r="AA263" s="410"/>
      <c r="AB263" s="410"/>
      <c r="AC263" s="410"/>
      <c r="AD263" s="410"/>
      <c r="AE263" s="410"/>
      <c r="AF263" s="410"/>
      <c r="AG263" s="410"/>
      <c r="AH263" s="410"/>
      <c r="AI263" s="410"/>
      <c r="AJ263" s="410"/>
      <c r="AK263" s="410"/>
      <c r="AL263" s="410"/>
      <c r="AM263" s="296">
        <f>SUM(Y263:AL263)</f>
        <v>0</v>
      </c>
    </row>
    <row r="264" spans="1:40" outlineLevel="1">
      <c r="B264" s="294" t="s">
        <v>290</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1">
        <f>Y263</f>
        <v>0</v>
      </c>
      <c r="Z264" s="411">
        <f t="shared" ref="Z264" si="727">Z263</f>
        <v>0</v>
      </c>
      <c r="AA264" s="411">
        <f t="shared" ref="AA264" si="728">AA263</f>
        <v>0</v>
      </c>
      <c r="AB264" s="411">
        <f t="shared" ref="AB264" si="729">AB263</f>
        <v>0</v>
      </c>
      <c r="AC264" s="411">
        <f t="shared" ref="AC264" si="730">AC263</f>
        <v>0</v>
      </c>
      <c r="AD264" s="411">
        <f t="shared" ref="AD264" si="731">AD263</f>
        <v>0</v>
      </c>
      <c r="AE264" s="411">
        <f t="shared" ref="AE264" si="732">AE263</f>
        <v>0</v>
      </c>
      <c r="AF264" s="411">
        <f t="shared" ref="AF264" si="733">AF263</f>
        <v>0</v>
      </c>
      <c r="AG264" s="411">
        <f t="shared" ref="AG264" si="734">AG263</f>
        <v>0</v>
      </c>
      <c r="AH264" s="411">
        <f t="shared" ref="AH264" si="735">AH263</f>
        <v>0</v>
      </c>
      <c r="AI264" s="411">
        <f t="shared" ref="AI264" si="736">AI263</f>
        <v>0</v>
      </c>
      <c r="AJ264" s="411">
        <f t="shared" ref="AJ264" si="737">AJ263</f>
        <v>0</v>
      </c>
      <c r="AK264" s="411">
        <f t="shared" ref="AK264" si="738">AK263</f>
        <v>0</v>
      </c>
      <c r="AL264" s="411">
        <f t="shared" ref="AL264" si="739">AL263</f>
        <v>0</v>
      </c>
      <c r="AM264" s="297"/>
    </row>
    <row r="265" spans="1:40" outlineLevel="1">
      <c r="A265" s="523"/>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29"/>
    </row>
    <row r="266" spans="1:40" s="309" customFormat="1" ht="15.75" outlineLevel="1">
      <c r="A266" s="523"/>
      <c r="B266" s="288" t="s">
        <v>491</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7"/>
      <c r="AN266" s="630"/>
    </row>
    <row r="267" spans="1:40" outlineLevel="1">
      <c r="A267" s="522">
        <v>15</v>
      </c>
      <c r="B267" s="294" t="s">
        <v>496</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10"/>
      <c r="Z267" s="410"/>
      <c r="AA267" s="410"/>
      <c r="AB267" s="410"/>
      <c r="AC267" s="410"/>
      <c r="AD267" s="410"/>
      <c r="AE267" s="410"/>
      <c r="AF267" s="410"/>
      <c r="AG267" s="410"/>
      <c r="AH267" s="410"/>
      <c r="AI267" s="410"/>
      <c r="AJ267" s="410"/>
      <c r="AK267" s="410"/>
      <c r="AL267" s="410"/>
      <c r="AM267" s="296">
        <f>SUM(Y267:AL267)</f>
        <v>0</v>
      </c>
    </row>
    <row r="268" spans="1:40" outlineLevel="1">
      <c r="B268" s="294" t="s">
        <v>290</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1">
        <f>Y267</f>
        <v>0</v>
      </c>
      <c r="Z268" s="411">
        <f t="shared" ref="Z268:AL268" si="740">Z267</f>
        <v>0</v>
      </c>
      <c r="AA268" s="411">
        <f t="shared" si="740"/>
        <v>0</v>
      </c>
      <c r="AB268" s="411">
        <f t="shared" si="740"/>
        <v>0</v>
      </c>
      <c r="AC268" s="411">
        <f t="shared" si="740"/>
        <v>0</v>
      </c>
      <c r="AD268" s="411">
        <f t="shared" si="740"/>
        <v>0</v>
      </c>
      <c r="AE268" s="411">
        <f t="shared" si="740"/>
        <v>0</v>
      </c>
      <c r="AF268" s="411">
        <f t="shared" si="740"/>
        <v>0</v>
      </c>
      <c r="AG268" s="411">
        <f t="shared" si="740"/>
        <v>0</v>
      </c>
      <c r="AH268" s="411">
        <f t="shared" si="740"/>
        <v>0</v>
      </c>
      <c r="AI268" s="411">
        <f t="shared" si="740"/>
        <v>0</v>
      </c>
      <c r="AJ268" s="411">
        <f t="shared" si="740"/>
        <v>0</v>
      </c>
      <c r="AK268" s="411">
        <f t="shared" si="740"/>
        <v>0</v>
      </c>
      <c r="AL268" s="411">
        <f t="shared" si="740"/>
        <v>0</v>
      </c>
      <c r="AM268" s="297"/>
    </row>
    <row r="269" spans="1:40"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outlineLevel="1">
      <c r="A270" s="522">
        <v>16</v>
      </c>
      <c r="B270" s="324" t="s">
        <v>492</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10"/>
      <c r="Z270" s="410"/>
      <c r="AA270" s="410"/>
      <c r="AB270" s="410"/>
      <c r="AC270" s="410"/>
      <c r="AD270" s="410"/>
      <c r="AE270" s="410"/>
      <c r="AF270" s="410"/>
      <c r="AG270" s="410"/>
      <c r="AH270" s="410"/>
      <c r="AI270" s="410"/>
      <c r="AJ270" s="410"/>
      <c r="AK270" s="410"/>
      <c r="AL270" s="410"/>
      <c r="AM270" s="296">
        <f>SUM(Y270:AL270)</f>
        <v>0</v>
      </c>
    </row>
    <row r="271" spans="1:40" s="283" customFormat="1" outlineLevel="1">
      <c r="A271" s="522"/>
      <c r="B271" s="324" t="s">
        <v>290</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1">
        <f>Y270</f>
        <v>0</v>
      </c>
      <c r="Z271" s="411">
        <f t="shared" ref="Z271:AL271" si="741">Z270</f>
        <v>0</v>
      </c>
      <c r="AA271" s="411">
        <f t="shared" si="741"/>
        <v>0</v>
      </c>
      <c r="AB271" s="411">
        <f t="shared" si="741"/>
        <v>0</v>
      </c>
      <c r="AC271" s="411">
        <f t="shared" si="741"/>
        <v>0</v>
      </c>
      <c r="AD271" s="411">
        <f t="shared" si="741"/>
        <v>0</v>
      </c>
      <c r="AE271" s="411">
        <f t="shared" si="741"/>
        <v>0</v>
      </c>
      <c r="AF271" s="411">
        <f t="shared" si="741"/>
        <v>0</v>
      </c>
      <c r="AG271" s="411">
        <f t="shared" si="741"/>
        <v>0</v>
      </c>
      <c r="AH271" s="411">
        <f t="shared" si="741"/>
        <v>0</v>
      </c>
      <c r="AI271" s="411">
        <f t="shared" si="741"/>
        <v>0</v>
      </c>
      <c r="AJ271" s="411">
        <f t="shared" si="741"/>
        <v>0</v>
      </c>
      <c r="AK271" s="411">
        <f t="shared" si="741"/>
        <v>0</v>
      </c>
      <c r="AL271" s="411">
        <f t="shared" si="741"/>
        <v>0</v>
      </c>
      <c r="AM271" s="297"/>
    </row>
    <row r="272" spans="1:40" s="283" customFormat="1" outlineLevel="1">
      <c r="A272" s="522"/>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75" outlineLevel="1">
      <c r="B273" s="519" t="s">
        <v>497</v>
      </c>
      <c r="C273" s="320"/>
      <c r="D273" s="290"/>
      <c r="E273" s="289"/>
      <c r="F273" s="289"/>
      <c r="G273" s="289"/>
      <c r="H273" s="289"/>
      <c r="I273" s="289"/>
      <c r="J273" s="289"/>
      <c r="K273" s="289"/>
      <c r="L273" s="289"/>
      <c r="M273" s="289"/>
      <c r="N273" s="290"/>
      <c r="O273" s="289"/>
      <c r="P273" s="289"/>
      <c r="Q273" s="289"/>
      <c r="R273" s="289"/>
      <c r="S273" s="289"/>
      <c r="T273" s="289"/>
      <c r="U273" s="289"/>
      <c r="V273" s="289"/>
      <c r="W273" s="289"/>
      <c r="X273" s="289"/>
      <c r="Y273" s="414"/>
      <c r="Z273" s="414"/>
      <c r="AA273" s="414"/>
      <c r="AB273" s="414"/>
      <c r="AC273" s="414"/>
      <c r="AD273" s="414"/>
      <c r="AE273" s="414"/>
      <c r="AF273" s="414"/>
      <c r="AG273" s="414"/>
      <c r="AH273" s="414"/>
      <c r="AI273" s="414"/>
      <c r="AJ273" s="414"/>
      <c r="AK273" s="414"/>
      <c r="AL273" s="414"/>
      <c r="AM273" s="292"/>
    </row>
    <row r="274" spans="1:39" outlineLevel="1">
      <c r="A274" s="522">
        <v>17</v>
      </c>
      <c r="B274" s="520"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6"/>
      <c r="Z274" s="410"/>
      <c r="AA274" s="410"/>
      <c r="AB274" s="410"/>
      <c r="AC274" s="410"/>
      <c r="AD274" s="410"/>
      <c r="AE274" s="410"/>
      <c r="AF274" s="415"/>
      <c r="AG274" s="415"/>
      <c r="AH274" s="415"/>
      <c r="AI274" s="415"/>
      <c r="AJ274" s="415"/>
      <c r="AK274" s="415"/>
      <c r="AL274" s="415"/>
      <c r="AM274" s="296">
        <f>SUM(Y274:AL274)</f>
        <v>0</v>
      </c>
    </row>
    <row r="275" spans="1:39" outlineLevel="1">
      <c r="B275" s="294" t="s">
        <v>290</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1">
        <f>Y274</f>
        <v>0</v>
      </c>
      <c r="Z275" s="411">
        <f t="shared" ref="Z275:AL275" si="742">Z274</f>
        <v>0</v>
      </c>
      <c r="AA275" s="411">
        <f t="shared" si="742"/>
        <v>0</v>
      </c>
      <c r="AB275" s="411">
        <f t="shared" si="742"/>
        <v>0</v>
      </c>
      <c r="AC275" s="411">
        <f t="shared" si="742"/>
        <v>0</v>
      </c>
      <c r="AD275" s="411">
        <f t="shared" si="742"/>
        <v>0</v>
      </c>
      <c r="AE275" s="411">
        <f t="shared" si="742"/>
        <v>0</v>
      </c>
      <c r="AF275" s="411">
        <f t="shared" si="742"/>
        <v>0</v>
      </c>
      <c r="AG275" s="411">
        <f t="shared" si="742"/>
        <v>0</v>
      </c>
      <c r="AH275" s="411">
        <f t="shared" si="742"/>
        <v>0</v>
      </c>
      <c r="AI275" s="411">
        <f t="shared" si="742"/>
        <v>0</v>
      </c>
      <c r="AJ275" s="411">
        <f t="shared" si="742"/>
        <v>0</v>
      </c>
      <c r="AK275" s="411">
        <f t="shared" si="742"/>
        <v>0</v>
      </c>
      <c r="AL275" s="411">
        <f t="shared" si="742"/>
        <v>0</v>
      </c>
      <c r="AM275" s="306"/>
    </row>
    <row r="276" spans="1:39"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outlineLevel="1">
      <c r="A277" s="522">
        <v>18</v>
      </c>
      <c r="B277" s="520"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426"/>
      <c r="Z277" s="410"/>
      <c r="AA277" s="410"/>
      <c r="AB277" s="410"/>
      <c r="AC277" s="410"/>
      <c r="AD277" s="410"/>
      <c r="AE277" s="410"/>
      <c r="AF277" s="415"/>
      <c r="AG277" s="415"/>
      <c r="AH277" s="415"/>
      <c r="AI277" s="415"/>
      <c r="AJ277" s="415"/>
      <c r="AK277" s="415"/>
      <c r="AL277" s="415"/>
      <c r="AM277" s="296">
        <f>SUM(Y277:AL277)</f>
        <v>0</v>
      </c>
    </row>
    <row r="278" spans="1:39" outlineLevel="1">
      <c r="B278" s="294" t="s">
        <v>290</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1">
        <f>Y277</f>
        <v>0</v>
      </c>
      <c r="Z278" s="411">
        <f t="shared" ref="Z278:AL278" si="743">Z277</f>
        <v>0</v>
      </c>
      <c r="AA278" s="411">
        <f t="shared" si="743"/>
        <v>0</v>
      </c>
      <c r="AB278" s="411">
        <f t="shared" si="743"/>
        <v>0</v>
      </c>
      <c r="AC278" s="411">
        <f t="shared" si="743"/>
        <v>0</v>
      </c>
      <c r="AD278" s="411">
        <f t="shared" si="743"/>
        <v>0</v>
      </c>
      <c r="AE278" s="411">
        <f t="shared" si="743"/>
        <v>0</v>
      </c>
      <c r="AF278" s="411">
        <f t="shared" si="743"/>
        <v>0</v>
      </c>
      <c r="AG278" s="411">
        <f t="shared" si="743"/>
        <v>0</v>
      </c>
      <c r="AH278" s="411">
        <f t="shared" si="743"/>
        <v>0</v>
      </c>
      <c r="AI278" s="411">
        <f t="shared" si="743"/>
        <v>0</v>
      </c>
      <c r="AJ278" s="411">
        <f t="shared" si="743"/>
        <v>0</v>
      </c>
      <c r="AK278" s="411">
        <f t="shared" si="743"/>
        <v>0</v>
      </c>
      <c r="AL278" s="411">
        <f t="shared" si="743"/>
        <v>0</v>
      </c>
      <c r="AM278" s="306"/>
    </row>
    <row r="279" spans="1:39"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outlineLevel="1">
      <c r="A280" s="522">
        <v>19</v>
      </c>
      <c r="B280" s="520"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6"/>
      <c r="Z280" s="410"/>
      <c r="AA280" s="410"/>
      <c r="AB280" s="410"/>
      <c r="AC280" s="410"/>
      <c r="AD280" s="410"/>
      <c r="AE280" s="410"/>
      <c r="AF280" s="415"/>
      <c r="AG280" s="415"/>
      <c r="AH280" s="415"/>
      <c r="AI280" s="415"/>
      <c r="AJ280" s="415"/>
      <c r="AK280" s="415"/>
      <c r="AL280" s="415"/>
      <c r="AM280" s="296">
        <f>SUM(Y280:AL280)</f>
        <v>0</v>
      </c>
    </row>
    <row r="281" spans="1:39" outlineLevel="1">
      <c r="B281" s="294" t="s">
        <v>290</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1">
        <f>Y280</f>
        <v>0</v>
      </c>
      <c r="Z281" s="411">
        <f t="shared" ref="Z281:AL281" si="744">Z280</f>
        <v>0</v>
      </c>
      <c r="AA281" s="411">
        <f t="shared" si="744"/>
        <v>0</v>
      </c>
      <c r="AB281" s="411">
        <f t="shared" si="744"/>
        <v>0</v>
      </c>
      <c r="AC281" s="411">
        <f t="shared" si="744"/>
        <v>0</v>
      </c>
      <c r="AD281" s="411">
        <f t="shared" si="744"/>
        <v>0</v>
      </c>
      <c r="AE281" s="411">
        <f t="shared" si="744"/>
        <v>0</v>
      </c>
      <c r="AF281" s="411">
        <f t="shared" si="744"/>
        <v>0</v>
      </c>
      <c r="AG281" s="411">
        <f t="shared" si="744"/>
        <v>0</v>
      </c>
      <c r="AH281" s="411">
        <f t="shared" si="744"/>
        <v>0</v>
      </c>
      <c r="AI281" s="411">
        <f t="shared" si="744"/>
        <v>0</v>
      </c>
      <c r="AJ281" s="411">
        <f t="shared" si="744"/>
        <v>0</v>
      </c>
      <c r="AK281" s="411">
        <f t="shared" si="744"/>
        <v>0</v>
      </c>
      <c r="AL281" s="411">
        <f t="shared" si="744"/>
        <v>0</v>
      </c>
      <c r="AM281" s="297"/>
    </row>
    <row r="282" spans="1:39"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outlineLevel="1">
      <c r="A283" s="522">
        <v>20</v>
      </c>
      <c r="B283" s="520"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6"/>
      <c r="Z283" s="410"/>
      <c r="AA283" s="410"/>
      <c r="AB283" s="410"/>
      <c r="AC283" s="410"/>
      <c r="AD283" s="410"/>
      <c r="AE283" s="410"/>
      <c r="AF283" s="415"/>
      <c r="AG283" s="415"/>
      <c r="AH283" s="415"/>
      <c r="AI283" s="415"/>
      <c r="AJ283" s="415"/>
      <c r="AK283" s="415"/>
      <c r="AL283" s="415"/>
      <c r="AM283" s="296">
        <f>SUM(Y283:AL283)</f>
        <v>0</v>
      </c>
    </row>
    <row r="284" spans="1:39" outlineLevel="1">
      <c r="B284" s="294" t="s">
        <v>290</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1">
        <f t="shared" ref="Y284:AL284" si="745">Y283</f>
        <v>0</v>
      </c>
      <c r="Z284" s="411">
        <f t="shared" si="745"/>
        <v>0</v>
      </c>
      <c r="AA284" s="411">
        <f t="shared" si="745"/>
        <v>0</v>
      </c>
      <c r="AB284" s="411">
        <f t="shared" si="745"/>
        <v>0</v>
      </c>
      <c r="AC284" s="411">
        <f t="shared" si="745"/>
        <v>0</v>
      </c>
      <c r="AD284" s="411">
        <f t="shared" si="745"/>
        <v>0</v>
      </c>
      <c r="AE284" s="411">
        <f t="shared" si="745"/>
        <v>0</v>
      </c>
      <c r="AF284" s="411">
        <f t="shared" si="745"/>
        <v>0</v>
      </c>
      <c r="AG284" s="411">
        <f t="shared" si="745"/>
        <v>0</v>
      </c>
      <c r="AH284" s="411">
        <f t="shared" si="745"/>
        <v>0</v>
      </c>
      <c r="AI284" s="411">
        <f t="shared" si="745"/>
        <v>0</v>
      </c>
      <c r="AJ284" s="411">
        <f t="shared" si="745"/>
        <v>0</v>
      </c>
      <c r="AK284" s="411">
        <f t="shared" si="745"/>
        <v>0</v>
      </c>
      <c r="AL284" s="411">
        <f t="shared" si="745"/>
        <v>0</v>
      </c>
      <c r="AM284" s="306"/>
    </row>
    <row r="285" spans="1:39" ht="15.75"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75" outlineLevel="1">
      <c r="B286" s="518" t="s">
        <v>504</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75" outlineLevel="1">
      <c r="B287" s="288" t="s">
        <v>500</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outlineLevel="1">
      <c r="A288" s="522">
        <v>21</v>
      </c>
      <c r="B288" s="520" t="s">
        <v>113</v>
      </c>
      <c r="C288" s="291" t="s">
        <v>25</v>
      </c>
      <c r="D288" s="295">
        <v>134576</v>
      </c>
      <c r="E288" s="295">
        <v>134576</v>
      </c>
      <c r="F288" s="295">
        <v>134576</v>
      </c>
      <c r="G288" s="295">
        <v>134576</v>
      </c>
      <c r="H288" s="295">
        <v>134576</v>
      </c>
      <c r="I288" s="295">
        <v>134576</v>
      </c>
      <c r="J288" s="295">
        <v>134576</v>
      </c>
      <c r="K288" s="295">
        <v>134556</v>
      </c>
      <c r="L288" s="295">
        <v>134556</v>
      </c>
      <c r="M288" s="295">
        <v>133937</v>
      </c>
      <c r="N288" s="291"/>
      <c r="O288" s="295">
        <v>9</v>
      </c>
      <c r="P288" s="295">
        <v>9</v>
      </c>
      <c r="Q288" s="295">
        <v>9</v>
      </c>
      <c r="R288" s="295">
        <v>9</v>
      </c>
      <c r="S288" s="295">
        <v>9</v>
      </c>
      <c r="T288" s="295">
        <v>9</v>
      </c>
      <c r="U288" s="295">
        <v>9</v>
      </c>
      <c r="V288" s="295">
        <v>9</v>
      </c>
      <c r="W288" s="295">
        <v>9</v>
      </c>
      <c r="X288" s="295">
        <v>9</v>
      </c>
      <c r="Y288" s="410">
        <v>1</v>
      </c>
      <c r="Z288" s="410"/>
      <c r="AA288" s="410"/>
      <c r="AB288" s="410"/>
      <c r="AC288" s="410"/>
      <c r="AD288" s="410"/>
      <c r="AE288" s="410"/>
      <c r="AF288" s="410"/>
      <c r="AG288" s="410"/>
      <c r="AH288" s="410"/>
      <c r="AI288" s="410"/>
      <c r="AJ288" s="410"/>
      <c r="AK288" s="410"/>
      <c r="AL288" s="410"/>
      <c r="AM288" s="296">
        <f>SUM(Y288:AL288)</f>
        <v>1</v>
      </c>
    </row>
    <row r="289" spans="1:39" outlineLevel="1">
      <c r="B289" s="294" t="s">
        <v>290</v>
      </c>
      <c r="C289" s="291" t="s">
        <v>163</v>
      </c>
      <c r="D289" s="295">
        <v>14812</v>
      </c>
      <c r="E289" s="295">
        <v>14812</v>
      </c>
      <c r="F289" s="295">
        <v>14812</v>
      </c>
      <c r="G289" s="295">
        <v>14812</v>
      </c>
      <c r="H289" s="295">
        <v>14812</v>
      </c>
      <c r="I289" s="295">
        <v>14812</v>
      </c>
      <c r="J289" s="295">
        <v>14812</v>
      </c>
      <c r="K289" s="295">
        <v>14812</v>
      </c>
      <c r="L289" s="295">
        <v>14812</v>
      </c>
      <c r="M289" s="295">
        <v>14834</v>
      </c>
      <c r="N289" s="291"/>
      <c r="O289" s="295">
        <v>1</v>
      </c>
      <c r="P289" s="295">
        <v>1</v>
      </c>
      <c r="Q289" s="295">
        <v>1</v>
      </c>
      <c r="R289" s="295">
        <v>1</v>
      </c>
      <c r="S289" s="295">
        <v>1</v>
      </c>
      <c r="T289" s="295">
        <v>1</v>
      </c>
      <c r="U289" s="295">
        <v>1</v>
      </c>
      <c r="V289" s="295">
        <v>1</v>
      </c>
      <c r="W289" s="295">
        <v>1</v>
      </c>
      <c r="X289" s="295">
        <v>1</v>
      </c>
      <c r="Y289" s="411">
        <f>Y288</f>
        <v>1</v>
      </c>
      <c r="Z289" s="411">
        <f t="shared" ref="Z289" si="746">Z288</f>
        <v>0</v>
      </c>
      <c r="AA289" s="411">
        <f t="shared" ref="AA289" si="747">AA288</f>
        <v>0</v>
      </c>
      <c r="AB289" s="411">
        <f t="shared" ref="AB289" si="748">AB288</f>
        <v>0</v>
      </c>
      <c r="AC289" s="411">
        <f t="shared" ref="AC289" si="749">AC288</f>
        <v>0</v>
      </c>
      <c r="AD289" s="411">
        <f t="shared" ref="AD289" si="750">AD288</f>
        <v>0</v>
      </c>
      <c r="AE289" s="411">
        <f t="shared" ref="AE289" si="751">AE288</f>
        <v>0</v>
      </c>
      <c r="AF289" s="411">
        <f t="shared" ref="AF289" si="752">AF288</f>
        <v>0</v>
      </c>
      <c r="AG289" s="411">
        <f t="shared" ref="AG289" si="753">AG288</f>
        <v>0</v>
      </c>
      <c r="AH289" s="411">
        <f t="shared" ref="AH289" si="754">AH288</f>
        <v>0</v>
      </c>
      <c r="AI289" s="411">
        <f t="shared" ref="AI289" si="755">AI288</f>
        <v>0</v>
      </c>
      <c r="AJ289" s="411">
        <f t="shared" ref="AJ289" si="756">AJ288</f>
        <v>0</v>
      </c>
      <c r="AK289" s="411">
        <f t="shared" ref="AK289" si="757">AK288</f>
        <v>0</v>
      </c>
      <c r="AL289" s="411">
        <f t="shared" ref="AL289" si="758">AL288</f>
        <v>0</v>
      </c>
      <c r="AM289" s="306"/>
    </row>
    <row r="290" spans="1:39"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0" outlineLevel="1">
      <c r="A291" s="522">
        <v>22</v>
      </c>
      <c r="B291" s="520" t="s">
        <v>114</v>
      </c>
      <c r="C291" s="291" t="s">
        <v>25</v>
      </c>
      <c r="D291" s="295"/>
      <c r="E291" s="295"/>
      <c r="F291" s="295"/>
      <c r="G291" s="295"/>
      <c r="H291" s="295"/>
      <c r="I291" s="295"/>
      <c r="J291" s="295"/>
      <c r="K291" s="295"/>
      <c r="L291" s="295"/>
      <c r="M291" s="295"/>
      <c r="N291" s="291"/>
      <c r="O291" s="295"/>
      <c r="P291" s="295"/>
      <c r="Q291" s="295"/>
      <c r="R291" s="295"/>
      <c r="S291" s="295"/>
      <c r="T291" s="295"/>
      <c r="U291" s="295"/>
      <c r="V291" s="295"/>
      <c r="W291" s="295"/>
      <c r="X291" s="295"/>
      <c r="Y291" s="410"/>
      <c r="Z291" s="410"/>
      <c r="AA291" s="410"/>
      <c r="AB291" s="410"/>
      <c r="AC291" s="410"/>
      <c r="AD291" s="410"/>
      <c r="AE291" s="410"/>
      <c r="AF291" s="410"/>
      <c r="AG291" s="410"/>
      <c r="AH291" s="410"/>
      <c r="AI291" s="410"/>
      <c r="AJ291" s="410"/>
      <c r="AK291" s="410"/>
      <c r="AL291" s="410"/>
      <c r="AM291" s="296">
        <f>SUM(Y291:AL291)</f>
        <v>0</v>
      </c>
    </row>
    <row r="292" spans="1:39" outlineLevel="1">
      <c r="B292" s="294" t="s">
        <v>290</v>
      </c>
      <c r="C292" s="291" t="s">
        <v>163</v>
      </c>
      <c r="D292" s="295"/>
      <c r="E292" s="295"/>
      <c r="F292" s="295"/>
      <c r="G292" s="295"/>
      <c r="H292" s="295"/>
      <c r="I292" s="295"/>
      <c r="J292" s="295"/>
      <c r="K292" s="295"/>
      <c r="L292" s="295"/>
      <c r="M292" s="295"/>
      <c r="N292" s="291"/>
      <c r="O292" s="295"/>
      <c r="P292" s="295"/>
      <c r="Q292" s="295"/>
      <c r="R292" s="295"/>
      <c r="S292" s="295"/>
      <c r="T292" s="295"/>
      <c r="U292" s="295"/>
      <c r="V292" s="295"/>
      <c r="W292" s="295"/>
      <c r="X292" s="295"/>
      <c r="Y292" s="411">
        <f>Y291</f>
        <v>0</v>
      </c>
      <c r="Z292" s="411">
        <f t="shared" ref="Z292" si="759">Z291</f>
        <v>0</v>
      </c>
      <c r="AA292" s="411">
        <f t="shared" ref="AA292" si="760">AA291</f>
        <v>0</v>
      </c>
      <c r="AB292" s="411">
        <f t="shared" ref="AB292" si="761">AB291</f>
        <v>0</v>
      </c>
      <c r="AC292" s="411">
        <f t="shared" ref="AC292" si="762">AC291</f>
        <v>0</v>
      </c>
      <c r="AD292" s="411">
        <f t="shared" ref="AD292" si="763">AD291</f>
        <v>0</v>
      </c>
      <c r="AE292" s="411">
        <f t="shared" ref="AE292" si="764">AE291</f>
        <v>0</v>
      </c>
      <c r="AF292" s="411">
        <f t="shared" ref="AF292" si="765">AF291</f>
        <v>0</v>
      </c>
      <c r="AG292" s="411">
        <f t="shared" ref="AG292" si="766">AG291</f>
        <v>0</v>
      </c>
      <c r="AH292" s="411">
        <f t="shared" ref="AH292" si="767">AH291</f>
        <v>0</v>
      </c>
      <c r="AI292" s="411">
        <f t="shared" ref="AI292" si="768">AI291</f>
        <v>0</v>
      </c>
      <c r="AJ292" s="411">
        <f t="shared" ref="AJ292" si="769">AJ291</f>
        <v>0</v>
      </c>
      <c r="AK292" s="411">
        <f t="shared" ref="AK292" si="770">AK291</f>
        <v>0</v>
      </c>
      <c r="AL292" s="411">
        <f t="shared" ref="AL292" si="771">AL291</f>
        <v>0</v>
      </c>
      <c r="AM292" s="306"/>
    </row>
    <row r="293" spans="1:39"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30" outlineLevel="1">
      <c r="A294" s="522">
        <v>23</v>
      </c>
      <c r="B294" s="520" t="s">
        <v>115</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outlineLevel="1">
      <c r="B295" s="294" t="s">
        <v>290</v>
      </c>
      <c r="C295" s="291" t="s">
        <v>163</v>
      </c>
      <c r="D295" s="295"/>
      <c r="E295" s="295"/>
      <c r="F295" s="295"/>
      <c r="G295" s="295"/>
      <c r="H295" s="295"/>
      <c r="I295" s="295"/>
      <c r="J295" s="295"/>
      <c r="K295" s="295"/>
      <c r="L295" s="295"/>
      <c r="M295" s="295"/>
      <c r="N295" s="291"/>
      <c r="O295" s="295"/>
      <c r="P295" s="295"/>
      <c r="Q295" s="295"/>
      <c r="R295" s="295"/>
      <c r="S295" s="295"/>
      <c r="T295" s="295"/>
      <c r="U295" s="295"/>
      <c r="V295" s="295"/>
      <c r="W295" s="295"/>
      <c r="X295" s="295"/>
      <c r="Y295" s="411">
        <f>Y294</f>
        <v>0</v>
      </c>
      <c r="Z295" s="411">
        <f t="shared" ref="Z295" si="772">Z294</f>
        <v>0</v>
      </c>
      <c r="AA295" s="411">
        <f t="shared" ref="AA295" si="773">AA294</f>
        <v>0</v>
      </c>
      <c r="AB295" s="411">
        <f t="shared" ref="AB295" si="774">AB294</f>
        <v>0</v>
      </c>
      <c r="AC295" s="411">
        <f t="shared" ref="AC295" si="775">AC294</f>
        <v>0</v>
      </c>
      <c r="AD295" s="411">
        <f t="shared" ref="AD295" si="776">AD294</f>
        <v>0</v>
      </c>
      <c r="AE295" s="411">
        <f t="shared" ref="AE295" si="777">AE294</f>
        <v>0</v>
      </c>
      <c r="AF295" s="411">
        <f t="shared" ref="AF295" si="778">AF294</f>
        <v>0</v>
      </c>
      <c r="AG295" s="411">
        <f t="shared" ref="AG295" si="779">AG294</f>
        <v>0</v>
      </c>
      <c r="AH295" s="411">
        <f t="shared" ref="AH295" si="780">AH294</f>
        <v>0</v>
      </c>
      <c r="AI295" s="411">
        <f t="shared" ref="AI295" si="781">AI294</f>
        <v>0</v>
      </c>
      <c r="AJ295" s="411">
        <f t="shared" ref="AJ295" si="782">AJ294</f>
        <v>0</v>
      </c>
      <c r="AK295" s="411">
        <f t="shared" ref="AK295" si="783">AK294</f>
        <v>0</v>
      </c>
      <c r="AL295" s="411">
        <f t="shared" ref="AL295" si="784">AL294</f>
        <v>0</v>
      </c>
      <c r="AM295" s="306"/>
    </row>
    <row r="296" spans="1:39"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30" outlineLevel="1">
      <c r="A297" s="522">
        <v>24</v>
      </c>
      <c r="B297" s="520" t="s">
        <v>116</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outlineLevel="1">
      <c r="B298" s="294" t="s">
        <v>290</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 t="shared" ref="Z298" si="785">Z297</f>
        <v>0</v>
      </c>
      <c r="AA298" s="411">
        <f t="shared" ref="AA298" si="786">AA297</f>
        <v>0</v>
      </c>
      <c r="AB298" s="411">
        <f t="shared" ref="AB298" si="787">AB297</f>
        <v>0</v>
      </c>
      <c r="AC298" s="411">
        <f t="shared" ref="AC298" si="788">AC297</f>
        <v>0</v>
      </c>
      <c r="AD298" s="411">
        <f t="shared" ref="AD298" si="789">AD297</f>
        <v>0</v>
      </c>
      <c r="AE298" s="411">
        <f t="shared" ref="AE298" si="790">AE297</f>
        <v>0</v>
      </c>
      <c r="AF298" s="411">
        <f t="shared" ref="AF298" si="791">AF297</f>
        <v>0</v>
      </c>
      <c r="AG298" s="411">
        <f t="shared" ref="AG298" si="792">AG297</f>
        <v>0</v>
      </c>
      <c r="AH298" s="411">
        <f t="shared" ref="AH298" si="793">AH297</f>
        <v>0</v>
      </c>
      <c r="AI298" s="411">
        <f t="shared" ref="AI298" si="794">AI297</f>
        <v>0</v>
      </c>
      <c r="AJ298" s="411">
        <f t="shared" ref="AJ298" si="795">AJ297</f>
        <v>0</v>
      </c>
      <c r="AK298" s="411">
        <f t="shared" ref="AK298" si="796">AK297</f>
        <v>0</v>
      </c>
      <c r="AL298" s="411">
        <f t="shared" ref="AL298" si="797">AL297</f>
        <v>0</v>
      </c>
      <c r="AM298" s="306"/>
    </row>
    <row r="299" spans="1:39"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75" outlineLevel="1">
      <c r="B300" s="288" t="s">
        <v>501</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outlineLevel="1">
      <c r="A301" s="522">
        <v>25</v>
      </c>
      <c r="B301" s="520" t="s">
        <v>117</v>
      </c>
      <c r="C301" s="291" t="s">
        <v>25</v>
      </c>
      <c r="D301" s="295"/>
      <c r="E301" s="295"/>
      <c r="F301" s="295"/>
      <c r="G301" s="295"/>
      <c r="H301" s="295"/>
      <c r="I301" s="295"/>
      <c r="J301" s="295"/>
      <c r="K301" s="295"/>
      <c r="L301" s="295"/>
      <c r="M301" s="295"/>
      <c r="N301" s="295">
        <v>12</v>
      </c>
      <c r="O301" s="295"/>
      <c r="P301" s="295"/>
      <c r="Q301" s="295"/>
      <c r="R301" s="295"/>
      <c r="S301" s="295"/>
      <c r="T301" s="295"/>
      <c r="U301" s="295"/>
      <c r="V301" s="295"/>
      <c r="W301" s="295"/>
      <c r="X301" s="295"/>
      <c r="Y301" s="426"/>
      <c r="Z301" s="410"/>
      <c r="AA301" s="410"/>
      <c r="AB301" s="410"/>
      <c r="AC301" s="410"/>
      <c r="AD301" s="410"/>
      <c r="AE301" s="410"/>
      <c r="AF301" s="410"/>
      <c r="AG301" s="415"/>
      <c r="AH301" s="415"/>
      <c r="AI301" s="415"/>
      <c r="AJ301" s="415"/>
      <c r="AK301" s="415"/>
      <c r="AL301" s="415"/>
      <c r="AM301" s="296">
        <f>SUM(Y301:AL301)</f>
        <v>0</v>
      </c>
    </row>
    <row r="302" spans="1:39" outlineLevel="1">
      <c r="B302" s="294" t="s">
        <v>290</v>
      </c>
      <c r="C302" s="291" t="s">
        <v>163</v>
      </c>
      <c r="D302" s="295"/>
      <c r="E302" s="295"/>
      <c r="F302" s="295"/>
      <c r="G302" s="295"/>
      <c r="H302" s="295"/>
      <c r="I302" s="295"/>
      <c r="J302" s="295"/>
      <c r="K302" s="295"/>
      <c r="L302" s="295"/>
      <c r="M302" s="295"/>
      <c r="N302" s="295">
        <f>N301</f>
        <v>12</v>
      </c>
      <c r="O302" s="295"/>
      <c r="P302" s="295"/>
      <c r="Q302" s="295"/>
      <c r="R302" s="295"/>
      <c r="S302" s="295"/>
      <c r="T302" s="295"/>
      <c r="U302" s="295"/>
      <c r="V302" s="295"/>
      <c r="W302" s="295"/>
      <c r="X302" s="295"/>
      <c r="Y302" s="411">
        <f>Y301</f>
        <v>0</v>
      </c>
      <c r="Z302" s="411">
        <f t="shared" ref="Z302" si="798">Z301</f>
        <v>0</v>
      </c>
      <c r="AA302" s="411">
        <f t="shared" ref="AA302" si="799">AA301</f>
        <v>0</v>
      </c>
      <c r="AB302" s="411">
        <f t="shared" ref="AB302" si="800">AB301</f>
        <v>0</v>
      </c>
      <c r="AC302" s="411">
        <f t="shared" ref="AC302" si="801">AC301</f>
        <v>0</v>
      </c>
      <c r="AD302" s="411">
        <f t="shared" ref="AD302" si="802">AD301</f>
        <v>0</v>
      </c>
      <c r="AE302" s="411">
        <f t="shared" ref="AE302" si="803">AE301</f>
        <v>0</v>
      </c>
      <c r="AF302" s="411">
        <f t="shared" ref="AF302" si="804">AF301</f>
        <v>0</v>
      </c>
      <c r="AG302" s="411">
        <f t="shared" ref="AG302" si="805">AG301</f>
        <v>0</v>
      </c>
      <c r="AH302" s="411">
        <f t="shared" ref="AH302" si="806">AH301</f>
        <v>0</v>
      </c>
      <c r="AI302" s="411">
        <f t="shared" ref="AI302" si="807">AI301</f>
        <v>0</v>
      </c>
      <c r="AJ302" s="411">
        <f t="shared" ref="AJ302" si="808">AJ301</f>
        <v>0</v>
      </c>
      <c r="AK302" s="411">
        <f t="shared" ref="AK302" si="809">AK301</f>
        <v>0</v>
      </c>
      <c r="AL302" s="411">
        <f t="shared" ref="AL302" si="810">AL301</f>
        <v>0</v>
      </c>
      <c r="AM302" s="306"/>
    </row>
    <row r="303" spans="1:39"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outlineLevel="1">
      <c r="A304" s="522">
        <v>26</v>
      </c>
      <c r="B304" s="520" t="s">
        <v>118</v>
      </c>
      <c r="C304" s="291" t="s">
        <v>25</v>
      </c>
      <c r="D304" s="295">
        <v>59743</v>
      </c>
      <c r="E304" s="295">
        <v>57135</v>
      </c>
      <c r="F304" s="295">
        <v>57135</v>
      </c>
      <c r="G304" s="295">
        <v>57135</v>
      </c>
      <c r="H304" s="295">
        <v>57135</v>
      </c>
      <c r="I304" s="295">
        <v>57135</v>
      </c>
      <c r="J304" s="295">
        <v>57135</v>
      </c>
      <c r="K304" s="295">
        <v>57135</v>
      </c>
      <c r="L304" s="295">
        <v>57135</v>
      </c>
      <c r="M304" s="295">
        <v>57135</v>
      </c>
      <c r="N304" s="295">
        <v>12</v>
      </c>
      <c r="O304" s="295">
        <v>12</v>
      </c>
      <c r="P304" s="295">
        <v>11</v>
      </c>
      <c r="Q304" s="295">
        <v>11</v>
      </c>
      <c r="R304" s="295">
        <v>11</v>
      </c>
      <c r="S304" s="295">
        <v>11</v>
      </c>
      <c r="T304" s="295">
        <v>11</v>
      </c>
      <c r="U304" s="295">
        <v>11</v>
      </c>
      <c r="V304" s="295">
        <v>11</v>
      </c>
      <c r="W304" s="295">
        <v>11</v>
      </c>
      <c r="X304" s="295">
        <v>11</v>
      </c>
      <c r="Y304" s="426"/>
      <c r="Z304" s="410"/>
      <c r="AA304" s="410"/>
      <c r="AB304" s="410"/>
      <c r="AC304" s="410"/>
      <c r="AD304" s="410">
        <v>1</v>
      </c>
      <c r="AE304" s="410"/>
      <c r="AF304" s="410"/>
      <c r="AG304" s="415"/>
      <c r="AH304" s="415"/>
      <c r="AI304" s="415"/>
      <c r="AJ304" s="415"/>
      <c r="AK304" s="415"/>
      <c r="AL304" s="415"/>
      <c r="AM304" s="296">
        <f>SUM(Y304:AL304)</f>
        <v>1</v>
      </c>
    </row>
    <row r="305" spans="1:39" outlineLevel="1">
      <c r="B305" s="294" t="s">
        <v>290</v>
      </c>
      <c r="C305" s="291" t="s">
        <v>163</v>
      </c>
      <c r="D305" s="295">
        <v>2733</v>
      </c>
      <c r="E305" s="295">
        <v>5341</v>
      </c>
      <c r="F305" s="295">
        <v>5341</v>
      </c>
      <c r="G305" s="295">
        <v>5341</v>
      </c>
      <c r="H305" s="295">
        <v>5341</v>
      </c>
      <c r="I305" s="295">
        <v>5341</v>
      </c>
      <c r="J305" s="295">
        <v>5341</v>
      </c>
      <c r="K305" s="295">
        <v>5341</v>
      </c>
      <c r="L305" s="295">
        <v>5341</v>
      </c>
      <c r="M305" s="295">
        <v>5341</v>
      </c>
      <c r="N305" s="295">
        <f>N304</f>
        <v>12</v>
      </c>
      <c r="O305" s="295">
        <v>1</v>
      </c>
      <c r="P305" s="295">
        <v>1</v>
      </c>
      <c r="Q305" s="295">
        <v>1</v>
      </c>
      <c r="R305" s="295">
        <v>1</v>
      </c>
      <c r="S305" s="295">
        <v>1</v>
      </c>
      <c r="T305" s="295">
        <v>1</v>
      </c>
      <c r="U305" s="295">
        <v>1</v>
      </c>
      <c r="V305" s="295">
        <v>1</v>
      </c>
      <c r="W305" s="295">
        <v>1</v>
      </c>
      <c r="X305" s="295">
        <v>1</v>
      </c>
      <c r="Y305" s="411">
        <f>Y304</f>
        <v>0</v>
      </c>
      <c r="Z305" s="411">
        <f t="shared" ref="Z305" si="811">Z304</f>
        <v>0</v>
      </c>
      <c r="AA305" s="411">
        <f t="shared" ref="AA305" si="812">AA304</f>
        <v>0</v>
      </c>
      <c r="AB305" s="411">
        <f t="shared" ref="AB305" si="813">AB304</f>
        <v>0</v>
      </c>
      <c r="AC305" s="411">
        <f t="shared" ref="AC305" si="814">AC304</f>
        <v>0</v>
      </c>
      <c r="AD305" s="411">
        <f t="shared" ref="AD305" si="815">AD304</f>
        <v>1</v>
      </c>
      <c r="AE305" s="411">
        <f t="shared" ref="AE305" si="816">AE304</f>
        <v>0</v>
      </c>
      <c r="AF305" s="411">
        <f t="shared" ref="AF305" si="817">AF304</f>
        <v>0</v>
      </c>
      <c r="AG305" s="411">
        <f t="shared" ref="AG305" si="818">AG304</f>
        <v>0</v>
      </c>
      <c r="AH305" s="411">
        <f t="shared" ref="AH305" si="819">AH304</f>
        <v>0</v>
      </c>
      <c r="AI305" s="411">
        <f t="shared" ref="AI305" si="820">AI304</f>
        <v>0</v>
      </c>
      <c r="AJ305" s="411">
        <f t="shared" ref="AJ305" si="821">AJ304</f>
        <v>0</v>
      </c>
      <c r="AK305" s="411">
        <f t="shared" ref="AK305" si="822">AK304</f>
        <v>0</v>
      </c>
      <c r="AL305" s="411">
        <f t="shared" ref="AL305" si="823">AL304</f>
        <v>0</v>
      </c>
      <c r="AM305" s="306"/>
    </row>
    <row r="306" spans="1:39" outlineLevel="1">
      <c r="B306" s="294"/>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412"/>
      <c r="Z306" s="425"/>
      <c r="AA306" s="425"/>
      <c r="AB306" s="425"/>
      <c r="AC306" s="425"/>
      <c r="AD306" s="425"/>
      <c r="AE306" s="425"/>
      <c r="AF306" s="425"/>
      <c r="AG306" s="425"/>
      <c r="AH306" s="425"/>
      <c r="AI306" s="425"/>
      <c r="AJ306" s="425"/>
      <c r="AK306" s="425"/>
      <c r="AL306" s="425"/>
      <c r="AM306" s="306"/>
    </row>
    <row r="307" spans="1:39" ht="30" outlineLevel="1">
      <c r="A307" s="522">
        <v>27</v>
      </c>
      <c r="B307" s="520" t="s">
        <v>119</v>
      </c>
      <c r="C307" s="291" t="s">
        <v>25</v>
      </c>
      <c r="D307" s="295"/>
      <c r="E307" s="295"/>
      <c r="F307" s="295"/>
      <c r="G307" s="295"/>
      <c r="H307" s="295"/>
      <c r="I307" s="295"/>
      <c r="J307" s="295"/>
      <c r="K307" s="295"/>
      <c r="L307" s="295"/>
      <c r="M307" s="295"/>
      <c r="N307" s="295">
        <v>12</v>
      </c>
      <c r="O307" s="295"/>
      <c r="P307" s="295"/>
      <c r="Q307" s="295"/>
      <c r="R307" s="295"/>
      <c r="S307" s="295"/>
      <c r="T307" s="295"/>
      <c r="U307" s="295"/>
      <c r="V307" s="295"/>
      <c r="W307" s="295"/>
      <c r="X307" s="295"/>
      <c r="Y307" s="426"/>
      <c r="Z307" s="410"/>
      <c r="AA307" s="410"/>
      <c r="AB307" s="410"/>
      <c r="AC307" s="410"/>
      <c r="AD307" s="410"/>
      <c r="AE307" s="410"/>
      <c r="AF307" s="410"/>
      <c r="AG307" s="415"/>
      <c r="AH307" s="415"/>
      <c r="AI307" s="415"/>
      <c r="AJ307" s="415"/>
      <c r="AK307" s="415"/>
      <c r="AL307" s="415"/>
      <c r="AM307" s="296">
        <f>SUM(Y307:AL307)</f>
        <v>0</v>
      </c>
    </row>
    <row r="308" spans="1:39" outlineLevel="1">
      <c r="B308" s="294" t="s">
        <v>290</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411">
        <f>Y307</f>
        <v>0</v>
      </c>
      <c r="Z308" s="411">
        <f t="shared" ref="Z308" si="824">Z307</f>
        <v>0</v>
      </c>
      <c r="AA308" s="411">
        <f t="shared" ref="AA308" si="825">AA307</f>
        <v>0</v>
      </c>
      <c r="AB308" s="411">
        <f t="shared" ref="AB308" si="826">AB307</f>
        <v>0</v>
      </c>
      <c r="AC308" s="411">
        <f t="shared" ref="AC308" si="827">AC307</f>
        <v>0</v>
      </c>
      <c r="AD308" s="411">
        <f t="shared" ref="AD308" si="828">AD307</f>
        <v>0</v>
      </c>
      <c r="AE308" s="411">
        <f t="shared" ref="AE308" si="829">AE307</f>
        <v>0</v>
      </c>
      <c r="AF308" s="411">
        <f t="shared" ref="AF308" si="830">AF307</f>
        <v>0</v>
      </c>
      <c r="AG308" s="411">
        <f t="shared" ref="AG308" si="831">AG307</f>
        <v>0</v>
      </c>
      <c r="AH308" s="411">
        <f t="shared" ref="AH308" si="832">AH307</f>
        <v>0</v>
      </c>
      <c r="AI308" s="411">
        <f t="shared" ref="AI308" si="833">AI307</f>
        <v>0</v>
      </c>
      <c r="AJ308" s="411">
        <f t="shared" ref="AJ308" si="834">AJ307</f>
        <v>0</v>
      </c>
      <c r="AK308" s="411">
        <f t="shared" ref="AK308" si="835">AK307</f>
        <v>0</v>
      </c>
      <c r="AL308" s="411">
        <f t="shared" ref="AL308" si="836">AL307</f>
        <v>0</v>
      </c>
      <c r="AM308" s="306"/>
    </row>
    <row r="309" spans="1:39" outlineLevel="1">
      <c r="B309" s="294"/>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2"/>
      <c r="Z309" s="425"/>
      <c r="AA309" s="425"/>
      <c r="AB309" s="425"/>
      <c r="AC309" s="425"/>
      <c r="AD309" s="425"/>
      <c r="AE309" s="425"/>
      <c r="AF309" s="425"/>
      <c r="AG309" s="425"/>
      <c r="AH309" s="425"/>
      <c r="AI309" s="425"/>
      <c r="AJ309" s="425"/>
      <c r="AK309" s="425"/>
      <c r="AL309" s="425"/>
      <c r="AM309" s="306"/>
    </row>
    <row r="310" spans="1:39" ht="30" outlineLevel="1">
      <c r="A310" s="522">
        <v>28</v>
      </c>
      <c r="B310" s="520" t="s">
        <v>120</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26"/>
      <c r="Z310" s="410"/>
      <c r="AA310" s="410"/>
      <c r="AB310" s="410"/>
      <c r="AC310" s="410"/>
      <c r="AD310" s="410"/>
      <c r="AE310" s="410"/>
      <c r="AF310" s="410"/>
      <c r="AG310" s="415"/>
      <c r="AH310" s="415"/>
      <c r="AI310" s="415"/>
      <c r="AJ310" s="415"/>
      <c r="AK310" s="415"/>
      <c r="AL310" s="415"/>
      <c r="AM310" s="296">
        <f>SUM(Y310:AL310)</f>
        <v>0</v>
      </c>
    </row>
    <row r="311" spans="1:39" outlineLevel="1">
      <c r="B311" s="294" t="s">
        <v>290</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 t="shared" ref="Z311" si="837">Z310</f>
        <v>0</v>
      </c>
      <c r="AA311" s="411">
        <f t="shared" ref="AA311" si="838">AA310</f>
        <v>0</v>
      </c>
      <c r="AB311" s="411">
        <f t="shared" ref="AB311" si="839">AB310</f>
        <v>0</v>
      </c>
      <c r="AC311" s="411">
        <f t="shared" ref="AC311" si="840">AC310</f>
        <v>0</v>
      </c>
      <c r="AD311" s="411">
        <f t="shared" ref="AD311" si="841">AD310</f>
        <v>0</v>
      </c>
      <c r="AE311" s="411">
        <f t="shared" ref="AE311" si="842">AE310</f>
        <v>0</v>
      </c>
      <c r="AF311" s="411">
        <f t="shared" ref="AF311" si="843">AF310</f>
        <v>0</v>
      </c>
      <c r="AG311" s="411">
        <f t="shared" ref="AG311" si="844">AG310</f>
        <v>0</v>
      </c>
      <c r="AH311" s="411">
        <f t="shared" ref="AH311" si="845">AH310</f>
        <v>0</v>
      </c>
      <c r="AI311" s="411">
        <f t="shared" ref="AI311" si="846">AI310</f>
        <v>0</v>
      </c>
      <c r="AJ311" s="411">
        <f t="shared" ref="AJ311" si="847">AJ310</f>
        <v>0</v>
      </c>
      <c r="AK311" s="411">
        <f t="shared" ref="AK311" si="848">AK310</f>
        <v>0</v>
      </c>
      <c r="AL311" s="411">
        <f t="shared" ref="AL311" si="849">AL310</f>
        <v>0</v>
      </c>
      <c r="AM311" s="306"/>
    </row>
    <row r="312" spans="1:39" outlineLevel="1">
      <c r="B312" s="294"/>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2"/>
      <c r="Z312" s="425"/>
      <c r="AA312" s="425"/>
      <c r="AB312" s="425"/>
      <c r="AC312" s="425"/>
      <c r="AD312" s="425"/>
      <c r="AE312" s="425"/>
      <c r="AF312" s="425"/>
      <c r="AG312" s="425"/>
      <c r="AH312" s="425"/>
      <c r="AI312" s="425"/>
      <c r="AJ312" s="425"/>
      <c r="AK312" s="425"/>
      <c r="AL312" s="425"/>
      <c r="AM312" s="306"/>
    </row>
    <row r="313" spans="1:39" ht="30" outlineLevel="1">
      <c r="A313" s="522">
        <v>29</v>
      </c>
      <c r="B313" s="520" t="s">
        <v>121</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26"/>
      <c r="Z313" s="410"/>
      <c r="AA313" s="410"/>
      <c r="AB313" s="410"/>
      <c r="AC313" s="410"/>
      <c r="AD313" s="410"/>
      <c r="AE313" s="410"/>
      <c r="AF313" s="410"/>
      <c r="AG313" s="415"/>
      <c r="AH313" s="415"/>
      <c r="AI313" s="415"/>
      <c r="AJ313" s="415"/>
      <c r="AK313" s="415"/>
      <c r="AL313" s="415"/>
      <c r="AM313" s="296">
        <f>SUM(Y313:AL313)</f>
        <v>0</v>
      </c>
    </row>
    <row r="314" spans="1:39" outlineLevel="1">
      <c r="B314" s="294" t="s">
        <v>290</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 t="shared" ref="Z314" si="850">Z313</f>
        <v>0</v>
      </c>
      <c r="AA314" s="411">
        <f t="shared" ref="AA314" si="851">AA313</f>
        <v>0</v>
      </c>
      <c r="AB314" s="411">
        <f t="shared" ref="AB314" si="852">AB313</f>
        <v>0</v>
      </c>
      <c r="AC314" s="411">
        <f t="shared" ref="AC314" si="853">AC313</f>
        <v>0</v>
      </c>
      <c r="AD314" s="411">
        <f t="shared" ref="AD314" si="854">AD313</f>
        <v>0</v>
      </c>
      <c r="AE314" s="411">
        <f t="shared" ref="AE314" si="855">AE313</f>
        <v>0</v>
      </c>
      <c r="AF314" s="411">
        <f t="shared" ref="AF314" si="856">AF313</f>
        <v>0</v>
      </c>
      <c r="AG314" s="411">
        <f t="shared" ref="AG314" si="857">AG313</f>
        <v>0</v>
      </c>
      <c r="AH314" s="411">
        <f t="shared" ref="AH314" si="858">AH313</f>
        <v>0</v>
      </c>
      <c r="AI314" s="411">
        <f t="shared" ref="AI314" si="859">AI313</f>
        <v>0</v>
      </c>
      <c r="AJ314" s="411">
        <f t="shared" ref="AJ314" si="860">AJ313</f>
        <v>0</v>
      </c>
      <c r="AK314" s="411">
        <f t="shared" ref="AK314" si="861">AK313</f>
        <v>0</v>
      </c>
      <c r="AL314" s="411">
        <f t="shared" ref="AL314" si="862">AL313</f>
        <v>0</v>
      </c>
      <c r="AM314" s="306"/>
    </row>
    <row r="315" spans="1:39" outlineLevel="1">
      <c r="B315" s="294"/>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412"/>
      <c r="Z315" s="425"/>
      <c r="AA315" s="425"/>
      <c r="AB315" s="425"/>
      <c r="AC315" s="425"/>
      <c r="AD315" s="425"/>
      <c r="AE315" s="425"/>
      <c r="AF315" s="425"/>
      <c r="AG315" s="425"/>
      <c r="AH315" s="425"/>
      <c r="AI315" s="425"/>
      <c r="AJ315" s="425"/>
      <c r="AK315" s="425"/>
      <c r="AL315" s="425"/>
      <c r="AM315" s="306"/>
    </row>
    <row r="316" spans="1:39" ht="30" outlineLevel="1">
      <c r="A316" s="522">
        <v>30</v>
      </c>
      <c r="B316" s="520"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26"/>
      <c r="Z316" s="410"/>
      <c r="AA316" s="410"/>
      <c r="AB316" s="410"/>
      <c r="AC316" s="410"/>
      <c r="AD316" s="410"/>
      <c r="AE316" s="410"/>
      <c r="AF316" s="410"/>
      <c r="AG316" s="415"/>
      <c r="AH316" s="415"/>
      <c r="AI316" s="415"/>
      <c r="AJ316" s="415"/>
      <c r="AK316" s="415"/>
      <c r="AL316" s="415"/>
      <c r="AM316" s="296">
        <f>SUM(Y316:AL316)</f>
        <v>0</v>
      </c>
    </row>
    <row r="317" spans="1:39" outlineLevel="1">
      <c r="B317" s="294" t="s">
        <v>290</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 t="shared" ref="Z317" si="863">Z316</f>
        <v>0</v>
      </c>
      <c r="AA317" s="411">
        <f t="shared" ref="AA317" si="864">AA316</f>
        <v>0</v>
      </c>
      <c r="AB317" s="411">
        <f t="shared" ref="AB317" si="865">AB316</f>
        <v>0</v>
      </c>
      <c r="AC317" s="411">
        <f t="shared" ref="AC317" si="866">AC316</f>
        <v>0</v>
      </c>
      <c r="AD317" s="411">
        <f t="shared" ref="AD317" si="867">AD316</f>
        <v>0</v>
      </c>
      <c r="AE317" s="411">
        <f t="shared" ref="AE317" si="868">AE316</f>
        <v>0</v>
      </c>
      <c r="AF317" s="411">
        <f t="shared" ref="AF317" si="869">AF316</f>
        <v>0</v>
      </c>
      <c r="AG317" s="411">
        <f t="shared" ref="AG317" si="870">AG316</f>
        <v>0</v>
      </c>
      <c r="AH317" s="411">
        <f t="shared" ref="AH317" si="871">AH316</f>
        <v>0</v>
      </c>
      <c r="AI317" s="411">
        <f t="shared" ref="AI317" si="872">AI316</f>
        <v>0</v>
      </c>
      <c r="AJ317" s="411">
        <f t="shared" ref="AJ317" si="873">AJ316</f>
        <v>0</v>
      </c>
      <c r="AK317" s="411">
        <f t="shared" ref="AK317" si="874">AK316</f>
        <v>0</v>
      </c>
      <c r="AL317" s="411">
        <f t="shared" ref="AL317" si="875">AL316</f>
        <v>0</v>
      </c>
      <c r="AM317" s="306"/>
    </row>
    <row r="318" spans="1:39" outlineLevel="1">
      <c r="B318" s="294"/>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412"/>
      <c r="Z318" s="425"/>
      <c r="AA318" s="425"/>
      <c r="AB318" s="425"/>
      <c r="AC318" s="425"/>
      <c r="AD318" s="425"/>
      <c r="AE318" s="425"/>
      <c r="AF318" s="425"/>
      <c r="AG318" s="425"/>
      <c r="AH318" s="425"/>
      <c r="AI318" s="425"/>
      <c r="AJ318" s="425"/>
      <c r="AK318" s="425"/>
      <c r="AL318" s="425"/>
      <c r="AM318" s="306"/>
    </row>
    <row r="319" spans="1:39" ht="30" outlineLevel="1">
      <c r="A319" s="522">
        <v>31</v>
      </c>
      <c r="B319" s="520"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6"/>
      <c r="Z319" s="410"/>
      <c r="AA319" s="410"/>
      <c r="AB319" s="410"/>
      <c r="AC319" s="410"/>
      <c r="AD319" s="410"/>
      <c r="AE319" s="410"/>
      <c r="AF319" s="410"/>
      <c r="AG319" s="415"/>
      <c r="AH319" s="415"/>
      <c r="AI319" s="415"/>
      <c r="AJ319" s="415"/>
      <c r="AK319" s="415"/>
      <c r="AL319" s="415"/>
      <c r="AM319" s="296">
        <f>SUM(Y319:AL319)</f>
        <v>0</v>
      </c>
    </row>
    <row r="320" spans="1:39" outlineLevel="1">
      <c r="B320" s="294" t="s">
        <v>290</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 t="shared" ref="Z320" si="876">Z319</f>
        <v>0</v>
      </c>
      <c r="AA320" s="411">
        <f t="shared" ref="AA320" si="877">AA319</f>
        <v>0</v>
      </c>
      <c r="AB320" s="411">
        <f t="shared" ref="AB320" si="878">AB319</f>
        <v>0</v>
      </c>
      <c r="AC320" s="411">
        <f t="shared" ref="AC320" si="879">AC319</f>
        <v>0</v>
      </c>
      <c r="AD320" s="411">
        <f t="shared" ref="AD320" si="880">AD319</f>
        <v>0</v>
      </c>
      <c r="AE320" s="411">
        <f t="shared" ref="AE320" si="881">AE319</f>
        <v>0</v>
      </c>
      <c r="AF320" s="411">
        <f t="shared" ref="AF320" si="882">AF319</f>
        <v>0</v>
      </c>
      <c r="AG320" s="411">
        <f t="shared" ref="AG320" si="883">AG319</f>
        <v>0</v>
      </c>
      <c r="AH320" s="411">
        <f t="shared" ref="AH320" si="884">AH319</f>
        <v>0</v>
      </c>
      <c r="AI320" s="411">
        <f t="shared" ref="AI320" si="885">AI319</f>
        <v>0</v>
      </c>
      <c r="AJ320" s="411">
        <f t="shared" ref="AJ320" si="886">AJ319</f>
        <v>0</v>
      </c>
      <c r="AK320" s="411">
        <f t="shared" ref="AK320" si="887">AK319</f>
        <v>0</v>
      </c>
      <c r="AL320" s="411">
        <f t="shared" ref="AL320" si="888">AL319</f>
        <v>0</v>
      </c>
      <c r="AM320" s="306"/>
    </row>
    <row r="321" spans="1:39" outlineLevel="1">
      <c r="B321" s="520"/>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412"/>
      <c r="Z321" s="425"/>
      <c r="AA321" s="425"/>
      <c r="AB321" s="425"/>
      <c r="AC321" s="425"/>
      <c r="AD321" s="425"/>
      <c r="AE321" s="425"/>
      <c r="AF321" s="425"/>
      <c r="AG321" s="425"/>
      <c r="AH321" s="425"/>
      <c r="AI321" s="425"/>
      <c r="AJ321" s="425"/>
      <c r="AK321" s="425"/>
      <c r="AL321" s="425"/>
      <c r="AM321" s="306"/>
    </row>
    <row r="322" spans="1:39" ht="30" outlineLevel="1">
      <c r="A322" s="522">
        <v>32</v>
      </c>
      <c r="B322" s="520" t="s">
        <v>124</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426"/>
      <c r="Z322" s="410"/>
      <c r="AA322" s="410"/>
      <c r="AB322" s="410"/>
      <c r="AC322" s="410"/>
      <c r="AD322" s="410"/>
      <c r="AE322" s="410"/>
      <c r="AF322" s="410"/>
      <c r="AG322" s="415"/>
      <c r="AH322" s="415"/>
      <c r="AI322" s="415"/>
      <c r="AJ322" s="415"/>
      <c r="AK322" s="415"/>
      <c r="AL322" s="415"/>
      <c r="AM322" s="296">
        <f>SUM(Y322:AL322)</f>
        <v>0</v>
      </c>
    </row>
    <row r="323" spans="1:39" outlineLevel="1">
      <c r="B323" s="294" t="s">
        <v>290</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411">
        <f>Y322</f>
        <v>0</v>
      </c>
      <c r="Z323" s="411">
        <f t="shared" ref="Z323" si="889">Z322</f>
        <v>0</v>
      </c>
      <c r="AA323" s="411">
        <f t="shared" ref="AA323" si="890">AA322</f>
        <v>0</v>
      </c>
      <c r="AB323" s="411">
        <f t="shared" ref="AB323" si="891">AB322</f>
        <v>0</v>
      </c>
      <c r="AC323" s="411">
        <f t="shared" ref="AC323" si="892">AC322</f>
        <v>0</v>
      </c>
      <c r="AD323" s="411">
        <f t="shared" ref="AD323" si="893">AD322</f>
        <v>0</v>
      </c>
      <c r="AE323" s="411">
        <f t="shared" ref="AE323" si="894">AE322</f>
        <v>0</v>
      </c>
      <c r="AF323" s="411">
        <f t="shared" ref="AF323" si="895">AF322</f>
        <v>0</v>
      </c>
      <c r="AG323" s="411">
        <f t="shared" ref="AG323" si="896">AG322</f>
        <v>0</v>
      </c>
      <c r="AH323" s="411">
        <f t="shared" ref="AH323" si="897">AH322</f>
        <v>0</v>
      </c>
      <c r="AI323" s="411">
        <f t="shared" ref="AI323" si="898">AI322</f>
        <v>0</v>
      </c>
      <c r="AJ323" s="411">
        <f t="shared" ref="AJ323" si="899">AJ322</f>
        <v>0</v>
      </c>
      <c r="AK323" s="411">
        <f t="shared" ref="AK323" si="900">AK322</f>
        <v>0</v>
      </c>
      <c r="AL323" s="411">
        <f t="shared" ref="AL323" si="901">AL322</f>
        <v>0</v>
      </c>
      <c r="AM323" s="306"/>
    </row>
    <row r="324" spans="1:39" outlineLevel="1">
      <c r="B324" s="520"/>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412"/>
      <c r="Z324" s="425"/>
      <c r="AA324" s="425"/>
      <c r="AB324" s="425"/>
      <c r="AC324" s="425"/>
      <c r="AD324" s="425"/>
      <c r="AE324" s="425"/>
      <c r="AF324" s="425"/>
      <c r="AG324" s="425"/>
      <c r="AH324" s="425"/>
      <c r="AI324" s="425"/>
      <c r="AJ324" s="425"/>
      <c r="AK324" s="425"/>
      <c r="AL324" s="425"/>
      <c r="AM324" s="306"/>
    </row>
    <row r="325" spans="1:39" ht="15.75" outlineLevel="1">
      <c r="B325" s="288" t="s">
        <v>502</v>
      </c>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outlineLevel="1">
      <c r="A326" s="522">
        <v>33</v>
      </c>
      <c r="B326" s="520" t="s">
        <v>125</v>
      </c>
      <c r="C326" s="291" t="s">
        <v>25</v>
      </c>
      <c r="D326" s="295"/>
      <c r="E326" s="295"/>
      <c r="F326" s="295"/>
      <c r="G326" s="295"/>
      <c r="H326" s="295"/>
      <c r="I326" s="295"/>
      <c r="J326" s="295"/>
      <c r="K326" s="295"/>
      <c r="L326" s="295"/>
      <c r="M326" s="295"/>
      <c r="N326" s="295">
        <v>0</v>
      </c>
      <c r="O326" s="295"/>
      <c r="P326" s="295"/>
      <c r="Q326" s="295"/>
      <c r="R326" s="295"/>
      <c r="S326" s="295"/>
      <c r="T326" s="295"/>
      <c r="U326" s="295"/>
      <c r="V326" s="295"/>
      <c r="W326" s="295"/>
      <c r="X326" s="295"/>
      <c r="Y326" s="426"/>
      <c r="Z326" s="410"/>
      <c r="AA326" s="410"/>
      <c r="AB326" s="410"/>
      <c r="AC326" s="410"/>
      <c r="AD326" s="410"/>
      <c r="AE326" s="410"/>
      <c r="AF326" s="410"/>
      <c r="AG326" s="415"/>
      <c r="AH326" s="415"/>
      <c r="AI326" s="415"/>
      <c r="AJ326" s="415"/>
      <c r="AK326" s="415"/>
      <c r="AL326" s="415"/>
      <c r="AM326" s="296">
        <f>SUM(Y326:AL326)</f>
        <v>0</v>
      </c>
    </row>
    <row r="327" spans="1:39" outlineLevel="1">
      <c r="B327" s="294" t="s">
        <v>290</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411">
        <f>Y326</f>
        <v>0</v>
      </c>
      <c r="Z327" s="411">
        <f t="shared" ref="Z327" si="902">Z326</f>
        <v>0</v>
      </c>
      <c r="AA327" s="411">
        <f t="shared" ref="AA327" si="903">AA326</f>
        <v>0</v>
      </c>
      <c r="AB327" s="411">
        <f t="shared" ref="AB327" si="904">AB326</f>
        <v>0</v>
      </c>
      <c r="AC327" s="411">
        <f t="shared" ref="AC327" si="905">AC326</f>
        <v>0</v>
      </c>
      <c r="AD327" s="411">
        <f t="shared" ref="AD327" si="906">AD326</f>
        <v>0</v>
      </c>
      <c r="AE327" s="411">
        <f t="shared" ref="AE327" si="907">AE326</f>
        <v>0</v>
      </c>
      <c r="AF327" s="411">
        <f t="shared" ref="AF327" si="908">AF326</f>
        <v>0</v>
      </c>
      <c r="AG327" s="411">
        <f t="shared" ref="AG327" si="909">AG326</f>
        <v>0</v>
      </c>
      <c r="AH327" s="411">
        <f t="shared" ref="AH327" si="910">AH326</f>
        <v>0</v>
      </c>
      <c r="AI327" s="411">
        <f t="shared" ref="AI327" si="911">AI326</f>
        <v>0</v>
      </c>
      <c r="AJ327" s="411">
        <f t="shared" ref="AJ327" si="912">AJ326</f>
        <v>0</v>
      </c>
      <c r="AK327" s="411">
        <f t="shared" ref="AK327" si="913">AK326</f>
        <v>0</v>
      </c>
      <c r="AL327" s="411">
        <f t="shared" ref="AL327" si="914">AL326</f>
        <v>0</v>
      </c>
      <c r="AM327" s="306"/>
    </row>
    <row r="328" spans="1:39" outlineLevel="1">
      <c r="B328" s="520"/>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412"/>
      <c r="Z328" s="425"/>
      <c r="AA328" s="425"/>
      <c r="AB328" s="425"/>
      <c r="AC328" s="425"/>
      <c r="AD328" s="425"/>
      <c r="AE328" s="425"/>
      <c r="AF328" s="425"/>
      <c r="AG328" s="425"/>
      <c r="AH328" s="425"/>
      <c r="AI328" s="425"/>
      <c r="AJ328" s="425"/>
      <c r="AK328" s="425"/>
      <c r="AL328" s="425"/>
      <c r="AM328" s="306"/>
    </row>
    <row r="329" spans="1:39" outlineLevel="1">
      <c r="A329" s="522">
        <v>34</v>
      </c>
      <c r="B329" s="520"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6"/>
      <c r="Z329" s="410"/>
      <c r="AA329" s="410"/>
      <c r="AB329" s="410"/>
      <c r="AC329" s="410"/>
      <c r="AD329" s="410"/>
      <c r="AE329" s="410"/>
      <c r="AF329" s="410"/>
      <c r="AG329" s="415"/>
      <c r="AH329" s="415"/>
      <c r="AI329" s="415"/>
      <c r="AJ329" s="415"/>
      <c r="AK329" s="415"/>
      <c r="AL329" s="415"/>
      <c r="AM329" s="296">
        <f>SUM(Y329:AL329)</f>
        <v>0</v>
      </c>
    </row>
    <row r="330" spans="1:39" outlineLevel="1">
      <c r="B330" s="294" t="s">
        <v>290</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1">
        <f>Y329</f>
        <v>0</v>
      </c>
      <c r="Z330" s="411">
        <f t="shared" ref="Z330" si="915">Z329</f>
        <v>0</v>
      </c>
      <c r="AA330" s="411">
        <f t="shared" ref="AA330" si="916">AA329</f>
        <v>0</v>
      </c>
      <c r="AB330" s="411">
        <f t="shared" ref="AB330" si="917">AB329</f>
        <v>0</v>
      </c>
      <c r="AC330" s="411">
        <f t="shared" ref="AC330" si="918">AC329</f>
        <v>0</v>
      </c>
      <c r="AD330" s="411">
        <f t="shared" ref="AD330" si="919">AD329</f>
        <v>0</v>
      </c>
      <c r="AE330" s="411">
        <f t="shared" ref="AE330" si="920">AE329</f>
        <v>0</v>
      </c>
      <c r="AF330" s="411">
        <f t="shared" ref="AF330" si="921">AF329</f>
        <v>0</v>
      </c>
      <c r="AG330" s="411">
        <f t="shared" ref="AG330" si="922">AG329</f>
        <v>0</v>
      </c>
      <c r="AH330" s="411">
        <f t="shared" ref="AH330" si="923">AH329</f>
        <v>0</v>
      </c>
      <c r="AI330" s="411">
        <f t="shared" ref="AI330" si="924">AI329</f>
        <v>0</v>
      </c>
      <c r="AJ330" s="411">
        <f t="shared" ref="AJ330" si="925">AJ329</f>
        <v>0</v>
      </c>
      <c r="AK330" s="411">
        <f t="shared" ref="AK330" si="926">AK329</f>
        <v>0</v>
      </c>
      <c r="AL330" s="411">
        <f t="shared" ref="AL330" si="927">AL329</f>
        <v>0</v>
      </c>
      <c r="AM330" s="306"/>
    </row>
    <row r="331" spans="1:39" outlineLevel="1">
      <c r="B331" s="520"/>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412"/>
      <c r="Z331" s="425"/>
      <c r="AA331" s="425"/>
      <c r="AB331" s="425"/>
      <c r="AC331" s="425"/>
      <c r="AD331" s="425"/>
      <c r="AE331" s="425"/>
      <c r="AF331" s="425"/>
      <c r="AG331" s="425"/>
      <c r="AH331" s="425"/>
      <c r="AI331" s="425"/>
      <c r="AJ331" s="425"/>
      <c r="AK331" s="425"/>
      <c r="AL331" s="425"/>
      <c r="AM331" s="306"/>
    </row>
    <row r="332" spans="1:39" outlineLevel="1">
      <c r="A332" s="522">
        <v>35</v>
      </c>
      <c r="B332" s="520"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6"/>
      <c r="Z332" s="410"/>
      <c r="AA332" s="410"/>
      <c r="AB332" s="410"/>
      <c r="AC332" s="410"/>
      <c r="AD332" s="410"/>
      <c r="AE332" s="410"/>
      <c r="AF332" s="410"/>
      <c r="AG332" s="415"/>
      <c r="AH332" s="415"/>
      <c r="AI332" s="415"/>
      <c r="AJ332" s="415"/>
      <c r="AK332" s="415"/>
      <c r="AL332" s="415"/>
      <c r="AM332" s="296">
        <f>SUM(Y332:AL332)</f>
        <v>0</v>
      </c>
    </row>
    <row r="333" spans="1:39" outlineLevel="1">
      <c r="B333" s="294" t="s">
        <v>290</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1">
        <f>Y332</f>
        <v>0</v>
      </c>
      <c r="Z333" s="411">
        <f t="shared" ref="Z333" si="928">Z332</f>
        <v>0</v>
      </c>
      <c r="AA333" s="411">
        <f t="shared" ref="AA333" si="929">AA332</f>
        <v>0</v>
      </c>
      <c r="AB333" s="411">
        <f t="shared" ref="AB333" si="930">AB332</f>
        <v>0</v>
      </c>
      <c r="AC333" s="411">
        <f t="shared" ref="AC333" si="931">AC332</f>
        <v>0</v>
      </c>
      <c r="AD333" s="411">
        <f t="shared" ref="AD333" si="932">AD332</f>
        <v>0</v>
      </c>
      <c r="AE333" s="411">
        <f t="shared" ref="AE333" si="933">AE332</f>
        <v>0</v>
      </c>
      <c r="AF333" s="411">
        <f t="shared" ref="AF333" si="934">AF332</f>
        <v>0</v>
      </c>
      <c r="AG333" s="411">
        <f t="shared" ref="AG333" si="935">AG332</f>
        <v>0</v>
      </c>
      <c r="AH333" s="411">
        <f t="shared" ref="AH333" si="936">AH332</f>
        <v>0</v>
      </c>
      <c r="AI333" s="411">
        <f t="shared" ref="AI333" si="937">AI332</f>
        <v>0</v>
      </c>
      <c r="AJ333" s="411">
        <f t="shared" ref="AJ333" si="938">AJ332</f>
        <v>0</v>
      </c>
      <c r="AK333" s="411">
        <f t="shared" ref="AK333" si="939">AK332</f>
        <v>0</v>
      </c>
      <c r="AL333" s="411">
        <f t="shared" ref="AL333" si="940">AL332</f>
        <v>0</v>
      </c>
      <c r="AM333" s="306"/>
    </row>
    <row r="334" spans="1:39" outlineLevel="1">
      <c r="B334" s="294"/>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5"/>
      <c r="AA334" s="425"/>
      <c r="AB334" s="425"/>
      <c r="AC334" s="425"/>
      <c r="AD334" s="425"/>
      <c r="AE334" s="425"/>
      <c r="AF334" s="425"/>
      <c r="AG334" s="425"/>
      <c r="AH334" s="425"/>
      <c r="AI334" s="425"/>
      <c r="AJ334" s="425"/>
      <c r="AK334" s="425"/>
      <c r="AL334" s="425"/>
      <c r="AM334" s="306"/>
    </row>
    <row r="335" spans="1:39" ht="15.75" outlineLevel="1">
      <c r="B335" s="288" t="s">
        <v>503</v>
      </c>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45" outlineLevel="1">
      <c r="A336" s="522">
        <v>36</v>
      </c>
      <c r="B336" s="520"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426"/>
      <c r="Z336" s="410"/>
      <c r="AA336" s="410"/>
      <c r="AB336" s="410"/>
      <c r="AC336" s="410"/>
      <c r="AD336" s="410"/>
      <c r="AE336" s="410"/>
      <c r="AF336" s="410"/>
      <c r="AG336" s="415"/>
      <c r="AH336" s="415"/>
      <c r="AI336" s="415"/>
      <c r="AJ336" s="415"/>
      <c r="AK336" s="415"/>
      <c r="AL336" s="415"/>
      <c r="AM336" s="296">
        <f>SUM(Y336:AL336)</f>
        <v>0</v>
      </c>
    </row>
    <row r="337" spans="1:39" outlineLevel="1">
      <c r="B337" s="294" t="s">
        <v>290</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411">
        <f>Y336</f>
        <v>0</v>
      </c>
      <c r="Z337" s="411">
        <f t="shared" ref="Z337" si="941">Z336</f>
        <v>0</v>
      </c>
      <c r="AA337" s="411">
        <f t="shared" ref="AA337" si="942">AA336</f>
        <v>0</v>
      </c>
      <c r="AB337" s="411">
        <f t="shared" ref="AB337" si="943">AB336</f>
        <v>0</v>
      </c>
      <c r="AC337" s="411">
        <f t="shared" ref="AC337" si="944">AC336</f>
        <v>0</v>
      </c>
      <c r="AD337" s="411">
        <f t="shared" ref="AD337" si="945">AD336</f>
        <v>0</v>
      </c>
      <c r="AE337" s="411">
        <f t="shared" ref="AE337" si="946">AE336</f>
        <v>0</v>
      </c>
      <c r="AF337" s="411">
        <f t="shared" ref="AF337" si="947">AF336</f>
        <v>0</v>
      </c>
      <c r="AG337" s="411">
        <f t="shared" ref="AG337" si="948">AG336</f>
        <v>0</v>
      </c>
      <c r="AH337" s="411">
        <f t="shared" ref="AH337" si="949">AH336</f>
        <v>0</v>
      </c>
      <c r="AI337" s="411">
        <f t="shared" ref="AI337" si="950">AI336</f>
        <v>0</v>
      </c>
      <c r="AJ337" s="411">
        <f t="shared" ref="AJ337" si="951">AJ336</f>
        <v>0</v>
      </c>
      <c r="AK337" s="411">
        <f t="shared" ref="AK337" si="952">AK336</f>
        <v>0</v>
      </c>
      <c r="AL337" s="411">
        <f t="shared" ref="AL337" si="953">AL336</f>
        <v>0</v>
      </c>
      <c r="AM337" s="306"/>
    </row>
    <row r="338" spans="1:39" outlineLevel="1">
      <c r="B338" s="520"/>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412"/>
      <c r="Z338" s="425"/>
      <c r="AA338" s="425"/>
      <c r="AB338" s="425"/>
      <c r="AC338" s="425"/>
      <c r="AD338" s="425"/>
      <c r="AE338" s="425"/>
      <c r="AF338" s="425"/>
      <c r="AG338" s="425"/>
      <c r="AH338" s="425"/>
      <c r="AI338" s="425"/>
      <c r="AJ338" s="425"/>
      <c r="AK338" s="425"/>
      <c r="AL338" s="425"/>
      <c r="AM338" s="306"/>
    </row>
    <row r="339" spans="1:39" ht="30" outlineLevel="1">
      <c r="A339" s="522">
        <v>37</v>
      </c>
      <c r="B339" s="520"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6"/>
      <c r="Z339" s="410"/>
      <c r="AA339" s="410"/>
      <c r="AB339" s="410"/>
      <c r="AC339" s="410"/>
      <c r="AD339" s="410"/>
      <c r="AE339" s="410"/>
      <c r="AF339" s="410"/>
      <c r="AG339" s="415"/>
      <c r="AH339" s="415"/>
      <c r="AI339" s="415"/>
      <c r="AJ339" s="415"/>
      <c r="AK339" s="415"/>
      <c r="AL339" s="415"/>
      <c r="AM339" s="296">
        <f>SUM(Y339:AL339)</f>
        <v>0</v>
      </c>
    </row>
    <row r="340" spans="1:39" outlineLevel="1">
      <c r="B340" s="294" t="s">
        <v>290</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1">
        <f>Y339</f>
        <v>0</v>
      </c>
      <c r="Z340" s="411">
        <f t="shared" ref="Z340" si="954">Z339</f>
        <v>0</v>
      </c>
      <c r="AA340" s="411">
        <f t="shared" ref="AA340" si="955">AA339</f>
        <v>0</v>
      </c>
      <c r="AB340" s="411">
        <f t="shared" ref="AB340" si="956">AB339</f>
        <v>0</v>
      </c>
      <c r="AC340" s="411">
        <f t="shared" ref="AC340" si="957">AC339</f>
        <v>0</v>
      </c>
      <c r="AD340" s="411">
        <f t="shared" ref="AD340" si="958">AD339</f>
        <v>0</v>
      </c>
      <c r="AE340" s="411">
        <f t="shared" ref="AE340" si="959">AE339</f>
        <v>0</v>
      </c>
      <c r="AF340" s="411">
        <f t="shared" ref="AF340" si="960">AF339</f>
        <v>0</v>
      </c>
      <c r="AG340" s="411">
        <f t="shared" ref="AG340" si="961">AG339</f>
        <v>0</v>
      </c>
      <c r="AH340" s="411">
        <f t="shared" ref="AH340" si="962">AH339</f>
        <v>0</v>
      </c>
      <c r="AI340" s="411">
        <f t="shared" ref="AI340" si="963">AI339</f>
        <v>0</v>
      </c>
      <c r="AJ340" s="411">
        <f t="shared" ref="AJ340" si="964">AJ339</f>
        <v>0</v>
      </c>
      <c r="AK340" s="411">
        <f t="shared" ref="AK340" si="965">AK339</f>
        <v>0</v>
      </c>
      <c r="AL340" s="411">
        <f t="shared" ref="AL340" si="966">AL339</f>
        <v>0</v>
      </c>
      <c r="AM340" s="306"/>
    </row>
    <row r="341" spans="1:39" outlineLevel="1">
      <c r="B341" s="520"/>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412"/>
      <c r="Z341" s="425"/>
      <c r="AA341" s="425"/>
      <c r="AB341" s="425"/>
      <c r="AC341" s="425"/>
      <c r="AD341" s="425"/>
      <c r="AE341" s="425"/>
      <c r="AF341" s="425"/>
      <c r="AG341" s="425"/>
      <c r="AH341" s="425"/>
      <c r="AI341" s="425"/>
      <c r="AJ341" s="425"/>
      <c r="AK341" s="425"/>
      <c r="AL341" s="425"/>
      <c r="AM341" s="306"/>
    </row>
    <row r="342" spans="1:39" outlineLevel="1">
      <c r="A342" s="522">
        <v>38</v>
      </c>
      <c r="B342" s="520"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6"/>
      <c r="Z342" s="410"/>
      <c r="AA342" s="410"/>
      <c r="AB342" s="410"/>
      <c r="AC342" s="410"/>
      <c r="AD342" s="410"/>
      <c r="AE342" s="410"/>
      <c r="AF342" s="410"/>
      <c r="AG342" s="415"/>
      <c r="AH342" s="415"/>
      <c r="AI342" s="415"/>
      <c r="AJ342" s="415"/>
      <c r="AK342" s="415"/>
      <c r="AL342" s="415"/>
      <c r="AM342" s="296">
        <f>SUM(Y342:AL342)</f>
        <v>0</v>
      </c>
    </row>
    <row r="343" spans="1:39" outlineLevel="1">
      <c r="B343" s="294" t="s">
        <v>290</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1">
        <f>Y342</f>
        <v>0</v>
      </c>
      <c r="Z343" s="411">
        <f t="shared" ref="Z343" si="967">Z342</f>
        <v>0</v>
      </c>
      <c r="AA343" s="411">
        <f t="shared" ref="AA343" si="968">AA342</f>
        <v>0</v>
      </c>
      <c r="AB343" s="411">
        <f t="shared" ref="AB343" si="969">AB342</f>
        <v>0</v>
      </c>
      <c r="AC343" s="411">
        <f t="shared" ref="AC343" si="970">AC342</f>
        <v>0</v>
      </c>
      <c r="AD343" s="411">
        <f t="shared" ref="AD343" si="971">AD342</f>
        <v>0</v>
      </c>
      <c r="AE343" s="411">
        <f t="shared" ref="AE343" si="972">AE342</f>
        <v>0</v>
      </c>
      <c r="AF343" s="411">
        <f t="shared" ref="AF343" si="973">AF342</f>
        <v>0</v>
      </c>
      <c r="AG343" s="411">
        <f t="shared" ref="AG343" si="974">AG342</f>
        <v>0</v>
      </c>
      <c r="AH343" s="411">
        <f t="shared" ref="AH343" si="975">AH342</f>
        <v>0</v>
      </c>
      <c r="AI343" s="411">
        <f t="shared" ref="AI343" si="976">AI342</f>
        <v>0</v>
      </c>
      <c r="AJ343" s="411">
        <f t="shared" ref="AJ343" si="977">AJ342</f>
        <v>0</v>
      </c>
      <c r="AK343" s="411">
        <f t="shared" ref="AK343" si="978">AK342</f>
        <v>0</v>
      </c>
      <c r="AL343" s="411">
        <f t="shared" ref="AL343" si="979">AL342</f>
        <v>0</v>
      </c>
      <c r="AM343" s="306"/>
    </row>
    <row r="344" spans="1:39" outlineLevel="1">
      <c r="B344" s="520"/>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412"/>
      <c r="Z344" s="425"/>
      <c r="AA344" s="425"/>
      <c r="AB344" s="425"/>
      <c r="AC344" s="425"/>
      <c r="AD344" s="425"/>
      <c r="AE344" s="425"/>
      <c r="AF344" s="425"/>
      <c r="AG344" s="425"/>
      <c r="AH344" s="425"/>
      <c r="AI344" s="425"/>
      <c r="AJ344" s="425"/>
      <c r="AK344" s="425"/>
      <c r="AL344" s="425"/>
      <c r="AM344" s="306"/>
    </row>
    <row r="345" spans="1:39" ht="30" outlineLevel="1">
      <c r="A345" s="522">
        <v>39</v>
      </c>
      <c r="B345" s="520"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6"/>
      <c r="Z345" s="410"/>
      <c r="AA345" s="410"/>
      <c r="AB345" s="410"/>
      <c r="AC345" s="410"/>
      <c r="AD345" s="410"/>
      <c r="AE345" s="410"/>
      <c r="AF345" s="410"/>
      <c r="AG345" s="415"/>
      <c r="AH345" s="415"/>
      <c r="AI345" s="415"/>
      <c r="AJ345" s="415"/>
      <c r="AK345" s="415"/>
      <c r="AL345" s="415"/>
      <c r="AM345" s="296">
        <f>SUM(Y345:AL345)</f>
        <v>0</v>
      </c>
    </row>
    <row r="346" spans="1:39" outlineLevel="1">
      <c r="B346" s="294" t="s">
        <v>290</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1">
        <f>Y345</f>
        <v>0</v>
      </c>
      <c r="Z346" s="411">
        <f t="shared" ref="Z346" si="980">Z345</f>
        <v>0</v>
      </c>
      <c r="AA346" s="411">
        <f t="shared" ref="AA346" si="981">AA345</f>
        <v>0</v>
      </c>
      <c r="AB346" s="411">
        <f t="shared" ref="AB346" si="982">AB345</f>
        <v>0</v>
      </c>
      <c r="AC346" s="411">
        <f t="shared" ref="AC346" si="983">AC345</f>
        <v>0</v>
      </c>
      <c r="AD346" s="411">
        <f t="shared" ref="AD346" si="984">AD345</f>
        <v>0</v>
      </c>
      <c r="AE346" s="411">
        <f t="shared" ref="AE346" si="985">AE345</f>
        <v>0</v>
      </c>
      <c r="AF346" s="411">
        <f t="shared" ref="AF346" si="986">AF345</f>
        <v>0</v>
      </c>
      <c r="AG346" s="411">
        <f t="shared" ref="AG346" si="987">AG345</f>
        <v>0</v>
      </c>
      <c r="AH346" s="411">
        <f t="shared" ref="AH346" si="988">AH345</f>
        <v>0</v>
      </c>
      <c r="AI346" s="411">
        <f t="shared" ref="AI346" si="989">AI345</f>
        <v>0</v>
      </c>
      <c r="AJ346" s="411">
        <f t="shared" ref="AJ346" si="990">AJ345</f>
        <v>0</v>
      </c>
      <c r="AK346" s="411">
        <f t="shared" ref="AK346" si="991">AK345</f>
        <v>0</v>
      </c>
      <c r="AL346" s="411">
        <f t="shared" ref="AL346" si="992">AL345</f>
        <v>0</v>
      </c>
      <c r="AM346" s="306"/>
    </row>
    <row r="347" spans="1:39" outlineLevel="1">
      <c r="B347" s="520"/>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412"/>
      <c r="Z347" s="425"/>
      <c r="AA347" s="425"/>
      <c r="AB347" s="425"/>
      <c r="AC347" s="425"/>
      <c r="AD347" s="425"/>
      <c r="AE347" s="425"/>
      <c r="AF347" s="425"/>
      <c r="AG347" s="425"/>
      <c r="AH347" s="425"/>
      <c r="AI347" s="425"/>
      <c r="AJ347" s="425"/>
      <c r="AK347" s="425"/>
      <c r="AL347" s="425"/>
      <c r="AM347" s="306"/>
    </row>
    <row r="348" spans="1:39" ht="30" outlineLevel="1">
      <c r="A348" s="522">
        <v>40</v>
      </c>
      <c r="B348" s="520"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6"/>
      <c r="Z348" s="410"/>
      <c r="AA348" s="410"/>
      <c r="AB348" s="410"/>
      <c r="AC348" s="410"/>
      <c r="AD348" s="410"/>
      <c r="AE348" s="410"/>
      <c r="AF348" s="410"/>
      <c r="AG348" s="415"/>
      <c r="AH348" s="415"/>
      <c r="AI348" s="415"/>
      <c r="AJ348" s="415"/>
      <c r="AK348" s="415"/>
      <c r="AL348" s="415"/>
      <c r="AM348" s="296">
        <f>SUM(Y348:AL348)</f>
        <v>0</v>
      </c>
    </row>
    <row r="349" spans="1:39" outlineLevel="1">
      <c r="B349" s="294" t="s">
        <v>290</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1">
        <f>Y348</f>
        <v>0</v>
      </c>
      <c r="Z349" s="411">
        <f t="shared" ref="Z349" si="993">Z348</f>
        <v>0</v>
      </c>
      <c r="AA349" s="411">
        <f t="shared" ref="AA349" si="994">AA348</f>
        <v>0</v>
      </c>
      <c r="AB349" s="411">
        <f t="shared" ref="AB349" si="995">AB348</f>
        <v>0</v>
      </c>
      <c r="AC349" s="411">
        <f t="shared" ref="AC349" si="996">AC348</f>
        <v>0</v>
      </c>
      <c r="AD349" s="411">
        <f t="shared" ref="AD349" si="997">AD348</f>
        <v>0</v>
      </c>
      <c r="AE349" s="411">
        <f t="shared" ref="AE349" si="998">AE348</f>
        <v>0</v>
      </c>
      <c r="AF349" s="411">
        <f t="shared" ref="AF349" si="999">AF348</f>
        <v>0</v>
      </c>
      <c r="AG349" s="411">
        <f t="shared" ref="AG349" si="1000">AG348</f>
        <v>0</v>
      </c>
      <c r="AH349" s="411">
        <f t="shared" ref="AH349" si="1001">AH348</f>
        <v>0</v>
      </c>
      <c r="AI349" s="411">
        <f t="shared" ref="AI349" si="1002">AI348</f>
        <v>0</v>
      </c>
      <c r="AJ349" s="411">
        <f t="shared" ref="AJ349" si="1003">AJ348</f>
        <v>0</v>
      </c>
      <c r="AK349" s="411">
        <f t="shared" ref="AK349" si="1004">AK348</f>
        <v>0</v>
      </c>
      <c r="AL349" s="411">
        <f t="shared" ref="AL349" si="1005">AL348</f>
        <v>0</v>
      </c>
      <c r="AM349" s="306"/>
    </row>
    <row r="350" spans="1:39" outlineLevel="1">
      <c r="B350" s="520"/>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25"/>
      <c r="AA350" s="425"/>
      <c r="AB350" s="425"/>
      <c r="AC350" s="425"/>
      <c r="AD350" s="425"/>
      <c r="AE350" s="425"/>
      <c r="AF350" s="425"/>
      <c r="AG350" s="425"/>
      <c r="AH350" s="425"/>
      <c r="AI350" s="425"/>
      <c r="AJ350" s="425"/>
      <c r="AK350" s="425"/>
      <c r="AL350" s="425"/>
      <c r="AM350" s="306"/>
    </row>
    <row r="351" spans="1:39" ht="45" outlineLevel="1">
      <c r="A351" s="522">
        <v>41</v>
      </c>
      <c r="B351" s="520"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6"/>
      <c r="Z351" s="410"/>
      <c r="AA351" s="410"/>
      <c r="AB351" s="410"/>
      <c r="AC351" s="410"/>
      <c r="AD351" s="410"/>
      <c r="AE351" s="410"/>
      <c r="AF351" s="410"/>
      <c r="AG351" s="415"/>
      <c r="AH351" s="415"/>
      <c r="AI351" s="415"/>
      <c r="AJ351" s="415"/>
      <c r="AK351" s="415"/>
      <c r="AL351" s="415"/>
      <c r="AM351" s="296">
        <f>SUM(Y351:AL351)</f>
        <v>0</v>
      </c>
    </row>
    <row r="352" spans="1:39" outlineLevel="1">
      <c r="B352" s="294" t="s">
        <v>290</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1">
        <f>Y351</f>
        <v>0</v>
      </c>
      <c r="Z352" s="411">
        <f t="shared" ref="Z352" si="1006">Z351</f>
        <v>0</v>
      </c>
      <c r="AA352" s="411">
        <f t="shared" ref="AA352" si="1007">AA351</f>
        <v>0</v>
      </c>
      <c r="AB352" s="411">
        <f t="shared" ref="AB352" si="1008">AB351</f>
        <v>0</v>
      </c>
      <c r="AC352" s="411">
        <f t="shared" ref="AC352" si="1009">AC351</f>
        <v>0</v>
      </c>
      <c r="AD352" s="411">
        <f t="shared" ref="AD352" si="1010">AD351</f>
        <v>0</v>
      </c>
      <c r="AE352" s="411">
        <f t="shared" ref="AE352" si="1011">AE351</f>
        <v>0</v>
      </c>
      <c r="AF352" s="411">
        <f t="shared" ref="AF352" si="1012">AF351</f>
        <v>0</v>
      </c>
      <c r="AG352" s="411">
        <f t="shared" ref="AG352" si="1013">AG351</f>
        <v>0</v>
      </c>
      <c r="AH352" s="411">
        <f t="shared" ref="AH352" si="1014">AH351</f>
        <v>0</v>
      </c>
      <c r="AI352" s="411">
        <f t="shared" ref="AI352" si="1015">AI351</f>
        <v>0</v>
      </c>
      <c r="AJ352" s="411">
        <f t="shared" ref="AJ352" si="1016">AJ351</f>
        <v>0</v>
      </c>
      <c r="AK352" s="411">
        <f t="shared" ref="AK352" si="1017">AK351</f>
        <v>0</v>
      </c>
      <c r="AL352" s="411">
        <f t="shared" ref="AL352" si="1018">AL351</f>
        <v>0</v>
      </c>
      <c r="AM352" s="306"/>
    </row>
    <row r="353" spans="1:39" outlineLevel="1">
      <c r="B353" s="520"/>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412"/>
      <c r="Z353" s="425"/>
      <c r="AA353" s="425"/>
      <c r="AB353" s="425"/>
      <c r="AC353" s="425"/>
      <c r="AD353" s="425"/>
      <c r="AE353" s="425"/>
      <c r="AF353" s="425"/>
      <c r="AG353" s="425"/>
      <c r="AH353" s="425"/>
      <c r="AI353" s="425"/>
      <c r="AJ353" s="425"/>
      <c r="AK353" s="425"/>
      <c r="AL353" s="425"/>
      <c r="AM353" s="306"/>
    </row>
    <row r="354" spans="1:39" ht="45" outlineLevel="1">
      <c r="A354" s="522">
        <v>42</v>
      </c>
      <c r="B354" s="520" t="s">
        <v>134</v>
      </c>
      <c r="C354" s="291" t="s">
        <v>25</v>
      </c>
      <c r="D354" s="295"/>
      <c r="E354" s="295"/>
      <c r="F354" s="295"/>
      <c r="G354" s="295"/>
      <c r="H354" s="295"/>
      <c r="I354" s="295"/>
      <c r="J354" s="295"/>
      <c r="K354" s="295"/>
      <c r="L354" s="295"/>
      <c r="M354" s="295"/>
      <c r="N354" s="291"/>
      <c r="O354" s="295"/>
      <c r="P354" s="295"/>
      <c r="Q354" s="295"/>
      <c r="R354" s="295"/>
      <c r="S354" s="295"/>
      <c r="T354" s="295"/>
      <c r="U354" s="295"/>
      <c r="V354" s="295"/>
      <c r="W354" s="295"/>
      <c r="X354" s="295"/>
      <c r="Y354" s="426"/>
      <c r="Z354" s="410"/>
      <c r="AA354" s="410"/>
      <c r="AB354" s="410"/>
      <c r="AC354" s="410"/>
      <c r="AD354" s="410"/>
      <c r="AE354" s="410"/>
      <c r="AF354" s="410"/>
      <c r="AG354" s="415"/>
      <c r="AH354" s="415"/>
      <c r="AI354" s="415"/>
      <c r="AJ354" s="415"/>
      <c r="AK354" s="415"/>
      <c r="AL354" s="415"/>
      <c r="AM354" s="296">
        <f>SUM(Y354:AL354)</f>
        <v>0</v>
      </c>
    </row>
    <row r="355" spans="1:39" outlineLevel="1">
      <c r="B355" s="294" t="s">
        <v>290</v>
      </c>
      <c r="C355" s="291" t="s">
        <v>163</v>
      </c>
      <c r="D355" s="295"/>
      <c r="E355" s="295"/>
      <c r="F355" s="295"/>
      <c r="G355" s="295"/>
      <c r="H355" s="295"/>
      <c r="I355" s="295"/>
      <c r="J355" s="295"/>
      <c r="K355" s="295"/>
      <c r="L355" s="295"/>
      <c r="M355" s="295"/>
      <c r="N355" s="468"/>
      <c r="O355" s="295"/>
      <c r="P355" s="295"/>
      <c r="Q355" s="295"/>
      <c r="R355" s="295"/>
      <c r="S355" s="295"/>
      <c r="T355" s="295"/>
      <c r="U355" s="295"/>
      <c r="V355" s="295"/>
      <c r="W355" s="295"/>
      <c r="X355" s="295"/>
      <c r="Y355" s="411">
        <f>Y354</f>
        <v>0</v>
      </c>
      <c r="Z355" s="411">
        <f t="shared" ref="Z355" si="1019">Z354</f>
        <v>0</v>
      </c>
      <c r="AA355" s="411">
        <f t="shared" ref="AA355" si="1020">AA354</f>
        <v>0</v>
      </c>
      <c r="AB355" s="411">
        <f t="shared" ref="AB355" si="1021">AB354</f>
        <v>0</v>
      </c>
      <c r="AC355" s="411">
        <f t="shared" ref="AC355" si="1022">AC354</f>
        <v>0</v>
      </c>
      <c r="AD355" s="411">
        <f t="shared" ref="AD355" si="1023">AD354</f>
        <v>0</v>
      </c>
      <c r="AE355" s="411">
        <f t="shared" ref="AE355" si="1024">AE354</f>
        <v>0</v>
      </c>
      <c r="AF355" s="411">
        <f t="shared" ref="AF355" si="1025">AF354</f>
        <v>0</v>
      </c>
      <c r="AG355" s="411">
        <f t="shared" ref="AG355" si="1026">AG354</f>
        <v>0</v>
      </c>
      <c r="AH355" s="411">
        <f t="shared" ref="AH355" si="1027">AH354</f>
        <v>0</v>
      </c>
      <c r="AI355" s="411">
        <f t="shared" ref="AI355" si="1028">AI354</f>
        <v>0</v>
      </c>
      <c r="AJ355" s="411">
        <f t="shared" ref="AJ355" si="1029">AJ354</f>
        <v>0</v>
      </c>
      <c r="AK355" s="411">
        <f t="shared" ref="AK355" si="1030">AK354</f>
        <v>0</v>
      </c>
      <c r="AL355" s="411">
        <f t="shared" ref="AL355" si="1031">AL354</f>
        <v>0</v>
      </c>
      <c r="AM355" s="306"/>
    </row>
    <row r="356" spans="1:39" outlineLevel="1">
      <c r="B356" s="520"/>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412"/>
      <c r="Z356" s="425"/>
      <c r="AA356" s="425"/>
      <c r="AB356" s="425"/>
      <c r="AC356" s="425"/>
      <c r="AD356" s="425"/>
      <c r="AE356" s="425"/>
      <c r="AF356" s="425"/>
      <c r="AG356" s="425"/>
      <c r="AH356" s="425"/>
      <c r="AI356" s="425"/>
      <c r="AJ356" s="425"/>
      <c r="AK356" s="425"/>
      <c r="AL356" s="425"/>
      <c r="AM356" s="306"/>
    </row>
    <row r="357" spans="1:39" ht="30" outlineLevel="1">
      <c r="A357" s="522">
        <v>43</v>
      </c>
      <c r="B357" s="520"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426"/>
      <c r="Z357" s="410"/>
      <c r="AA357" s="410"/>
      <c r="AB357" s="410"/>
      <c r="AC357" s="410"/>
      <c r="AD357" s="410"/>
      <c r="AE357" s="410"/>
      <c r="AF357" s="410"/>
      <c r="AG357" s="415"/>
      <c r="AH357" s="415"/>
      <c r="AI357" s="415"/>
      <c r="AJ357" s="415"/>
      <c r="AK357" s="415"/>
      <c r="AL357" s="415"/>
      <c r="AM357" s="296">
        <f>SUM(Y357:AL357)</f>
        <v>0</v>
      </c>
    </row>
    <row r="358" spans="1:39" outlineLevel="1">
      <c r="B358" s="294" t="s">
        <v>290</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411">
        <f>Y357</f>
        <v>0</v>
      </c>
      <c r="Z358" s="411">
        <f t="shared" ref="Z358" si="1032">Z357</f>
        <v>0</v>
      </c>
      <c r="AA358" s="411">
        <f t="shared" ref="AA358" si="1033">AA357</f>
        <v>0</v>
      </c>
      <c r="AB358" s="411">
        <f t="shared" ref="AB358" si="1034">AB357</f>
        <v>0</v>
      </c>
      <c r="AC358" s="411">
        <f t="shared" ref="AC358" si="1035">AC357</f>
        <v>0</v>
      </c>
      <c r="AD358" s="411">
        <f t="shared" ref="AD358" si="1036">AD357</f>
        <v>0</v>
      </c>
      <c r="AE358" s="411">
        <f t="shared" ref="AE358" si="1037">AE357</f>
        <v>0</v>
      </c>
      <c r="AF358" s="411">
        <f t="shared" ref="AF358" si="1038">AF357</f>
        <v>0</v>
      </c>
      <c r="AG358" s="411">
        <f t="shared" ref="AG358" si="1039">AG357</f>
        <v>0</v>
      </c>
      <c r="AH358" s="411">
        <f t="shared" ref="AH358" si="1040">AH357</f>
        <v>0</v>
      </c>
      <c r="AI358" s="411">
        <f t="shared" ref="AI358" si="1041">AI357</f>
        <v>0</v>
      </c>
      <c r="AJ358" s="411">
        <f t="shared" ref="AJ358" si="1042">AJ357</f>
        <v>0</v>
      </c>
      <c r="AK358" s="411">
        <f t="shared" ref="AK358" si="1043">AK357</f>
        <v>0</v>
      </c>
      <c r="AL358" s="411">
        <f t="shared" ref="AL358" si="1044">AL357</f>
        <v>0</v>
      </c>
      <c r="AM358" s="306"/>
    </row>
    <row r="359" spans="1:39" outlineLevel="1">
      <c r="B359" s="520"/>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412"/>
      <c r="Z359" s="425"/>
      <c r="AA359" s="425"/>
      <c r="AB359" s="425"/>
      <c r="AC359" s="425"/>
      <c r="AD359" s="425"/>
      <c r="AE359" s="425"/>
      <c r="AF359" s="425"/>
      <c r="AG359" s="425"/>
      <c r="AH359" s="425"/>
      <c r="AI359" s="425"/>
      <c r="AJ359" s="425"/>
      <c r="AK359" s="425"/>
      <c r="AL359" s="425"/>
      <c r="AM359" s="306"/>
    </row>
    <row r="360" spans="1:39" ht="45" outlineLevel="1">
      <c r="A360" s="522">
        <v>44</v>
      </c>
      <c r="B360" s="520"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6"/>
      <c r="Z360" s="410"/>
      <c r="AA360" s="410"/>
      <c r="AB360" s="410"/>
      <c r="AC360" s="410"/>
      <c r="AD360" s="410"/>
      <c r="AE360" s="410"/>
      <c r="AF360" s="410"/>
      <c r="AG360" s="415"/>
      <c r="AH360" s="415"/>
      <c r="AI360" s="415"/>
      <c r="AJ360" s="415"/>
      <c r="AK360" s="415"/>
      <c r="AL360" s="415"/>
      <c r="AM360" s="296">
        <f>SUM(Y360:AL360)</f>
        <v>0</v>
      </c>
    </row>
    <row r="361" spans="1:39" outlineLevel="1">
      <c r="B361" s="294" t="s">
        <v>290</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1">
        <f>Y360</f>
        <v>0</v>
      </c>
      <c r="Z361" s="411">
        <f t="shared" ref="Z361" si="1045">Z360</f>
        <v>0</v>
      </c>
      <c r="AA361" s="411">
        <f t="shared" ref="AA361" si="1046">AA360</f>
        <v>0</v>
      </c>
      <c r="AB361" s="411">
        <f t="shared" ref="AB361" si="1047">AB360</f>
        <v>0</v>
      </c>
      <c r="AC361" s="411">
        <f t="shared" ref="AC361" si="1048">AC360</f>
        <v>0</v>
      </c>
      <c r="AD361" s="411">
        <f t="shared" ref="AD361" si="1049">AD360</f>
        <v>0</v>
      </c>
      <c r="AE361" s="411">
        <f t="shared" ref="AE361" si="1050">AE360</f>
        <v>0</v>
      </c>
      <c r="AF361" s="411">
        <f t="shared" ref="AF361" si="1051">AF360</f>
        <v>0</v>
      </c>
      <c r="AG361" s="411">
        <f t="shared" ref="AG361" si="1052">AG360</f>
        <v>0</v>
      </c>
      <c r="AH361" s="411">
        <f t="shared" ref="AH361" si="1053">AH360</f>
        <v>0</v>
      </c>
      <c r="AI361" s="411">
        <f t="shared" ref="AI361" si="1054">AI360</f>
        <v>0</v>
      </c>
      <c r="AJ361" s="411">
        <f t="shared" ref="AJ361" si="1055">AJ360</f>
        <v>0</v>
      </c>
      <c r="AK361" s="411">
        <f t="shared" ref="AK361" si="1056">AK360</f>
        <v>0</v>
      </c>
      <c r="AL361" s="411">
        <f t="shared" ref="AL361" si="1057">AL360</f>
        <v>0</v>
      </c>
      <c r="AM361" s="306"/>
    </row>
    <row r="362" spans="1:39" outlineLevel="1">
      <c r="B362" s="520"/>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412"/>
      <c r="Z362" s="425"/>
      <c r="AA362" s="425"/>
      <c r="AB362" s="425"/>
      <c r="AC362" s="425"/>
      <c r="AD362" s="425"/>
      <c r="AE362" s="425"/>
      <c r="AF362" s="425"/>
      <c r="AG362" s="425"/>
      <c r="AH362" s="425"/>
      <c r="AI362" s="425"/>
      <c r="AJ362" s="425"/>
      <c r="AK362" s="425"/>
      <c r="AL362" s="425"/>
      <c r="AM362" s="306"/>
    </row>
    <row r="363" spans="1:39" ht="30" outlineLevel="1">
      <c r="A363" s="522">
        <v>45</v>
      </c>
      <c r="B363" s="520" t="s">
        <v>137</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426"/>
      <c r="Z363" s="410"/>
      <c r="AA363" s="410"/>
      <c r="AB363" s="410"/>
      <c r="AC363" s="410"/>
      <c r="AD363" s="410"/>
      <c r="AE363" s="410"/>
      <c r="AF363" s="410"/>
      <c r="AG363" s="415"/>
      <c r="AH363" s="415"/>
      <c r="AI363" s="415"/>
      <c r="AJ363" s="415"/>
      <c r="AK363" s="415"/>
      <c r="AL363" s="415"/>
      <c r="AM363" s="296">
        <f>SUM(Y363:AL363)</f>
        <v>0</v>
      </c>
    </row>
    <row r="364" spans="1:39" outlineLevel="1">
      <c r="B364" s="294" t="s">
        <v>290</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411">
        <f>Y363</f>
        <v>0</v>
      </c>
      <c r="Z364" s="411">
        <f t="shared" ref="Z364" si="1058">Z363</f>
        <v>0</v>
      </c>
      <c r="AA364" s="411">
        <f t="shared" ref="AA364" si="1059">AA363</f>
        <v>0</v>
      </c>
      <c r="AB364" s="411">
        <f t="shared" ref="AB364" si="1060">AB363</f>
        <v>0</v>
      </c>
      <c r="AC364" s="411">
        <f t="shared" ref="AC364" si="1061">AC363</f>
        <v>0</v>
      </c>
      <c r="AD364" s="411">
        <f t="shared" ref="AD364" si="1062">AD363</f>
        <v>0</v>
      </c>
      <c r="AE364" s="411">
        <f t="shared" ref="AE364" si="1063">AE363</f>
        <v>0</v>
      </c>
      <c r="AF364" s="411">
        <f t="shared" ref="AF364" si="1064">AF363</f>
        <v>0</v>
      </c>
      <c r="AG364" s="411">
        <f t="shared" ref="AG364" si="1065">AG363</f>
        <v>0</v>
      </c>
      <c r="AH364" s="411">
        <f t="shared" ref="AH364" si="1066">AH363</f>
        <v>0</v>
      </c>
      <c r="AI364" s="411">
        <f t="shared" ref="AI364" si="1067">AI363</f>
        <v>0</v>
      </c>
      <c r="AJ364" s="411">
        <f t="shared" ref="AJ364" si="1068">AJ363</f>
        <v>0</v>
      </c>
      <c r="AK364" s="411">
        <f t="shared" ref="AK364" si="1069">AK363</f>
        <v>0</v>
      </c>
      <c r="AL364" s="411">
        <f t="shared" ref="AL364" si="1070">AL363</f>
        <v>0</v>
      </c>
      <c r="AM364" s="306"/>
    </row>
    <row r="365" spans="1:39" outlineLevel="1">
      <c r="B365" s="520"/>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412"/>
      <c r="Z365" s="425"/>
      <c r="AA365" s="425"/>
      <c r="AB365" s="425"/>
      <c r="AC365" s="425"/>
      <c r="AD365" s="425"/>
      <c r="AE365" s="425"/>
      <c r="AF365" s="425"/>
      <c r="AG365" s="425"/>
      <c r="AH365" s="425"/>
      <c r="AI365" s="425"/>
      <c r="AJ365" s="425"/>
      <c r="AK365" s="425"/>
      <c r="AL365" s="425"/>
      <c r="AM365" s="306"/>
    </row>
    <row r="366" spans="1:39" ht="30" outlineLevel="1">
      <c r="A366" s="522">
        <v>46</v>
      </c>
      <c r="B366" s="520" t="s">
        <v>138</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426"/>
      <c r="Z366" s="410"/>
      <c r="AA366" s="410"/>
      <c r="AB366" s="410"/>
      <c r="AC366" s="410"/>
      <c r="AD366" s="410"/>
      <c r="AE366" s="410"/>
      <c r="AF366" s="410"/>
      <c r="AG366" s="415"/>
      <c r="AH366" s="415"/>
      <c r="AI366" s="415"/>
      <c r="AJ366" s="415"/>
      <c r="AK366" s="415"/>
      <c r="AL366" s="415"/>
      <c r="AM366" s="296">
        <f>SUM(Y366:AL366)</f>
        <v>0</v>
      </c>
    </row>
    <row r="367" spans="1:39" outlineLevel="1">
      <c r="B367" s="294" t="s">
        <v>290</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1">
        <f>Y366</f>
        <v>0</v>
      </c>
      <c r="Z367" s="411">
        <f t="shared" ref="Z367" si="1071">Z366</f>
        <v>0</v>
      </c>
      <c r="AA367" s="411">
        <f t="shared" ref="AA367" si="1072">AA366</f>
        <v>0</v>
      </c>
      <c r="AB367" s="411">
        <f t="shared" ref="AB367" si="1073">AB366</f>
        <v>0</v>
      </c>
      <c r="AC367" s="411">
        <f t="shared" ref="AC367" si="1074">AC366</f>
        <v>0</v>
      </c>
      <c r="AD367" s="411">
        <f t="shared" ref="AD367" si="1075">AD366</f>
        <v>0</v>
      </c>
      <c r="AE367" s="411">
        <f t="shared" ref="AE367" si="1076">AE366</f>
        <v>0</v>
      </c>
      <c r="AF367" s="411">
        <f t="shared" ref="AF367" si="1077">AF366</f>
        <v>0</v>
      </c>
      <c r="AG367" s="411">
        <f t="shared" ref="AG367" si="1078">AG366</f>
        <v>0</v>
      </c>
      <c r="AH367" s="411">
        <f t="shared" ref="AH367" si="1079">AH366</f>
        <v>0</v>
      </c>
      <c r="AI367" s="411">
        <f t="shared" ref="AI367" si="1080">AI366</f>
        <v>0</v>
      </c>
      <c r="AJ367" s="411">
        <f t="shared" ref="AJ367" si="1081">AJ366</f>
        <v>0</v>
      </c>
      <c r="AK367" s="411">
        <f t="shared" ref="AK367" si="1082">AK366</f>
        <v>0</v>
      </c>
      <c r="AL367" s="411">
        <f t="shared" ref="AL367" si="1083">AL366</f>
        <v>0</v>
      </c>
      <c r="AM367" s="306"/>
    </row>
    <row r="368" spans="1:39" outlineLevel="1">
      <c r="B368" s="520"/>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412"/>
      <c r="Z368" s="425"/>
      <c r="AA368" s="425"/>
      <c r="AB368" s="425"/>
      <c r="AC368" s="425"/>
      <c r="AD368" s="425"/>
      <c r="AE368" s="425"/>
      <c r="AF368" s="425"/>
      <c r="AG368" s="425"/>
      <c r="AH368" s="425"/>
      <c r="AI368" s="425"/>
      <c r="AJ368" s="425"/>
      <c r="AK368" s="425"/>
      <c r="AL368" s="425"/>
      <c r="AM368" s="306"/>
    </row>
    <row r="369" spans="1:42" ht="30" outlineLevel="1">
      <c r="A369" s="522">
        <v>47</v>
      </c>
      <c r="B369" s="520"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6"/>
      <c r="Z369" s="410"/>
      <c r="AA369" s="410"/>
      <c r="AB369" s="410"/>
      <c r="AC369" s="410"/>
      <c r="AD369" s="410"/>
      <c r="AE369" s="410"/>
      <c r="AF369" s="410"/>
      <c r="AG369" s="415"/>
      <c r="AH369" s="415"/>
      <c r="AI369" s="415"/>
      <c r="AJ369" s="415"/>
      <c r="AK369" s="415"/>
      <c r="AL369" s="415"/>
      <c r="AM369" s="296">
        <f>SUM(Y369:AL369)</f>
        <v>0</v>
      </c>
    </row>
    <row r="370" spans="1:42" outlineLevel="1">
      <c r="B370" s="294" t="s">
        <v>290</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1">
        <f>Y369</f>
        <v>0</v>
      </c>
      <c r="Z370" s="411">
        <f t="shared" ref="Z370" si="1084">Z369</f>
        <v>0</v>
      </c>
      <c r="AA370" s="411">
        <f t="shared" ref="AA370" si="1085">AA369</f>
        <v>0</v>
      </c>
      <c r="AB370" s="411">
        <f t="shared" ref="AB370" si="1086">AB369</f>
        <v>0</v>
      </c>
      <c r="AC370" s="411">
        <f t="shared" ref="AC370" si="1087">AC369</f>
        <v>0</v>
      </c>
      <c r="AD370" s="411">
        <f t="shared" ref="AD370" si="1088">AD369</f>
        <v>0</v>
      </c>
      <c r="AE370" s="411">
        <f t="shared" ref="AE370" si="1089">AE369</f>
        <v>0</v>
      </c>
      <c r="AF370" s="411">
        <f t="shared" ref="AF370" si="1090">AF369</f>
        <v>0</v>
      </c>
      <c r="AG370" s="411">
        <f t="shared" ref="AG370" si="1091">AG369</f>
        <v>0</v>
      </c>
      <c r="AH370" s="411">
        <f t="shared" ref="AH370" si="1092">AH369</f>
        <v>0</v>
      </c>
      <c r="AI370" s="411">
        <f t="shared" ref="AI370" si="1093">AI369</f>
        <v>0</v>
      </c>
      <c r="AJ370" s="411">
        <f t="shared" ref="AJ370" si="1094">AJ369</f>
        <v>0</v>
      </c>
      <c r="AK370" s="411">
        <f t="shared" ref="AK370" si="1095">AK369</f>
        <v>0</v>
      </c>
      <c r="AL370" s="411">
        <f t="shared" ref="AL370" si="1096">AL369</f>
        <v>0</v>
      </c>
      <c r="AM370" s="306"/>
    </row>
    <row r="371" spans="1:42" outlineLevel="1">
      <c r="B371" s="520"/>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412"/>
      <c r="Z371" s="425"/>
      <c r="AA371" s="425"/>
      <c r="AB371" s="425"/>
      <c r="AC371" s="425"/>
      <c r="AD371" s="425"/>
      <c r="AE371" s="425"/>
      <c r="AF371" s="425"/>
      <c r="AG371" s="425"/>
      <c r="AH371" s="425"/>
      <c r="AI371" s="425"/>
      <c r="AJ371" s="425"/>
      <c r="AK371" s="425"/>
      <c r="AL371" s="425"/>
      <c r="AM371" s="306"/>
    </row>
    <row r="372" spans="1:42" ht="45" outlineLevel="1">
      <c r="A372" s="522">
        <v>48</v>
      </c>
      <c r="B372" s="520"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6"/>
      <c r="Z372" s="410"/>
      <c r="AA372" s="410"/>
      <c r="AB372" s="410"/>
      <c r="AC372" s="410"/>
      <c r="AD372" s="410"/>
      <c r="AE372" s="410"/>
      <c r="AF372" s="410"/>
      <c r="AG372" s="415"/>
      <c r="AH372" s="415"/>
      <c r="AI372" s="415"/>
      <c r="AJ372" s="415"/>
      <c r="AK372" s="415"/>
      <c r="AL372" s="415"/>
      <c r="AM372" s="296">
        <f>SUM(Y372:AL372)</f>
        <v>0</v>
      </c>
    </row>
    <row r="373" spans="1:42" outlineLevel="1">
      <c r="B373" s="294" t="s">
        <v>290</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1">
        <f>Y372</f>
        <v>0</v>
      </c>
      <c r="Z373" s="411">
        <f t="shared" ref="Z373" si="1097">Z372</f>
        <v>0</v>
      </c>
      <c r="AA373" s="411">
        <f t="shared" ref="AA373" si="1098">AA372</f>
        <v>0</v>
      </c>
      <c r="AB373" s="411">
        <f t="shared" ref="AB373" si="1099">AB372</f>
        <v>0</v>
      </c>
      <c r="AC373" s="411">
        <f t="shared" ref="AC373" si="1100">AC372</f>
        <v>0</v>
      </c>
      <c r="AD373" s="411">
        <f t="shared" ref="AD373" si="1101">AD372</f>
        <v>0</v>
      </c>
      <c r="AE373" s="411">
        <f t="shared" ref="AE373" si="1102">AE372</f>
        <v>0</v>
      </c>
      <c r="AF373" s="411">
        <f t="shared" ref="AF373" si="1103">AF372</f>
        <v>0</v>
      </c>
      <c r="AG373" s="411">
        <f t="shared" ref="AG373" si="1104">AG372</f>
        <v>0</v>
      </c>
      <c r="AH373" s="411">
        <f t="shared" ref="AH373" si="1105">AH372</f>
        <v>0</v>
      </c>
      <c r="AI373" s="411">
        <f t="shared" ref="AI373" si="1106">AI372</f>
        <v>0</v>
      </c>
      <c r="AJ373" s="411">
        <f t="shared" ref="AJ373" si="1107">AJ372</f>
        <v>0</v>
      </c>
      <c r="AK373" s="411">
        <f t="shared" ref="AK373" si="1108">AK372</f>
        <v>0</v>
      </c>
      <c r="AL373" s="411">
        <f t="shared" ref="AL373" si="1109">AL372</f>
        <v>0</v>
      </c>
      <c r="AM373" s="306"/>
    </row>
    <row r="374" spans="1:42" outlineLevel="1">
      <c r="B374" s="520"/>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25"/>
      <c r="AA374" s="425"/>
      <c r="AB374" s="425"/>
      <c r="AC374" s="425"/>
      <c r="AD374" s="425"/>
      <c r="AE374" s="425"/>
      <c r="AF374" s="425"/>
      <c r="AG374" s="425"/>
      <c r="AH374" s="425"/>
      <c r="AI374" s="425"/>
      <c r="AJ374" s="425"/>
      <c r="AK374" s="425"/>
      <c r="AL374" s="425"/>
      <c r="AM374" s="306"/>
    </row>
    <row r="375" spans="1:42" ht="30" outlineLevel="1">
      <c r="A375" s="522">
        <v>49</v>
      </c>
      <c r="B375" s="520" t="s">
        <v>141</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426"/>
      <c r="Z375" s="410"/>
      <c r="AA375" s="410"/>
      <c r="AB375" s="410"/>
      <c r="AC375" s="410"/>
      <c r="AD375" s="410"/>
      <c r="AE375" s="410"/>
      <c r="AF375" s="410"/>
      <c r="AG375" s="415"/>
      <c r="AH375" s="415"/>
      <c r="AI375" s="415"/>
      <c r="AJ375" s="415"/>
      <c r="AK375" s="415"/>
      <c r="AL375" s="415"/>
      <c r="AM375" s="296">
        <f>SUM(Y375:AL375)</f>
        <v>0</v>
      </c>
    </row>
    <row r="376" spans="1:42" outlineLevel="1">
      <c r="B376" s="294" t="s">
        <v>290</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411">
        <f>Y375</f>
        <v>0</v>
      </c>
      <c r="Z376" s="411">
        <f t="shared" ref="Z376" si="1110">Z375</f>
        <v>0</v>
      </c>
      <c r="AA376" s="411">
        <f t="shared" ref="AA376" si="1111">AA375</f>
        <v>0</v>
      </c>
      <c r="AB376" s="411">
        <f t="shared" ref="AB376" si="1112">AB375</f>
        <v>0</v>
      </c>
      <c r="AC376" s="411">
        <f t="shared" ref="AC376" si="1113">AC375</f>
        <v>0</v>
      </c>
      <c r="AD376" s="411">
        <f t="shared" ref="AD376" si="1114">AD375</f>
        <v>0</v>
      </c>
      <c r="AE376" s="411">
        <f t="shared" ref="AE376" si="1115">AE375</f>
        <v>0</v>
      </c>
      <c r="AF376" s="411">
        <f t="shared" ref="AF376" si="1116">AF375</f>
        <v>0</v>
      </c>
      <c r="AG376" s="411">
        <f t="shared" ref="AG376" si="1117">AG375</f>
        <v>0</v>
      </c>
      <c r="AH376" s="411">
        <f t="shared" ref="AH376" si="1118">AH375</f>
        <v>0</v>
      </c>
      <c r="AI376" s="411">
        <f t="shared" ref="AI376" si="1119">AI375</f>
        <v>0</v>
      </c>
      <c r="AJ376" s="411">
        <f t="shared" ref="AJ376" si="1120">AJ375</f>
        <v>0</v>
      </c>
      <c r="AK376" s="411">
        <f t="shared" ref="AK376" si="1121">AK375</f>
        <v>0</v>
      </c>
      <c r="AL376" s="411">
        <f t="shared" ref="AL376" si="1122">AL375</f>
        <v>0</v>
      </c>
      <c r="AM376" s="306"/>
    </row>
    <row r="377" spans="1:42" outlineLevel="1">
      <c r="B377" s="437"/>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75">
      <c r="B378" s="327" t="s">
        <v>275</v>
      </c>
      <c r="C378" s="329"/>
      <c r="D378" s="329">
        <f>SUM(D221:D376)</f>
        <v>211864</v>
      </c>
      <c r="E378" s="329"/>
      <c r="F378" s="329"/>
      <c r="G378" s="329"/>
      <c r="H378" s="329"/>
      <c r="I378" s="329"/>
      <c r="J378" s="329"/>
      <c r="K378" s="329"/>
      <c r="L378" s="329"/>
      <c r="M378" s="329"/>
      <c r="N378" s="329"/>
      <c r="O378" s="329">
        <f>SUM(O221:O376)</f>
        <v>23</v>
      </c>
      <c r="P378" s="329"/>
      <c r="Q378" s="329"/>
      <c r="R378" s="329"/>
      <c r="S378" s="329"/>
      <c r="T378" s="329"/>
      <c r="U378" s="329"/>
      <c r="V378" s="329"/>
      <c r="W378" s="329"/>
      <c r="X378" s="329"/>
      <c r="Y378" s="329">
        <f>IF(Y219="kWh",SUMPRODUCT(D221:D376,Y221:Y376))</f>
        <v>149388</v>
      </c>
      <c r="Z378" s="329">
        <f>IF(Z219="kWh",SUMPRODUCT(D221:D376,Z221:Z376))</f>
        <v>0</v>
      </c>
      <c r="AA378" s="329">
        <f>IF(AA219="kw",SUMPRODUCT(N221:N376,O221:O376,AA221:AA376),SUMPRODUCT(D221:D376,AA221:AA376))</f>
        <v>0</v>
      </c>
      <c r="AB378" s="329">
        <f>IF(AB219="kw",SUMPRODUCT(N221:N376,O221:O376,AB221:AB376),SUMPRODUCT(D221:D376,AB221:AB376))</f>
        <v>0</v>
      </c>
      <c r="AC378" s="329">
        <f>IF(AC219="kw",SUMPRODUCT(N221:N376,O221:O376,AC221:AC376),SUMPRODUCT(D221:D376,AC221:AC376))</f>
        <v>0</v>
      </c>
      <c r="AD378" s="329">
        <f>IF(AD219="kw",SUMPRODUCT(N221:N376,O221:O376,AD221:AD376),SUMPRODUCT(D221:D376,AD221:AD376))</f>
        <v>156</v>
      </c>
      <c r="AE378" s="329">
        <f>IF(AE219="kw",SUMPRODUCT(N221:N376,O221:O376,AE221:AE376),SUMPRODUCT(D221:D376,AE221:AE376))</f>
        <v>0</v>
      </c>
      <c r="AF378" s="329">
        <f>IF(AF219="kw",SUMPRODUCT(N221:N376,O221:O376,AF221:AF376),SUMPRODUCT(D221:D376,AF221:AF376))</f>
        <v>0</v>
      </c>
      <c r="AG378" s="329">
        <f>IF(AG219="kw",SUMPRODUCT(N221:N376,O221:O376,AG221:AG376),SUMPRODUCT(D221:D376,AG221:AG376))</f>
        <v>0</v>
      </c>
      <c r="AH378" s="329">
        <f>IF(AH219="kw",SUMPRODUCT(N221:N376,O221:O376,AH221:AH376),SUMPRODUCT(D221:D376,AH221:AH376))</f>
        <v>0</v>
      </c>
      <c r="AI378" s="329">
        <f>IF(AI219="kw",SUMPRODUCT(N221:N376,O221:O376,AI221:AI376),SUMPRODUCT(D221:D376,AI221:AI376))</f>
        <v>0</v>
      </c>
      <c r="AJ378" s="329">
        <f>IF(AJ219="kw",SUMPRODUCT(N221:N376,O221:O376,AJ221:AJ376),SUMPRODUCT(D221:D376,AJ221:AJ376))</f>
        <v>0</v>
      </c>
      <c r="AK378" s="329">
        <f>IF(AK219="kw",SUMPRODUCT(N221:N376,O221:O376,AK221:AK376),SUMPRODUCT(D221:D376,AK221:AK376))</f>
        <v>0</v>
      </c>
      <c r="AL378" s="329">
        <f>IF(AL219="kw",SUMPRODUCT(N221:N376,O221:O376,AL221:AL376),SUMPRODUCT(D221:D376,AL221:AL376))</f>
        <v>0</v>
      </c>
      <c r="AM378" s="330"/>
    </row>
    <row r="379" spans="1:42" ht="15.75">
      <c r="B379" s="391" t="s">
        <v>276</v>
      </c>
      <c r="C379" s="392"/>
      <c r="D379" s="392"/>
      <c r="E379" s="392"/>
      <c r="F379" s="392"/>
      <c r="G379" s="392"/>
      <c r="H379" s="392"/>
      <c r="I379" s="392"/>
      <c r="J379" s="392"/>
      <c r="K379" s="392"/>
      <c r="L379" s="392"/>
      <c r="M379" s="392"/>
      <c r="N379" s="392"/>
      <c r="O379" s="392"/>
      <c r="P379" s="392"/>
      <c r="Q379" s="392"/>
      <c r="R379" s="392"/>
      <c r="S379" s="392"/>
      <c r="T379" s="392"/>
      <c r="U379" s="392"/>
      <c r="V379" s="392"/>
      <c r="W379" s="392"/>
      <c r="X379" s="392"/>
      <c r="Y379" s="392">
        <f>HLOOKUP(Y218,'2. LRAMVA Threshold'!$B$42:$Q$53,8,FALSE)</f>
        <v>910343</v>
      </c>
      <c r="Z379" s="392">
        <f>HLOOKUP(Z218,'2. LRAMVA Threshold'!$B$42:$Q$53,8,FALSE)</f>
        <v>8804</v>
      </c>
      <c r="AA379" s="392">
        <f>HLOOKUP(AA218,'2. LRAMVA Threshold'!$B$42:$Q$53,8,FALSE)</f>
        <v>202</v>
      </c>
      <c r="AB379" s="392">
        <f>HLOOKUP(AB218,'2. LRAMVA Threshold'!$B$42:$Q$53,8,FALSE)</f>
        <v>0</v>
      </c>
      <c r="AC379" s="392">
        <f>HLOOKUP(AC218,'2. LRAMVA Threshold'!$B$42:$Q$53,8,FALSE)</f>
        <v>0</v>
      </c>
      <c r="AD379" s="392">
        <f>HLOOKUP(AD218,'2. LRAMVA Threshold'!$B$42:$Q$53,8,FALSE)</f>
        <v>0</v>
      </c>
      <c r="AE379" s="392">
        <f>HLOOKUP(AE218,'2. LRAMVA Threshold'!$B$42:$Q$53,8,FALSE)</f>
        <v>0</v>
      </c>
      <c r="AF379" s="392">
        <f>HLOOKUP(AF218,'2. LRAMVA Threshold'!$B$42:$Q$53,8,FALSE)</f>
        <v>0</v>
      </c>
      <c r="AG379" s="392">
        <f>HLOOKUP(AG218,'2. LRAMVA Threshold'!$B$42:$Q$53,8,FALSE)</f>
        <v>0</v>
      </c>
      <c r="AH379" s="392">
        <f>HLOOKUP(AH218,'2. LRAMVA Threshold'!$B$42:$Q$53,8,FALSE)</f>
        <v>0</v>
      </c>
      <c r="AI379" s="392">
        <f>HLOOKUP(AI218,'2. LRAMVA Threshold'!$B$42:$Q$53,8,FALSE)</f>
        <v>0</v>
      </c>
      <c r="AJ379" s="392">
        <f>HLOOKUP(AJ218,'2. LRAMVA Threshold'!$B$42:$Q$53,8,FALSE)</f>
        <v>0</v>
      </c>
      <c r="AK379" s="392">
        <f>HLOOKUP(AK218,'2. LRAMVA Threshold'!$B$42:$Q$53,8,FALSE)</f>
        <v>0</v>
      </c>
      <c r="AL379" s="392">
        <f>HLOOKUP(AL218,'2. LRAMVA Threshold'!$B$42:$Q$53,8,FALSE)</f>
        <v>0</v>
      </c>
      <c r="AM379" s="393"/>
    </row>
    <row r="380" spans="1:42">
      <c r="B380" s="394"/>
      <c r="C380" s="432"/>
      <c r="D380" s="433"/>
      <c r="E380" s="433"/>
      <c r="F380" s="433"/>
      <c r="G380" s="433"/>
      <c r="H380" s="433"/>
      <c r="I380" s="433"/>
      <c r="J380" s="433"/>
      <c r="K380" s="433"/>
      <c r="L380" s="433"/>
      <c r="M380" s="433"/>
      <c r="N380" s="433"/>
      <c r="O380" s="434"/>
      <c r="P380" s="433"/>
      <c r="Q380" s="433"/>
      <c r="R380" s="433"/>
      <c r="S380" s="435"/>
      <c r="T380" s="435"/>
      <c r="U380" s="435"/>
      <c r="V380" s="435"/>
      <c r="W380" s="433"/>
      <c r="X380" s="433"/>
      <c r="Y380" s="436"/>
      <c r="Z380" s="436"/>
      <c r="AA380" s="436"/>
      <c r="AB380" s="436"/>
      <c r="AC380" s="436"/>
      <c r="AD380" s="436"/>
      <c r="AE380" s="436"/>
      <c r="AF380" s="399"/>
      <c r="AG380" s="399"/>
      <c r="AH380" s="399"/>
      <c r="AI380" s="399"/>
      <c r="AJ380" s="399"/>
      <c r="AK380" s="399"/>
      <c r="AL380" s="399"/>
      <c r="AM380" s="400"/>
    </row>
    <row r="381" spans="1:42">
      <c r="B381" s="324" t="s">
        <v>277</v>
      </c>
      <c r="C381" s="338"/>
      <c r="D381" s="338"/>
      <c r="E381" s="376"/>
      <c r="F381" s="376"/>
      <c r="G381" s="376"/>
      <c r="H381" s="376"/>
      <c r="I381" s="376"/>
      <c r="J381" s="376"/>
      <c r="K381" s="376"/>
      <c r="L381" s="376"/>
      <c r="M381" s="376"/>
      <c r="N381" s="376"/>
      <c r="O381" s="291"/>
      <c r="P381" s="340"/>
      <c r="Q381" s="340"/>
      <c r="R381" s="340"/>
      <c r="S381" s="339"/>
      <c r="T381" s="339"/>
      <c r="U381" s="339"/>
      <c r="V381" s="339"/>
      <c r="W381" s="340"/>
      <c r="X381" s="340"/>
      <c r="Y381" s="341">
        <f>HLOOKUP(Y$35,'3.  Distribution Rates'!$C$122:$P$133,8,FALSE)</f>
        <v>1.4E-2</v>
      </c>
      <c r="Z381" s="341">
        <f>HLOOKUP(Z$35,'3.  Distribution Rates'!$C$122:$P$133,8,FALSE)</f>
        <v>1.7899999999999999E-2</v>
      </c>
      <c r="AA381" s="341">
        <f>HLOOKUP(AA$35,'3.  Distribution Rates'!$C$122:$P$133,8,FALSE)</f>
        <v>3.6185</v>
      </c>
      <c r="AB381" s="341">
        <f>HLOOKUP(AB$35,'3.  Distribution Rates'!$C$122:$P$133,8,FALSE)</f>
        <v>3.3599999999999998E-2</v>
      </c>
      <c r="AC381" s="341">
        <f>HLOOKUP(AC$35,'3.  Distribution Rates'!$C$122:$P$133,8,FALSE)</f>
        <v>15.043699999999999</v>
      </c>
      <c r="AD381" s="341">
        <f>HLOOKUP(AD$35,'3.  Distribution Rates'!$C$122:$P$133,8,FALSE)</f>
        <v>20.6218</v>
      </c>
      <c r="AE381" s="341">
        <f>HLOOKUP(AE$35,'3.  Distribution Rates'!$C$122:$P$133,8,FALSE)</f>
        <v>0</v>
      </c>
      <c r="AF381" s="341">
        <f>HLOOKUP(AF$35,'3.  Distribution Rates'!$C$122:$P$133,8,FALSE)</f>
        <v>0</v>
      </c>
      <c r="AG381" s="341">
        <f>HLOOKUP(AG$35,'3.  Distribution Rates'!$C$122:$P$133,8,FALSE)</f>
        <v>0</v>
      </c>
      <c r="AH381" s="341">
        <f>HLOOKUP(AH$35,'3.  Distribution Rates'!$C$122:$P$133,8,FALSE)</f>
        <v>0</v>
      </c>
      <c r="AI381" s="341">
        <f>HLOOKUP(AI$35,'3.  Distribution Rates'!$C$122:$P$133,8,FALSE)</f>
        <v>0</v>
      </c>
      <c r="AJ381" s="341">
        <f>HLOOKUP(AJ$35,'3.  Distribution Rates'!$C$122:$P$133,8,FALSE)</f>
        <v>0</v>
      </c>
      <c r="AK381" s="341">
        <f>HLOOKUP(AK$35,'3.  Distribution Rates'!$C$122:$P$133,8,FALSE)</f>
        <v>0</v>
      </c>
      <c r="AL381" s="341">
        <f>HLOOKUP(AL$35,'3.  Distribution Rates'!$C$122:$P$133,8,FALSE)</f>
        <v>0</v>
      </c>
      <c r="AM381" s="377"/>
      <c r="AN381" s="341"/>
      <c r="AO381" s="341"/>
      <c r="AP381" s="341"/>
    </row>
    <row r="382" spans="1:42">
      <c r="B382" s="324" t="s">
        <v>278</v>
      </c>
      <c r="C382" s="345"/>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8">
        <f>'4.  2011-2014 LRAM'!Y139*Y381</f>
        <v>226.08712000000003</v>
      </c>
      <c r="Z382" s="378">
        <f>'4.  2011-2014 LRAM'!Z139*Z381</f>
        <v>794.44496000000004</v>
      </c>
      <c r="AA382" s="378">
        <f>'4.  2011-2014 LRAM'!AA139*AA381</f>
        <v>0</v>
      </c>
      <c r="AB382" s="378">
        <f>'4.  2011-2014 LRAM'!AB139*AB381</f>
        <v>0</v>
      </c>
      <c r="AC382" s="378">
        <f>'4.  2011-2014 LRAM'!AC139*AC381</f>
        <v>0</v>
      </c>
      <c r="AD382" s="378">
        <f>'4.  2011-2014 LRAM'!AD139*AD381</f>
        <v>0</v>
      </c>
      <c r="AE382" s="378">
        <f>'4.  2011-2014 LRAM'!AE139*AE381</f>
        <v>0</v>
      </c>
      <c r="AF382" s="378">
        <f>'4.  2011-2014 LRAM'!AF139*AF381</f>
        <v>0</v>
      </c>
      <c r="AG382" s="378">
        <f>'4.  2011-2014 LRAM'!AG139*AG381</f>
        <v>0</v>
      </c>
      <c r="AH382" s="378">
        <f>'4.  2011-2014 LRAM'!AH139*AH381</f>
        <v>0</v>
      </c>
      <c r="AI382" s="378">
        <f>'4.  2011-2014 LRAM'!AI139*AI381</f>
        <v>0</v>
      </c>
      <c r="AJ382" s="378">
        <f>'4.  2011-2014 LRAM'!AJ139*AJ381</f>
        <v>0</v>
      </c>
      <c r="AK382" s="378">
        <f>'4.  2011-2014 LRAM'!AK139*AK381</f>
        <v>0</v>
      </c>
      <c r="AL382" s="378">
        <f>'4.  2011-2014 LRAM'!AL139*AL381</f>
        <v>0</v>
      </c>
      <c r="AM382" s="628">
        <f t="shared" ref="AM382:AM387" si="1123">SUM(Y382:AL382)</f>
        <v>1020.5320800000001</v>
      </c>
    </row>
    <row r="383" spans="1:42">
      <c r="B383" s="324" t="s">
        <v>279</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f>'4.  2011-2014 LRAM'!Y268*Y381</f>
        <v>164.33872</v>
      </c>
      <c r="Z383" s="378">
        <f>'4.  2011-2014 LRAM'!Z268*Z381</f>
        <v>1447.6086567999998</v>
      </c>
      <c r="AA383" s="378">
        <f>'4.  2011-2014 LRAM'!AA268*AA381</f>
        <v>1176.0792251400001</v>
      </c>
      <c r="AB383" s="378">
        <f>'4.  2011-2014 LRAM'!AB268*AB381</f>
        <v>0</v>
      </c>
      <c r="AC383" s="378">
        <f>'4.  2011-2014 LRAM'!AC268*AC381</f>
        <v>0</v>
      </c>
      <c r="AD383" s="378">
        <f>'4.  2011-2014 LRAM'!AD268*AD381</f>
        <v>0</v>
      </c>
      <c r="AE383" s="378">
        <f>'4.  2011-2014 LRAM'!AE268*AE381</f>
        <v>0</v>
      </c>
      <c r="AF383" s="378">
        <f>'4.  2011-2014 LRAM'!AF268*AF381</f>
        <v>0</v>
      </c>
      <c r="AG383" s="378">
        <f>'4.  2011-2014 LRAM'!AG268*AG381</f>
        <v>0</v>
      </c>
      <c r="AH383" s="378">
        <f>'4.  2011-2014 LRAM'!AH268*AH381</f>
        <v>0</v>
      </c>
      <c r="AI383" s="378">
        <f>'4.  2011-2014 LRAM'!AI268*AI381</f>
        <v>0</v>
      </c>
      <c r="AJ383" s="378">
        <f>'4.  2011-2014 LRAM'!AJ268*AJ381</f>
        <v>0</v>
      </c>
      <c r="AK383" s="378">
        <f>'4.  2011-2014 LRAM'!AK268*AK381</f>
        <v>0</v>
      </c>
      <c r="AL383" s="378">
        <f>'4.  2011-2014 LRAM'!AL268*AL381</f>
        <v>0</v>
      </c>
      <c r="AM383" s="628">
        <f t="shared" si="1123"/>
        <v>2788.0266019399996</v>
      </c>
    </row>
    <row r="384" spans="1:42">
      <c r="B384" s="324" t="s">
        <v>280</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f>'4.  2011-2014 LRAM'!Y397*Y381</f>
        <v>296.77535999999998</v>
      </c>
      <c r="Z384" s="378">
        <f>'4.  2011-2014 LRAM'!Z397*Z381</f>
        <v>852.17562830000008</v>
      </c>
      <c r="AA384" s="378">
        <f>'4.  2011-2014 LRAM'!AA397*AA381</f>
        <v>27.926425080000001</v>
      </c>
      <c r="AB384" s="378">
        <f>'4.  2011-2014 LRAM'!AB397*AB381</f>
        <v>0</v>
      </c>
      <c r="AC384" s="378">
        <f>'4.  2011-2014 LRAM'!AC397*AC381</f>
        <v>0</v>
      </c>
      <c r="AD384" s="378">
        <f>'4.  2011-2014 LRAM'!AD397*AD381</f>
        <v>0</v>
      </c>
      <c r="AE384" s="378">
        <f>'4.  2011-2014 LRAM'!AE397*AE381</f>
        <v>0</v>
      </c>
      <c r="AF384" s="378">
        <f>'4.  2011-2014 LRAM'!AF397*AF381</f>
        <v>0</v>
      </c>
      <c r="AG384" s="378">
        <f>'4.  2011-2014 LRAM'!AG397*AG381</f>
        <v>0</v>
      </c>
      <c r="AH384" s="378">
        <f>'4.  2011-2014 LRAM'!AH397*AH381</f>
        <v>0</v>
      </c>
      <c r="AI384" s="378">
        <f>'4.  2011-2014 LRAM'!AI397*AI381</f>
        <v>0</v>
      </c>
      <c r="AJ384" s="378">
        <f>'4.  2011-2014 LRAM'!AJ397*AJ381</f>
        <v>0</v>
      </c>
      <c r="AK384" s="378">
        <f>'4.  2011-2014 LRAM'!AK397*AK381</f>
        <v>0</v>
      </c>
      <c r="AL384" s="378">
        <f>'4.  2011-2014 LRAM'!AL397*AL381</f>
        <v>0</v>
      </c>
      <c r="AM384" s="628">
        <f t="shared" si="1123"/>
        <v>1176.87741338</v>
      </c>
    </row>
    <row r="385" spans="2:39">
      <c r="B385" s="324" t="s">
        <v>281</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f>'4.  2011-2014 LRAM'!Y527*Y381</f>
        <v>678.04478000000006</v>
      </c>
      <c r="Z385" s="378">
        <f>'4.  2011-2014 LRAM'!Z527*Z381</f>
        <v>522.44341570000006</v>
      </c>
      <c r="AA385" s="378">
        <f>'4.  2011-2014 LRAM'!AA527*AA381</f>
        <v>1480.6202905799998</v>
      </c>
      <c r="AB385" s="378">
        <f>'4.  2011-2014 LRAM'!AB527*AB381</f>
        <v>0</v>
      </c>
      <c r="AC385" s="378">
        <f>'4.  2011-2014 LRAM'!AC527*AC381</f>
        <v>0</v>
      </c>
      <c r="AD385" s="378">
        <f>'4.  2011-2014 LRAM'!AD527*AD381</f>
        <v>0</v>
      </c>
      <c r="AE385" s="378">
        <f>'4.  2011-2014 LRAM'!AE527*AE381</f>
        <v>0</v>
      </c>
      <c r="AF385" s="378">
        <f>'4.  2011-2014 LRAM'!AF527*AF381</f>
        <v>0</v>
      </c>
      <c r="AG385" s="378">
        <f>'4.  2011-2014 LRAM'!AG527*AG381</f>
        <v>0</v>
      </c>
      <c r="AH385" s="378">
        <f>'4.  2011-2014 LRAM'!AH527*AH381</f>
        <v>0</v>
      </c>
      <c r="AI385" s="378">
        <f>'4.  2011-2014 LRAM'!AI527*AI381</f>
        <v>0</v>
      </c>
      <c r="AJ385" s="378">
        <f>'4.  2011-2014 LRAM'!AJ527*AJ381</f>
        <v>0</v>
      </c>
      <c r="AK385" s="378">
        <f>'4.  2011-2014 LRAM'!AK527*AK381</f>
        <v>0</v>
      </c>
      <c r="AL385" s="378">
        <f>'4.  2011-2014 LRAM'!AL527*AL381</f>
        <v>0</v>
      </c>
      <c r="AM385" s="628">
        <f t="shared" si="1123"/>
        <v>2681.1084862799999</v>
      </c>
    </row>
    <row r="386" spans="2:39">
      <c r="B386" s="324" t="s">
        <v>282</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f t="shared" ref="Y386:AL386" si="1124">Y208*Y381</f>
        <v>796.12400000000002</v>
      </c>
      <c r="Z386" s="378">
        <f t="shared" si="1124"/>
        <v>3971.2044999999998</v>
      </c>
      <c r="AA386" s="378">
        <f t="shared" si="1124"/>
        <v>0</v>
      </c>
      <c r="AB386" s="378">
        <f t="shared" si="1124"/>
        <v>0</v>
      </c>
      <c r="AC386" s="378">
        <f t="shared" si="1124"/>
        <v>0</v>
      </c>
      <c r="AD386" s="378">
        <f t="shared" si="1124"/>
        <v>0</v>
      </c>
      <c r="AE386" s="378">
        <f t="shared" si="1124"/>
        <v>0</v>
      </c>
      <c r="AF386" s="378">
        <f t="shared" si="1124"/>
        <v>0</v>
      </c>
      <c r="AG386" s="378">
        <f t="shared" si="1124"/>
        <v>0</v>
      </c>
      <c r="AH386" s="378">
        <f t="shared" si="1124"/>
        <v>0</v>
      </c>
      <c r="AI386" s="378">
        <f t="shared" si="1124"/>
        <v>0</v>
      </c>
      <c r="AJ386" s="378">
        <f t="shared" si="1124"/>
        <v>0</v>
      </c>
      <c r="AK386" s="378">
        <f t="shared" si="1124"/>
        <v>0</v>
      </c>
      <c r="AL386" s="378">
        <f t="shared" si="1124"/>
        <v>0</v>
      </c>
      <c r="AM386" s="628">
        <f t="shared" si="1123"/>
        <v>4767.3284999999996</v>
      </c>
    </row>
    <row r="387" spans="2:39">
      <c r="B387" s="324" t="s">
        <v>291</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Y378*Y381</f>
        <v>2091.4320000000002</v>
      </c>
      <c r="Z387" s="378">
        <f t="shared" ref="Z387:AL387" si="1125">Z378*Z381</f>
        <v>0</v>
      </c>
      <c r="AA387" s="378">
        <f t="shared" si="1125"/>
        <v>0</v>
      </c>
      <c r="AB387" s="378">
        <f t="shared" si="1125"/>
        <v>0</v>
      </c>
      <c r="AC387" s="378">
        <f t="shared" si="1125"/>
        <v>0</v>
      </c>
      <c r="AD387" s="378">
        <f t="shared" si="1125"/>
        <v>3217.0008000000003</v>
      </c>
      <c r="AE387" s="378">
        <f t="shared" si="1125"/>
        <v>0</v>
      </c>
      <c r="AF387" s="378">
        <f t="shared" si="1125"/>
        <v>0</v>
      </c>
      <c r="AG387" s="378">
        <f t="shared" si="1125"/>
        <v>0</v>
      </c>
      <c r="AH387" s="378">
        <f t="shared" si="1125"/>
        <v>0</v>
      </c>
      <c r="AI387" s="378">
        <f t="shared" si="1125"/>
        <v>0</v>
      </c>
      <c r="AJ387" s="378">
        <f t="shared" si="1125"/>
        <v>0</v>
      </c>
      <c r="AK387" s="378">
        <f t="shared" si="1125"/>
        <v>0</v>
      </c>
      <c r="AL387" s="378">
        <f t="shared" si="1125"/>
        <v>0</v>
      </c>
      <c r="AM387" s="628">
        <f t="shared" si="1123"/>
        <v>5308.4328000000005</v>
      </c>
    </row>
    <row r="388" spans="2:39" ht="15.75">
      <c r="B388" s="349" t="s">
        <v>283</v>
      </c>
      <c r="C388" s="345"/>
      <c r="D388" s="336"/>
      <c r="E388" s="334"/>
      <c r="F388" s="334"/>
      <c r="G388" s="334"/>
      <c r="H388" s="334"/>
      <c r="I388" s="334"/>
      <c r="J388" s="334"/>
      <c r="K388" s="334"/>
      <c r="L388" s="334"/>
      <c r="M388" s="334"/>
      <c r="N388" s="334"/>
      <c r="O388" s="300"/>
      <c r="P388" s="334"/>
      <c r="Q388" s="334"/>
      <c r="R388" s="334"/>
      <c r="S388" s="336"/>
      <c r="T388" s="336"/>
      <c r="U388" s="336"/>
      <c r="V388" s="336"/>
      <c r="W388" s="334"/>
      <c r="X388" s="334"/>
      <c r="Y388" s="346">
        <f>SUM(Y382:Y387)</f>
        <v>4252.8019800000002</v>
      </c>
      <c r="Z388" s="346">
        <f t="shared" ref="Z388:AE388" si="1126">SUM(Z382:Z387)</f>
        <v>7587.8771607999997</v>
      </c>
      <c r="AA388" s="346">
        <f t="shared" si="1126"/>
        <v>2684.6259407999996</v>
      </c>
      <c r="AB388" s="346">
        <f t="shared" si="1126"/>
        <v>0</v>
      </c>
      <c r="AC388" s="346">
        <f t="shared" si="1126"/>
        <v>0</v>
      </c>
      <c r="AD388" s="346">
        <f t="shared" si="1126"/>
        <v>3217.0008000000003</v>
      </c>
      <c r="AE388" s="346">
        <f t="shared" si="1126"/>
        <v>0</v>
      </c>
      <c r="AF388" s="346">
        <f>SUM(AF382:AF387)</f>
        <v>0</v>
      </c>
      <c r="AG388" s="346">
        <f t="shared" ref="AG388:AL388" si="1127">SUM(AG382:AG387)</f>
        <v>0</v>
      </c>
      <c r="AH388" s="346">
        <f t="shared" si="1127"/>
        <v>0</v>
      </c>
      <c r="AI388" s="346">
        <f t="shared" si="1127"/>
        <v>0</v>
      </c>
      <c r="AJ388" s="346">
        <f t="shared" si="1127"/>
        <v>0</v>
      </c>
      <c r="AK388" s="346">
        <f t="shared" si="1127"/>
        <v>0</v>
      </c>
      <c r="AL388" s="346">
        <f t="shared" si="1127"/>
        <v>0</v>
      </c>
      <c r="AM388" s="407">
        <f>SUM(AM382:AM387)</f>
        <v>17742.305881599998</v>
      </c>
    </row>
    <row r="389" spans="2:39" ht="15.75">
      <c r="B389" s="349" t="s">
        <v>284</v>
      </c>
      <c r="C389" s="345"/>
      <c r="D389" s="350"/>
      <c r="E389" s="334"/>
      <c r="F389" s="334"/>
      <c r="G389" s="334"/>
      <c r="H389" s="334"/>
      <c r="I389" s="334"/>
      <c r="J389" s="334"/>
      <c r="K389" s="334"/>
      <c r="L389" s="334"/>
      <c r="M389" s="334"/>
      <c r="N389" s="334"/>
      <c r="O389" s="300"/>
      <c r="P389" s="334"/>
      <c r="Q389" s="334"/>
      <c r="R389" s="334"/>
      <c r="S389" s="336"/>
      <c r="T389" s="336"/>
      <c r="U389" s="336"/>
      <c r="V389" s="336"/>
      <c r="W389" s="334"/>
      <c r="X389" s="334"/>
      <c r="Y389" s="347">
        <f>Y379*Y381</f>
        <v>12744.802</v>
      </c>
      <c r="Z389" s="347">
        <f t="shared" ref="Z389:AE389" si="1128">Z379*Z381</f>
        <v>157.5916</v>
      </c>
      <c r="AA389" s="347">
        <f t="shared" si="1128"/>
        <v>730.93700000000001</v>
      </c>
      <c r="AB389" s="347">
        <f t="shared" si="1128"/>
        <v>0</v>
      </c>
      <c r="AC389" s="347">
        <f t="shared" si="1128"/>
        <v>0</v>
      </c>
      <c r="AD389" s="347">
        <f t="shared" si="1128"/>
        <v>0</v>
      </c>
      <c r="AE389" s="347">
        <f t="shared" si="1128"/>
        <v>0</v>
      </c>
      <c r="AF389" s="347">
        <f>AF379*AF381</f>
        <v>0</v>
      </c>
      <c r="AG389" s="347">
        <f t="shared" ref="AG389:AL389" si="1129">AG379*AG381</f>
        <v>0</v>
      </c>
      <c r="AH389" s="347">
        <f t="shared" si="1129"/>
        <v>0</v>
      </c>
      <c r="AI389" s="347">
        <f t="shared" si="1129"/>
        <v>0</v>
      </c>
      <c r="AJ389" s="347">
        <f t="shared" si="1129"/>
        <v>0</v>
      </c>
      <c r="AK389" s="347">
        <f t="shared" si="1129"/>
        <v>0</v>
      </c>
      <c r="AL389" s="347">
        <f t="shared" si="1129"/>
        <v>0</v>
      </c>
      <c r="AM389" s="407">
        <f>SUM(Y389:AL389)</f>
        <v>13633.330599999999</v>
      </c>
    </row>
    <row r="390" spans="2:39" ht="15.75">
      <c r="B390" s="349" t="s">
        <v>285</v>
      </c>
      <c r="C390" s="345"/>
      <c r="D390" s="350"/>
      <c r="E390" s="334"/>
      <c r="F390" s="334"/>
      <c r="G390" s="334"/>
      <c r="H390" s="334"/>
      <c r="I390" s="334"/>
      <c r="J390" s="334"/>
      <c r="K390" s="334"/>
      <c r="L390" s="334"/>
      <c r="M390" s="334"/>
      <c r="N390" s="334"/>
      <c r="O390" s="300"/>
      <c r="P390" s="334"/>
      <c r="Q390" s="334"/>
      <c r="R390" s="334"/>
      <c r="S390" s="350"/>
      <c r="T390" s="350"/>
      <c r="U390" s="350"/>
      <c r="V390" s="350"/>
      <c r="W390" s="334"/>
      <c r="X390" s="334"/>
      <c r="Y390" s="351"/>
      <c r="Z390" s="351"/>
      <c r="AA390" s="351"/>
      <c r="AB390" s="351"/>
      <c r="AC390" s="351"/>
      <c r="AD390" s="351"/>
      <c r="AE390" s="351"/>
      <c r="AF390" s="351"/>
      <c r="AG390" s="351"/>
      <c r="AH390" s="351"/>
      <c r="AI390" s="351"/>
      <c r="AJ390" s="351"/>
      <c r="AK390" s="351"/>
      <c r="AL390" s="351"/>
      <c r="AM390" s="407">
        <f>AM388-AM389</f>
        <v>4108.9752815999982</v>
      </c>
    </row>
    <row r="391" spans="2:39">
      <c r="B391" s="324"/>
      <c r="C391" s="350"/>
      <c r="D391" s="350"/>
      <c r="E391" s="334"/>
      <c r="F391" s="334"/>
      <c r="G391" s="334"/>
      <c r="H391" s="334"/>
      <c r="I391" s="334"/>
      <c r="J391" s="334"/>
      <c r="K391" s="334"/>
      <c r="L391" s="334"/>
      <c r="M391" s="334"/>
      <c r="N391" s="334"/>
      <c r="O391" s="300"/>
      <c r="P391" s="334"/>
      <c r="Q391" s="334"/>
      <c r="R391" s="334"/>
      <c r="S391" s="350"/>
      <c r="T391" s="345"/>
      <c r="U391" s="350"/>
      <c r="V391" s="350"/>
      <c r="W391" s="334"/>
      <c r="X391" s="334"/>
      <c r="Y391" s="352"/>
      <c r="Z391" s="352"/>
      <c r="AA391" s="352"/>
      <c r="AB391" s="352"/>
      <c r="AC391" s="352"/>
      <c r="AD391" s="352"/>
      <c r="AE391" s="352"/>
      <c r="AF391" s="352"/>
      <c r="AG391" s="352"/>
      <c r="AH391" s="352"/>
      <c r="AI391" s="352"/>
      <c r="AJ391" s="352"/>
      <c r="AK391" s="352"/>
      <c r="AL391" s="352"/>
      <c r="AM391" s="348"/>
    </row>
    <row r="392" spans="2:39">
      <c r="B392" s="439" t="s">
        <v>286</v>
      </c>
      <c r="C392" s="304"/>
      <c r="D392" s="279"/>
      <c r="E392" s="279"/>
      <c r="F392" s="279"/>
      <c r="G392" s="279"/>
      <c r="H392" s="279"/>
      <c r="I392" s="279"/>
      <c r="J392" s="279"/>
      <c r="K392" s="279"/>
      <c r="L392" s="279"/>
      <c r="M392" s="279"/>
      <c r="N392" s="279"/>
      <c r="O392" s="357"/>
      <c r="P392" s="279"/>
      <c r="Q392" s="279"/>
      <c r="R392" s="279"/>
      <c r="S392" s="304"/>
      <c r="T392" s="309"/>
      <c r="U392" s="309"/>
      <c r="V392" s="279"/>
      <c r="W392" s="279"/>
      <c r="X392" s="309"/>
      <c r="Y392" s="291">
        <f>SUMPRODUCT(E221:E376,Y221:Y376)</f>
        <v>149388</v>
      </c>
      <c r="Z392" s="291">
        <f>SUMPRODUCT(E221:E376,Z221:Z376)</f>
        <v>0</v>
      </c>
      <c r="AA392" s="291">
        <f t="shared" ref="AA392:AL392" si="1130">IF(AA219="kw",SUMPRODUCT($N$221:$N$376,$P$221:$P$376,AA221:AA376),SUMPRODUCT($E$221:$E$376,AA221:AA376))</f>
        <v>0</v>
      </c>
      <c r="AB392" s="291">
        <f t="shared" si="1130"/>
        <v>0</v>
      </c>
      <c r="AC392" s="291">
        <f t="shared" si="1130"/>
        <v>0</v>
      </c>
      <c r="AD392" s="291">
        <f t="shared" si="1130"/>
        <v>144</v>
      </c>
      <c r="AE392" s="291">
        <f t="shared" si="1130"/>
        <v>0</v>
      </c>
      <c r="AF392" s="291">
        <f t="shared" si="1130"/>
        <v>0</v>
      </c>
      <c r="AG392" s="291">
        <f t="shared" si="1130"/>
        <v>0</v>
      </c>
      <c r="AH392" s="291">
        <f t="shared" si="1130"/>
        <v>0</v>
      </c>
      <c r="AI392" s="291">
        <f t="shared" si="1130"/>
        <v>0</v>
      </c>
      <c r="AJ392" s="291">
        <f t="shared" si="1130"/>
        <v>0</v>
      </c>
      <c r="AK392" s="291">
        <f t="shared" si="1130"/>
        <v>0</v>
      </c>
      <c r="AL392" s="291">
        <f t="shared" si="1130"/>
        <v>0</v>
      </c>
      <c r="AM392" s="348"/>
    </row>
    <row r="393" spans="2:39">
      <c r="B393" s="439" t="s">
        <v>287</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SUMPRODUCT(F221:F376,Y221:Y376)</f>
        <v>149388</v>
      </c>
      <c r="Z393" s="291">
        <f>SUMPRODUCT(F221:F376,Z221:Z376)</f>
        <v>0</v>
      </c>
      <c r="AA393" s="291">
        <f t="shared" ref="AA393:AL393" si="1131">IF(AA219="kw",SUMPRODUCT($N$221:$N$376,$Q$221:$Q$376,AA221:AA376),SUMPRODUCT($F$221:$F$376,AA221:AA376))</f>
        <v>0</v>
      </c>
      <c r="AB393" s="291">
        <f t="shared" si="1131"/>
        <v>0</v>
      </c>
      <c r="AC393" s="291">
        <f t="shared" si="1131"/>
        <v>0</v>
      </c>
      <c r="AD393" s="291">
        <f t="shared" si="1131"/>
        <v>144</v>
      </c>
      <c r="AE393" s="291">
        <f t="shared" si="1131"/>
        <v>0</v>
      </c>
      <c r="AF393" s="291">
        <f t="shared" si="1131"/>
        <v>0</v>
      </c>
      <c r="AG393" s="291">
        <f t="shared" si="1131"/>
        <v>0</v>
      </c>
      <c r="AH393" s="291">
        <f t="shared" si="1131"/>
        <v>0</v>
      </c>
      <c r="AI393" s="291">
        <f t="shared" si="1131"/>
        <v>0</v>
      </c>
      <c r="AJ393" s="291">
        <f t="shared" si="1131"/>
        <v>0</v>
      </c>
      <c r="AK393" s="291">
        <f t="shared" si="1131"/>
        <v>0</v>
      </c>
      <c r="AL393" s="291">
        <f t="shared" si="1131"/>
        <v>0</v>
      </c>
      <c r="AM393" s="337"/>
    </row>
    <row r="394" spans="2:39">
      <c r="B394" s="439" t="s">
        <v>288</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SUMPRODUCT(G221:G376,Y221:Y376)</f>
        <v>149388</v>
      </c>
      <c r="Z394" s="291">
        <f>SUMPRODUCT(G221:G376,Z221:Z376)</f>
        <v>0</v>
      </c>
      <c r="AA394" s="291">
        <f t="shared" ref="AA394:AL394" si="1132">IF(AA219="kw",SUMPRODUCT($N$221:$N$376,$R$221:$R$376,AA221:AA376),SUMPRODUCT($G$221:$G$376,AA221:AA376))</f>
        <v>0</v>
      </c>
      <c r="AB394" s="291">
        <f t="shared" si="1132"/>
        <v>0</v>
      </c>
      <c r="AC394" s="291">
        <f t="shared" si="1132"/>
        <v>0</v>
      </c>
      <c r="AD394" s="291">
        <f t="shared" si="1132"/>
        <v>144</v>
      </c>
      <c r="AE394" s="291">
        <f t="shared" si="1132"/>
        <v>0</v>
      </c>
      <c r="AF394" s="291">
        <f t="shared" si="1132"/>
        <v>0</v>
      </c>
      <c r="AG394" s="291">
        <f t="shared" si="1132"/>
        <v>0</v>
      </c>
      <c r="AH394" s="291">
        <f t="shared" si="1132"/>
        <v>0</v>
      </c>
      <c r="AI394" s="291">
        <f t="shared" si="1132"/>
        <v>0</v>
      </c>
      <c r="AJ394" s="291">
        <f t="shared" si="1132"/>
        <v>0</v>
      </c>
      <c r="AK394" s="291">
        <f t="shared" si="1132"/>
        <v>0</v>
      </c>
      <c r="AL394" s="291">
        <f t="shared" si="1132"/>
        <v>0</v>
      </c>
      <c r="AM394" s="337"/>
    </row>
    <row r="395" spans="2:39">
      <c r="B395" s="440" t="s">
        <v>289</v>
      </c>
      <c r="C395" s="364"/>
      <c r="D395" s="384"/>
      <c r="E395" s="384"/>
      <c r="F395" s="384"/>
      <c r="G395" s="384"/>
      <c r="H395" s="384"/>
      <c r="I395" s="384"/>
      <c r="J395" s="384"/>
      <c r="K395" s="384"/>
      <c r="L395" s="384"/>
      <c r="M395" s="384"/>
      <c r="N395" s="384"/>
      <c r="O395" s="383"/>
      <c r="P395" s="384"/>
      <c r="Q395" s="384"/>
      <c r="R395" s="384"/>
      <c r="S395" s="364"/>
      <c r="T395" s="385"/>
      <c r="U395" s="385"/>
      <c r="V395" s="384"/>
      <c r="W395" s="384"/>
      <c r="X395" s="385"/>
      <c r="Y395" s="326">
        <f>SUMPRODUCT(H221:H376,Y221:Y376)</f>
        <v>149388</v>
      </c>
      <c r="Z395" s="326">
        <f>SUMPRODUCT(H221:H376,Z221:Z376)</f>
        <v>0</v>
      </c>
      <c r="AA395" s="326">
        <f t="shared" ref="AA395:AL395" si="1133">IF(AA219="kw",SUMPRODUCT($N$221:$N$376,$S$221:$S$376,AA221:AA376),SUMPRODUCT($H$221:$H$376,AA221:AA376))</f>
        <v>0</v>
      </c>
      <c r="AB395" s="326">
        <f t="shared" si="1133"/>
        <v>0</v>
      </c>
      <c r="AC395" s="326">
        <f t="shared" si="1133"/>
        <v>0</v>
      </c>
      <c r="AD395" s="326">
        <f t="shared" si="1133"/>
        <v>144</v>
      </c>
      <c r="AE395" s="326">
        <f t="shared" si="1133"/>
        <v>0</v>
      </c>
      <c r="AF395" s="326">
        <f t="shared" si="1133"/>
        <v>0</v>
      </c>
      <c r="AG395" s="326">
        <f t="shared" si="1133"/>
        <v>0</v>
      </c>
      <c r="AH395" s="326">
        <f t="shared" si="1133"/>
        <v>0</v>
      </c>
      <c r="AI395" s="326">
        <f t="shared" si="1133"/>
        <v>0</v>
      </c>
      <c r="AJ395" s="326">
        <f t="shared" si="1133"/>
        <v>0</v>
      </c>
      <c r="AK395" s="326">
        <f t="shared" si="1133"/>
        <v>0</v>
      </c>
      <c r="AL395" s="326">
        <f t="shared" si="1133"/>
        <v>0</v>
      </c>
      <c r="AM395" s="386"/>
    </row>
    <row r="396" spans="2:39" ht="21" customHeight="1">
      <c r="B396" s="368" t="s">
        <v>599</v>
      </c>
      <c r="C396" s="387"/>
      <c r="D396" s="388"/>
      <c r="E396" s="388"/>
      <c r="F396" s="388"/>
      <c r="G396" s="388"/>
      <c r="H396" s="388"/>
      <c r="I396" s="388"/>
      <c r="J396" s="388"/>
      <c r="K396" s="388"/>
      <c r="L396" s="388"/>
      <c r="M396" s="388"/>
      <c r="N396" s="388"/>
      <c r="O396" s="388"/>
      <c r="P396" s="388"/>
      <c r="Q396" s="388"/>
      <c r="R396" s="388"/>
      <c r="S396" s="371"/>
      <c r="T396" s="372"/>
      <c r="U396" s="388"/>
      <c r="V396" s="388"/>
      <c r="W396" s="388"/>
      <c r="X396" s="388"/>
      <c r="Y396" s="409"/>
      <c r="Z396" s="409"/>
      <c r="AA396" s="409"/>
      <c r="AB396" s="409"/>
      <c r="AC396" s="409"/>
      <c r="AD396" s="409"/>
      <c r="AE396" s="409"/>
      <c r="AF396" s="409"/>
      <c r="AG396" s="409"/>
      <c r="AH396" s="409"/>
      <c r="AI396" s="409"/>
      <c r="AJ396" s="409"/>
      <c r="AK396" s="409"/>
      <c r="AL396" s="409"/>
      <c r="AM396" s="389"/>
    </row>
    <row r="399" spans="2:39" ht="15.75">
      <c r="B399" s="280" t="s">
        <v>292</v>
      </c>
      <c r="C399" s="281"/>
      <c r="D399" s="589" t="s">
        <v>529</v>
      </c>
      <c r="E399" s="253"/>
      <c r="F399" s="591"/>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797" t="s">
        <v>211</v>
      </c>
      <c r="C400" s="799" t="s">
        <v>33</v>
      </c>
      <c r="D400" s="284" t="s">
        <v>423</v>
      </c>
      <c r="E400" s="801" t="s">
        <v>209</v>
      </c>
      <c r="F400" s="802"/>
      <c r="G400" s="802"/>
      <c r="H400" s="802"/>
      <c r="I400" s="802"/>
      <c r="J400" s="802"/>
      <c r="K400" s="802"/>
      <c r="L400" s="802"/>
      <c r="M400" s="803"/>
      <c r="N400" s="807" t="s">
        <v>213</v>
      </c>
      <c r="O400" s="284" t="s">
        <v>424</v>
      </c>
      <c r="P400" s="801" t="s">
        <v>212</v>
      </c>
      <c r="Q400" s="802"/>
      <c r="R400" s="802"/>
      <c r="S400" s="802"/>
      <c r="T400" s="802"/>
      <c r="U400" s="802"/>
      <c r="V400" s="802"/>
      <c r="W400" s="802"/>
      <c r="X400" s="803"/>
      <c r="Y400" s="804" t="s">
        <v>244</v>
      </c>
      <c r="Z400" s="805"/>
      <c r="AA400" s="805"/>
      <c r="AB400" s="805"/>
      <c r="AC400" s="805"/>
      <c r="AD400" s="805"/>
      <c r="AE400" s="805"/>
      <c r="AF400" s="805"/>
      <c r="AG400" s="805"/>
      <c r="AH400" s="805"/>
      <c r="AI400" s="805"/>
      <c r="AJ400" s="805"/>
      <c r="AK400" s="805"/>
      <c r="AL400" s="805"/>
      <c r="AM400" s="806"/>
    </row>
    <row r="401" spans="1:39" ht="61.5" customHeight="1">
      <c r="B401" s="798"/>
      <c r="C401" s="800"/>
      <c r="D401" s="285">
        <v>2017</v>
      </c>
      <c r="E401" s="285">
        <v>2018</v>
      </c>
      <c r="F401" s="285">
        <v>2019</v>
      </c>
      <c r="G401" s="285">
        <v>2020</v>
      </c>
      <c r="H401" s="285">
        <v>2021</v>
      </c>
      <c r="I401" s="285">
        <v>2022</v>
      </c>
      <c r="J401" s="285">
        <v>2023</v>
      </c>
      <c r="K401" s="285">
        <v>2024</v>
      </c>
      <c r="L401" s="285">
        <v>2025</v>
      </c>
      <c r="M401" s="285">
        <v>2026</v>
      </c>
      <c r="N401" s="808"/>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 50kW to 4999 kW</v>
      </c>
      <c r="AB401" s="285" t="str">
        <f>'1.  LRAMVA Summary'!G52</f>
        <v>Unmettered Scattered Load</v>
      </c>
      <c r="AC401" s="285" t="str">
        <f>'1.  LRAMVA Summary'!H52</f>
        <v>Sentinel Lighiting</v>
      </c>
      <c r="AD401" s="285" t="str">
        <f>'1.  LRAMVA Summary'!I52</f>
        <v>Street Lighting</v>
      </c>
      <c r="AE401" s="285" t="str">
        <f>'1.  LRAMVA Summary'!J52</f>
        <v/>
      </c>
      <c r="AF401" s="285" t="str">
        <f>'1.  LRAMVA Summary'!K52</f>
        <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32"/>
      <c r="B402" s="524" t="s">
        <v>505</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kWh</v>
      </c>
      <c r="AC402" s="291" t="str">
        <f>'1.  LRAMVA Summary'!H53</f>
        <v>kw</v>
      </c>
      <c r="AD402" s="291" t="str">
        <f>'1.  LRAMVA Summary'!I53</f>
        <v>kw</v>
      </c>
      <c r="AE402" s="291">
        <f>'1.  LRAMVA Summary'!J53</f>
        <v>0</v>
      </c>
      <c r="AF402" s="291">
        <f>'1.  LRAMVA Summary'!K53</f>
        <v>0</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75" outlineLevel="1">
      <c r="A403" s="532"/>
      <c r="B403" s="504" t="s">
        <v>498</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outlineLevel="1">
      <c r="A404" s="532">
        <v>1</v>
      </c>
      <c r="B404" s="428" t="s">
        <v>95</v>
      </c>
      <c r="C404" s="291" t="s">
        <v>25</v>
      </c>
      <c r="D404" s="295"/>
      <c r="E404" s="295"/>
      <c r="F404" s="295"/>
      <c r="G404" s="295"/>
      <c r="H404" s="295"/>
      <c r="I404" s="295"/>
      <c r="J404" s="295"/>
      <c r="K404" s="295"/>
      <c r="L404" s="295"/>
      <c r="M404" s="295"/>
      <c r="N404" s="291"/>
      <c r="O404" s="295"/>
      <c r="P404" s="295"/>
      <c r="Q404" s="295"/>
      <c r="R404" s="295"/>
      <c r="S404" s="295"/>
      <c r="T404" s="295"/>
      <c r="U404" s="295"/>
      <c r="V404" s="295"/>
      <c r="W404" s="295"/>
      <c r="X404" s="295"/>
      <c r="Y404" s="410"/>
      <c r="Z404" s="410"/>
      <c r="AA404" s="410"/>
      <c r="AB404" s="410"/>
      <c r="AC404" s="410"/>
      <c r="AD404" s="410"/>
      <c r="AE404" s="410"/>
      <c r="AF404" s="410"/>
      <c r="AG404" s="410"/>
      <c r="AH404" s="410"/>
      <c r="AI404" s="410"/>
      <c r="AJ404" s="410"/>
      <c r="AK404" s="410"/>
      <c r="AL404" s="410"/>
      <c r="AM404" s="296">
        <f>SUM(Y404:AL404)</f>
        <v>0</v>
      </c>
    </row>
    <row r="405" spans="1:39" outlineLevel="1">
      <c r="A405" s="532"/>
      <c r="B405" s="431" t="s">
        <v>309</v>
      </c>
      <c r="C405" s="291" t="s">
        <v>163</v>
      </c>
      <c r="D405" s="295"/>
      <c r="E405" s="295"/>
      <c r="F405" s="295"/>
      <c r="G405" s="295"/>
      <c r="H405" s="295"/>
      <c r="I405" s="295"/>
      <c r="J405" s="295"/>
      <c r="K405" s="295"/>
      <c r="L405" s="295"/>
      <c r="M405" s="295"/>
      <c r="N405" s="468"/>
      <c r="O405" s="295"/>
      <c r="P405" s="295"/>
      <c r="Q405" s="295"/>
      <c r="R405" s="295"/>
      <c r="S405" s="295"/>
      <c r="T405" s="295"/>
      <c r="U405" s="295"/>
      <c r="V405" s="295"/>
      <c r="W405" s="295"/>
      <c r="X405" s="295"/>
      <c r="Y405" s="411">
        <f>Y404</f>
        <v>0</v>
      </c>
      <c r="Z405" s="411">
        <f t="shared" ref="Z405" si="1134">Z404</f>
        <v>0</v>
      </c>
      <c r="AA405" s="411">
        <f t="shared" ref="AA405" si="1135">AA404</f>
        <v>0</v>
      </c>
      <c r="AB405" s="411">
        <f t="shared" ref="AB405" si="1136">AB404</f>
        <v>0</v>
      </c>
      <c r="AC405" s="411">
        <f t="shared" ref="AC405" si="1137">AC404</f>
        <v>0</v>
      </c>
      <c r="AD405" s="411">
        <f t="shared" ref="AD405" si="1138">AD404</f>
        <v>0</v>
      </c>
      <c r="AE405" s="411">
        <f t="shared" ref="AE405" si="1139">AE404</f>
        <v>0</v>
      </c>
      <c r="AF405" s="411">
        <f t="shared" ref="AF405" si="1140">AF404</f>
        <v>0</v>
      </c>
      <c r="AG405" s="411">
        <f t="shared" ref="AG405" si="1141">AG404</f>
        <v>0</v>
      </c>
      <c r="AH405" s="411">
        <f t="shared" ref="AH405" si="1142">AH404</f>
        <v>0</v>
      </c>
      <c r="AI405" s="411">
        <f t="shared" ref="AI405" si="1143">AI404</f>
        <v>0</v>
      </c>
      <c r="AJ405" s="411">
        <f t="shared" ref="AJ405" si="1144">AJ404</f>
        <v>0</v>
      </c>
      <c r="AK405" s="411">
        <f t="shared" ref="AK405" si="1145">AK404</f>
        <v>0</v>
      </c>
      <c r="AL405" s="411">
        <f t="shared" ref="AL405" si="1146">AL404</f>
        <v>0</v>
      </c>
      <c r="AM405" s="297"/>
    </row>
    <row r="406" spans="1:39" ht="15.75" outlineLevel="1">
      <c r="A406" s="532"/>
      <c r="B406" s="525"/>
      <c r="C406" s="299"/>
      <c r="D406" s="299"/>
      <c r="E406" s="299"/>
      <c r="F406" s="299"/>
      <c r="G406" s="299"/>
      <c r="H406" s="299"/>
      <c r="I406" s="299"/>
      <c r="J406" s="299"/>
      <c r="K406" s="299"/>
      <c r="L406" s="299"/>
      <c r="M406" s="299"/>
      <c r="N406" s="300"/>
      <c r="O406" s="299"/>
      <c r="P406" s="299"/>
      <c r="Q406" s="299"/>
      <c r="R406" s="299"/>
      <c r="S406" s="299"/>
      <c r="T406" s="299"/>
      <c r="U406" s="299"/>
      <c r="V406" s="299"/>
      <c r="W406" s="299"/>
      <c r="X406" s="299"/>
      <c r="Y406" s="412"/>
      <c r="Z406" s="413"/>
      <c r="AA406" s="413"/>
      <c r="AB406" s="413"/>
      <c r="AC406" s="413"/>
      <c r="AD406" s="413"/>
      <c r="AE406" s="413"/>
      <c r="AF406" s="413"/>
      <c r="AG406" s="413"/>
      <c r="AH406" s="413"/>
      <c r="AI406" s="413"/>
      <c r="AJ406" s="413"/>
      <c r="AK406" s="413"/>
      <c r="AL406" s="413"/>
      <c r="AM406" s="302"/>
    </row>
    <row r="407" spans="1:39" outlineLevel="1">
      <c r="A407" s="532">
        <v>2</v>
      </c>
      <c r="B407" s="428" t="s">
        <v>96</v>
      </c>
      <c r="C407" s="291" t="s">
        <v>25</v>
      </c>
      <c r="D407" s="295"/>
      <c r="E407" s="295"/>
      <c r="F407" s="295"/>
      <c r="G407" s="295"/>
      <c r="H407" s="295"/>
      <c r="I407" s="295"/>
      <c r="J407" s="295"/>
      <c r="K407" s="295"/>
      <c r="L407" s="295"/>
      <c r="M407" s="295"/>
      <c r="N407" s="291"/>
      <c r="O407" s="295"/>
      <c r="P407" s="295"/>
      <c r="Q407" s="295"/>
      <c r="R407" s="295"/>
      <c r="S407" s="295"/>
      <c r="T407" s="295"/>
      <c r="U407" s="295"/>
      <c r="V407" s="295"/>
      <c r="W407" s="295"/>
      <c r="X407" s="295"/>
      <c r="Y407" s="410"/>
      <c r="Z407" s="410"/>
      <c r="AA407" s="410"/>
      <c r="AB407" s="410"/>
      <c r="AC407" s="410"/>
      <c r="AD407" s="410"/>
      <c r="AE407" s="410"/>
      <c r="AF407" s="410"/>
      <c r="AG407" s="410"/>
      <c r="AH407" s="410"/>
      <c r="AI407" s="410"/>
      <c r="AJ407" s="410"/>
      <c r="AK407" s="410"/>
      <c r="AL407" s="410"/>
      <c r="AM407" s="296">
        <f>SUM(Y407:AL407)</f>
        <v>0</v>
      </c>
    </row>
    <row r="408" spans="1:39" outlineLevel="1">
      <c r="A408" s="532"/>
      <c r="B408" s="431" t="s">
        <v>309</v>
      </c>
      <c r="C408" s="291" t="s">
        <v>163</v>
      </c>
      <c r="D408" s="295"/>
      <c r="E408" s="295"/>
      <c r="F408" s="295"/>
      <c r="G408" s="295"/>
      <c r="H408" s="295"/>
      <c r="I408" s="295"/>
      <c r="J408" s="295"/>
      <c r="K408" s="295"/>
      <c r="L408" s="295"/>
      <c r="M408" s="295"/>
      <c r="N408" s="468"/>
      <c r="O408" s="295"/>
      <c r="P408" s="295"/>
      <c r="Q408" s="295"/>
      <c r="R408" s="295"/>
      <c r="S408" s="295"/>
      <c r="T408" s="295"/>
      <c r="U408" s="295"/>
      <c r="V408" s="295"/>
      <c r="W408" s="295"/>
      <c r="X408" s="295"/>
      <c r="Y408" s="411">
        <f>Y407</f>
        <v>0</v>
      </c>
      <c r="Z408" s="411">
        <f t="shared" ref="Z408" si="1147">Z407</f>
        <v>0</v>
      </c>
      <c r="AA408" s="411">
        <f t="shared" ref="AA408" si="1148">AA407</f>
        <v>0</v>
      </c>
      <c r="AB408" s="411">
        <f t="shared" ref="AB408" si="1149">AB407</f>
        <v>0</v>
      </c>
      <c r="AC408" s="411">
        <f t="shared" ref="AC408" si="1150">AC407</f>
        <v>0</v>
      </c>
      <c r="AD408" s="411">
        <f t="shared" ref="AD408" si="1151">AD407</f>
        <v>0</v>
      </c>
      <c r="AE408" s="411">
        <f t="shared" ref="AE408" si="1152">AE407</f>
        <v>0</v>
      </c>
      <c r="AF408" s="411">
        <f t="shared" ref="AF408" si="1153">AF407</f>
        <v>0</v>
      </c>
      <c r="AG408" s="411">
        <f t="shared" ref="AG408" si="1154">AG407</f>
        <v>0</v>
      </c>
      <c r="AH408" s="411">
        <f t="shared" ref="AH408" si="1155">AH407</f>
        <v>0</v>
      </c>
      <c r="AI408" s="411">
        <f t="shared" ref="AI408" si="1156">AI407</f>
        <v>0</v>
      </c>
      <c r="AJ408" s="411">
        <f t="shared" ref="AJ408" si="1157">AJ407</f>
        <v>0</v>
      </c>
      <c r="AK408" s="411">
        <f t="shared" ref="AK408" si="1158">AK407</f>
        <v>0</v>
      </c>
      <c r="AL408" s="411">
        <f t="shared" ref="AL408" si="1159">AL407</f>
        <v>0</v>
      </c>
      <c r="AM408" s="297"/>
    </row>
    <row r="409" spans="1:39" ht="15.75" outlineLevel="1">
      <c r="A409" s="532"/>
      <c r="B409" s="525"/>
      <c r="C409" s="299"/>
      <c r="D409" s="304"/>
      <c r="E409" s="304"/>
      <c r="F409" s="304"/>
      <c r="G409" s="304"/>
      <c r="H409" s="304"/>
      <c r="I409" s="304"/>
      <c r="J409" s="304"/>
      <c r="K409" s="304"/>
      <c r="L409" s="304"/>
      <c r="M409" s="304"/>
      <c r="N409" s="300"/>
      <c r="O409" s="304"/>
      <c r="P409" s="304"/>
      <c r="Q409" s="304"/>
      <c r="R409" s="304"/>
      <c r="S409" s="304"/>
      <c r="T409" s="304"/>
      <c r="U409" s="304"/>
      <c r="V409" s="304"/>
      <c r="W409" s="304"/>
      <c r="X409" s="304"/>
      <c r="Y409" s="412"/>
      <c r="Z409" s="413"/>
      <c r="AA409" s="413"/>
      <c r="AB409" s="413"/>
      <c r="AC409" s="413"/>
      <c r="AD409" s="413"/>
      <c r="AE409" s="413"/>
      <c r="AF409" s="413"/>
      <c r="AG409" s="413"/>
      <c r="AH409" s="413"/>
      <c r="AI409" s="413"/>
      <c r="AJ409" s="413"/>
      <c r="AK409" s="413"/>
      <c r="AL409" s="413"/>
      <c r="AM409" s="302"/>
    </row>
    <row r="410" spans="1:39" outlineLevel="1">
      <c r="A410" s="532">
        <v>3</v>
      </c>
      <c r="B410" s="428" t="s">
        <v>97</v>
      </c>
      <c r="C410" s="291" t="s">
        <v>25</v>
      </c>
      <c r="D410" s="295"/>
      <c r="E410" s="295"/>
      <c r="F410" s="295"/>
      <c r="G410" s="295"/>
      <c r="H410" s="295"/>
      <c r="I410" s="295"/>
      <c r="J410" s="295"/>
      <c r="K410" s="295"/>
      <c r="L410" s="295"/>
      <c r="M410" s="295"/>
      <c r="N410" s="291"/>
      <c r="O410" s="295"/>
      <c r="P410" s="295"/>
      <c r="Q410" s="295"/>
      <c r="R410" s="295"/>
      <c r="S410" s="295"/>
      <c r="T410" s="295"/>
      <c r="U410" s="295"/>
      <c r="V410" s="295"/>
      <c r="W410" s="295"/>
      <c r="X410" s="295"/>
      <c r="Y410" s="410"/>
      <c r="Z410" s="410"/>
      <c r="AA410" s="410"/>
      <c r="AB410" s="410"/>
      <c r="AC410" s="410"/>
      <c r="AD410" s="410"/>
      <c r="AE410" s="410"/>
      <c r="AF410" s="410"/>
      <c r="AG410" s="410"/>
      <c r="AH410" s="410"/>
      <c r="AI410" s="410"/>
      <c r="AJ410" s="410"/>
      <c r="AK410" s="410"/>
      <c r="AL410" s="410"/>
      <c r="AM410" s="296">
        <f>SUM(Y410:AL410)</f>
        <v>0</v>
      </c>
    </row>
    <row r="411" spans="1:39" outlineLevel="1">
      <c r="A411" s="532"/>
      <c r="B411" s="431" t="s">
        <v>309</v>
      </c>
      <c r="C411" s="291" t="s">
        <v>163</v>
      </c>
      <c r="D411" s="295"/>
      <c r="E411" s="295"/>
      <c r="F411" s="295"/>
      <c r="G411" s="295"/>
      <c r="H411" s="295"/>
      <c r="I411" s="295"/>
      <c r="J411" s="295"/>
      <c r="K411" s="295"/>
      <c r="L411" s="295"/>
      <c r="M411" s="295"/>
      <c r="N411" s="468"/>
      <c r="O411" s="295"/>
      <c r="P411" s="295"/>
      <c r="Q411" s="295"/>
      <c r="R411" s="295"/>
      <c r="S411" s="295"/>
      <c r="T411" s="295"/>
      <c r="U411" s="295"/>
      <c r="V411" s="295"/>
      <c r="W411" s="295"/>
      <c r="X411" s="295"/>
      <c r="Y411" s="411">
        <f>Y410</f>
        <v>0</v>
      </c>
      <c r="Z411" s="411">
        <f t="shared" ref="Z411" si="1160">Z410</f>
        <v>0</v>
      </c>
      <c r="AA411" s="411">
        <f t="shared" ref="AA411" si="1161">AA410</f>
        <v>0</v>
      </c>
      <c r="AB411" s="411">
        <f t="shared" ref="AB411" si="1162">AB410</f>
        <v>0</v>
      </c>
      <c r="AC411" s="411">
        <f t="shared" ref="AC411" si="1163">AC410</f>
        <v>0</v>
      </c>
      <c r="AD411" s="411">
        <f t="shared" ref="AD411" si="1164">AD410</f>
        <v>0</v>
      </c>
      <c r="AE411" s="411">
        <f t="shared" ref="AE411" si="1165">AE410</f>
        <v>0</v>
      </c>
      <c r="AF411" s="411">
        <f t="shared" ref="AF411" si="1166">AF410</f>
        <v>0</v>
      </c>
      <c r="AG411" s="411">
        <f t="shared" ref="AG411" si="1167">AG410</f>
        <v>0</v>
      </c>
      <c r="AH411" s="411">
        <f t="shared" ref="AH411" si="1168">AH410</f>
        <v>0</v>
      </c>
      <c r="AI411" s="411">
        <f t="shared" ref="AI411" si="1169">AI410</f>
        <v>0</v>
      </c>
      <c r="AJ411" s="411">
        <f t="shared" ref="AJ411" si="1170">AJ410</f>
        <v>0</v>
      </c>
      <c r="AK411" s="411">
        <f t="shared" ref="AK411" si="1171">AK410</f>
        <v>0</v>
      </c>
      <c r="AL411" s="411">
        <f t="shared" ref="AL411" si="1172">AL410</f>
        <v>0</v>
      </c>
      <c r="AM411" s="297"/>
    </row>
    <row r="412" spans="1:39" outlineLevel="1">
      <c r="A412" s="532"/>
      <c r="B412" s="431"/>
      <c r="C412" s="305"/>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412"/>
      <c r="Z412" s="412"/>
      <c r="AA412" s="412"/>
      <c r="AB412" s="412"/>
      <c r="AC412" s="412"/>
      <c r="AD412" s="412"/>
      <c r="AE412" s="412"/>
      <c r="AF412" s="412"/>
      <c r="AG412" s="412"/>
      <c r="AH412" s="412"/>
      <c r="AI412" s="412"/>
      <c r="AJ412" s="412"/>
      <c r="AK412" s="412"/>
      <c r="AL412" s="412"/>
      <c r="AM412" s="306"/>
    </row>
    <row r="413" spans="1:39" outlineLevel="1">
      <c r="A413" s="532">
        <v>4</v>
      </c>
      <c r="B413" s="520" t="s">
        <v>692</v>
      </c>
      <c r="C413" s="291" t="s">
        <v>25</v>
      </c>
      <c r="D413" s="295"/>
      <c r="E413" s="295"/>
      <c r="F413" s="295"/>
      <c r="G413" s="295"/>
      <c r="H413" s="295"/>
      <c r="I413" s="295"/>
      <c r="J413" s="295"/>
      <c r="K413" s="295"/>
      <c r="L413" s="295"/>
      <c r="M413" s="295"/>
      <c r="N413" s="291"/>
      <c r="O413" s="295"/>
      <c r="P413" s="295"/>
      <c r="Q413" s="295"/>
      <c r="R413" s="295"/>
      <c r="S413" s="295"/>
      <c r="T413" s="295"/>
      <c r="U413" s="295"/>
      <c r="V413" s="295"/>
      <c r="W413" s="295"/>
      <c r="X413" s="295"/>
      <c r="Y413" s="410"/>
      <c r="Z413" s="410"/>
      <c r="AA413" s="410"/>
      <c r="AB413" s="410"/>
      <c r="AC413" s="410"/>
      <c r="AD413" s="410"/>
      <c r="AE413" s="410"/>
      <c r="AF413" s="410"/>
      <c r="AG413" s="410"/>
      <c r="AH413" s="410"/>
      <c r="AI413" s="410"/>
      <c r="AJ413" s="410"/>
      <c r="AK413" s="410"/>
      <c r="AL413" s="410"/>
      <c r="AM413" s="296">
        <f>SUM(Y413:AL413)</f>
        <v>0</v>
      </c>
    </row>
    <row r="414" spans="1:39" outlineLevel="1">
      <c r="A414" s="532"/>
      <c r="B414" s="431" t="s">
        <v>309</v>
      </c>
      <c r="C414" s="291" t="s">
        <v>163</v>
      </c>
      <c r="D414" s="295"/>
      <c r="E414" s="295"/>
      <c r="F414" s="295"/>
      <c r="G414" s="295"/>
      <c r="H414" s="295"/>
      <c r="I414" s="295"/>
      <c r="J414" s="295"/>
      <c r="K414" s="295"/>
      <c r="L414" s="295"/>
      <c r="M414" s="295"/>
      <c r="N414" s="468"/>
      <c r="O414" s="295"/>
      <c r="P414" s="295"/>
      <c r="Q414" s="295"/>
      <c r="R414" s="295"/>
      <c r="S414" s="295"/>
      <c r="T414" s="295"/>
      <c r="U414" s="295"/>
      <c r="V414" s="295"/>
      <c r="W414" s="295"/>
      <c r="X414" s="295"/>
      <c r="Y414" s="411">
        <f>Y413</f>
        <v>0</v>
      </c>
      <c r="Z414" s="411">
        <f t="shared" ref="Z414" si="1173">Z413</f>
        <v>0</v>
      </c>
      <c r="AA414" s="411">
        <f t="shared" ref="AA414" si="1174">AA413</f>
        <v>0</v>
      </c>
      <c r="AB414" s="411">
        <f t="shared" ref="AB414" si="1175">AB413</f>
        <v>0</v>
      </c>
      <c r="AC414" s="411">
        <f t="shared" ref="AC414" si="1176">AC413</f>
        <v>0</v>
      </c>
      <c r="AD414" s="411">
        <f t="shared" ref="AD414" si="1177">AD413</f>
        <v>0</v>
      </c>
      <c r="AE414" s="411">
        <f t="shared" ref="AE414" si="1178">AE413</f>
        <v>0</v>
      </c>
      <c r="AF414" s="411">
        <f t="shared" ref="AF414" si="1179">AF413</f>
        <v>0</v>
      </c>
      <c r="AG414" s="411">
        <f t="shared" ref="AG414" si="1180">AG413</f>
        <v>0</v>
      </c>
      <c r="AH414" s="411">
        <f t="shared" ref="AH414" si="1181">AH413</f>
        <v>0</v>
      </c>
      <c r="AI414" s="411">
        <f t="shared" ref="AI414" si="1182">AI413</f>
        <v>0</v>
      </c>
      <c r="AJ414" s="411">
        <f t="shared" ref="AJ414" si="1183">AJ413</f>
        <v>0</v>
      </c>
      <c r="AK414" s="411">
        <f t="shared" ref="AK414" si="1184">AK413</f>
        <v>0</v>
      </c>
      <c r="AL414" s="411">
        <f t="shared" ref="AL414" si="1185">AL413</f>
        <v>0</v>
      </c>
      <c r="AM414" s="297"/>
    </row>
    <row r="415" spans="1:39" outlineLevel="1">
      <c r="A415" s="532"/>
      <c r="B415" s="431"/>
      <c r="C415" s="305"/>
      <c r="D415" s="304"/>
      <c r="E415" s="304"/>
      <c r="F415" s="304"/>
      <c r="G415" s="304"/>
      <c r="H415" s="304"/>
      <c r="I415" s="304"/>
      <c r="J415" s="304"/>
      <c r="K415" s="304"/>
      <c r="L415" s="304"/>
      <c r="M415" s="304"/>
      <c r="N415" s="291"/>
      <c r="O415" s="304"/>
      <c r="P415" s="304"/>
      <c r="Q415" s="304"/>
      <c r="R415" s="304"/>
      <c r="S415" s="304"/>
      <c r="T415" s="304"/>
      <c r="U415" s="304"/>
      <c r="V415" s="304"/>
      <c r="W415" s="304"/>
      <c r="X415" s="304"/>
      <c r="Y415" s="412"/>
      <c r="Z415" s="412"/>
      <c r="AA415" s="412"/>
      <c r="AB415" s="412"/>
      <c r="AC415" s="412"/>
      <c r="AD415" s="412"/>
      <c r="AE415" s="412"/>
      <c r="AF415" s="412"/>
      <c r="AG415" s="412"/>
      <c r="AH415" s="412"/>
      <c r="AI415" s="412"/>
      <c r="AJ415" s="412"/>
      <c r="AK415" s="412"/>
      <c r="AL415" s="412"/>
      <c r="AM415" s="306"/>
    </row>
    <row r="416" spans="1:39" ht="30" outlineLevel="1">
      <c r="A416" s="532">
        <v>5</v>
      </c>
      <c r="B416" s="428" t="s">
        <v>98</v>
      </c>
      <c r="C416" s="291" t="s">
        <v>25</v>
      </c>
      <c r="D416" s="295"/>
      <c r="E416" s="295"/>
      <c r="F416" s="295"/>
      <c r="G416" s="295"/>
      <c r="H416" s="295"/>
      <c r="I416" s="295"/>
      <c r="J416" s="295"/>
      <c r="K416" s="295"/>
      <c r="L416" s="295"/>
      <c r="M416" s="295"/>
      <c r="N416" s="291"/>
      <c r="O416" s="295"/>
      <c r="P416" s="295"/>
      <c r="Q416" s="295"/>
      <c r="R416" s="295"/>
      <c r="S416" s="295"/>
      <c r="T416" s="295"/>
      <c r="U416" s="295"/>
      <c r="V416" s="295"/>
      <c r="W416" s="295"/>
      <c r="X416" s="295"/>
      <c r="Y416" s="410"/>
      <c r="Z416" s="410"/>
      <c r="AA416" s="410"/>
      <c r="AB416" s="410"/>
      <c r="AC416" s="410"/>
      <c r="AD416" s="410"/>
      <c r="AE416" s="410"/>
      <c r="AF416" s="410"/>
      <c r="AG416" s="410"/>
      <c r="AH416" s="410"/>
      <c r="AI416" s="410"/>
      <c r="AJ416" s="410"/>
      <c r="AK416" s="410"/>
      <c r="AL416" s="410"/>
      <c r="AM416" s="296">
        <f>SUM(Y416:AL416)</f>
        <v>0</v>
      </c>
    </row>
    <row r="417" spans="1:39" outlineLevel="1">
      <c r="A417" s="532"/>
      <c r="B417" s="431" t="s">
        <v>309</v>
      </c>
      <c r="C417" s="291" t="s">
        <v>163</v>
      </c>
      <c r="D417" s="295"/>
      <c r="E417" s="295"/>
      <c r="F417" s="295"/>
      <c r="G417" s="295"/>
      <c r="H417" s="295"/>
      <c r="I417" s="295"/>
      <c r="J417" s="295"/>
      <c r="K417" s="295"/>
      <c r="L417" s="295"/>
      <c r="M417" s="295"/>
      <c r="N417" s="468"/>
      <c r="O417" s="295"/>
      <c r="P417" s="295"/>
      <c r="Q417" s="295"/>
      <c r="R417" s="295"/>
      <c r="S417" s="295"/>
      <c r="T417" s="295"/>
      <c r="U417" s="295"/>
      <c r="V417" s="295"/>
      <c r="W417" s="295"/>
      <c r="X417" s="295"/>
      <c r="Y417" s="411">
        <f>Y416</f>
        <v>0</v>
      </c>
      <c r="Z417" s="411">
        <f t="shared" ref="Z417" si="1186">Z416</f>
        <v>0</v>
      </c>
      <c r="AA417" s="411">
        <f t="shared" ref="AA417" si="1187">AA416</f>
        <v>0</v>
      </c>
      <c r="AB417" s="411">
        <f t="shared" ref="AB417" si="1188">AB416</f>
        <v>0</v>
      </c>
      <c r="AC417" s="411">
        <f t="shared" ref="AC417" si="1189">AC416</f>
        <v>0</v>
      </c>
      <c r="AD417" s="411">
        <f t="shared" ref="AD417" si="1190">AD416</f>
        <v>0</v>
      </c>
      <c r="AE417" s="411">
        <f t="shared" ref="AE417" si="1191">AE416</f>
        <v>0</v>
      </c>
      <c r="AF417" s="411">
        <f t="shared" ref="AF417" si="1192">AF416</f>
        <v>0</v>
      </c>
      <c r="AG417" s="411">
        <f t="shared" ref="AG417" si="1193">AG416</f>
        <v>0</v>
      </c>
      <c r="AH417" s="411">
        <f t="shared" ref="AH417" si="1194">AH416</f>
        <v>0</v>
      </c>
      <c r="AI417" s="411">
        <f t="shared" ref="AI417" si="1195">AI416</f>
        <v>0</v>
      </c>
      <c r="AJ417" s="411">
        <f t="shared" ref="AJ417" si="1196">AJ416</f>
        <v>0</v>
      </c>
      <c r="AK417" s="411">
        <f t="shared" ref="AK417" si="1197">AK416</f>
        <v>0</v>
      </c>
      <c r="AL417" s="411">
        <f t="shared" ref="AL417" si="1198">AL416</f>
        <v>0</v>
      </c>
      <c r="AM417" s="297"/>
    </row>
    <row r="418" spans="1:39" outlineLevel="1">
      <c r="A418" s="532"/>
      <c r="B418" s="431"/>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422"/>
      <c r="Z418" s="423"/>
      <c r="AA418" s="423"/>
      <c r="AB418" s="423"/>
      <c r="AC418" s="423"/>
      <c r="AD418" s="423"/>
      <c r="AE418" s="423"/>
      <c r="AF418" s="423"/>
      <c r="AG418" s="423"/>
      <c r="AH418" s="423"/>
      <c r="AI418" s="423"/>
      <c r="AJ418" s="423"/>
      <c r="AK418" s="423"/>
      <c r="AL418" s="423"/>
      <c r="AM418" s="297"/>
    </row>
    <row r="419" spans="1:39" ht="15.75" outlineLevel="1">
      <c r="A419" s="532"/>
      <c r="B419" s="514" t="s">
        <v>499</v>
      </c>
      <c r="C419" s="289"/>
      <c r="D419" s="289"/>
      <c r="E419" s="289"/>
      <c r="F419" s="289"/>
      <c r="G419" s="289"/>
      <c r="H419" s="289"/>
      <c r="I419" s="289"/>
      <c r="J419" s="289"/>
      <c r="K419" s="289"/>
      <c r="L419" s="289"/>
      <c r="M419" s="289"/>
      <c r="N419" s="290"/>
      <c r="O419" s="289"/>
      <c r="P419" s="289"/>
      <c r="Q419" s="289"/>
      <c r="R419" s="289"/>
      <c r="S419" s="289"/>
      <c r="T419" s="289"/>
      <c r="U419" s="289"/>
      <c r="V419" s="289"/>
      <c r="W419" s="289"/>
      <c r="X419" s="289"/>
      <c r="Y419" s="414"/>
      <c r="Z419" s="414"/>
      <c r="AA419" s="414"/>
      <c r="AB419" s="414"/>
      <c r="AC419" s="414"/>
      <c r="AD419" s="414"/>
      <c r="AE419" s="414"/>
      <c r="AF419" s="414"/>
      <c r="AG419" s="414"/>
      <c r="AH419" s="414"/>
      <c r="AI419" s="414"/>
      <c r="AJ419" s="414"/>
      <c r="AK419" s="414"/>
      <c r="AL419" s="414"/>
      <c r="AM419" s="292"/>
    </row>
    <row r="420" spans="1:39" outlineLevel="1">
      <c r="A420" s="532">
        <v>6</v>
      </c>
      <c r="B420" s="428"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415"/>
      <c r="Z420" s="410"/>
      <c r="AA420" s="410"/>
      <c r="AB420" s="410"/>
      <c r="AC420" s="410"/>
      <c r="AD420" s="410"/>
      <c r="AE420" s="410"/>
      <c r="AF420" s="415"/>
      <c r="AG420" s="415"/>
      <c r="AH420" s="415"/>
      <c r="AI420" s="415"/>
      <c r="AJ420" s="415"/>
      <c r="AK420" s="415"/>
      <c r="AL420" s="415"/>
      <c r="AM420" s="296">
        <f>SUM(Y420:AL420)</f>
        <v>0</v>
      </c>
    </row>
    <row r="421" spans="1:39" outlineLevel="1">
      <c r="A421" s="532"/>
      <c r="B421" s="431" t="s">
        <v>309</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411">
        <f>Y420</f>
        <v>0</v>
      </c>
      <c r="Z421" s="411">
        <f t="shared" ref="Z421" si="1199">Z420</f>
        <v>0</v>
      </c>
      <c r="AA421" s="411">
        <f t="shared" ref="AA421" si="1200">AA420</f>
        <v>0</v>
      </c>
      <c r="AB421" s="411">
        <f t="shared" ref="AB421" si="1201">AB420</f>
        <v>0</v>
      </c>
      <c r="AC421" s="411">
        <f t="shared" ref="AC421" si="1202">AC420</f>
        <v>0</v>
      </c>
      <c r="AD421" s="411">
        <f t="shared" ref="AD421" si="1203">AD420</f>
        <v>0</v>
      </c>
      <c r="AE421" s="411">
        <f t="shared" ref="AE421" si="1204">AE420</f>
        <v>0</v>
      </c>
      <c r="AF421" s="411">
        <f t="shared" ref="AF421" si="1205">AF420</f>
        <v>0</v>
      </c>
      <c r="AG421" s="411">
        <f t="shared" ref="AG421" si="1206">AG420</f>
        <v>0</v>
      </c>
      <c r="AH421" s="411">
        <f t="shared" ref="AH421" si="1207">AH420</f>
        <v>0</v>
      </c>
      <c r="AI421" s="411">
        <f t="shared" ref="AI421" si="1208">AI420</f>
        <v>0</v>
      </c>
      <c r="AJ421" s="411">
        <f t="shared" ref="AJ421" si="1209">AJ420</f>
        <v>0</v>
      </c>
      <c r="AK421" s="411">
        <f t="shared" ref="AK421" si="1210">AK420</f>
        <v>0</v>
      </c>
      <c r="AL421" s="411">
        <f t="shared" ref="AL421" si="1211">AL420</f>
        <v>0</v>
      </c>
      <c r="AM421" s="311"/>
    </row>
    <row r="422" spans="1:39" outlineLevel="1">
      <c r="A422" s="532"/>
      <c r="B422" s="526"/>
      <c r="C422" s="312"/>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416"/>
      <c r="Z422" s="416"/>
      <c r="AA422" s="416"/>
      <c r="AB422" s="416"/>
      <c r="AC422" s="416"/>
      <c r="AD422" s="416"/>
      <c r="AE422" s="416"/>
      <c r="AF422" s="416"/>
      <c r="AG422" s="416"/>
      <c r="AH422" s="416"/>
      <c r="AI422" s="416"/>
      <c r="AJ422" s="416"/>
      <c r="AK422" s="416"/>
      <c r="AL422" s="416"/>
      <c r="AM422" s="313"/>
    </row>
    <row r="423" spans="1:39" ht="30" outlineLevel="1">
      <c r="A423" s="532">
        <v>7</v>
      </c>
      <c r="B423" s="428"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5"/>
      <c r="Z423" s="410"/>
      <c r="AA423" s="410"/>
      <c r="AB423" s="410"/>
      <c r="AC423" s="410"/>
      <c r="AD423" s="410"/>
      <c r="AE423" s="410"/>
      <c r="AF423" s="415"/>
      <c r="AG423" s="415"/>
      <c r="AH423" s="415"/>
      <c r="AI423" s="415"/>
      <c r="AJ423" s="415"/>
      <c r="AK423" s="415"/>
      <c r="AL423" s="415"/>
      <c r="AM423" s="296">
        <f>SUM(Y423:AL423)</f>
        <v>0</v>
      </c>
    </row>
    <row r="424" spans="1:39" outlineLevel="1">
      <c r="A424" s="532"/>
      <c r="B424" s="431" t="s">
        <v>309</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1">
        <f>Y423</f>
        <v>0</v>
      </c>
      <c r="Z424" s="411">
        <f t="shared" ref="Z424" si="1212">Z423</f>
        <v>0</v>
      </c>
      <c r="AA424" s="411">
        <f t="shared" ref="AA424" si="1213">AA423</f>
        <v>0</v>
      </c>
      <c r="AB424" s="411">
        <f t="shared" ref="AB424" si="1214">AB423</f>
        <v>0</v>
      </c>
      <c r="AC424" s="411">
        <f t="shared" ref="AC424" si="1215">AC423</f>
        <v>0</v>
      </c>
      <c r="AD424" s="411">
        <f t="shared" ref="AD424" si="1216">AD423</f>
        <v>0</v>
      </c>
      <c r="AE424" s="411">
        <f t="shared" ref="AE424" si="1217">AE423</f>
        <v>0</v>
      </c>
      <c r="AF424" s="411">
        <f t="shared" ref="AF424" si="1218">AF423</f>
        <v>0</v>
      </c>
      <c r="AG424" s="411">
        <f t="shared" ref="AG424" si="1219">AG423</f>
        <v>0</v>
      </c>
      <c r="AH424" s="411">
        <f t="shared" ref="AH424" si="1220">AH423</f>
        <v>0</v>
      </c>
      <c r="AI424" s="411">
        <f t="shared" ref="AI424" si="1221">AI423</f>
        <v>0</v>
      </c>
      <c r="AJ424" s="411">
        <f t="shared" ref="AJ424" si="1222">AJ423</f>
        <v>0</v>
      </c>
      <c r="AK424" s="411">
        <f t="shared" ref="AK424" si="1223">AK423</f>
        <v>0</v>
      </c>
      <c r="AL424" s="411">
        <f t="shared" ref="AL424" si="1224">AL423</f>
        <v>0</v>
      </c>
      <c r="AM424" s="311"/>
    </row>
    <row r="425" spans="1:39" outlineLevel="1">
      <c r="A425" s="532"/>
      <c r="B425" s="527"/>
      <c r="C425" s="312"/>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416"/>
      <c r="Z425" s="417"/>
      <c r="AA425" s="416"/>
      <c r="AB425" s="416"/>
      <c r="AC425" s="416"/>
      <c r="AD425" s="416"/>
      <c r="AE425" s="416"/>
      <c r="AF425" s="416"/>
      <c r="AG425" s="416"/>
      <c r="AH425" s="416"/>
      <c r="AI425" s="416"/>
      <c r="AJ425" s="416"/>
      <c r="AK425" s="416"/>
      <c r="AL425" s="416"/>
      <c r="AM425" s="313"/>
    </row>
    <row r="426" spans="1:39" ht="30" outlineLevel="1">
      <c r="A426" s="532">
        <v>8</v>
      </c>
      <c r="B426" s="428"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5"/>
      <c r="Z426" s="410"/>
      <c r="AA426" s="410"/>
      <c r="AB426" s="410"/>
      <c r="AC426" s="410"/>
      <c r="AD426" s="410"/>
      <c r="AE426" s="410"/>
      <c r="AF426" s="415"/>
      <c r="AG426" s="415"/>
      <c r="AH426" s="415"/>
      <c r="AI426" s="415"/>
      <c r="AJ426" s="415"/>
      <c r="AK426" s="415"/>
      <c r="AL426" s="415"/>
      <c r="AM426" s="296">
        <f>SUM(Y426:AL426)</f>
        <v>0</v>
      </c>
    </row>
    <row r="427" spans="1:39" outlineLevel="1">
      <c r="A427" s="532"/>
      <c r="B427" s="431" t="s">
        <v>309</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1">
        <f>Y426</f>
        <v>0</v>
      </c>
      <c r="Z427" s="411">
        <f t="shared" ref="Z427" si="1225">Z426</f>
        <v>0</v>
      </c>
      <c r="AA427" s="411">
        <f t="shared" ref="AA427" si="1226">AA426</f>
        <v>0</v>
      </c>
      <c r="AB427" s="411">
        <f t="shared" ref="AB427" si="1227">AB426</f>
        <v>0</v>
      </c>
      <c r="AC427" s="411">
        <f t="shared" ref="AC427" si="1228">AC426</f>
        <v>0</v>
      </c>
      <c r="AD427" s="411">
        <f t="shared" ref="AD427" si="1229">AD426</f>
        <v>0</v>
      </c>
      <c r="AE427" s="411">
        <f t="shared" ref="AE427" si="1230">AE426</f>
        <v>0</v>
      </c>
      <c r="AF427" s="411">
        <f t="shared" ref="AF427" si="1231">AF426</f>
        <v>0</v>
      </c>
      <c r="AG427" s="411">
        <f t="shared" ref="AG427" si="1232">AG426</f>
        <v>0</v>
      </c>
      <c r="AH427" s="411">
        <f t="shared" ref="AH427" si="1233">AH426</f>
        <v>0</v>
      </c>
      <c r="AI427" s="411">
        <f t="shared" ref="AI427" si="1234">AI426</f>
        <v>0</v>
      </c>
      <c r="AJ427" s="411">
        <f t="shared" ref="AJ427" si="1235">AJ426</f>
        <v>0</v>
      </c>
      <c r="AK427" s="411">
        <f t="shared" ref="AK427" si="1236">AK426</f>
        <v>0</v>
      </c>
      <c r="AL427" s="411">
        <f t="shared" ref="AL427" si="1237">AL426</f>
        <v>0</v>
      </c>
      <c r="AM427" s="311"/>
    </row>
    <row r="428" spans="1:39" outlineLevel="1">
      <c r="A428" s="532"/>
      <c r="B428" s="527"/>
      <c r="C428" s="312"/>
      <c r="D428" s="316"/>
      <c r="E428" s="316"/>
      <c r="F428" s="316"/>
      <c r="G428" s="316"/>
      <c r="H428" s="316"/>
      <c r="I428" s="316"/>
      <c r="J428" s="316"/>
      <c r="K428" s="316"/>
      <c r="L428" s="316"/>
      <c r="M428" s="316"/>
      <c r="N428" s="291"/>
      <c r="O428" s="316"/>
      <c r="P428" s="316"/>
      <c r="Q428" s="316"/>
      <c r="R428" s="316"/>
      <c r="S428" s="316"/>
      <c r="T428" s="316"/>
      <c r="U428" s="316"/>
      <c r="V428" s="316"/>
      <c r="W428" s="316"/>
      <c r="X428" s="316"/>
      <c r="Y428" s="416"/>
      <c r="Z428" s="417"/>
      <c r="AA428" s="416"/>
      <c r="AB428" s="416"/>
      <c r="AC428" s="416"/>
      <c r="AD428" s="416"/>
      <c r="AE428" s="416"/>
      <c r="AF428" s="416"/>
      <c r="AG428" s="416"/>
      <c r="AH428" s="416"/>
      <c r="AI428" s="416"/>
      <c r="AJ428" s="416"/>
      <c r="AK428" s="416"/>
      <c r="AL428" s="416"/>
      <c r="AM428" s="313"/>
    </row>
    <row r="429" spans="1:39" ht="30" outlineLevel="1">
      <c r="A429" s="532">
        <v>9</v>
      </c>
      <c r="B429" s="428"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5"/>
      <c r="Z429" s="410"/>
      <c r="AA429" s="410"/>
      <c r="AB429" s="410"/>
      <c r="AC429" s="410"/>
      <c r="AD429" s="410"/>
      <c r="AE429" s="410"/>
      <c r="AF429" s="415"/>
      <c r="AG429" s="415"/>
      <c r="AH429" s="415"/>
      <c r="AI429" s="415"/>
      <c r="AJ429" s="415"/>
      <c r="AK429" s="415"/>
      <c r="AL429" s="415"/>
      <c r="AM429" s="296">
        <f>SUM(Y429:AL429)</f>
        <v>0</v>
      </c>
    </row>
    <row r="430" spans="1:39" outlineLevel="1">
      <c r="A430" s="532"/>
      <c r="B430" s="431" t="s">
        <v>309</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1">
        <f>Y429</f>
        <v>0</v>
      </c>
      <c r="Z430" s="411">
        <f t="shared" ref="Z430" si="1238">Z429</f>
        <v>0</v>
      </c>
      <c r="AA430" s="411">
        <f t="shared" ref="AA430" si="1239">AA429</f>
        <v>0</v>
      </c>
      <c r="AB430" s="411">
        <f t="shared" ref="AB430" si="1240">AB429</f>
        <v>0</v>
      </c>
      <c r="AC430" s="411">
        <f t="shared" ref="AC430" si="1241">AC429</f>
        <v>0</v>
      </c>
      <c r="AD430" s="411">
        <f t="shared" ref="AD430" si="1242">AD429</f>
        <v>0</v>
      </c>
      <c r="AE430" s="411">
        <f t="shared" ref="AE430" si="1243">AE429</f>
        <v>0</v>
      </c>
      <c r="AF430" s="411">
        <f t="shared" ref="AF430" si="1244">AF429</f>
        <v>0</v>
      </c>
      <c r="AG430" s="411">
        <f t="shared" ref="AG430" si="1245">AG429</f>
        <v>0</v>
      </c>
      <c r="AH430" s="411">
        <f t="shared" ref="AH430" si="1246">AH429</f>
        <v>0</v>
      </c>
      <c r="AI430" s="411">
        <f t="shared" ref="AI430" si="1247">AI429</f>
        <v>0</v>
      </c>
      <c r="AJ430" s="411">
        <f t="shared" ref="AJ430" si="1248">AJ429</f>
        <v>0</v>
      </c>
      <c r="AK430" s="411">
        <f t="shared" ref="AK430" si="1249">AK429</f>
        <v>0</v>
      </c>
      <c r="AL430" s="411">
        <f t="shared" ref="AL430" si="1250">AL429</f>
        <v>0</v>
      </c>
      <c r="AM430" s="311"/>
    </row>
    <row r="431" spans="1:39" outlineLevel="1">
      <c r="A431" s="532"/>
      <c r="B431" s="527"/>
      <c r="C431" s="312"/>
      <c r="D431" s="316"/>
      <c r="E431" s="316"/>
      <c r="F431" s="316"/>
      <c r="G431" s="316"/>
      <c r="H431" s="316"/>
      <c r="I431" s="316"/>
      <c r="J431" s="316"/>
      <c r="K431" s="316"/>
      <c r="L431" s="316"/>
      <c r="M431" s="316"/>
      <c r="N431" s="291"/>
      <c r="O431" s="316"/>
      <c r="P431" s="316"/>
      <c r="Q431" s="316"/>
      <c r="R431" s="316"/>
      <c r="S431" s="316"/>
      <c r="T431" s="316"/>
      <c r="U431" s="316"/>
      <c r="V431" s="316"/>
      <c r="W431" s="316"/>
      <c r="X431" s="316"/>
      <c r="Y431" s="416"/>
      <c r="Z431" s="416"/>
      <c r="AA431" s="416"/>
      <c r="AB431" s="416"/>
      <c r="AC431" s="416"/>
      <c r="AD431" s="416"/>
      <c r="AE431" s="416"/>
      <c r="AF431" s="416"/>
      <c r="AG431" s="416"/>
      <c r="AH431" s="416"/>
      <c r="AI431" s="416"/>
      <c r="AJ431" s="416"/>
      <c r="AK431" s="416"/>
      <c r="AL431" s="416"/>
      <c r="AM431" s="313"/>
    </row>
    <row r="432" spans="1:39" ht="30" outlineLevel="1">
      <c r="A432" s="532">
        <v>10</v>
      </c>
      <c r="B432" s="428"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415"/>
      <c r="Z432" s="410"/>
      <c r="AA432" s="410"/>
      <c r="AB432" s="410"/>
      <c r="AC432" s="410"/>
      <c r="AD432" s="410"/>
      <c r="AE432" s="410"/>
      <c r="AF432" s="415"/>
      <c r="AG432" s="415"/>
      <c r="AH432" s="415"/>
      <c r="AI432" s="415"/>
      <c r="AJ432" s="415"/>
      <c r="AK432" s="415"/>
      <c r="AL432" s="415"/>
      <c r="AM432" s="296">
        <f>SUM(Y432:AL432)</f>
        <v>0</v>
      </c>
    </row>
    <row r="433" spans="1:40" outlineLevel="1">
      <c r="A433" s="532"/>
      <c r="B433" s="431" t="s">
        <v>309</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411">
        <f>Y432</f>
        <v>0</v>
      </c>
      <c r="Z433" s="411">
        <f t="shared" ref="Z433" si="1251">Z432</f>
        <v>0</v>
      </c>
      <c r="AA433" s="411">
        <f t="shared" ref="AA433" si="1252">AA432</f>
        <v>0</v>
      </c>
      <c r="AB433" s="411">
        <f t="shared" ref="AB433" si="1253">AB432</f>
        <v>0</v>
      </c>
      <c r="AC433" s="411">
        <f t="shared" ref="AC433" si="1254">AC432</f>
        <v>0</v>
      </c>
      <c r="AD433" s="411">
        <f t="shared" ref="AD433" si="1255">AD432</f>
        <v>0</v>
      </c>
      <c r="AE433" s="411">
        <f t="shared" ref="AE433" si="1256">AE432</f>
        <v>0</v>
      </c>
      <c r="AF433" s="411">
        <f t="shared" ref="AF433" si="1257">AF432</f>
        <v>0</v>
      </c>
      <c r="AG433" s="411">
        <f t="shared" ref="AG433" si="1258">AG432</f>
        <v>0</v>
      </c>
      <c r="AH433" s="411">
        <f t="shared" ref="AH433" si="1259">AH432</f>
        <v>0</v>
      </c>
      <c r="AI433" s="411">
        <f t="shared" ref="AI433" si="1260">AI432</f>
        <v>0</v>
      </c>
      <c r="AJ433" s="411">
        <f t="shared" ref="AJ433" si="1261">AJ432</f>
        <v>0</v>
      </c>
      <c r="AK433" s="411">
        <f t="shared" ref="AK433" si="1262">AK432</f>
        <v>0</v>
      </c>
      <c r="AL433" s="411">
        <f t="shared" ref="AL433" si="1263">AL432</f>
        <v>0</v>
      </c>
      <c r="AM433" s="311"/>
    </row>
    <row r="434" spans="1:40" outlineLevel="1">
      <c r="A434" s="532"/>
      <c r="B434" s="527"/>
      <c r="C434" s="312"/>
      <c r="D434" s="316"/>
      <c r="E434" s="316"/>
      <c r="F434" s="316"/>
      <c r="G434" s="316"/>
      <c r="H434" s="316"/>
      <c r="I434" s="316"/>
      <c r="J434" s="316"/>
      <c r="K434" s="316"/>
      <c r="L434" s="316"/>
      <c r="M434" s="316"/>
      <c r="N434" s="291"/>
      <c r="O434" s="316"/>
      <c r="P434" s="316"/>
      <c r="Q434" s="316"/>
      <c r="R434" s="316"/>
      <c r="S434" s="316"/>
      <c r="T434" s="316"/>
      <c r="U434" s="316"/>
      <c r="V434" s="316"/>
      <c r="W434" s="316"/>
      <c r="X434" s="316"/>
      <c r="Y434" s="416"/>
      <c r="Z434" s="417"/>
      <c r="AA434" s="416"/>
      <c r="AB434" s="416"/>
      <c r="AC434" s="416"/>
      <c r="AD434" s="416"/>
      <c r="AE434" s="416"/>
      <c r="AF434" s="416"/>
      <c r="AG434" s="416"/>
      <c r="AH434" s="416"/>
      <c r="AI434" s="416"/>
      <c r="AJ434" s="416"/>
      <c r="AK434" s="416"/>
      <c r="AL434" s="416"/>
      <c r="AM434" s="313"/>
    </row>
    <row r="435" spans="1:40" ht="15.75" outlineLevel="1">
      <c r="A435" s="532"/>
      <c r="B435" s="504" t="s">
        <v>10</v>
      </c>
      <c r="C435" s="289"/>
      <c r="D435" s="289"/>
      <c r="E435" s="289"/>
      <c r="F435" s="289"/>
      <c r="G435" s="289"/>
      <c r="H435" s="289"/>
      <c r="I435" s="289"/>
      <c r="J435" s="289"/>
      <c r="K435" s="289"/>
      <c r="L435" s="289"/>
      <c r="M435" s="289"/>
      <c r="N435" s="290"/>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40" ht="30" outlineLevel="1">
      <c r="A436" s="532">
        <v>11</v>
      </c>
      <c r="B436" s="428"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26"/>
      <c r="Z436" s="410"/>
      <c r="AA436" s="410"/>
      <c r="AB436" s="410"/>
      <c r="AC436" s="410"/>
      <c r="AD436" s="410"/>
      <c r="AE436" s="410"/>
      <c r="AF436" s="415"/>
      <c r="AG436" s="415"/>
      <c r="AH436" s="415"/>
      <c r="AI436" s="415"/>
      <c r="AJ436" s="415"/>
      <c r="AK436" s="415"/>
      <c r="AL436" s="415"/>
      <c r="AM436" s="296">
        <f>SUM(Y436:AL436)</f>
        <v>0</v>
      </c>
    </row>
    <row r="437" spans="1:40" outlineLevel="1">
      <c r="A437" s="532"/>
      <c r="B437" s="431" t="s">
        <v>309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 t="shared" ref="Z437" si="1264">Z436</f>
        <v>0</v>
      </c>
      <c r="AA437" s="411">
        <f t="shared" ref="AA437" si="1265">AA436</f>
        <v>0</v>
      </c>
      <c r="AB437" s="411">
        <f t="shared" ref="AB437" si="1266">AB436</f>
        <v>0</v>
      </c>
      <c r="AC437" s="411">
        <f t="shared" ref="AC437" si="1267">AC436</f>
        <v>0</v>
      </c>
      <c r="AD437" s="411">
        <f t="shared" ref="AD437" si="1268">AD436</f>
        <v>0</v>
      </c>
      <c r="AE437" s="411">
        <f t="shared" ref="AE437" si="1269">AE436</f>
        <v>0</v>
      </c>
      <c r="AF437" s="411">
        <f t="shared" ref="AF437" si="1270">AF436</f>
        <v>0</v>
      </c>
      <c r="AG437" s="411">
        <f t="shared" ref="AG437" si="1271">AG436</f>
        <v>0</v>
      </c>
      <c r="AH437" s="411">
        <f t="shared" ref="AH437" si="1272">AH436</f>
        <v>0</v>
      </c>
      <c r="AI437" s="411">
        <f t="shared" ref="AI437" si="1273">AI436</f>
        <v>0</v>
      </c>
      <c r="AJ437" s="411">
        <f t="shared" ref="AJ437" si="1274">AJ436</f>
        <v>0</v>
      </c>
      <c r="AK437" s="411">
        <f t="shared" ref="AK437" si="1275">AK436</f>
        <v>0</v>
      </c>
      <c r="AL437" s="411">
        <f t="shared" ref="AL437" si="1276">AL436</f>
        <v>0</v>
      </c>
      <c r="AM437" s="297"/>
    </row>
    <row r="438" spans="1:40" outlineLevel="1">
      <c r="A438" s="532"/>
      <c r="B438" s="528"/>
      <c r="C438" s="305"/>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2"/>
      <c r="Z438" s="423"/>
      <c r="AA438" s="423"/>
      <c r="AB438" s="423"/>
      <c r="AC438" s="423"/>
      <c r="AD438" s="423"/>
      <c r="AE438" s="423"/>
      <c r="AF438" s="423"/>
      <c r="AG438" s="423"/>
      <c r="AH438" s="423"/>
      <c r="AI438" s="423"/>
      <c r="AJ438" s="423"/>
      <c r="AK438" s="423"/>
      <c r="AL438" s="423"/>
      <c r="AM438" s="306"/>
    </row>
    <row r="439" spans="1:40" ht="45" outlineLevel="1">
      <c r="A439" s="532">
        <v>12</v>
      </c>
      <c r="B439" s="428"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0"/>
      <c r="Z439" s="410"/>
      <c r="AA439" s="410"/>
      <c r="AB439" s="410"/>
      <c r="AC439" s="410"/>
      <c r="AD439" s="410"/>
      <c r="AE439" s="410"/>
      <c r="AF439" s="415"/>
      <c r="AG439" s="415"/>
      <c r="AH439" s="415"/>
      <c r="AI439" s="415"/>
      <c r="AJ439" s="415"/>
      <c r="AK439" s="415"/>
      <c r="AL439" s="415"/>
      <c r="AM439" s="296">
        <f>SUM(Y439:AL439)</f>
        <v>0</v>
      </c>
    </row>
    <row r="440" spans="1:40" outlineLevel="1">
      <c r="A440" s="532"/>
      <c r="B440" s="431" t="s">
        <v>309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 t="shared" ref="Z440" si="1277">Z439</f>
        <v>0</v>
      </c>
      <c r="AA440" s="411">
        <f t="shared" ref="AA440" si="1278">AA439</f>
        <v>0</v>
      </c>
      <c r="AB440" s="411">
        <f t="shared" ref="AB440" si="1279">AB439</f>
        <v>0</v>
      </c>
      <c r="AC440" s="411">
        <f t="shared" ref="AC440" si="1280">AC439</f>
        <v>0</v>
      </c>
      <c r="AD440" s="411">
        <f t="shared" ref="AD440" si="1281">AD439</f>
        <v>0</v>
      </c>
      <c r="AE440" s="411">
        <f t="shared" ref="AE440" si="1282">AE439</f>
        <v>0</v>
      </c>
      <c r="AF440" s="411">
        <f t="shared" ref="AF440" si="1283">AF439</f>
        <v>0</v>
      </c>
      <c r="AG440" s="411">
        <f t="shared" ref="AG440" si="1284">AG439</f>
        <v>0</v>
      </c>
      <c r="AH440" s="411">
        <f t="shared" ref="AH440" si="1285">AH439</f>
        <v>0</v>
      </c>
      <c r="AI440" s="411">
        <f t="shared" ref="AI440" si="1286">AI439</f>
        <v>0</v>
      </c>
      <c r="AJ440" s="411">
        <f t="shared" ref="AJ440" si="1287">AJ439</f>
        <v>0</v>
      </c>
      <c r="AK440" s="411">
        <f t="shared" ref="AK440" si="1288">AK439</f>
        <v>0</v>
      </c>
      <c r="AL440" s="411">
        <f t="shared" ref="AL440" si="1289">AL439</f>
        <v>0</v>
      </c>
      <c r="AM440" s="297"/>
    </row>
    <row r="441" spans="1:40" outlineLevel="1">
      <c r="A441" s="532"/>
      <c r="B441" s="528"/>
      <c r="C441" s="305"/>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22"/>
      <c r="Z441" s="422"/>
      <c r="AA441" s="412"/>
      <c r="AB441" s="412"/>
      <c r="AC441" s="412"/>
      <c r="AD441" s="412"/>
      <c r="AE441" s="412"/>
      <c r="AF441" s="412"/>
      <c r="AG441" s="412"/>
      <c r="AH441" s="412"/>
      <c r="AI441" s="412"/>
      <c r="AJ441" s="412"/>
      <c r="AK441" s="412"/>
      <c r="AL441" s="412"/>
      <c r="AM441" s="306"/>
    </row>
    <row r="442" spans="1:40" ht="30" outlineLevel="1">
      <c r="A442" s="532">
        <v>13</v>
      </c>
      <c r="B442" s="428"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10"/>
      <c r="Z442" s="410"/>
      <c r="AA442" s="410"/>
      <c r="AB442" s="410"/>
      <c r="AC442" s="410"/>
      <c r="AD442" s="410"/>
      <c r="AE442" s="410"/>
      <c r="AF442" s="415"/>
      <c r="AG442" s="415"/>
      <c r="AH442" s="415"/>
      <c r="AI442" s="415"/>
      <c r="AJ442" s="415"/>
      <c r="AK442" s="415"/>
      <c r="AL442" s="415"/>
      <c r="AM442" s="296">
        <f>SUM(Y442:AL442)</f>
        <v>0</v>
      </c>
    </row>
    <row r="443" spans="1:40" outlineLevel="1">
      <c r="A443" s="532"/>
      <c r="B443" s="431" t="s">
        <v>309</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1">
        <f>Y442</f>
        <v>0</v>
      </c>
      <c r="Z443" s="411">
        <f t="shared" ref="Z443" si="1290">Z442</f>
        <v>0</v>
      </c>
      <c r="AA443" s="411">
        <f t="shared" ref="AA443" si="1291">AA442</f>
        <v>0</v>
      </c>
      <c r="AB443" s="411">
        <f t="shared" ref="AB443" si="1292">AB442</f>
        <v>0</v>
      </c>
      <c r="AC443" s="411">
        <f t="shared" ref="AC443" si="1293">AC442</f>
        <v>0</v>
      </c>
      <c r="AD443" s="411">
        <f t="shared" ref="AD443" si="1294">AD442</f>
        <v>0</v>
      </c>
      <c r="AE443" s="411">
        <f t="shared" ref="AE443" si="1295">AE442</f>
        <v>0</v>
      </c>
      <c r="AF443" s="411">
        <f t="shared" ref="AF443" si="1296">AF442</f>
        <v>0</v>
      </c>
      <c r="AG443" s="411">
        <f t="shared" ref="AG443" si="1297">AG442</f>
        <v>0</v>
      </c>
      <c r="AH443" s="411">
        <f t="shared" ref="AH443" si="1298">AH442</f>
        <v>0</v>
      </c>
      <c r="AI443" s="411">
        <f t="shared" ref="AI443" si="1299">AI442</f>
        <v>0</v>
      </c>
      <c r="AJ443" s="411">
        <f t="shared" ref="AJ443" si="1300">AJ442</f>
        <v>0</v>
      </c>
      <c r="AK443" s="411">
        <f t="shared" ref="AK443" si="1301">AK442</f>
        <v>0</v>
      </c>
      <c r="AL443" s="411">
        <f t="shared" ref="AL443" si="1302">AL442</f>
        <v>0</v>
      </c>
      <c r="AM443" s="306"/>
    </row>
    <row r="444" spans="1:40" outlineLevel="1">
      <c r="A444" s="532"/>
      <c r="B444" s="528"/>
      <c r="C444" s="305"/>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412"/>
      <c r="Z444" s="412"/>
      <c r="AA444" s="412"/>
      <c r="AB444" s="412"/>
      <c r="AC444" s="412"/>
      <c r="AD444" s="412"/>
      <c r="AE444" s="412"/>
      <c r="AF444" s="412"/>
      <c r="AG444" s="412"/>
      <c r="AH444" s="412"/>
      <c r="AI444" s="412"/>
      <c r="AJ444" s="412"/>
      <c r="AK444" s="412"/>
      <c r="AL444" s="412"/>
      <c r="AM444" s="306"/>
    </row>
    <row r="445" spans="1:40" ht="15.75" outlineLevel="1">
      <c r="A445" s="532"/>
      <c r="B445" s="504" t="s">
        <v>107</v>
      </c>
      <c r="C445" s="289"/>
      <c r="D445" s="290"/>
      <c r="E445" s="290"/>
      <c r="F445" s="290"/>
      <c r="G445" s="290"/>
      <c r="H445" s="290"/>
      <c r="I445" s="290"/>
      <c r="J445" s="290"/>
      <c r="K445" s="290"/>
      <c r="L445" s="290"/>
      <c r="M445" s="290"/>
      <c r="N445" s="290"/>
      <c r="O445" s="290"/>
      <c r="P445" s="289"/>
      <c r="Q445" s="289"/>
      <c r="R445" s="289"/>
      <c r="S445" s="289"/>
      <c r="T445" s="289"/>
      <c r="U445" s="289"/>
      <c r="V445" s="289"/>
      <c r="W445" s="289"/>
      <c r="X445" s="289"/>
      <c r="Y445" s="414"/>
      <c r="Z445" s="414"/>
      <c r="AA445" s="414"/>
      <c r="AB445" s="414"/>
      <c r="AC445" s="414"/>
      <c r="AD445" s="414"/>
      <c r="AE445" s="414"/>
      <c r="AF445" s="414"/>
      <c r="AG445" s="414"/>
      <c r="AH445" s="414"/>
      <c r="AI445" s="414"/>
      <c r="AJ445" s="414"/>
      <c r="AK445" s="414"/>
      <c r="AL445" s="414"/>
      <c r="AM445" s="292"/>
    </row>
    <row r="446" spans="1:40" outlineLevel="1">
      <c r="A446" s="532">
        <v>14</v>
      </c>
      <c r="B446" s="528"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410"/>
      <c r="Z446" s="410"/>
      <c r="AA446" s="410"/>
      <c r="AB446" s="410"/>
      <c r="AC446" s="410"/>
      <c r="AD446" s="410"/>
      <c r="AE446" s="410"/>
      <c r="AF446" s="410"/>
      <c r="AG446" s="410"/>
      <c r="AH446" s="410"/>
      <c r="AI446" s="410"/>
      <c r="AJ446" s="410"/>
      <c r="AK446" s="410"/>
      <c r="AL446" s="410"/>
      <c r="AM446" s="296">
        <f>SUM(Y446:AL446)</f>
        <v>0</v>
      </c>
    </row>
    <row r="447" spans="1:40" outlineLevel="1">
      <c r="A447" s="532"/>
      <c r="B447" s="431" t="s">
        <v>309</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411">
        <f>Y446</f>
        <v>0</v>
      </c>
      <c r="Z447" s="411">
        <f t="shared" ref="Z447" si="1303">Z446</f>
        <v>0</v>
      </c>
      <c r="AA447" s="411">
        <f t="shared" ref="AA447" si="1304">AA446</f>
        <v>0</v>
      </c>
      <c r="AB447" s="411">
        <f t="shared" ref="AB447" si="1305">AB446</f>
        <v>0</v>
      </c>
      <c r="AC447" s="411">
        <f t="shared" ref="AC447" si="1306">AC446</f>
        <v>0</v>
      </c>
      <c r="AD447" s="411">
        <f t="shared" ref="AD447" si="1307">AD446</f>
        <v>0</v>
      </c>
      <c r="AE447" s="411">
        <f t="shared" ref="AE447" si="1308">AE446</f>
        <v>0</v>
      </c>
      <c r="AF447" s="411">
        <f t="shared" ref="AF447" si="1309">AF446</f>
        <v>0</v>
      </c>
      <c r="AG447" s="411">
        <f t="shared" ref="AG447" si="1310">AG446</f>
        <v>0</v>
      </c>
      <c r="AH447" s="411">
        <f t="shared" ref="AH447" si="1311">AH446</f>
        <v>0</v>
      </c>
      <c r="AI447" s="411">
        <f t="shared" ref="AI447" si="1312">AI446</f>
        <v>0</v>
      </c>
      <c r="AJ447" s="411">
        <f t="shared" ref="AJ447" si="1313">AJ446</f>
        <v>0</v>
      </c>
      <c r="AK447" s="411">
        <f t="shared" ref="AK447" si="1314">AK446</f>
        <v>0</v>
      </c>
      <c r="AL447" s="411">
        <f t="shared" ref="AL447" si="1315">AL446</f>
        <v>0</v>
      </c>
      <c r="AM447" s="297"/>
    </row>
    <row r="448" spans="1:40" outlineLevel="1">
      <c r="A448" s="532"/>
      <c r="B448" s="528"/>
      <c r="C448" s="305"/>
      <c r="D448" s="291"/>
      <c r="E448" s="291"/>
      <c r="F448" s="291"/>
      <c r="G448" s="291"/>
      <c r="H448" s="291"/>
      <c r="I448" s="291"/>
      <c r="J448" s="291"/>
      <c r="K448" s="291"/>
      <c r="L448" s="291"/>
      <c r="M448" s="291"/>
      <c r="N448" s="468"/>
      <c r="O448" s="291"/>
      <c r="P448" s="291"/>
      <c r="Q448" s="291"/>
      <c r="R448" s="291"/>
      <c r="S448" s="291"/>
      <c r="T448" s="291"/>
      <c r="U448" s="291"/>
      <c r="V448" s="291"/>
      <c r="W448" s="291"/>
      <c r="X448" s="291"/>
      <c r="Y448" s="412"/>
      <c r="Z448" s="412"/>
      <c r="AA448" s="412"/>
      <c r="AB448" s="412"/>
      <c r="AC448" s="412"/>
      <c r="AD448" s="412"/>
      <c r="AE448" s="412"/>
      <c r="AF448" s="412"/>
      <c r="AG448" s="412"/>
      <c r="AH448" s="412"/>
      <c r="AI448" s="412"/>
      <c r="AJ448" s="412"/>
      <c r="AK448" s="412"/>
      <c r="AL448" s="412"/>
      <c r="AM448" s="301"/>
      <c r="AN448" s="629"/>
    </row>
    <row r="449" spans="1:40" s="309" customFormat="1" ht="15.75" outlineLevel="1">
      <c r="A449" s="532"/>
      <c r="B449" s="504" t="s">
        <v>491</v>
      </c>
      <c r="C449" s="291"/>
      <c r="D449" s="291"/>
      <c r="E449" s="291"/>
      <c r="F449" s="291"/>
      <c r="G449" s="291"/>
      <c r="H449" s="291"/>
      <c r="I449" s="291"/>
      <c r="J449" s="291"/>
      <c r="K449" s="291"/>
      <c r="L449" s="291"/>
      <c r="M449" s="291"/>
      <c r="N449" s="291"/>
      <c r="O449" s="291"/>
      <c r="P449" s="291"/>
      <c r="Q449" s="291"/>
      <c r="R449" s="291"/>
      <c r="S449" s="291"/>
      <c r="T449" s="291"/>
      <c r="U449" s="291"/>
      <c r="V449" s="291"/>
      <c r="W449" s="291"/>
      <c r="X449" s="291"/>
      <c r="Y449" s="412"/>
      <c r="Z449" s="412"/>
      <c r="AA449" s="412"/>
      <c r="AB449" s="412"/>
      <c r="AC449" s="412"/>
      <c r="AD449" s="412"/>
      <c r="AE449" s="416"/>
      <c r="AF449" s="416"/>
      <c r="AG449" s="416"/>
      <c r="AH449" s="416"/>
      <c r="AI449" s="416"/>
      <c r="AJ449" s="416"/>
      <c r="AK449" s="416"/>
      <c r="AL449" s="416"/>
      <c r="AM449" s="517"/>
      <c r="AN449" s="630"/>
    </row>
    <row r="450" spans="1:40" outlineLevel="1">
      <c r="A450" s="532">
        <v>15</v>
      </c>
      <c r="B450" s="431" t="s">
        <v>496</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410"/>
      <c r="Z450" s="410"/>
      <c r="AA450" s="410"/>
      <c r="AB450" s="410"/>
      <c r="AC450" s="410"/>
      <c r="AD450" s="410"/>
      <c r="AE450" s="410"/>
      <c r="AF450" s="410"/>
      <c r="AG450" s="410"/>
      <c r="AH450" s="410"/>
      <c r="AI450" s="410"/>
      <c r="AJ450" s="410"/>
      <c r="AK450" s="410"/>
      <c r="AL450" s="410"/>
      <c r="AM450" s="296">
        <f>SUM(Y450:AL450)</f>
        <v>0</v>
      </c>
    </row>
    <row r="451" spans="1:40" outlineLevel="1">
      <c r="A451" s="532"/>
      <c r="B451" s="431" t="s">
        <v>309</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411">
        <f>Y450</f>
        <v>0</v>
      </c>
      <c r="Z451" s="411">
        <f t="shared" ref="Z451:AL451" si="1316">Z450</f>
        <v>0</v>
      </c>
      <c r="AA451" s="411">
        <f t="shared" si="1316"/>
        <v>0</v>
      </c>
      <c r="AB451" s="411">
        <f t="shared" si="1316"/>
        <v>0</v>
      </c>
      <c r="AC451" s="411">
        <f t="shared" si="1316"/>
        <v>0</v>
      </c>
      <c r="AD451" s="411">
        <f t="shared" si="1316"/>
        <v>0</v>
      </c>
      <c r="AE451" s="411">
        <f t="shared" si="1316"/>
        <v>0</v>
      </c>
      <c r="AF451" s="411">
        <f t="shared" si="1316"/>
        <v>0</v>
      </c>
      <c r="AG451" s="411">
        <f t="shared" si="1316"/>
        <v>0</v>
      </c>
      <c r="AH451" s="411">
        <f t="shared" si="1316"/>
        <v>0</v>
      </c>
      <c r="AI451" s="411">
        <f t="shared" si="1316"/>
        <v>0</v>
      </c>
      <c r="AJ451" s="411">
        <f t="shared" si="1316"/>
        <v>0</v>
      </c>
      <c r="AK451" s="411">
        <f t="shared" si="1316"/>
        <v>0</v>
      </c>
      <c r="AL451" s="411">
        <f t="shared" si="1316"/>
        <v>0</v>
      </c>
      <c r="AM451" s="297"/>
    </row>
    <row r="452" spans="1:40" outlineLevel="1">
      <c r="A452" s="532"/>
      <c r="B452" s="528"/>
      <c r="C452" s="305"/>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412"/>
      <c r="Z452" s="412"/>
      <c r="AA452" s="412"/>
      <c r="AB452" s="412"/>
      <c r="AC452" s="412"/>
      <c r="AD452" s="412"/>
      <c r="AE452" s="412"/>
      <c r="AF452" s="412"/>
      <c r="AG452" s="412"/>
      <c r="AH452" s="412"/>
      <c r="AI452" s="412"/>
      <c r="AJ452" s="412"/>
      <c r="AK452" s="412"/>
      <c r="AL452" s="412"/>
      <c r="AM452" s="306"/>
    </row>
    <row r="453" spans="1:40" s="283" customFormat="1" outlineLevel="1">
      <c r="A453" s="532">
        <v>16</v>
      </c>
      <c r="B453" s="529" t="s">
        <v>492</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410"/>
      <c r="Z453" s="410"/>
      <c r="AA453" s="410"/>
      <c r="AB453" s="410"/>
      <c r="AC453" s="410"/>
      <c r="AD453" s="410"/>
      <c r="AE453" s="410"/>
      <c r="AF453" s="410"/>
      <c r="AG453" s="410"/>
      <c r="AH453" s="410"/>
      <c r="AI453" s="410"/>
      <c r="AJ453" s="410"/>
      <c r="AK453" s="410"/>
      <c r="AL453" s="410"/>
      <c r="AM453" s="296">
        <f>SUM(Y453:AL453)</f>
        <v>0</v>
      </c>
    </row>
    <row r="454" spans="1:40" s="283" customFormat="1" outlineLevel="1">
      <c r="A454" s="532"/>
      <c r="B454" s="529" t="s">
        <v>309</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411">
        <f>Y453</f>
        <v>0</v>
      </c>
      <c r="Z454" s="411">
        <f t="shared" ref="Z454:AL454" si="1317">Z453</f>
        <v>0</v>
      </c>
      <c r="AA454" s="411">
        <f t="shared" si="1317"/>
        <v>0</v>
      </c>
      <c r="AB454" s="411">
        <f t="shared" si="1317"/>
        <v>0</v>
      </c>
      <c r="AC454" s="411">
        <f t="shared" si="1317"/>
        <v>0</v>
      </c>
      <c r="AD454" s="411">
        <f t="shared" si="1317"/>
        <v>0</v>
      </c>
      <c r="AE454" s="411">
        <f t="shared" si="1317"/>
        <v>0</v>
      </c>
      <c r="AF454" s="411">
        <f t="shared" si="1317"/>
        <v>0</v>
      </c>
      <c r="AG454" s="411">
        <f t="shared" si="1317"/>
        <v>0</v>
      </c>
      <c r="AH454" s="411">
        <f t="shared" si="1317"/>
        <v>0</v>
      </c>
      <c r="AI454" s="411">
        <f t="shared" si="1317"/>
        <v>0</v>
      </c>
      <c r="AJ454" s="411">
        <f t="shared" si="1317"/>
        <v>0</v>
      </c>
      <c r="AK454" s="411">
        <f t="shared" si="1317"/>
        <v>0</v>
      </c>
      <c r="AL454" s="411">
        <f t="shared" si="1317"/>
        <v>0</v>
      </c>
      <c r="AM454" s="297"/>
    </row>
    <row r="455" spans="1:40" s="283" customFormat="1" outlineLevel="1">
      <c r="A455" s="532"/>
      <c r="B455" s="529"/>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412"/>
      <c r="Z455" s="412"/>
      <c r="AA455" s="412"/>
      <c r="AB455" s="412"/>
      <c r="AC455" s="412"/>
      <c r="AD455" s="412"/>
      <c r="AE455" s="416"/>
      <c r="AF455" s="416"/>
      <c r="AG455" s="416"/>
      <c r="AH455" s="416"/>
      <c r="AI455" s="416"/>
      <c r="AJ455" s="416"/>
      <c r="AK455" s="416"/>
      <c r="AL455" s="416"/>
      <c r="AM455" s="313"/>
    </row>
    <row r="456" spans="1:40" ht="15.75" outlineLevel="1">
      <c r="A456" s="532"/>
      <c r="B456" s="530" t="s">
        <v>497</v>
      </c>
      <c r="C456" s="320"/>
      <c r="D456" s="290"/>
      <c r="E456" s="289"/>
      <c r="F456" s="289"/>
      <c r="G456" s="289"/>
      <c r="H456" s="289"/>
      <c r="I456" s="289"/>
      <c r="J456" s="289"/>
      <c r="K456" s="289"/>
      <c r="L456" s="289"/>
      <c r="M456" s="289"/>
      <c r="N456" s="290"/>
      <c r="O456" s="289"/>
      <c r="P456" s="289"/>
      <c r="Q456" s="289"/>
      <c r="R456" s="289"/>
      <c r="S456" s="289"/>
      <c r="T456" s="289"/>
      <c r="U456" s="289"/>
      <c r="V456" s="289"/>
      <c r="W456" s="289"/>
      <c r="X456" s="289"/>
      <c r="Y456" s="414"/>
      <c r="Z456" s="414"/>
      <c r="AA456" s="414"/>
      <c r="AB456" s="414"/>
      <c r="AC456" s="414"/>
      <c r="AD456" s="414"/>
      <c r="AE456" s="414"/>
      <c r="AF456" s="414"/>
      <c r="AG456" s="414"/>
      <c r="AH456" s="414"/>
      <c r="AI456" s="414"/>
      <c r="AJ456" s="414"/>
      <c r="AK456" s="414"/>
      <c r="AL456" s="414"/>
      <c r="AM456" s="292"/>
    </row>
    <row r="457" spans="1:40" outlineLevel="1">
      <c r="A457" s="532">
        <v>17</v>
      </c>
      <c r="B457" s="428"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426"/>
      <c r="Z457" s="410"/>
      <c r="AA457" s="410"/>
      <c r="AB457" s="410"/>
      <c r="AC457" s="410"/>
      <c r="AD457" s="410"/>
      <c r="AE457" s="410"/>
      <c r="AF457" s="415"/>
      <c r="AG457" s="415"/>
      <c r="AH457" s="415"/>
      <c r="AI457" s="415"/>
      <c r="AJ457" s="415"/>
      <c r="AK457" s="415"/>
      <c r="AL457" s="415"/>
      <c r="AM457" s="296">
        <f>SUM(Y457:AL457)</f>
        <v>0</v>
      </c>
    </row>
    <row r="458" spans="1:40" outlineLevel="1">
      <c r="A458" s="532"/>
      <c r="B458" s="431" t="s">
        <v>309</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411">
        <f>Y457</f>
        <v>0</v>
      </c>
      <c r="Z458" s="411">
        <f t="shared" ref="Z458:AL458" si="1318">Z457</f>
        <v>0</v>
      </c>
      <c r="AA458" s="411">
        <f t="shared" si="1318"/>
        <v>0</v>
      </c>
      <c r="AB458" s="411">
        <f t="shared" si="1318"/>
        <v>0</v>
      </c>
      <c r="AC458" s="411">
        <f t="shared" si="1318"/>
        <v>0</v>
      </c>
      <c r="AD458" s="411">
        <f t="shared" si="1318"/>
        <v>0</v>
      </c>
      <c r="AE458" s="411">
        <f t="shared" si="1318"/>
        <v>0</v>
      </c>
      <c r="AF458" s="411">
        <f t="shared" si="1318"/>
        <v>0</v>
      </c>
      <c r="AG458" s="411">
        <f t="shared" si="1318"/>
        <v>0</v>
      </c>
      <c r="AH458" s="411">
        <f t="shared" si="1318"/>
        <v>0</v>
      </c>
      <c r="AI458" s="411">
        <f t="shared" si="1318"/>
        <v>0</v>
      </c>
      <c r="AJ458" s="411">
        <f t="shared" si="1318"/>
        <v>0</v>
      </c>
      <c r="AK458" s="411">
        <f t="shared" si="1318"/>
        <v>0</v>
      </c>
      <c r="AL458" s="411">
        <f t="shared" si="1318"/>
        <v>0</v>
      </c>
      <c r="AM458" s="306"/>
    </row>
    <row r="459" spans="1:40" outlineLevel="1">
      <c r="A459" s="532"/>
      <c r="B459" s="431"/>
      <c r="C459" s="291"/>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22"/>
      <c r="Z459" s="425"/>
      <c r="AA459" s="425"/>
      <c r="AB459" s="425"/>
      <c r="AC459" s="425"/>
      <c r="AD459" s="425"/>
      <c r="AE459" s="425"/>
      <c r="AF459" s="425"/>
      <c r="AG459" s="425"/>
      <c r="AH459" s="425"/>
      <c r="AI459" s="425"/>
      <c r="AJ459" s="425"/>
      <c r="AK459" s="425"/>
      <c r="AL459" s="425"/>
      <c r="AM459" s="306"/>
    </row>
    <row r="460" spans="1:40" outlineLevel="1">
      <c r="A460" s="532">
        <v>18</v>
      </c>
      <c r="B460" s="428"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6"/>
      <c r="Z460" s="410"/>
      <c r="AA460" s="410"/>
      <c r="AB460" s="410"/>
      <c r="AC460" s="410"/>
      <c r="AD460" s="410"/>
      <c r="AE460" s="410"/>
      <c r="AF460" s="415"/>
      <c r="AG460" s="415"/>
      <c r="AH460" s="415"/>
      <c r="AI460" s="415"/>
      <c r="AJ460" s="415"/>
      <c r="AK460" s="415"/>
      <c r="AL460" s="415"/>
      <c r="AM460" s="296">
        <f>SUM(Y460:AL460)</f>
        <v>0</v>
      </c>
    </row>
    <row r="461" spans="1:40" outlineLevel="1">
      <c r="A461" s="532"/>
      <c r="B461" s="431" t="s">
        <v>309</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1">
        <f>Y460</f>
        <v>0</v>
      </c>
      <c r="Z461" s="411">
        <f t="shared" ref="Z461:AL461" si="1319">Z460</f>
        <v>0</v>
      </c>
      <c r="AA461" s="411">
        <f t="shared" si="1319"/>
        <v>0</v>
      </c>
      <c r="AB461" s="411">
        <f t="shared" si="1319"/>
        <v>0</v>
      </c>
      <c r="AC461" s="411">
        <f t="shared" si="1319"/>
        <v>0</v>
      </c>
      <c r="AD461" s="411">
        <f t="shared" si="1319"/>
        <v>0</v>
      </c>
      <c r="AE461" s="411">
        <f t="shared" si="1319"/>
        <v>0</v>
      </c>
      <c r="AF461" s="411">
        <f t="shared" si="1319"/>
        <v>0</v>
      </c>
      <c r="AG461" s="411">
        <f t="shared" si="1319"/>
        <v>0</v>
      </c>
      <c r="AH461" s="411">
        <f t="shared" si="1319"/>
        <v>0</v>
      </c>
      <c r="AI461" s="411">
        <f t="shared" si="1319"/>
        <v>0</v>
      </c>
      <c r="AJ461" s="411">
        <f t="shared" si="1319"/>
        <v>0</v>
      </c>
      <c r="AK461" s="411">
        <f t="shared" si="1319"/>
        <v>0</v>
      </c>
      <c r="AL461" s="411">
        <f t="shared" si="1319"/>
        <v>0</v>
      </c>
      <c r="AM461" s="306"/>
    </row>
    <row r="462" spans="1:40" outlineLevel="1">
      <c r="A462" s="532"/>
      <c r="B462" s="430"/>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423"/>
      <c r="Z462" s="424"/>
      <c r="AA462" s="424"/>
      <c r="AB462" s="424"/>
      <c r="AC462" s="424"/>
      <c r="AD462" s="424"/>
      <c r="AE462" s="424"/>
      <c r="AF462" s="424"/>
      <c r="AG462" s="424"/>
      <c r="AH462" s="424"/>
      <c r="AI462" s="424"/>
      <c r="AJ462" s="424"/>
      <c r="AK462" s="424"/>
      <c r="AL462" s="424"/>
      <c r="AM462" s="297"/>
    </row>
    <row r="463" spans="1:40" outlineLevel="1">
      <c r="A463" s="532">
        <v>19</v>
      </c>
      <c r="B463" s="428"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6"/>
      <c r="Z463" s="410"/>
      <c r="AA463" s="410"/>
      <c r="AB463" s="410"/>
      <c r="AC463" s="410"/>
      <c r="AD463" s="410"/>
      <c r="AE463" s="410"/>
      <c r="AF463" s="415"/>
      <c r="AG463" s="415"/>
      <c r="AH463" s="415"/>
      <c r="AI463" s="415"/>
      <c r="AJ463" s="415"/>
      <c r="AK463" s="415"/>
      <c r="AL463" s="415"/>
      <c r="AM463" s="296">
        <f>SUM(Y463:AL463)</f>
        <v>0</v>
      </c>
    </row>
    <row r="464" spans="1:40" outlineLevel="1">
      <c r="A464" s="532"/>
      <c r="B464" s="431" t="s">
        <v>309</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1">
        <f>Y463</f>
        <v>0</v>
      </c>
      <c r="Z464" s="411">
        <f t="shared" ref="Z464:AL464" si="1320">Z463</f>
        <v>0</v>
      </c>
      <c r="AA464" s="411">
        <f t="shared" si="1320"/>
        <v>0</v>
      </c>
      <c r="AB464" s="411">
        <f t="shared" si="1320"/>
        <v>0</v>
      </c>
      <c r="AC464" s="411">
        <f t="shared" si="1320"/>
        <v>0</v>
      </c>
      <c r="AD464" s="411">
        <f t="shared" si="1320"/>
        <v>0</v>
      </c>
      <c r="AE464" s="411">
        <f t="shared" si="1320"/>
        <v>0</v>
      </c>
      <c r="AF464" s="411">
        <f t="shared" si="1320"/>
        <v>0</v>
      </c>
      <c r="AG464" s="411">
        <f t="shared" si="1320"/>
        <v>0</v>
      </c>
      <c r="AH464" s="411">
        <f t="shared" si="1320"/>
        <v>0</v>
      </c>
      <c r="AI464" s="411">
        <f t="shared" si="1320"/>
        <v>0</v>
      </c>
      <c r="AJ464" s="411">
        <f t="shared" si="1320"/>
        <v>0</v>
      </c>
      <c r="AK464" s="411">
        <f t="shared" si="1320"/>
        <v>0</v>
      </c>
      <c r="AL464" s="411">
        <f t="shared" si="1320"/>
        <v>0</v>
      </c>
      <c r="AM464" s="297"/>
    </row>
    <row r="465" spans="1:39" outlineLevel="1">
      <c r="A465" s="532"/>
      <c r="B465" s="430"/>
      <c r="C465" s="291"/>
      <c r="D465" s="291"/>
      <c r="E465" s="291"/>
      <c r="F465" s="291"/>
      <c r="G465" s="291"/>
      <c r="H465" s="291"/>
      <c r="I465" s="291"/>
      <c r="J465" s="291"/>
      <c r="K465" s="291"/>
      <c r="L465" s="291"/>
      <c r="M465" s="291"/>
      <c r="N465" s="291"/>
      <c r="O465" s="291"/>
      <c r="P465" s="291"/>
      <c r="Q465" s="291"/>
      <c r="R465" s="291"/>
      <c r="S465" s="291"/>
      <c r="T465" s="291"/>
      <c r="U465" s="291"/>
      <c r="V465" s="291"/>
      <c r="W465" s="291"/>
      <c r="X465" s="291"/>
      <c r="Y465" s="412"/>
      <c r="Z465" s="412"/>
      <c r="AA465" s="412"/>
      <c r="AB465" s="412"/>
      <c r="AC465" s="412"/>
      <c r="AD465" s="412"/>
      <c r="AE465" s="412"/>
      <c r="AF465" s="412"/>
      <c r="AG465" s="412"/>
      <c r="AH465" s="412"/>
      <c r="AI465" s="412"/>
      <c r="AJ465" s="412"/>
      <c r="AK465" s="412"/>
      <c r="AL465" s="412"/>
      <c r="AM465" s="306"/>
    </row>
    <row r="466" spans="1:39" outlineLevel="1">
      <c r="A466" s="532">
        <v>20</v>
      </c>
      <c r="B466" s="428"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6"/>
      <c r="Z466" s="410"/>
      <c r="AA466" s="410"/>
      <c r="AB466" s="410"/>
      <c r="AC466" s="410"/>
      <c r="AD466" s="410"/>
      <c r="AE466" s="410"/>
      <c r="AF466" s="415"/>
      <c r="AG466" s="415"/>
      <c r="AH466" s="415"/>
      <c r="AI466" s="415"/>
      <c r="AJ466" s="415"/>
      <c r="AK466" s="415"/>
      <c r="AL466" s="415"/>
      <c r="AM466" s="296">
        <f>SUM(Y466:AL466)</f>
        <v>0</v>
      </c>
    </row>
    <row r="467" spans="1:39" outlineLevel="1">
      <c r="A467" s="532"/>
      <c r="B467" s="431" t="s">
        <v>309</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1">
        <f t="shared" ref="Y467:AL467" si="1321">Y466</f>
        <v>0</v>
      </c>
      <c r="Z467" s="411">
        <f t="shared" si="1321"/>
        <v>0</v>
      </c>
      <c r="AA467" s="411">
        <f t="shared" si="1321"/>
        <v>0</v>
      </c>
      <c r="AB467" s="411">
        <f t="shared" si="1321"/>
        <v>0</v>
      </c>
      <c r="AC467" s="411">
        <f t="shared" si="1321"/>
        <v>0</v>
      </c>
      <c r="AD467" s="411">
        <f t="shared" si="1321"/>
        <v>0</v>
      </c>
      <c r="AE467" s="411">
        <f t="shared" si="1321"/>
        <v>0</v>
      </c>
      <c r="AF467" s="411">
        <f t="shared" si="1321"/>
        <v>0</v>
      </c>
      <c r="AG467" s="411">
        <f t="shared" si="1321"/>
        <v>0</v>
      </c>
      <c r="AH467" s="411">
        <f t="shared" si="1321"/>
        <v>0</v>
      </c>
      <c r="AI467" s="411">
        <f t="shared" si="1321"/>
        <v>0</v>
      </c>
      <c r="AJ467" s="411">
        <f t="shared" si="1321"/>
        <v>0</v>
      </c>
      <c r="AK467" s="411">
        <f t="shared" si="1321"/>
        <v>0</v>
      </c>
      <c r="AL467" s="411">
        <f t="shared" si="1321"/>
        <v>0</v>
      </c>
      <c r="AM467" s="306"/>
    </row>
    <row r="468" spans="1:39" ht="15.75" outlineLevel="1">
      <c r="A468" s="532"/>
      <c r="B468" s="531"/>
      <c r="C468" s="300"/>
      <c r="D468" s="291"/>
      <c r="E468" s="291"/>
      <c r="F468" s="291"/>
      <c r="G468" s="291"/>
      <c r="H468" s="291"/>
      <c r="I468" s="291"/>
      <c r="J468" s="291"/>
      <c r="K468" s="291"/>
      <c r="L468" s="291"/>
      <c r="M468" s="291"/>
      <c r="N468" s="300"/>
      <c r="O468" s="291"/>
      <c r="P468" s="291"/>
      <c r="Q468" s="291"/>
      <c r="R468" s="291"/>
      <c r="S468" s="291"/>
      <c r="T468" s="291"/>
      <c r="U468" s="291"/>
      <c r="V468" s="291"/>
      <c r="W468" s="291"/>
      <c r="X468" s="291"/>
      <c r="Y468" s="412"/>
      <c r="Z468" s="412"/>
      <c r="AA468" s="412"/>
      <c r="AB468" s="412"/>
      <c r="AC468" s="412"/>
      <c r="AD468" s="412"/>
      <c r="AE468" s="412"/>
      <c r="AF468" s="412"/>
      <c r="AG468" s="412"/>
      <c r="AH468" s="412"/>
      <c r="AI468" s="412"/>
      <c r="AJ468" s="412"/>
      <c r="AK468" s="412"/>
      <c r="AL468" s="412"/>
      <c r="AM468" s="306"/>
    </row>
    <row r="469" spans="1:39" ht="15.75" outlineLevel="1">
      <c r="A469" s="532"/>
      <c r="B469" s="524" t="s">
        <v>504</v>
      </c>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422"/>
      <c r="Z469" s="425"/>
      <c r="AA469" s="425"/>
      <c r="AB469" s="425"/>
      <c r="AC469" s="425"/>
      <c r="AD469" s="425"/>
      <c r="AE469" s="425"/>
      <c r="AF469" s="425"/>
      <c r="AG469" s="425"/>
      <c r="AH469" s="425"/>
      <c r="AI469" s="425"/>
      <c r="AJ469" s="425"/>
      <c r="AK469" s="425"/>
      <c r="AL469" s="425"/>
      <c r="AM469" s="306"/>
    </row>
    <row r="470" spans="1:39" ht="15.75" outlineLevel="1">
      <c r="A470" s="532"/>
      <c r="B470" s="504" t="s">
        <v>500</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outlineLevel="1">
      <c r="A471" s="532">
        <v>21</v>
      </c>
      <c r="B471" s="428" t="s">
        <v>113</v>
      </c>
      <c r="C471" s="291" t="s">
        <v>25</v>
      </c>
      <c r="D471" s="295">
        <v>132476</v>
      </c>
      <c r="E471" s="295">
        <v>106623</v>
      </c>
      <c r="F471" s="295">
        <v>106623</v>
      </c>
      <c r="G471" s="295">
        <v>106623</v>
      </c>
      <c r="H471" s="295">
        <v>106623</v>
      </c>
      <c r="I471" s="295">
        <v>106623</v>
      </c>
      <c r="J471" s="295">
        <v>106623</v>
      </c>
      <c r="K471" s="295">
        <v>106622</v>
      </c>
      <c r="L471" s="295">
        <v>106622</v>
      </c>
      <c r="M471" s="295">
        <v>106357</v>
      </c>
      <c r="N471" s="291"/>
      <c r="O471" s="295">
        <v>9</v>
      </c>
      <c r="P471" s="295">
        <v>7</v>
      </c>
      <c r="Q471" s="295">
        <v>7</v>
      </c>
      <c r="R471" s="295">
        <v>7</v>
      </c>
      <c r="S471" s="295">
        <v>7</v>
      </c>
      <c r="T471" s="295">
        <v>7</v>
      </c>
      <c r="U471" s="295">
        <v>7</v>
      </c>
      <c r="V471" s="295">
        <v>7</v>
      </c>
      <c r="W471" s="295">
        <v>7</v>
      </c>
      <c r="X471" s="295">
        <v>7</v>
      </c>
      <c r="Y471" s="410">
        <v>1</v>
      </c>
      <c r="Z471" s="410"/>
      <c r="AA471" s="410"/>
      <c r="AB471" s="410"/>
      <c r="AC471" s="410"/>
      <c r="AD471" s="410"/>
      <c r="AE471" s="410"/>
      <c r="AF471" s="410"/>
      <c r="AG471" s="410"/>
      <c r="AH471" s="410"/>
      <c r="AI471" s="410"/>
      <c r="AJ471" s="410"/>
      <c r="AK471" s="410"/>
      <c r="AL471" s="410"/>
      <c r="AM471" s="296">
        <f>SUM(Y471:AL471)</f>
        <v>1</v>
      </c>
    </row>
    <row r="472" spans="1:39" outlineLevel="1">
      <c r="A472" s="532"/>
      <c r="B472" s="431" t="s">
        <v>309</v>
      </c>
      <c r="C472" s="291" t="s">
        <v>163</v>
      </c>
      <c r="D472" s="295"/>
      <c r="E472" s="295"/>
      <c r="F472" s="295"/>
      <c r="G472" s="295"/>
      <c r="H472" s="295"/>
      <c r="I472" s="295"/>
      <c r="J472" s="295"/>
      <c r="K472" s="295"/>
      <c r="L472" s="295"/>
      <c r="M472" s="295"/>
      <c r="N472" s="291"/>
      <c r="O472" s="295"/>
      <c r="P472" s="295"/>
      <c r="Q472" s="295"/>
      <c r="R472" s="295"/>
      <c r="S472" s="295"/>
      <c r="T472" s="295"/>
      <c r="U472" s="295"/>
      <c r="V472" s="295"/>
      <c r="W472" s="295"/>
      <c r="X472" s="295"/>
      <c r="Y472" s="411">
        <f>Y471</f>
        <v>1</v>
      </c>
      <c r="Z472" s="411">
        <f t="shared" ref="Z472" si="1322">Z471</f>
        <v>0</v>
      </c>
      <c r="AA472" s="411">
        <f t="shared" ref="AA472" si="1323">AA471</f>
        <v>0</v>
      </c>
      <c r="AB472" s="411">
        <f t="shared" ref="AB472" si="1324">AB471</f>
        <v>0</v>
      </c>
      <c r="AC472" s="411">
        <f t="shared" ref="AC472" si="1325">AC471</f>
        <v>0</v>
      </c>
      <c r="AD472" s="411">
        <f t="shared" ref="AD472" si="1326">AD471</f>
        <v>0</v>
      </c>
      <c r="AE472" s="411">
        <f t="shared" ref="AE472" si="1327">AE471</f>
        <v>0</v>
      </c>
      <c r="AF472" s="411">
        <f t="shared" ref="AF472" si="1328">AF471</f>
        <v>0</v>
      </c>
      <c r="AG472" s="411">
        <f t="shared" ref="AG472" si="1329">AG471</f>
        <v>0</v>
      </c>
      <c r="AH472" s="411">
        <f t="shared" ref="AH472" si="1330">AH471</f>
        <v>0</v>
      </c>
      <c r="AI472" s="411">
        <f t="shared" ref="AI472" si="1331">AI471</f>
        <v>0</v>
      </c>
      <c r="AJ472" s="411">
        <f t="shared" ref="AJ472" si="1332">AJ471</f>
        <v>0</v>
      </c>
      <c r="AK472" s="411">
        <f t="shared" ref="AK472" si="1333">AK471</f>
        <v>0</v>
      </c>
      <c r="AL472" s="411">
        <f t="shared" ref="AL472" si="1334">AL471</f>
        <v>0</v>
      </c>
      <c r="AM472" s="306"/>
    </row>
    <row r="473" spans="1:39" outlineLevel="1">
      <c r="A473" s="532"/>
      <c r="B473" s="431"/>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422"/>
      <c r="Z473" s="425"/>
      <c r="AA473" s="425"/>
      <c r="AB473" s="425"/>
      <c r="AC473" s="425"/>
      <c r="AD473" s="425"/>
      <c r="AE473" s="425"/>
      <c r="AF473" s="425"/>
      <c r="AG473" s="425"/>
      <c r="AH473" s="425"/>
      <c r="AI473" s="425"/>
      <c r="AJ473" s="425"/>
      <c r="AK473" s="425"/>
      <c r="AL473" s="425"/>
      <c r="AM473" s="306"/>
    </row>
    <row r="474" spans="1:39" ht="30" outlineLevel="1">
      <c r="A474" s="532">
        <v>22</v>
      </c>
      <c r="B474" s="428" t="s">
        <v>114</v>
      </c>
      <c r="C474" s="291" t="s">
        <v>25</v>
      </c>
      <c r="D474" s="295">
        <v>1056</v>
      </c>
      <c r="E474" s="295">
        <v>1056</v>
      </c>
      <c r="F474" s="295">
        <v>1056</v>
      </c>
      <c r="G474" s="295">
        <v>1056</v>
      </c>
      <c r="H474" s="295">
        <v>1056</v>
      </c>
      <c r="I474" s="295">
        <v>1056</v>
      </c>
      <c r="J474" s="295">
        <v>1056</v>
      </c>
      <c r="K474" s="295">
        <v>1056</v>
      </c>
      <c r="L474" s="295">
        <v>1056</v>
      </c>
      <c r="M474" s="295">
        <v>1056</v>
      </c>
      <c r="N474" s="291"/>
      <c r="O474" s="295"/>
      <c r="P474" s="295"/>
      <c r="Q474" s="295"/>
      <c r="R474" s="295"/>
      <c r="S474" s="295"/>
      <c r="T474" s="295"/>
      <c r="U474" s="295"/>
      <c r="V474" s="295"/>
      <c r="W474" s="295"/>
      <c r="X474" s="295"/>
      <c r="Y474" s="410">
        <v>1</v>
      </c>
      <c r="Z474" s="410"/>
      <c r="AA474" s="410"/>
      <c r="AB474" s="410"/>
      <c r="AC474" s="410"/>
      <c r="AD474" s="410"/>
      <c r="AE474" s="410"/>
      <c r="AF474" s="410"/>
      <c r="AG474" s="410"/>
      <c r="AH474" s="410"/>
      <c r="AI474" s="410"/>
      <c r="AJ474" s="410"/>
      <c r="AK474" s="410"/>
      <c r="AL474" s="410"/>
      <c r="AM474" s="296">
        <f>SUM(Y474:AL474)</f>
        <v>1</v>
      </c>
    </row>
    <row r="475" spans="1:39" outlineLevel="1">
      <c r="A475" s="532"/>
      <c r="B475" s="431" t="s">
        <v>309</v>
      </c>
      <c r="C475" s="291" t="s">
        <v>163</v>
      </c>
      <c r="D475" s="295"/>
      <c r="E475" s="295"/>
      <c r="F475" s="295"/>
      <c r="G475" s="295"/>
      <c r="H475" s="295"/>
      <c r="I475" s="295"/>
      <c r="J475" s="295"/>
      <c r="K475" s="295"/>
      <c r="L475" s="295"/>
      <c r="M475" s="295"/>
      <c r="N475" s="291"/>
      <c r="O475" s="295"/>
      <c r="P475" s="295"/>
      <c r="Q475" s="295"/>
      <c r="R475" s="295"/>
      <c r="S475" s="295"/>
      <c r="T475" s="295"/>
      <c r="U475" s="295"/>
      <c r="V475" s="295"/>
      <c r="W475" s="295"/>
      <c r="X475" s="295"/>
      <c r="Y475" s="411">
        <f>Y474</f>
        <v>1</v>
      </c>
      <c r="Z475" s="411">
        <f t="shared" ref="Z475" si="1335">Z474</f>
        <v>0</v>
      </c>
      <c r="AA475" s="411">
        <f t="shared" ref="AA475" si="1336">AA474</f>
        <v>0</v>
      </c>
      <c r="AB475" s="411">
        <f t="shared" ref="AB475" si="1337">AB474</f>
        <v>0</v>
      </c>
      <c r="AC475" s="411">
        <f t="shared" ref="AC475" si="1338">AC474</f>
        <v>0</v>
      </c>
      <c r="AD475" s="411">
        <f t="shared" ref="AD475" si="1339">AD474</f>
        <v>0</v>
      </c>
      <c r="AE475" s="411">
        <f t="shared" ref="AE475" si="1340">AE474</f>
        <v>0</v>
      </c>
      <c r="AF475" s="411">
        <f t="shared" ref="AF475" si="1341">AF474</f>
        <v>0</v>
      </c>
      <c r="AG475" s="411">
        <f t="shared" ref="AG475" si="1342">AG474</f>
        <v>0</v>
      </c>
      <c r="AH475" s="411">
        <f t="shared" ref="AH475" si="1343">AH474</f>
        <v>0</v>
      </c>
      <c r="AI475" s="411">
        <f t="shared" ref="AI475" si="1344">AI474</f>
        <v>0</v>
      </c>
      <c r="AJ475" s="411">
        <f t="shared" ref="AJ475" si="1345">AJ474</f>
        <v>0</v>
      </c>
      <c r="AK475" s="411">
        <f t="shared" ref="AK475" si="1346">AK474</f>
        <v>0</v>
      </c>
      <c r="AL475" s="411">
        <f t="shared" ref="AL475" si="1347">AL474</f>
        <v>0</v>
      </c>
      <c r="AM475" s="306"/>
    </row>
    <row r="476" spans="1:39" outlineLevel="1">
      <c r="A476" s="532"/>
      <c r="B476" s="431"/>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422"/>
      <c r="Z476" s="425"/>
      <c r="AA476" s="425"/>
      <c r="AB476" s="425"/>
      <c r="AC476" s="425"/>
      <c r="AD476" s="425"/>
      <c r="AE476" s="425"/>
      <c r="AF476" s="425"/>
      <c r="AG476" s="425"/>
      <c r="AH476" s="425"/>
      <c r="AI476" s="425"/>
      <c r="AJ476" s="425"/>
      <c r="AK476" s="425"/>
      <c r="AL476" s="425"/>
      <c r="AM476" s="306"/>
    </row>
    <row r="477" spans="1:39" outlineLevel="1">
      <c r="A477" s="532">
        <v>23</v>
      </c>
      <c r="B477" s="740" t="s">
        <v>701</v>
      </c>
      <c r="C477" s="291" t="s">
        <v>25</v>
      </c>
      <c r="D477" s="295">
        <v>3593</v>
      </c>
      <c r="E477" s="295">
        <v>3593</v>
      </c>
      <c r="F477" s="295">
        <v>3593</v>
      </c>
      <c r="G477" s="295">
        <v>3593</v>
      </c>
      <c r="H477" s="295">
        <v>3593</v>
      </c>
      <c r="I477" s="295">
        <v>3593</v>
      </c>
      <c r="J477" s="295">
        <v>3593</v>
      </c>
      <c r="K477" s="295">
        <v>3593</v>
      </c>
      <c r="L477" s="295">
        <v>3593</v>
      </c>
      <c r="M477" s="295">
        <v>3593</v>
      </c>
      <c r="N477" s="291"/>
      <c r="O477" s="295">
        <v>2</v>
      </c>
      <c r="P477" s="295">
        <v>2</v>
      </c>
      <c r="Q477" s="295">
        <v>2</v>
      </c>
      <c r="R477" s="295">
        <v>2</v>
      </c>
      <c r="S477" s="295">
        <v>2</v>
      </c>
      <c r="T477" s="295">
        <v>2</v>
      </c>
      <c r="U477" s="295">
        <v>2</v>
      </c>
      <c r="V477" s="295">
        <v>2</v>
      </c>
      <c r="W477" s="295">
        <v>2</v>
      </c>
      <c r="X477" s="295">
        <v>2</v>
      </c>
      <c r="Y477" s="410">
        <v>1</v>
      </c>
      <c r="Z477" s="410"/>
      <c r="AA477" s="410"/>
      <c r="AB477" s="410"/>
      <c r="AC477" s="410"/>
      <c r="AD477" s="410"/>
      <c r="AE477" s="410"/>
      <c r="AF477" s="410"/>
      <c r="AG477" s="410"/>
      <c r="AH477" s="410"/>
      <c r="AI477" s="410"/>
      <c r="AJ477" s="410"/>
      <c r="AK477" s="410"/>
      <c r="AL477" s="410"/>
      <c r="AM477" s="296">
        <f>SUM(Y477:AL477)</f>
        <v>1</v>
      </c>
    </row>
    <row r="478" spans="1:39" outlineLevel="1">
      <c r="A478" s="532"/>
      <c r="B478" s="431" t="s">
        <v>309</v>
      </c>
      <c r="C478" s="291" t="s">
        <v>163</v>
      </c>
      <c r="D478" s="295"/>
      <c r="E478" s="295"/>
      <c r="F478" s="295"/>
      <c r="G478" s="295"/>
      <c r="H478" s="295"/>
      <c r="I478" s="295"/>
      <c r="J478" s="295"/>
      <c r="K478" s="295"/>
      <c r="L478" s="295"/>
      <c r="M478" s="295"/>
      <c r="N478" s="291"/>
      <c r="O478" s="295"/>
      <c r="P478" s="295"/>
      <c r="Q478" s="295"/>
      <c r="R478" s="295"/>
      <c r="S478" s="295"/>
      <c r="T478" s="295"/>
      <c r="U478" s="295"/>
      <c r="V478" s="295"/>
      <c r="W478" s="295"/>
      <c r="X478" s="295"/>
      <c r="Y478" s="411">
        <f>Y477</f>
        <v>1</v>
      </c>
      <c r="Z478" s="411">
        <f t="shared" ref="Z478" si="1348">Z477</f>
        <v>0</v>
      </c>
      <c r="AA478" s="411">
        <f t="shared" ref="AA478" si="1349">AA477</f>
        <v>0</v>
      </c>
      <c r="AB478" s="411">
        <f t="shared" ref="AB478" si="1350">AB477</f>
        <v>0</v>
      </c>
      <c r="AC478" s="411">
        <f t="shared" ref="AC478" si="1351">AC477</f>
        <v>0</v>
      </c>
      <c r="AD478" s="411">
        <f t="shared" ref="AD478" si="1352">AD477</f>
        <v>0</v>
      </c>
      <c r="AE478" s="411">
        <f t="shared" ref="AE478" si="1353">AE477</f>
        <v>0</v>
      </c>
      <c r="AF478" s="411">
        <f t="shared" ref="AF478" si="1354">AF477</f>
        <v>0</v>
      </c>
      <c r="AG478" s="411">
        <f t="shared" ref="AG478" si="1355">AG477</f>
        <v>0</v>
      </c>
      <c r="AH478" s="411">
        <f t="shared" ref="AH478" si="1356">AH477</f>
        <v>0</v>
      </c>
      <c r="AI478" s="411">
        <f t="shared" ref="AI478" si="1357">AI477</f>
        <v>0</v>
      </c>
      <c r="AJ478" s="411">
        <f t="shared" ref="AJ478" si="1358">AJ477</f>
        <v>0</v>
      </c>
      <c r="AK478" s="411">
        <f t="shared" ref="AK478" si="1359">AK477</f>
        <v>0</v>
      </c>
      <c r="AL478" s="411">
        <f t="shared" ref="AL478" si="1360">AL477</f>
        <v>0</v>
      </c>
      <c r="AM478" s="306"/>
    </row>
    <row r="479" spans="1:39" outlineLevel="1">
      <c r="A479" s="532"/>
      <c r="B479" s="430"/>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22"/>
      <c r="Z479" s="425"/>
      <c r="AA479" s="425"/>
      <c r="AB479" s="425"/>
      <c r="AC479" s="425"/>
      <c r="AD479" s="425"/>
      <c r="AE479" s="425"/>
      <c r="AF479" s="425"/>
      <c r="AG479" s="425"/>
      <c r="AH479" s="425"/>
      <c r="AI479" s="425"/>
      <c r="AJ479" s="425"/>
      <c r="AK479" s="425"/>
      <c r="AL479" s="425"/>
      <c r="AM479" s="306"/>
    </row>
    <row r="480" spans="1:39" outlineLevel="1">
      <c r="A480" s="532">
        <v>24</v>
      </c>
      <c r="B480" s="740" t="s">
        <v>700</v>
      </c>
      <c r="C480" s="291" t="s">
        <v>25</v>
      </c>
      <c r="D480" s="295">
        <v>124735</v>
      </c>
      <c r="E480" s="295">
        <v>90332</v>
      </c>
      <c r="F480" s="295">
        <v>90332</v>
      </c>
      <c r="G480" s="295">
        <v>90332</v>
      </c>
      <c r="H480" s="295">
        <v>90332</v>
      </c>
      <c r="I480" s="295">
        <v>90332</v>
      </c>
      <c r="J480" s="295">
        <v>90332</v>
      </c>
      <c r="K480" s="295">
        <v>90330</v>
      </c>
      <c r="L480" s="295">
        <v>90330</v>
      </c>
      <c r="M480" s="295">
        <v>90330</v>
      </c>
      <c r="N480" s="291"/>
      <c r="O480" s="295">
        <v>9</v>
      </c>
      <c r="P480" s="295">
        <v>6</v>
      </c>
      <c r="Q480" s="295">
        <v>6</v>
      </c>
      <c r="R480" s="295">
        <v>6</v>
      </c>
      <c r="S480" s="295">
        <v>6</v>
      </c>
      <c r="T480" s="295">
        <v>6</v>
      </c>
      <c r="U480" s="295">
        <v>6</v>
      </c>
      <c r="V480" s="295">
        <v>6</v>
      </c>
      <c r="W480" s="295">
        <v>6</v>
      </c>
      <c r="X480" s="295">
        <v>6</v>
      </c>
      <c r="Y480" s="410">
        <v>1</v>
      </c>
      <c r="Z480" s="410"/>
      <c r="AA480" s="410"/>
      <c r="AB480" s="410"/>
      <c r="AC480" s="410"/>
      <c r="AD480" s="410"/>
      <c r="AE480" s="410"/>
      <c r="AF480" s="410"/>
      <c r="AG480" s="410"/>
      <c r="AH480" s="410"/>
      <c r="AI480" s="410"/>
      <c r="AJ480" s="410"/>
      <c r="AK480" s="410"/>
      <c r="AL480" s="410"/>
      <c r="AM480" s="296">
        <f>SUM(Y480:AL480)</f>
        <v>1</v>
      </c>
    </row>
    <row r="481" spans="1:39" outlineLevel="1">
      <c r="A481" s="532"/>
      <c r="B481" s="431" t="s">
        <v>309</v>
      </c>
      <c r="C481" s="291" t="s">
        <v>163</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1">
        <f>Y480</f>
        <v>1</v>
      </c>
      <c r="Z481" s="411">
        <f t="shared" ref="Z481" si="1361">Z480</f>
        <v>0</v>
      </c>
      <c r="AA481" s="411">
        <f t="shared" ref="AA481" si="1362">AA480</f>
        <v>0</v>
      </c>
      <c r="AB481" s="411">
        <f t="shared" ref="AB481" si="1363">AB480</f>
        <v>0</v>
      </c>
      <c r="AC481" s="411">
        <f t="shared" ref="AC481" si="1364">AC480</f>
        <v>0</v>
      </c>
      <c r="AD481" s="411">
        <f t="shared" ref="AD481" si="1365">AD480</f>
        <v>0</v>
      </c>
      <c r="AE481" s="411">
        <f t="shared" ref="AE481" si="1366">AE480</f>
        <v>0</v>
      </c>
      <c r="AF481" s="411">
        <f t="shared" ref="AF481" si="1367">AF480</f>
        <v>0</v>
      </c>
      <c r="AG481" s="411">
        <f t="shared" ref="AG481" si="1368">AG480</f>
        <v>0</v>
      </c>
      <c r="AH481" s="411">
        <f t="shared" ref="AH481" si="1369">AH480</f>
        <v>0</v>
      </c>
      <c r="AI481" s="411">
        <f t="shared" ref="AI481" si="1370">AI480</f>
        <v>0</v>
      </c>
      <c r="AJ481" s="411">
        <f t="shared" ref="AJ481" si="1371">AJ480</f>
        <v>0</v>
      </c>
      <c r="AK481" s="411">
        <f t="shared" ref="AK481" si="1372">AK480</f>
        <v>0</v>
      </c>
      <c r="AL481" s="411">
        <f t="shared" ref="AL481" si="1373">AL480</f>
        <v>0</v>
      </c>
      <c r="AM481" s="306"/>
    </row>
    <row r="482" spans="1:39" outlineLevel="1">
      <c r="A482" s="532"/>
      <c r="B482" s="431"/>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412"/>
      <c r="Z482" s="425"/>
      <c r="AA482" s="425"/>
      <c r="AB482" s="425"/>
      <c r="AC482" s="425"/>
      <c r="AD482" s="425"/>
      <c r="AE482" s="425"/>
      <c r="AF482" s="425"/>
      <c r="AG482" s="425"/>
      <c r="AH482" s="425"/>
      <c r="AI482" s="425"/>
      <c r="AJ482" s="425"/>
      <c r="AK482" s="425"/>
      <c r="AL482" s="425"/>
      <c r="AM482" s="306"/>
    </row>
    <row r="483" spans="1:39" ht="15.75" outlineLevel="1">
      <c r="A483" s="532"/>
      <c r="B483" s="504" t="s">
        <v>501</v>
      </c>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outlineLevel="1">
      <c r="A484" s="532">
        <v>25</v>
      </c>
      <c r="B484" s="428" t="s">
        <v>117</v>
      </c>
      <c r="C484" s="291" t="s">
        <v>25</v>
      </c>
      <c r="D484" s="295"/>
      <c r="E484" s="295"/>
      <c r="F484" s="295"/>
      <c r="G484" s="295"/>
      <c r="H484" s="295"/>
      <c r="I484" s="295"/>
      <c r="J484" s="295"/>
      <c r="K484" s="295"/>
      <c r="L484" s="295"/>
      <c r="M484" s="295"/>
      <c r="N484" s="295">
        <v>12</v>
      </c>
      <c r="O484" s="295"/>
      <c r="P484" s="295"/>
      <c r="Q484" s="295"/>
      <c r="R484" s="295"/>
      <c r="S484" s="295"/>
      <c r="T484" s="295"/>
      <c r="U484" s="295"/>
      <c r="V484" s="295"/>
      <c r="W484" s="295"/>
      <c r="X484" s="295"/>
      <c r="Y484" s="426"/>
      <c r="Z484" s="410"/>
      <c r="AA484" s="410"/>
      <c r="AB484" s="410"/>
      <c r="AC484" s="410"/>
      <c r="AD484" s="410"/>
      <c r="AE484" s="410"/>
      <c r="AF484" s="415"/>
      <c r="AG484" s="415"/>
      <c r="AH484" s="415"/>
      <c r="AI484" s="415"/>
      <c r="AJ484" s="415"/>
      <c r="AK484" s="415"/>
      <c r="AL484" s="415"/>
      <c r="AM484" s="296">
        <f>SUM(Y484:AL484)</f>
        <v>0</v>
      </c>
    </row>
    <row r="485" spans="1:39" outlineLevel="1">
      <c r="A485" s="532"/>
      <c r="B485" s="431" t="s">
        <v>309</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411">
        <f>Y484</f>
        <v>0</v>
      </c>
      <c r="Z485" s="411">
        <f t="shared" ref="Z485" si="1374">Z484</f>
        <v>0</v>
      </c>
      <c r="AA485" s="411">
        <f t="shared" ref="AA485" si="1375">AA484</f>
        <v>0</v>
      </c>
      <c r="AB485" s="411">
        <f t="shared" ref="AB485" si="1376">AB484</f>
        <v>0</v>
      </c>
      <c r="AC485" s="411">
        <f t="shared" ref="AC485" si="1377">AC484</f>
        <v>0</v>
      </c>
      <c r="AD485" s="411">
        <f t="shared" ref="AD485" si="1378">AD484</f>
        <v>0</v>
      </c>
      <c r="AE485" s="411">
        <f t="shared" ref="AE485" si="1379">AE484</f>
        <v>0</v>
      </c>
      <c r="AF485" s="411">
        <f t="shared" ref="AF485" si="1380">AF484</f>
        <v>0</v>
      </c>
      <c r="AG485" s="411">
        <f t="shared" ref="AG485" si="1381">AG484</f>
        <v>0</v>
      </c>
      <c r="AH485" s="411">
        <f t="shared" ref="AH485" si="1382">AH484</f>
        <v>0</v>
      </c>
      <c r="AI485" s="411">
        <f t="shared" ref="AI485" si="1383">AI484</f>
        <v>0</v>
      </c>
      <c r="AJ485" s="411">
        <f t="shared" ref="AJ485" si="1384">AJ484</f>
        <v>0</v>
      </c>
      <c r="AK485" s="411">
        <f t="shared" ref="AK485" si="1385">AK484</f>
        <v>0</v>
      </c>
      <c r="AL485" s="411">
        <f t="shared" ref="AL485" si="1386">AL484</f>
        <v>0</v>
      </c>
      <c r="AM485" s="306"/>
    </row>
    <row r="486" spans="1:39" outlineLevel="1">
      <c r="A486" s="532"/>
      <c r="B486" s="431"/>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2"/>
      <c r="Z486" s="425"/>
      <c r="AA486" s="425"/>
      <c r="AB486" s="425"/>
      <c r="AC486" s="425"/>
      <c r="AD486" s="425"/>
      <c r="AE486" s="425"/>
      <c r="AF486" s="425"/>
      <c r="AG486" s="425"/>
      <c r="AH486" s="425"/>
      <c r="AI486" s="425"/>
      <c r="AJ486" s="425"/>
      <c r="AK486" s="425"/>
      <c r="AL486" s="425"/>
      <c r="AM486" s="306"/>
    </row>
    <row r="487" spans="1:39" outlineLevel="1">
      <c r="A487" s="532">
        <v>26</v>
      </c>
      <c r="B487" s="428" t="s">
        <v>118</v>
      </c>
      <c r="C487" s="291" t="s">
        <v>25</v>
      </c>
      <c r="D487" s="295">
        <v>6537</v>
      </c>
      <c r="E487" s="295">
        <v>6537</v>
      </c>
      <c r="F487" s="295">
        <v>6537</v>
      </c>
      <c r="G487" s="295">
        <v>6537</v>
      </c>
      <c r="H487" s="295">
        <v>6537</v>
      </c>
      <c r="I487" s="295">
        <v>6537</v>
      </c>
      <c r="J487" s="295">
        <v>6537</v>
      </c>
      <c r="K487" s="295">
        <v>6537</v>
      </c>
      <c r="L487" s="295">
        <v>6537</v>
      </c>
      <c r="M487" s="295">
        <v>6537</v>
      </c>
      <c r="N487" s="295">
        <v>12</v>
      </c>
      <c r="O487" s="295"/>
      <c r="P487" s="295"/>
      <c r="Q487" s="295"/>
      <c r="R487" s="295"/>
      <c r="S487" s="295"/>
      <c r="T487" s="295"/>
      <c r="U487" s="295"/>
      <c r="V487" s="295"/>
      <c r="W487" s="295"/>
      <c r="X487" s="295"/>
      <c r="Y487" s="426"/>
      <c r="Z487" s="410"/>
      <c r="AA487" s="410"/>
      <c r="AB487" s="410"/>
      <c r="AC487" s="410"/>
      <c r="AD487" s="410">
        <v>1</v>
      </c>
      <c r="AE487" s="410"/>
      <c r="AF487" s="415"/>
      <c r="AG487" s="415"/>
      <c r="AH487" s="415"/>
      <c r="AI487" s="415"/>
      <c r="AJ487" s="415"/>
      <c r="AK487" s="415"/>
      <c r="AL487" s="415"/>
      <c r="AM487" s="296">
        <f>SUM(Y487:AL487)</f>
        <v>1</v>
      </c>
    </row>
    <row r="488" spans="1:39" outlineLevel="1">
      <c r="A488" s="532"/>
      <c r="B488" s="431" t="s">
        <v>309</v>
      </c>
      <c r="C488" s="291" t="s">
        <v>163</v>
      </c>
      <c r="D488" s="295"/>
      <c r="E488" s="295"/>
      <c r="F488" s="295"/>
      <c r="G488" s="295"/>
      <c r="H488" s="295"/>
      <c r="I488" s="295"/>
      <c r="J488" s="295"/>
      <c r="K488" s="295"/>
      <c r="L488" s="295"/>
      <c r="M488" s="295"/>
      <c r="N488" s="295">
        <f>N487</f>
        <v>12</v>
      </c>
      <c r="O488" s="295"/>
      <c r="P488" s="295"/>
      <c r="Q488" s="295"/>
      <c r="R488" s="295"/>
      <c r="S488" s="295"/>
      <c r="T488" s="295"/>
      <c r="U488" s="295"/>
      <c r="V488" s="295"/>
      <c r="W488" s="295"/>
      <c r="X488" s="295"/>
      <c r="Y488" s="411">
        <f>Y487</f>
        <v>0</v>
      </c>
      <c r="Z488" s="411">
        <f t="shared" ref="Z488" si="1387">Z487</f>
        <v>0</v>
      </c>
      <c r="AA488" s="411">
        <f t="shared" ref="AA488" si="1388">AA487</f>
        <v>0</v>
      </c>
      <c r="AB488" s="411">
        <f t="shared" ref="AB488" si="1389">AB487</f>
        <v>0</v>
      </c>
      <c r="AC488" s="411">
        <f t="shared" ref="AC488" si="1390">AC487</f>
        <v>0</v>
      </c>
      <c r="AD488" s="411">
        <f t="shared" ref="AD488" si="1391">AD487</f>
        <v>1</v>
      </c>
      <c r="AE488" s="411">
        <f t="shared" ref="AE488" si="1392">AE487</f>
        <v>0</v>
      </c>
      <c r="AF488" s="411">
        <f t="shared" ref="AF488" si="1393">AF487</f>
        <v>0</v>
      </c>
      <c r="AG488" s="411">
        <f t="shared" ref="AG488" si="1394">AG487</f>
        <v>0</v>
      </c>
      <c r="AH488" s="411">
        <f t="shared" ref="AH488" si="1395">AH487</f>
        <v>0</v>
      </c>
      <c r="AI488" s="411">
        <f t="shared" ref="AI488" si="1396">AI487</f>
        <v>0</v>
      </c>
      <c r="AJ488" s="411">
        <f t="shared" ref="AJ488" si="1397">AJ487</f>
        <v>0</v>
      </c>
      <c r="AK488" s="411">
        <f t="shared" ref="AK488" si="1398">AK487</f>
        <v>0</v>
      </c>
      <c r="AL488" s="411">
        <f t="shared" ref="AL488" si="1399">AL487</f>
        <v>0</v>
      </c>
      <c r="AM488" s="306"/>
    </row>
    <row r="489" spans="1:39" outlineLevel="1">
      <c r="A489" s="532"/>
      <c r="B489" s="431"/>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412"/>
      <c r="Z489" s="425"/>
      <c r="AA489" s="425"/>
      <c r="AB489" s="425"/>
      <c r="AC489" s="425"/>
      <c r="AD489" s="425"/>
      <c r="AE489" s="425"/>
      <c r="AF489" s="425"/>
      <c r="AG489" s="425"/>
      <c r="AH489" s="425"/>
      <c r="AI489" s="425"/>
      <c r="AJ489" s="425"/>
      <c r="AK489" s="425"/>
      <c r="AL489" s="425"/>
      <c r="AM489" s="306"/>
    </row>
    <row r="490" spans="1:39" ht="30" outlineLevel="1">
      <c r="A490" s="532">
        <v>27</v>
      </c>
      <c r="B490" s="428" t="s">
        <v>119</v>
      </c>
      <c r="C490" s="291" t="s">
        <v>25</v>
      </c>
      <c r="D490" s="295"/>
      <c r="E490" s="295"/>
      <c r="F490" s="295"/>
      <c r="G490" s="295"/>
      <c r="H490" s="295"/>
      <c r="I490" s="295"/>
      <c r="J490" s="295"/>
      <c r="K490" s="295"/>
      <c r="L490" s="295"/>
      <c r="M490" s="295"/>
      <c r="N490" s="295">
        <v>12</v>
      </c>
      <c r="O490" s="295"/>
      <c r="P490" s="295"/>
      <c r="Q490" s="295"/>
      <c r="R490" s="295"/>
      <c r="S490" s="295"/>
      <c r="T490" s="295"/>
      <c r="U490" s="295"/>
      <c r="V490" s="295"/>
      <c r="W490" s="295"/>
      <c r="X490" s="295"/>
      <c r="Y490" s="426"/>
      <c r="Z490" s="410"/>
      <c r="AA490" s="410"/>
      <c r="AB490" s="410"/>
      <c r="AC490" s="410"/>
      <c r="AD490" s="410"/>
      <c r="AE490" s="410"/>
      <c r="AF490" s="415"/>
      <c r="AG490" s="415"/>
      <c r="AH490" s="415"/>
      <c r="AI490" s="415"/>
      <c r="AJ490" s="415"/>
      <c r="AK490" s="415"/>
      <c r="AL490" s="415"/>
      <c r="AM490" s="296">
        <f>SUM(Y490:AL490)</f>
        <v>0</v>
      </c>
    </row>
    <row r="491" spans="1:39" outlineLevel="1">
      <c r="A491" s="532"/>
      <c r="B491" s="431" t="s">
        <v>309</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411">
        <f>Y490</f>
        <v>0</v>
      </c>
      <c r="Z491" s="411">
        <f t="shared" ref="Z491" si="1400">Z490</f>
        <v>0</v>
      </c>
      <c r="AA491" s="411">
        <f t="shared" ref="AA491" si="1401">AA490</f>
        <v>0</v>
      </c>
      <c r="AB491" s="411">
        <f t="shared" ref="AB491" si="1402">AB490</f>
        <v>0</v>
      </c>
      <c r="AC491" s="411">
        <f t="shared" ref="AC491" si="1403">AC490</f>
        <v>0</v>
      </c>
      <c r="AD491" s="411">
        <f t="shared" ref="AD491" si="1404">AD490</f>
        <v>0</v>
      </c>
      <c r="AE491" s="411">
        <f t="shared" ref="AE491" si="1405">AE490</f>
        <v>0</v>
      </c>
      <c r="AF491" s="411">
        <f t="shared" ref="AF491" si="1406">AF490</f>
        <v>0</v>
      </c>
      <c r="AG491" s="411">
        <f t="shared" ref="AG491" si="1407">AG490</f>
        <v>0</v>
      </c>
      <c r="AH491" s="411">
        <f t="shared" ref="AH491" si="1408">AH490</f>
        <v>0</v>
      </c>
      <c r="AI491" s="411">
        <f t="shared" ref="AI491" si="1409">AI490</f>
        <v>0</v>
      </c>
      <c r="AJ491" s="411">
        <f t="shared" ref="AJ491" si="1410">AJ490</f>
        <v>0</v>
      </c>
      <c r="AK491" s="411">
        <f t="shared" ref="AK491" si="1411">AK490</f>
        <v>0</v>
      </c>
      <c r="AL491" s="411">
        <f t="shared" ref="AL491" si="1412">AL490</f>
        <v>0</v>
      </c>
      <c r="AM491" s="306"/>
    </row>
    <row r="492" spans="1:39" outlineLevel="1">
      <c r="A492" s="532"/>
      <c r="B492" s="431"/>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412"/>
      <c r="Z492" s="425"/>
      <c r="AA492" s="425"/>
      <c r="AB492" s="425"/>
      <c r="AC492" s="425"/>
      <c r="AD492" s="425"/>
      <c r="AE492" s="425"/>
      <c r="AF492" s="425"/>
      <c r="AG492" s="425"/>
      <c r="AH492" s="425"/>
      <c r="AI492" s="425"/>
      <c r="AJ492" s="425"/>
      <c r="AK492" s="425"/>
      <c r="AL492" s="425"/>
      <c r="AM492" s="306"/>
    </row>
    <row r="493" spans="1:39" ht="30" outlineLevel="1">
      <c r="A493" s="532">
        <v>28</v>
      </c>
      <c r="B493" s="428" t="s">
        <v>120</v>
      </c>
      <c r="C493" s="291" t="s">
        <v>25</v>
      </c>
      <c r="D493" s="295"/>
      <c r="E493" s="295"/>
      <c r="F493" s="295"/>
      <c r="G493" s="295"/>
      <c r="H493" s="295"/>
      <c r="I493" s="295"/>
      <c r="J493" s="295"/>
      <c r="K493" s="295"/>
      <c r="L493" s="295"/>
      <c r="M493" s="295"/>
      <c r="N493" s="295">
        <v>12</v>
      </c>
      <c r="O493" s="295"/>
      <c r="P493" s="295"/>
      <c r="Q493" s="295"/>
      <c r="R493" s="295"/>
      <c r="S493" s="295"/>
      <c r="T493" s="295"/>
      <c r="U493" s="295"/>
      <c r="V493" s="295"/>
      <c r="W493" s="295"/>
      <c r="X493" s="295"/>
      <c r="Y493" s="426"/>
      <c r="Z493" s="410"/>
      <c r="AA493" s="410"/>
      <c r="AB493" s="410"/>
      <c r="AC493" s="410"/>
      <c r="AD493" s="410"/>
      <c r="AE493" s="410"/>
      <c r="AF493" s="415"/>
      <c r="AG493" s="415"/>
      <c r="AH493" s="415"/>
      <c r="AI493" s="415"/>
      <c r="AJ493" s="415"/>
      <c r="AK493" s="415"/>
      <c r="AL493" s="415"/>
      <c r="AM493" s="296">
        <f>SUM(Y493:AL493)</f>
        <v>0</v>
      </c>
    </row>
    <row r="494" spans="1:39" outlineLevel="1">
      <c r="A494" s="532"/>
      <c r="B494" s="431" t="s">
        <v>309</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411">
        <f>Y493</f>
        <v>0</v>
      </c>
      <c r="Z494" s="411">
        <f t="shared" ref="Z494" si="1413">Z493</f>
        <v>0</v>
      </c>
      <c r="AA494" s="411">
        <f t="shared" ref="AA494" si="1414">AA493</f>
        <v>0</v>
      </c>
      <c r="AB494" s="411">
        <f t="shared" ref="AB494" si="1415">AB493</f>
        <v>0</v>
      </c>
      <c r="AC494" s="411">
        <f t="shared" ref="AC494" si="1416">AC493</f>
        <v>0</v>
      </c>
      <c r="AD494" s="411">
        <f t="shared" ref="AD494" si="1417">AD493</f>
        <v>0</v>
      </c>
      <c r="AE494" s="411">
        <f t="shared" ref="AE494" si="1418">AE493</f>
        <v>0</v>
      </c>
      <c r="AF494" s="411">
        <f t="shared" ref="AF494" si="1419">AF493</f>
        <v>0</v>
      </c>
      <c r="AG494" s="411">
        <f t="shared" ref="AG494" si="1420">AG493</f>
        <v>0</v>
      </c>
      <c r="AH494" s="411">
        <f t="shared" ref="AH494" si="1421">AH493</f>
        <v>0</v>
      </c>
      <c r="AI494" s="411">
        <f t="shared" ref="AI494" si="1422">AI493</f>
        <v>0</v>
      </c>
      <c r="AJ494" s="411">
        <f t="shared" ref="AJ494" si="1423">AJ493</f>
        <v>0</v>
      </c>
      <c r="AK494" s="411">
        <f t="shared" ref="AK494" si="1424">AK493</f>
        <v>0</v>
      </c>
      <c r="AL494" s="411">
        <f t="shared" ref="AL494" si="1425">AL493</f>
        <v>0</v>
      </c>
      <c r="AM494" s="306"/>
    </row>
    <row r="495" spans="1:39" outlineLevel="1">
      <c r="A495" s="532"/>
      <c r="B495" s="43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412"/>
      <c r="Z495" s="425"/>
      <c r="AA495" s="425"/>
      <c r="AB495" s="425"/>
      <c r="AC495" s="425"/>
      <c r="AD495" s="425"/>
      <c r="AE495" s="425"/>
      <c r="AF495" s="425"/>
      <c r="AG495" s="425"/>
      <c r="AH495" s="425"/>
      <c r="AI495" s="425"/>
      <c r="AJ495" s="425"/>
      <c r="AK495" s="425"/>
      <c r="AL495" s="425"/>
      <c r="AM495" s="306"/>
    </row>
    <row r="496" spans="1:39" ht="30" outlineLevel="1">
      <c r="A496" s="532">
        <v>29</v>
      </c>
      <c r="B496" s="428"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426"/>
      <c r="Z496" s="410"/>
      <c r="AA496" s="410"/>
      <c r="AB496" s="410"/>
      <c r="AC496" s="410"/>
      <c r="AD496" s="410"/>
      <c r="AE496" s="410"/>
      <c r="AF496" s="415"/>
      <c r="AG496" s="415"/>
      <c r="AH496" s="415"/>
      <c r="AI496" s="415"/>
      <c r="AJ496" s="415"/>
      <c r="AK496" s="415"/>
      <c r="AL496" s="415"/>
      <c r="AM496" s="296">
        <f>SUM(Y496:AL496)</f>
        <v>0</v>
      </c>
    </row>
    <row r="497" spans="1:39" outlineLevel="1">
      <c r="A497" s="532"/>
      <c r="B497" s="431" t="s">
        <v>309</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411">
        <f>Y496</f>
        <v>0</v>
      </c>
      <c r="Z497" s="411">
        <f t="shared" ref="Z497" si="1426">Z496</f>
        <v>0</v>
      </c>
      <c r="AA497" s="411">
        <f t="shared" ref="AA497" si="1427">AA496</f>
        <v>0</v>
      </c>
      <c r="AB497" s="411">
        <f t="shared" ref="AB497" si="1428">AB496</f>
        <v>0</v>
      </c>
      <c r="AC497" s="411">
        <f t="shared" ref="AC497" si="1429">AC496</f>
        <v>0</v>
      </c>
      <c r="AD497" s="411">
        <f t="shared" ref="AD497" si="1430">AD496</f>
        <v>0</v>
      </c>
      <c r="AE497" s="411">
        <f t="shared" ref="AE497" si="1431">AE496</f>
        <v>0</v>
      </c>
      <c r="AF497" s="411">
        <f t="shared" ref="AF497" si="1432">AF496</f>
        <v>0</v>
      </c>
      <c r="AG497" s="411">
        <f t="shared" ref="AG497" si="1433">AG496</f>
        <v>0</v>
      </c>
      <c r="AH497" s="411">
        <f t="shared" ref="AH497" si="1434">AH496</f>
        <v>0</v>
      </c>
      <c r="AI497" s="411">
        <f t="shared" ref="AI497" si="1435">AI496</f>
        <v>0</v>
      </c>
      <c r="AJ497" s="411">
        <f t="shared" ref="AJ497" si="1436">AJ496</f>
        <v>0</v>
      </c>
      <c r="AK497" s="411">
        <f t="shared" ref="AK497" si="1437">AK496</f>
        <v>0</v>
      </c>
      <c r="AL497" s="411">
        <f t="shared" ref="AL497" si="1438">AL496</f>
        <v>0</v>
      </c>
      <c r="AM497" s="306"/>
    </row>
    <row r="498" spans="1:39" outlineLevel="1">
      <c r="A498" s="532"/>
      <c r="B498" s="431"/>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412"/>
      <c r="Z498" s="425"/>
      <c r="AA498" s="425"/>
      <c r="AB498" s="425"/>
      <c r="AC498" s="425"/>
      <c r="AD498" s="425"/>
      <c r="AE498" s="425"/>
      <c r="AF498" s="425"/>
      <c r="AG498" s="425"/>
      <c r="AH498" s="425"/>
      <c r="AI498" s="425"/>
      <c r="AJ498" s="425"/>
      <c r="AK498" s="425"/>
      <c r="AL498" s="425"/>
      <c r="AM498" s="306"/>
    </row>
    <row r="499" spans="1:39" ht="30" outlineLevel="1">
      <c r="A499" s="532">
        <v>30</v>
      </c>
      <c r="B499" s="428"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426"/>
      <c r="Z499" s="410"/>
      <c r="AA499" s="410"/>
      <c r="AB499" s="410"/>
      <c r="AC499" s="410"/>
      <c r="AD499" s="410"/>
      <c r="AE499" s="410"/>
      <c r="AF499" s="415"/>
      <c r="AG499" s="415"/>
      <c r="AH499" s="415"/>
      <c r="AI499" s="415"/>
      <c r="AJ499" s="415"/>
      <c r="AK499" s="415"/>
      <c r="AL499" s="415"/>
      <c r="AM499" s="296">
        <f>SUM(Y499:AL499)</f>
        <v>0</v>
      </c>
    </row>
    <row r="500" spans="1:39" outlineLevel="1">
      <c r="A500" s="532"/>
      <c r="B500" s="431" t="s">
        <v>309</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411">
        <f>Y499</f>
        <v>0</v>
      </c>
      <c r="Z500" s="411">
        <f t="shared" ref="Z500" si="1439">Z499</f>
        <v>0</v>
      </c>
      <c r="AA500" s="411">
        <f t="shared" ref="AA500" si="1440">AA499</f>
        <v>0</v>
      </c>
      <c r="AB500" s="411">
        <f t="shared" ref="AB500" si="1441">AB499</f>
        <v>0</v>
      </c>
      <c r="AC500" s="411">
        <f t="shared" ref="AC500" si="1442">AC499</f>
        <v>0</v>
      </c>
      <c r="AD500" s="411">
        <f t="shared" ref="AD500" si="1443">AD499</f>
        <v>0</v>
      </c>
      <c r="AE500" s="411">
        <f t="shared" ref="AE500" si="1444">AE499</f>
        <v>0</v>
      </c>
      <c r="AF500" s="411">
        <f t="shared" ref="AF500" si="1445">AF499</f>
        <v>0</v>
      </c>
      <c r="AG500" s="411">
        <f t="shared" ref="AG500" si="1446">AG499</f>
        <v>0</v>
      </c>
      <c r="AH500" s="411">
        <f t="shared" ref="AH500" si="1447">AH499</f>
        <v>0</v>
      </c>
      <c r="AI500" s="411">
        <f t="shared" ref="AI500" si="1448">AI499</f>
        <v>0</v>
      </c>
      <c r="AJ500" s="411">
        <f t="shared" ref="AJ500" si="1449">AJ499</f>
        <v>0</v>
      </c>
      <c r="AK500" s="411">
        <f t="shared" ref="AK500" si="1450">AK499</f>
        <v>0</v>
      </c>
      <c r="AL500" s="411">
        <f t="shared" ref="AL500" si="1451">AL499</f>
        <v>0</v>
      </c>
      <c r="AM500" s="306"/>
    </row>
    <row r="501" spans="1:39" outlineLevel="1">
      <c r="A501" s="532"/>
      <c r="B501" s="43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412"/>
      <c r="Z501" s="425"/>
      <c r="AA501" s="425"/>
      <c r="AB501" s="425"/>
      <c r="AC501" s="425"/>
      <c r="AD501" s="425"/>
      <c r="AE501" s="425"/>
      <c r="AF501" s="425"/>
      <c r="AG501" s="425"/>
      <c r="AH501" s="425"/>
      <c r="AI501" s="425"/>
      <c r="AJ501" s="425"/>
      <c r="AK501" s="425"/>
      <c r="AL501" s="425"/>
      <c r="AM501" s="306"/>
    </row>
    <row r="502" spans="1:39" ht="30" outlineLevel="1">
      <c r="A502" s="532">
        <v>31</v>
      </c>
      <c r="B502" s="428"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426"/>
      <c r="Z502" s="410"/>
      <c r="AA502" s="410"/>
      <c r="AB502" s="410"/>
      <c r="AC502" s="410"/>
      <c r="AD502" s="410"/>
      <c r="AE502" s="410"/>
      <c r="AF502" s="415"/>
      <c r="AG502" s="415"/>
      <c r="AH502" s="415"/>
      <c r="AI502" s="415"/>
      <c r="AJ502" s="415"/>
      <c r="AK502" s="415"/>
      <c r="AL502" s="415"/>
      <c r="AM502" s="296">
        <f>SUM(Y502:AL502)</f>
        <v>0</v>
      </c>
    </row>
    <row r="503" spans="1:39" outlineLevel="1">
      <c r="A503" s="532"/>
      <c r="B503" s="431" t="s">
        <v>309</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411">
        <f>Y502</f>
        <v>0</v>
      </c>
      <c r="Z503" s="411">
        <f t="shared" ref="Z503" si="1452">Z502</f>
        <v>0</v>
      </c>
      <c r="AA503" s="411">
        <f t="shared" ref="AA503" si="1453">AA502</f>
        <v>0</v>
      </c>
      <c r="AB503" s="411">
        <f t="shared" ref="AB503" si="1454">AB502</f>
        <v>0</v>
      </c>
      <c r="AC503" s="411">
        <f t="shared" ref="AC503" si="1455">AC502</f>
        <v>0</v>
      </c>
      <c r="AD503" s="411">
        <f t="shared" ref="AD503" si="1456">AD502</f>
        <v>0</v>
      </c>
      <c r="AE503" s="411">
        <f t="shared" ref="AE503" si="1457">AE502</f>
        <v>0</v>
      </c>
      <c r="AF503" s="411">
        <f t="shared" ref="AF503" si="1458">AF502</f>
        <v>0</v>
      </c>
      <c r="AG503" s="411">
        <f t="shared" ref="AG503" si="1459">AG502</f>
        <v>0</v>
      </c>
      <c r="AH503" s="411">
        <f t="shared" ref="AH503" si="1460">AH502</f>
        <v>0</v>
      </c>
      <c r="AI503" s="411">
        <f t="shared" ref="AI503" si="1461">AI502</f>
        <v>0</v>
      </c>
      <c r="AJ503" s="411">
        <f t="shared" ref="AJ503" si="1462">AJ502</f>
        <v>0</v>
      </c>
      <c r="AK503" s="411">
        <f t="shared" ref="AK503" si="1463">AK502</f>
        <v>0</v>
      </c>
      <c r="AL503" s="411">
        <f t="shared" ref="AL503" si="1464">AL502</f>
        <v>0</v>
      </c>
      <c r="AM503" s="306"/>
    </row>
    <row r="504" spans="1:39" outlineLevel="1">
      <c r="A504" s="532"/>
      <c r="B504" s="428"/>
      <c r="C504" s="291"/>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412"/>
      <c r="Z504" s="425"/>
      <c r="AA504" s="425"/>
      <c r="AB504" s="425"/>
      <c r="AC504" s="425"/>
      <c r="AD504" s="425"/>
      <c r="AE504" s="425"/>
      <c r="AF504" s="425"/>
      <c r="AG504" s="425"/>
      <c r="AH504" s="425"/>
      <c r="AI504" s="425"/>
      <c r="AJ504" s="425"/>
      <c r="AK504" s="425"/>
      <c r="AL504" s="425"/>
      <c r="AM504" s="306"/>
    </row>
    <row r="505" spans="1:39" ht="30" outlineLevel="1">
      <c r="A505" s="532">
        <v>32</v>
      </c>
      <c r="B505" s="428" t="s">
        <v>124</v>
      </c>
      <c r="C505" s="291" t="s">
        <v>25</v>
      </c>
      <c r="D505" s="295"/>
      <c r="E505" s="295"/>
      <c r="F505" s="295"/>
      <c r="G505" s="295"/>
      <c r="H505" s="295"/>
      <c r="I505" s="295"/>
      <c r="J505" s="295"/>
      <c r="K505" s="295"/>
      <c r="L505" s="295"/>
      <c r="M505" s="295"/>
      <c r="N505" s="295">
        <v>12</v>
      </c>
      <c r="O505" s="295"/>
      <c r="P505" s="295"/>
      <c r="Q505" s="295"/>
      <c r="R505" s="295"/>
      <c r="S505" s="295"/>
      <c r="T505" s="295"/>
      <c r="U505" s="295"/>
      <c r="V505" s="295"/>
      <c r="W505" s="295"/>
      <c r="X505" s="295"/>
      <c r="Y505" s="426"/>
      <c r="Z505" s="410"/>
      <c r="AA505" s="410"/>
      <c r="AB505" s="410"/>
      <c r="AC505" s="410"/>
      <c r="AD505" s="410"/>
      <c r="AE505" s="410"/>
      <c r="AF505" s="415"/>
      <c r="AG505" s="415"/>
      <c r="AH505" s="415"/>
      <c r="AI505" s="415"/>
      <c r="AJ505" s="415"/>
      <c r="AK505" s="415"/>
      <c r="AL505" s="415"/>
      <c r="AM505" s="296">
        <f>SUM(Y505:AL505)</f>
        <v>0</v>
      </c>
    </row>
    <row r="506" spans="1:39" outlineLevel="1">
      <c r="A506" s="532"/>
      <c r="B506" s="431" t="s">
        <v>309</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411">
        <f>Y505</f>
        <v>0</v>
      </c>
      <c r="Z506" s="411">
        <f t="shared" ref="Z506" si="1465">Z505</f>
        <v>0</v>
      </c>
      <c r="AA506" s="411">
        <f t="shared" ref="AA506" si="1466">AA505</f>
        <v>0</v>
      </c>
      <c r="AB506" s="411">
        <f t="shared" ref="AB506" si="1467">AB505</f>
        <v>0</v>
      </c>
      <c r="AC506" s="411">
        <f t="shared" ref="AC506" si="1468">AC505</f>
        <v>0</v>
      </c>
      <c r="AD506" s="411">
        <f t="shared" ref="AD506" si="1469">AD505</f>
        <v>0</v>
      </c>
      <c r="AE506" s="411">
        <f t="shared" ref="AE506" si="1470">AE505</f>
        <v>0</v>
      </c>
      <c r="AF506" s="411">
        <f t="shared" ref="AF506" si="1471">AF505</f>
        <v>0</v>
      </c>
      <c r="AG506" s="411">
        <f t="shared" ref="AG506" si="1472">AG505</f>
        <v>0</v>
      </c>
      <c r="AH506" s="411">
        <f t="shared" ref="AH506" si="1473">AH505</f>
        <v>0</v>
      </c>
      <c r="AI506" s="411">
        <f t="shared" ref="AI506" si="1474">AI505</f>
        <v>0</v>
      </c>
      <c r="AJ506" s="411">
        <f t="shared" ref="AJ506" si="1475">AJ505</f>
        <v>0</v>
      </c>
      <c r="AK506" s="411">
        <f t="shared" ref="AK506" si="1476">AK505</f>
        <v>0</v>
      </c>
      <c r="AL506" s="411">
        <f t="shared" ref="AL506" si="1477">AL505</f>
        <v>0</v>
      </c>
      <c r="AM506" s="306"/>
    </row>
    <row r="507" spans="1:39" outlineLevel="1">
      <c r="A507" s="532"/>
      <c r="B507" s="428"/>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412"/>
      <c r="Z507" s="425"/>
      <c r="AA507" s="425"/>
      <c r="AB507" s="425"/>
      <c r="AC507" s="425"/>
      <c r="AD507" s="425"/>
      <c r="AE507" s="425"/>
      <c r="AF507" s="425"/>
      <c r="AG507" s="425"/>
      <c r="AH507" s="425"/>
      <c r="AI507" s="425"/>
      <c r="AJ507" s="425"/>
      <c r="AK507" s="425"/>
      <c r="AL507" s="425"/>
      <c r="AM507" s="306"/>
    </row>
    <row r="508" spans="1:39" ht="15.75" outlineLevel="1">
      <c r="A508" s="532"/>
      <c r="B508" s="504" t="s">
        <v>502</v>
      </c>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outlineLevel="1">
      <c r="A509" s="532">
        <v>33</v>
      </c>
      <c r="B509" s="428" t="s">
        <v>125</v>
      </c>
      <c r="C509" s="291" t="s">
        <v>25</v>
      </c>
      <c r="D509" s="295"/>
      <c r="E509" s="295"/>
      <c r="F509" s="295"/>
      <c r="G509" s="295"/>
      <c r="H509" s="295"/>
      <c r="I509" s="295"/>
      <c r="J509" s="295"/>
      <c r="K509" s="295"/>
      <c r="L509" s="295"/>
      <c r="M509" s="295"/>
      <c r="N509" s="295">
        <v>0</v>
      </c>
      <c r="O509" s="295"/>
      <c r="P509" s="295"/>
      <c r="Q509" s="295"/>
      <c r="R509" s="295"/>
      <c r="S509" s="295"/>
      <c r="T509" s="295"/>
      <c r="U509" s="295"/>
      <c r="V509" s="295"/>
      <c r="W509" s="295"/>
      <c r="X509" s="295"/>
      <c r="Y509" s="426"/>
      <c r="Z509" s="410"/>
      <c r="AA509" s="410"/>
      <c r="AB509" s="410"/>
      <c r="AC509" s="410"/>
      <c r="AD509" s="410"/>
      <c r="AE509" s="410"/>
      <c r="AF509" s="415"/>
      <c r="AG509" s="415"/>
      <c r="AH509" s="415"/>
      <c r="AI509" s="415"/>
      <c r="AJ509" s="415"/>
      <c r="AK509" s="415"/>
      <c r="AL509" s="415"/>
      <c r="AM509" s="296">
        <f>SUM(Y509:AL509)</f>
        <v>0</v>
      </c>
    </row>
    <row r="510" spans="1:39" outlineLevel="1">
      <c r="A510" s="532"/>
      <c r="B510" s="431" t="s">
        <v>309</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411">
        <f>Y509</f>
        <v>0</v>
      </c>
      <c r="Z510" s="411">
        <f t="shared" ref="Z510" si="1478">Z509</f>
        <v>0</v>
      </c>
      <c r="AA510" s="411">
        <f t="shared" ref="AA510" si="1479">AA509</f>
        <v>0</v>
      </c>
      <c r="AB510" s="411">
        <f t="shared" ref="AB510" si="1480">AB509</f>
        <v>0</v>
      </c>
      <c r="AC510" s="411">
        <f t="shared" ref="AC510" si="1481">AC509</f>
        <v>0</v>
      </c>
      <c r="AD510" s="411">
        <f t="shared" ref="AD510" si="1482">AD509</f>
        <v>0</v>
      </c>
      <c r="AE510" s="411">
        <f t="shared" ref="AE510" si="1483">AE509</f>
        <v>0</v>
      </c>
      <c r="AF510" s="411">
        <f t="shared" ref="AF510" si="1484">AF509</f>
        <v>0</v>
      </c>
      <c r="AG510" s="411">
        <f t="shared" ref="AG510" si="1485">AG509</f>
        <v>0</v>
      </c>
      <c r="AH510" s="411">
        <f t="shared" ref="AH510" si="1486">AH509</f>
        <v>0</v>
      </c>
      <c r="AI510" s="411">
        <f t="shared" ref="AI510" si="1487">AI509</f>
        <v>0</v>
      </c>
      <c r="AJ510" s="411">
        <f t="shared" ref="AJ510" si="1488">AJ509</f>
        <v>0</v>
      </c>
      <c r="AK510" s="411">
        <f t="shared" ref="AK510" si="1489">AK509</f>
        <v>0</v>
      </c>
      <c r="AL510" s="411">
        <f t="shared" ref="AL510" si="1490">AL509</f>
        <v>0</v>
      </c>
      <c r="AM510" s="306"/>
    </row>
    <row r="511" spans="1:39" outlineLevel="1">
      <c r="A511" s="532"/>
      <c r="B511" s="428"/>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412"/>
      <c r="Z511" s="425"/>
      <c r="AA511" s="425"/>
      <c r="AB511" s="425"/>
      <c r="AC511" s="425"/>
      <c r="AD511" s="425"/>
      <c r="AE511" s="425"/>
      <c r="AF511" s="425"/>
      <c r="AG511" s="425"/>
      <c r="AH511" s="425"/>
      <c r="AI511" s="425"/>
      <c r="AJ511" s="425"/>
      <c r="AK511" s="425"/>
      <c r="AL511" s="425"/>
      <c r="AM511" s="306"/>
    </row>
    <row r="512" spans="1:39" outlineLevel="1">
      <c r="A512" s="532">
        <v>34</v>
      </c>
      <c r="B512" s="428" t="s">
        <v>126</v>
      </c>
      <c r="C512" s="291" t="s">
        <v>25</v>
      </c>
      <c r="D512" s="295"/>
      <c r="E512" s="295"/>
      <c r="F512" s="295"/>
      <c r="G512" s="295"/>
      <c r="H512" s="295"/>
      <c r="I512" s="295"/>
      <c r="J512" s="295"/>
      <c r="K512" s="295"/>
      <c r="L512" s="295"/>
      <c r="M512" s="295"/>
      <c r="N512" s="295">
        <v>0</v>
      </c>
      <c r="O512" s="295"/>
      <c r="P512" s="295"/>
      <c r="Q512" s="295"/>
      <c r="R512" s="295"/>
      <c r="S512" s="295"/>
      <c r="T512" s="295"/>
      <c r="U512" s="295"/>
      <c r="V512" s="295"/>
      <c r="W512" s="295"/>
      <c r="X512" s="295"/>
      <c r="Y512" s="426"/>
      <c r="Z512" s="410"/>
      <c r="AA512" s="410"/>
      <c r="AB512" s="410"/>
      <c r="AC512" s="410"/>
      <c r="AD512" s="410"/>
      <c r="AE512" s="410"/>
      <c r="AF512" s="415"/>
      <c r="AG512" s="415"/>
      <c r="AH512" s="415"/>
      <c r="AI512" s="415"/>
      <c r="AJ512" s="415"/>
      <c r="AK512" s="415"/>
      <c r="AL512" s="415"/>
      <c r="AM512" s="296">
        <f>SUM(Y512:AL512)</f>
        <v>0</v>
      </c>
    </row>
    <row r="513" spans="1:39" outlineLevel="1">
      <c r="A513" s="532"/>
      <c r="B513" s="431" t="s">
        <v>309</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411">
        <f>Y512</f>
        <v>0</v>
      </c>
      <c r="Z513" s="411">
        <f t="shared" ref="Z513" si="1491">Z512</f>
        <v>0</v>
      </c>
      <c r="AA513" s="411">
        <f t="shared" ref="AA513" si="1492">AA512</f>
        <v>0</v>
      </c>
      <c r="AB513" s="411">
        <f t="shared" ref="AB513" si="1493">AB512</f>
        <v>0</v>
      </c>
      <c r="AC513" s="411">
        <f t="shared" ref="AC513" si="1494">AC512</f>
        <v>0</v>
      </c>
      <c r="AD513" s="411">
        <f t="shared" ref="AD513" si="1495">AD512</f>
        <v>0</v>
      </c>
      <c r="AE513" s="411">
        <f t="shared" ref="AE513" si="1496">AE512</f>
        <v>0</v>
      </c>
      <c r="AF513" s="411">
        <f t="shared" ref="AF513" si="1497">AF512</f>
        <v>0</v>
      </c>
      <c r="AG513" s="411">
        <f t="shared" ref="AG513" si="1498">AG512</f>
        <v>0</v>
      </c>
      <c r="AH513" s="411">
        <f t="shared" ref="AH513" si="1499">AH512</f>
        <v>0</v>
      </c>
      <c r="AI513" s="411">
        <f t="shared" ref="AI513" si="1500">AI512</f>
        <v>0</v>
      </c>
      <c r="AJ513" s="411">
        <f t="shared" ref="AJ513" si="1501">AJ512</f>
        <v>0</v>
      </c>
      <c r="AK513" s="411">
        <f t="shared" ref="AK513" si="1502">AK512</f>
        <v>0</v>
      </c>
      <c r="AL513" s="411">
        <f t="shared" ref="AL513" si="1503">AL512</f>
        <v>0</v>
      </c>
      <c r="AM513" s="306"/>
    </row>
    <row r="514" spans="1:39" outlineLevel="1">
      <c r="A514" s="532"/>
      <c r="B514" s="428"/>
      <c r="C514" s="291"/>
      <c r="D514" s="291"/>
      <c r="E514" s="291"/>
      <c r="F514" s="291"/>
      <c r="G514" s="291"/>
      <c r="H514" s="291"/>
      <c r="I514" s="291"/>
      <c r="J514" s="291"/>
      <c r="K514" s="291"/>
      <c r="L514" s="291"/>
      <c r="M514" s="291"/>
      <c r="N514" s="291"/>
      <c r="O514" s="291"/>
      <c r="P514" s="291"/>
      <c r="Q514" s="291"/>
      <c r="R514" s="291"/>
      <c r="S514" s="291"/>
      <c r="T514" s="291"/>
      <c r="U514" s="291"/>
      <c r="V514" s="291"/>
      <c r="W514" s="291"/>
      <c r="X514" s="291"/>
      <c r="Y514" s="412"/>
      <c r="Z514" s="425"/>
      <c r="AA514" s="425"/>
      <c r="AB514" s="425"/>
      <c r="AC514" s="425"/>
      <c r="AD514" s="425"/>
      <c r="AE514" s="425"/>
      <c r="AF514" s="425"/>
      <c r="AG514" s="425"/>
      <c r="AH514" s="425"/>
      <c r="AI514" s="425"/>
      <c r="AJ514" s="425"/>
      <c r="AK514" s="425"/>
      <c r="AL514" s="425"/>
      <c r="AM514" s="306"/>
    </row>
    <row r="515" spans="1:39" outlineLevel="1">
      <c r="A515" s="532">
        <v>35</v>
      </c>
      <c r="B515" s="428" t="s">
        <v>127</v>
      </c>
      <c r="C515" s="291" t="s">
        <v>25</v>
      </c>
      <c r="D515" s="295"/>
      <c r="E515" s="295"/>
      <c r="F515" s="295"/>
      <c r="G515" s="295"/>
      <c r="H515" s="295"/>
      <c r="I515" s="295"/>
      <c r="J515" s="295"/>
      <c r="K515" s="295"/>
      <c r="L515" s="295"/>
      <c r="M515" s="295"/>
      <c r="N515" s="295">
        <v>0</v>
      </c>
      <c r="O515" s="295"/>
      <c r="P515" s="295"/>
      <c r="Q515" s="295"/>
      <c r="R515" s="295"/>
      <c r="S515" s="295"/>
      <c r="T515" s="295"/>
      <c r="U515" s="295"/>
      <c r="V515" s="295"/>
      <c r="W515" s="295"/>
      <c r="X515" s="295"/>
      <c r="Y515" s="426"/>
      <c r="Z515" s="410"/>
      <c r="AA515" s="410"/>
      <c r="AB515" s="410"/>
      <c r="AC515" s="410"/>
      <c r="AD515" s="410"/>
      <c r="AE515" s="410"/>
      <c r="AF515" s="415"/>
      <c r="AG515" s="415"/>
      <c r="AH515" s="415"/>
      <c r="AI515" s="415"/>
      <c r="AJ515" s="415"/>
      <c r="AK515" s="415"/>
      <c r="AL515" s="415"/>
      <c r="AM515" s="296">
        <f>SUM(Y515:AL515)</f>
        <v>0</v>
      </c>
    </row>
    <row r="516" spans="1:39" outlineLevel="1">
      <c r="A516" s="532"/>
      <c r="B516" s="431" t="s">
        <v>309</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411">
        <f>Y515</f>
        <v>0</v>
      </c>
      <c r="Z516" s="411">
        <f t="shared" ref="Z516" si="1504">Z515</f>
        <v>0</v>
      </c>
      <c r="AA516" s="411">
        <f t="shared" ref="AA516" si="1505">AA515</f>
        <v>0</v>
      </c>
      <c r="AB516" s="411">
        <f t="shared" ref="AB516" si="1506">AB515</f>
        <v>0</v>
      </c>
      <c r="AC516" s="411">
        <f t="shared" ref="AC516" si="1507">AC515</f>
        <v>0</v>
      </c>
      <c r="AD516" s="411">
        <f t="shared" ref="AD516" si="1508">AD515</f>
        <v>0</v>
      </c>
      <c r="AE516" s="411">
        <f t="shared" ref="AE516" si="1509">AE515</f>
        <v>0</v>
      </c>
      <c r="AF516" s="411">
        <f t="shared" ref="AF516" si="1510">AF515</f>
        <v>0</v>
      </c>
      <c r="AG516" s="411">
        <f t="shared" ref="AG516" si="1511">AG515</f>
        <v>0</v>
      </c>
      <c r="AH516" s="411">
        <f t="shared" ref="AH516" si="1512">AH515</f>
        <v>0</v>
      </c>
      <c r="AI516" s="411">
        <f t="shared" ref="AI516" si="1513">AI515</f>
        <v>0</v>
      </c>
      <c r="AJ516" s="411">
        <f t="shared" ref="AJ516" si="1514">AJ515</f>
        <v>0</v>
      </c>
      <c r="AK516" s="411">
        <f t="shared" ref="AK516" si="1515">AK515</f>
        <v>0</v>
      </c>
      <c r="AL516" s="411">
        <f t="shared" ref="AL516" si="1516">AL515</f>
        <v>0</v>
      </c>
      <c r="AM516" s="306"/>
    </row>
    <row r="517" spans="1:39" outlineLevel="1">
      <c r="A517" s="532"/>
      <c r="B517" s="43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412"/>
      <c r="Z517" s="425"/>
      <c r="AA517" s="425"/>
      <c r="AB517" s="425"/>
      <c r="AC517" s="425"/>
      <c r="AD517" s="425"/>
      <c r="AE517" s="425"/>
      <c r="AF517" s="425"/>
      <c r="AG517" s="425"/>
      <c r="AH517" s="425"/>
      <c r="AI517" s="425"/>
      <c r="AJ517" s="425"/>
      <c r="AK517" s="425"/>
      <c r="AL517" s="425"/>
      <c r="AM517" s="306"/>
    </row>
    <row r="518" spans="1:39" ht="15.75" outlineLevel="1">
      <c r="A518" s="532"/>
      <c r="B518" s="504" t="s">
        <v>503</v>
      </c>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ht="45" outlineLevel="1">
      <c r="A519" s="532">
        <v>36</v>
      </c>
      <c r="B519" s="428" t="s">
        <v>128</v>
      </c>
      <c r="C519" s="291" t="s">
        <v>25</v>
      </c>
      <c r="D519" s="295"/>
      <c r="E519" s="295"/>
      <c r="F519" s="295"/>
      <c r="G519" s="295"/>
      <c r="H519" s="295"/>
      <c r="I519" s="295"/>
      <c r="J519" s="295"/>
      <c r="K519" s="295"/>
      <c r="L519" s="295"/>
      <c r="M519" s="295"/>
      <c r="N519" s="295">
        <v>12</v>
      </c>
      <c r="O519" s="295"/>
      <c r="P519" s="295"/>
      <c r="Q519" s="295"/>
      <c r="R519" s="295"/>
      <c r="S519" s="295"/>
      <c r="T519" s="295"/>
      <c r="U519" s="295"/>
      <c r="V519" s="295"/>
      <c r="W519" s="295"/>
      <c r="X519" s="295"/>
      <c r="Y519" s="426"/>
      <c r="Z519" s="410"/>
      <c r="AA519" s="410"/>
      <c r="AB519" s="410"/>
      <c r="AC519" s="410"/>
      <c r="AD519" s="410"/>
      <c r="AE519" s="410"/>
      <c r="AF519" s="415"/>
      <c r="AG519" s="415"/>
      <c r="AH519" s="415"/>
      <c r="AI519" s="415"/>
      <c r="AJ519" s="415"/>
      <c r="AK519" s="415"/>
      <c r="AL519" s="415"/>
      <c r="AM519" s="296">
        <f>SUM(Y519:AL519)</f>
        <v>0</v>
      </c>
    </row>
    <row r="520" spans="1:39" outlineLevel="1">
      <c r="A520" s="532"/>
      <c r="B520" s="431" t="s">
        <v>309</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411">
        <f>Y519</f>
        <v>0</v>
      </c>
      <c r="Z520" s="411">
        <f t="shared" ref="Z520" si="1517">Z519</f>
        <v>0</v>
      </c>
      <c r="AA520" s="411">
        <f t="shared" ref="AA520" si="1518">AA519</f>
        <v>0</v>
      </c>
      <c r="AB520" s="411">
        <f t="shared" ref="AB520" si="1519">AB519</f>
        <v>0</v>
      </c>
      <c r="AC520" s="411">
        <f t="shared" ref="AC520" si="1520">AC519</f>
        <v>0</v>
      </c>
      <c r="AD520" s="411">
        <f t="shared" ref="AD520" si="1521">AD519</f>
        <v>0</v>
      </c>
      <c r="AE520" s="411">
        <f t="shared" ref="AE520" si="1522">AE519</f>
        <v>0</v>
      </c>
      <c r="AF520" s="411">
        <f t="shared" ref="AF520" si="1523">AF519</f>
        <v>0</v>
      </c>
      <c r="AG520" s="411">
        <f t="shared" ref="AG520" si="1524">AG519</f>
        <v>0</v>
      </c>
      <c r="AH520" s="411">
        <f t="shared" ref="AH520" si="1525">AH519</f>
        <v>0</v>
      </c>
      <c r="AI520" s="411">
        <f t="shared" ref="AI520" si="1526">AI519</f>
        <v>0</v>
      </c>
      <c r="AJ520" s="411">
        <f t="shared" ref="AJ520" si="1527">AJ519</f>
        <v>0</v>
      </c>
      <c r="AK520" s="411">
        <f t="shared" ref="AK520" si="1528">AK519</f>
        <v>0</v>
      </c>
      <c r="AL520" s="411">
        <f t="shared" ref="AL520" si="1529">AL519</f>
        <v>0</v>
      </c>
      <c r="AM520" s="306"/>
    </row>
    <row r="521" spans="1:39" outlineLevel="1">
      <c r="A521" s="532"/>
      <c r="B521" s="428"/>
      <c r="C521" s="291"/>
      <c r="D521" s="291"/>
      <c r="E521" s="291"/>
      <c r="F521" s="291"/>
      <c r="G521" s="291"/>
      <c r="H521" s="291"/>
      <c r="I521" s="291"/>
      <c r="J521" s="291"/>
      <c r="K521" s="291"/>
      <c r="L521" s="291"/>
      <c r="M521" s="291"/>
      <c r="N521" s="291"/>
      <c r="O521" s="291"/>
      <c r="P521" s="291"/>
      <c r="Q521" s="291"/>
      <c r="R521" s="291"/>
      <c r="S521" s="291"/>
      <c r="T521" s="291"/>
      <c r="U521" s="291"/>
      <c r="V521" s="291"/>
      <c r="W521" s="291"/>
      <c r="X521" s="291"/>
      <c r="Y521" s="412"/>
      <c r="Z521" s="425"/>
      <c r="AA521" s="425"/>
      <c r="AB521" s="425"/>
      <c r="AC521" s="425"/>
      <c r="AD521" s="425"/>
      <c r="AE521" s="425"/>
      <c r="AF521" s="425"/>
      <c r="AG521" s="425"/>
      <c r="AH521" s="425"/>
      <c r="AI521" s="425"/>
      <c r="AJ521" s="425"/>
      <c r="AK521" s="425"/>
      <c r="AL521" s="425"/>
      <c r="AM521" s="306"/>
    </row>
    <row r="522" spans="1:39" ht="30" outlineLevel="1">
      <c r="A522" s="532">
        <v>37</v>
      </c>
      <c r="B522" s="428" t="s">
        <v>129</v>
      </c>
      <c r="C522" s="291" t="s">
        <v>25</v>
      </c>
      <c r="D522" s="295"/>
      <c r="E522" s="295"/>
      <c r="F522" s="295"/>
      <c r="G522" s="295"/>
      <c r="H522" s="295"/>
      <c r="I522" s="295"/>
      <c r="J522" s="295"/>
      <c r="K522" s="295"/>
      <c r="L522" s="295"/>
      <c r="M522" s="295"/>
      <c r="N522" s="295">
        <v>12</v>
      </c>
      <c r="O522" s="295"/>
      <c r="P522" s="295"/>
      <c r="Q522" s="295"/>
      <c r="R522" s="295"/>
      <c r="S522" s="295"/>
      <c r="T522" s="295"/>
      <c r="U522" s="295"/>
      <c r="V522" s="295"/>
      <c r="W522" s="295"/>
      <c r="X522" s="295"/>
      <c r="Y522" s="426"/>
      <c r="Z522" s="410"/>
      <c r="AA522" s="410"/>
      <c r="AB522" s="410"/>
      <c r="AC522" s="410"/>
      <c r="AD522" s="410"/>
      <c r="AE522" s="410"/>
      <c r="AF522" s="415"/>
      <c r="AG522" s="415"/>
      <c r="AH522" s="415"/>
      <c r="AI522" s="415"/>
      <c r="AJ522" s="415"/>
      <c r="AK522" s="415"/>
      <c r="AL522" s="415"/>
      <c r="AM522" s="296">
        <f>SUM(Y522:AL522)</f>
        <v>0</v>
      </c>
    </row>
    <row r="523" spans="1:39" outlineLevel="1">
      <c r="A523" s="532"/>
      <c r="B523" s="431" t="s">
        <v>309</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411">
        <f>Y522</f>
        <v>0</v>
      </c>
      <c r="Z523" s="411">
        <f t="shared" ref="Z523" si="1530">Z522</f>
        <v>0</v>
      </c>
      <c r="AA523" s="411">
        <f t="shared" ref="AA523" si="1531">AA522</f>
        <v>0</v>
      </c>
      <c r="AB523" s="411">
        <f t="shared" ref="AB523" si="1532">AB522</f>
        <v>0</v>
      </c>
      <c r="AC523" s="411">
        <f t="shared" ref="AC523" si="1533">AC522</f>
        <v>0</v>
      </c>
      <c r="AD523" s="411">
        <f t="shared" ref="AD523" si="1534">AD522</f>
        <v>0</v>
      </c>
      <c r="AE523" s="411">
        <f t="shared" ref="AE523" si="1535">AE522</f>
        <v>0</v>
      </c>
      <c r="AF523" s="411">
        <f t="shared" ref="AF523" si="1536">AF522</f>
        <v>0</v>
      </c>
      <c r="AG523" s="411">
        <f t="shared" ref="AG523" si="1537">AG522</f>
        <v>0</v>
      </c>
      <c r="AH523" s="411">
        <f t="shared" ref="AH523" si="1538">AH522</f>
        <v>0</v>
      </c>
      <c r="AI523" s="411">
        <f t="shared" ref="AI523" si="1539">AI522</f>
        <v>0</v>
      </c>
      <c r="AJ523" s="411">
        <f t="shared" ref="AJ523" si="1540">AJ522</f>
        <v>0</v>
      </c>
      <c r="AK523" s="411">
        <f t="shared" ref="AK523" si="1541">AK522</f>
        <v>0</v>
      </c>
      <c r="AL523" s="411">
        <f t="shared" ref="AL523" si="1542">AL522</f>
        <v>0</v>
      </c>
      <c r="AM523" s="306"/>
    </row>
    <row r="524" spans="1:39" outlineLevel="1">
      <c r="A524" s="532"/>
      <c r="B524" s="428"/>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412"/>
      <c r="Z524" s="425"/>
      <c r="AA524" s="425"/>
      <c r="AB524" s="425"/>
      <c r="AC524" s="425"/>
      <c r="AD524" s="425"/>
      <c r="AE524" s="425"/>
      <c r="AF524" s="425"/>
      <c r="AG524" s="425"/>
      <c r="AH524" s="425"/>
      <c r="AI524" s="425"/>
      <c r="AJ524" s="425"/>
      <c r="AK524" s="425"/>
      <c r="AL524" s="425"/>
      <c r="AM524" s="306"/>
    </row>
    <row r="525" spans="1:39" outlineLevel="1">
      <c r="A525" s="532">
        <v>38</v>
      </c>
      <c r="B525" s="428" t="s">
        <v>130</v>
      </c>
      <c r="C525" s="291" t="s">
        <v>25</v>
      </c>
      <c r="D525" s="295"/>
      <c r="E525" s="295"/>
      <c r="F525" s="295"/>
      <c r="G525" s="295"/>
      <c r="H525" s="295"/>
      <c r="I525" s="295"/>
      <c r="J525" s="295"/>
      <c r="K525" s="295"/>
      <c r="L525" s="295"/>
      <c r="M525" s="295"/>
      <c r="N525" s="295">
        <v>12</v>
      </c>
      <c r="O525" s="295"/>
      <c r="P525" s="295"/>
      <c r="Q525" s="295"/>
      <c r="R525" s="295"/>
      <c r="S525" s="295"/>
      <c r="T525" s="295"/>
      <c r="U525" s="295"/>
      <c r="V525" s="295"/>
      <c r="W525" s="295"/>
      <c r="X525" s="295"/>
      <c r="Y525" s="426"/>
      <c r="Z525" s="410"/>
      <c r="AA525" s="410"/>
      <c r="AB525" s="410"/>
      <c r="AC525" s="410"/>
      <c r="AD525" s="410"/>
      <c r="AE525" s="410"/>
      <c r="AF525" s="415"/>
      <c r="AG525" s="415"/>
      <c r="AH525" s="415"/>
      <c r="AI525" s="415"/>
      <c r="AJ525" s="415"/>
      <c r="AK525" s="415"/>
      <c r="AL525" s="415"/>
      <c r="AM525" s="296">
        <f>SUM(Y525:AL525)</f>
        <v>0</v>
      </c>
    </row>
    <row r="526" spans="1:39" outlineLevel="1">
      <c r="A526" s="532"/>
      <c r="B526" s="431" t="s">
        <v>309</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411">
        <f>Y525</f>
        <v>0</v>
      </c>
      <c r="Z526" s="411">
        <f t="shared" ref="Z526" si="1543">Z525</f>
        <v>0</v>
      </c>
      <c r="AA526" s="411">
        <f t="shared" ref="AA526" si="1544">AA525</f>
        <v>0</v>
      </c>
      <c r="AB526" s="411">
        <f t="shared" ref="AB526" si="1545">AB525</f>
        <v>0</v>
      </c>
      <c r="AC526" s="411">
        <f t="shared" ref="AC526" si="1546">AC525</f>
        <v>0</v>
      </c>
      <c r="AD526" s="411">
        <f t="shared" ref="AD526" si="1547">AD525</f>
        <v>0</v>
      </c>
      <c r="AE526" s="411">
        <f t="shared" ref="AE526" si="1548">AE525</f>
        <v>0</v>
      </c>
      <c r="AF526" s="411">
        <f t="shared" ref="AF526" si="1549">AF525</f>
        <v>0</v>
      </c>
      <c r="AG526" s="411">
        <f t="shared" ref="AG526" si="1550">AG525</f>
        <v>0</v>
      </c>
      <c r="AH526" s="411">
        <f t="shared" ref="AH526" si="1551">AH525</f>
        <v>0</v>
      </c>
      <c r="AI526" s="411">
        <f t="shared" ref="AI526" si="1552">AI525</f>
        <v>0</v>
      </c>
      <c r="AJ526" s="411">
        <f t="shared" ref="AJ526" si="1553">AJ525</f>
        <v>0</v>
      </c>
      <c r="AK526" s="411">
        <f t="shared" ref="AK526" si="1554">AK525</f>
        <v>0</v>
      </c>
      <c r="AL526" s="411">
        <f t="shared" ref="AL526" si="1555">AL525</f>
        <v>0</v>
      </c>
      <c r="AM526" s="306"/>
    </row>
    <row r="527" spans="1:39" outlineLevel="1">
      <c r="A527" s="532"/>
      <c r="B527" s="428"/>
      <c r="C527" s="291"/>
      <c r="D527" s="291"/>
      <c r="E527" s="291"/>
      <c r="F527" s="291"/>
      <c r="G527" s="291"/>
      <c r="H527" s="291"/>
      <c r="I527" s="291"/>
      <c r="J527" s="291"/>
      <c r="K527" s="291"/>
      <c r="L527" s="291"/>
      <c r="M527" s="291"/>
      <c r="N527" s="291"/>
      <c r="O527" s="291"/>
      <c r="P527" s="291"/>
      <c r="Q527" s="291"/>
      <c r="R527" s="291"/>
      <c r="S527" s="291"/>
      <c r="T527" s="291"/>
      <c r="U527" s="291"/>
      <c r="V527" s="291"/>
      <c r="W527" s="291"/>
      <c r="X527" s="291"/>
      <c r="Y527" s="412"/>
      <c r="Z527" s="425"/>
      <c r="AA527" s="425"/>
      <c r="AB527" s="425"/>
      <c r="AC527" s="425"/>
      <c r="AD527" s="425"/>
      <c r="AE527" s="425"/>
      <c r="AF527" s="425"/>
      <c r="AG527" s="425"/>
      <c r="AH527" s="425"/>
      <c r="AI527" s="425"/>
      <c r="AJ527" s="425"/>
      <c r="AK527" s="425"/>
      <c r="AL527" s="425"/>
      <c r="AM527" s="306"/>
    </row>
    <row r="528" spans="1:39" ht="30" outlineLevel="1">
      <c r="A528" s="532">
        <v>39</v>
      </c>
      <c r="B528" s="428"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426"/>
      <c r="Z528" s="410"/>
      <c r="AA528" s="410"/>
      <c r="AB528" s="410"/>
      <c r="AC528" s="410"/>
      <c r="AD528" s="410"/>
      <c r="AE528" s="410"/>
      <c r="AF528" s="415"/>
      <c r="AG528" s="415"/>
      <c r="AH528" s="415"/>
      <c r="AI528" s="415"/>
      <c r="AJ528" s="415"/>
      <c r="AK528" s="415"/>
      <c r="AL528" s="415"/>
      <c r="AM528" s="296">
        <f>SUM(Y528:AL528)</f>
        <v>0</v>
      </c>
    </row>
    <row r="529" spans="1:39" outlineLevel="1">
      <c r="A529" s="532"/>
      <c r="B529" s="431" t="s">
        <v>309</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411">
        <f>Y528</f>
        <v>0</v>
      </c>
      <c r="Z529" s="411">
        <f t="shared" ref="Z529" si="1556">Z528</f>
        <v>0</v>
      </c>
      <c r="AA529" s="411">
        <f t="shared" ref="AA529" si="1557">AA528</f>
        <v>0</v>
      </c>
      <c r="AB529" s="411">
        <f t="shared" ref="AB529" si="1558">AB528</f>
        <v>0</v>
      </c>
      <c r="AC529" s="411">
        <f t="shared" ref="AC529" si="1559">AC528</f>
        <v>0</v>
      </c>
      <c r="AD529" s="411">
        <f t="shared" ref="AD529" si="1560">AD528</f>
        <v>0</v>
      </c>
      <c r="AE529" s="411">
        <f t="shared" ref="AE529" si="1561">AE528</f>
        <v>0</v>
      </c>
      <c r="AF529" s="411">
        <f t="shared" ref="AF529" si="1562">AF528</f>
        <v>0</v>
      </c>
      <c r="AG529" s="411">
        <f t="shared" ref="AG529" si="1563">AG528</f>
        <v>0</v>
      </c>
      <c r="AH529" s="411">
        <f t="shared" ref="AH529" si="1564">AH528</f>
        <v>0</v>
      </c>
      <c r="AI529" s="411">
        <f t="shared" ref="AI529" si="1565">AI528</f>
        <v>0</v>
      </c>
      <c r="AJ529" s="411">
        <f t="shared" ref="AJ529" si="1566">AJ528</f>
        <v>0</v>
      </c>
      <c r="AK529" s="411">
        <f t="shared" ref="AK529" si="1567">AK528</f>
        <v>0</v>
      </c>
      <c r="AL529" s="411">
        <f t="shared" ref="AL529" si="1568">AL528</f>
        <v>0</v>
      </c>
      <c r="AM529" s="306"/>
    </row>
    <row r="530" spans="1:39" outlineLevel="1">
      <c r="A530" s="532"/>
      <c r="B530" s="428"/>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412"/>
      <c r="Z530" s="425"/>
      <c r="AA530" s="425"/>
      <c r="AB530" s="425"/>
      <c r="AC530" s="425"/>
      <c r="AD530" s="425"/>
      <c r="AE530" s="425"/>
      <c r="AF530" s="425"/>
      <c r="AG530" s="425"/>
      <c r="AH530" s="425"/>
      <c r="AI530" s="425"/>
      <c r="AJ530" s="425"/>
      <c r="AK530" s="425"/>
      <c r="AL530" s="425"/>
      <c r="AM530" s="306"/>
    </row>
    <row r="531" spans="1:39" ht="30" outlineLevel="1">
      <c r="A531" s="532">
        <v>40</v>
      </c>
      <c r="B531" s="428"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426"/>
      <c r="Z531" s="410"/>
      <c r="AA531" s="410"/>
      <c r="AB531" s="410"/>
      <c r="AC531" s="410"/>
      <c r="AD531" s="410"/>
      <c r="AE531" s="410"/>
      <c r="AF531" s="415"/>
      <c r="AG531" s="415"/>
      <c r="AH531" s="415"/>
      <c r="AI531" s="415"/>
      <c r="AJ531" s="415"/>
      <c r="AK531" s="415"/>
      <c r="AL531" s="415"/>
      <c r="AM531" s="296">
        <f>SUM(Y531:AL531)</f>
        <v>0</v>
      </c>
    </row>
    <row r="532" spans="1:39" outlineLevel="1">
      <c r="A532" s="532"/>
      <c r="B532" s="431" t="s">
        <v>309</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411">
        <f>Y531</f>
        <v>0</v>
      </c>
      <c r="Z532" s="411">
        <f t="shared" ref="Z532" si="1569">Z531</f>
        <v>0</v>
      </c>
      <c r="AA532" s="411">
        <f t="shared" ref="AA532" si="1570">AA531</f>
        <v>0</v>
      </c>
      <c r="AB532" s="411">
        <f t="shared" ref="AB532" si="1571">AB531</f>
        <v>0</v>
      </c>
      <c r="AC532" s="411">
        <f t="shared" ref="AC532" si="1572">AC531</f>
        <v>0</v>
      </c>
      <c r="AD532" s="411">
        <f t="shared" ref="AD532" si="1573">AD531</f>
        <v>0</v>
      </c>
      <c r="AE532" s="411">
        <f t="shared" ref="AE532" si="1574">AE531</f>
        <v>0</v>
      </c>
      <c r="AF532" s="411">
        <f t="shared" ref="AF532" si="1575">AF531</f>
        <v>0</v>
      </c>
      <c r="AG532" s="411">
        <f t="shared" ref="AG532" si="1576">AG531</f>
        <v>0</v>
      </c>
      <c r="AH532" s="411">
        <f t="shared" ref="AH532" si="1577">AH531</f>
        <v>0</v>
      </c>
      <c r="AI532" s="411">
        <f t="shared" ref="AI532" si="1578">AI531</f>
        <v>0</v>
      </c>
      <c r="AJ532" s="411">
        <f t="shared" ref="AJ532" si="1579">AJ531</f>
        <v>0</v>
      </c>
      <c r="AK532" s="411">
        <f t="shared" ref="AK532" si="1580">AK531</f>
        <v>0</v>
      </c>
      <c r="AL532" s="411">
        <f t="shared" ref="AL532" si="1581">AL531</f>
        <v>0</v>
      </c>
      <c r="AM532" s="306"/>
    </row>
    <row r="533" spans="1:39" outlineLevel="1">
      <c r="A533" s="532"/>
      <c r="B533" s="428"/>
      <c r="C533" s="291"/>
      <c r="D533" s="291"/>
      <c r="E533" s="291"/>
      <c r="F533" s="291"/>
      <c r="G533" s="291"/>
      <c r="H533" s="291"/>
      <c r="I533" s="291"/>
      <c r="J533" s="291"/>
      <c r="K533" s="291"/>
      <c r="L533" s="291"/>
      <c r="M533" s="291"/>
      <c r="N533" s="291"/>
      <c r="O533" s="291"/>
      <c r="P533" s="291"/>
      <c r="Q533" s="291"/>
      <c r="R533" s="291"/>
      <c r="S533" s="291"/>
      <c r="T533" s="291"/>
      <c r="U533" s="291"/>
      <c r="V533" s="291"/>
      <c r="W533" s="291"/>
      <c r="X533" s="291"/>
      <c r="Y533" s="412"/>
      <c r="Z533" s="425"/>
      <c r="AA533" s="425"/>
      <c r="AB533" s="425"/>
      <c r="AC533" s="425"/>
      <c r="AD533" s="425"/>
      <c r="AE533" s="425"/>
      <c r="AF533" s="425"/>
      <c r="AG533" s="425"/>
      <c r="AH533" s="425"/>
      <c r="AI533" s="425"/>
      <c r="AJ533" s="425"/>
      <c r="AK533" s="425"/>
      <c r="AL533" s="425"/>
      <c r="AM533" s="306"/>
    </row>
    <row r="534" spans="1:39" ht="45" outlineLevel="1">
      <c r="A534" s="532">
        <v>41</v>
      </c>
      <c r="B534" s="428"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426"/>
      <c r="Z534" s="410"/>
      <c r="AA534" s="410"/>
      <c r="AB534" s="410"/>
      <c r="AC534" s="410"/>
      <c r="AD534" s="410"/>
      <c r="AE534" s="410"/>
      <c r="AF534" s="415"/>
      <c r="AG534" s="415"/>
      <c r="AH534" s="415"/>
      <c r="AI534" s="415"/>
      <c r="AJ534" s="415"/>
      <c r="AK534" s="415"/>
      <c r="AL534" s="415"/>
      <c r="AM534" s="296">
        <f>SUM(Y534:AL534)</f>
        <v>0</v>
      </c>
    </row>
    <row r="535" spans="1:39" outlineLevel="1">
      <c r="A535" s="532"/>
      <c r="B535" s="431" t="s">
        <v>309</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411">
        <f>Y534</f>
        <v>0</v>
      </c>
      <c r="Z535" s="411">
        <f t="shared" ref="Z535" si="1582">Z534</f>
        <v>0</v>
      </c>
      <c r="AA535" s="411">
        <f t="shared" ref="AA535" si="1583">AA534</f>
        <v>0</v>
      </c>
      <c r="AB535" s="411">
        <f t="shared" ref="AB535" si="1584">AB534</f>
        <v>0</v>
      </c>
      <c r="AC535" s="411">
        <f t="shared" ref="AC535" si="1585">AC534</f>
        <v>0</v>
      </c>
      <c r="AD535" s="411">
        <f t="shared" ref="AD535" si="1586">AD534</f>
        <v>0</v>
      </c>
      <c r="AE535" s="411">
        <f t="shared" ref="AE535" si="1587">AE534</f>
        <v>0</v>
      </c>
      <c r="AF535" s="411">
        <f t="shared" ref="AF535" si="1588">AF534</f>
        <v>0</v>
      </c>
      <c r="AG535" s="411">
        <f t="shared" ref="AG535" si="1589">AG534</f>
        <v>0</v>
      </c>
      <c r="AH535" s="411">
        <f t="shared" ref="AH535" si="1590">AH534</f>
        <v>0</v>
      </c>
      <c r="AI535" s="411">
        <f t="shared" ref="AI535" si="1591">AI534</f>
        <v>0</v>
      </c>
      <c r="AJ535" s="411">
        <f t="shared" ref="AJ535" si="1592">AJ534</f>
        <v>0</v>
      </c>
      <c r="AK535" s="411">
        <f t="shared" ref="AK535" si="1593">AK534</f>
        <v>0</v>
      </c>
      <c r="AL535" s="411">
        <f t="shared" ref="AL535" si="1594">AL534</f>
        <v>0</v>
      </c>
      <c r="AM535" s="306"/>
    </row>
    <row r="536" spans="1:39" outlineLevel="1">
      <c r="A536" s="532"/>
      <c r="B536" s="428"/>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412"/>
      <c r="Z536" s="425"/>
      <c r="AA536" s="425"/>
      <c r="AB536" s="425"/>
      <c r="AC536" s="425"/>
      <c r="AD536" s="425"/>
      <c r="AE536" s="425"/>
      <c r="AF536" s="425"/>
      <c r="AG536" s="425"/>
      <c r="AH536" s="425"/>
      <c r="AI536" s="425"/>
      <c r="AJ536" s="425"/>
      <c r="AK536" s="425"/>
      <c r="AL536" s="425"/>
      <c r="AM536" s="306"/>
    </row>
    <row r="537" spans="1:39" ht="45" outlineLevel="1">
      <c r="A537" s="532">
        <v>42</v>
      </c>
      <c r="B537" s="428" t="s">
        <v>134</v>
      </c>
      <c r="C537" s="291" t="s">
        <v>25</v>
      </c>
      <c r="D537" s="295"/>
      <c r="E537" s="295"/>
      <c r="F537" s="295"/>
      <c r="G537" s="295"/>
      <c r="H537" s="295"/>
      <c r="I537" s="295"/>
      <c r="J537" s="295"/>
      <c r="K537" s="295"/>
      <c r="L537" s="295"/>
      <c r="M537" s="295"/>
      <c r="N537" s="291"/>
      <c r="O537" s="295"/>
      <c r="P537" s="295"/>
      <c r="Q537" s="295"/>
      <c r="R537" s="295"/>
      <c r="S537" s="295"/>
      <c r="T537" s="295"/>
      <c r="U537" s="295"/>
      <c r="V537" s="295"/>
      <c r="W537" s="295"/>
      <c r="X537" s="295"/>
      <c r="Y537" s="426"/>
      <c r="Z537" s="410"/>
      <c r="AA537" s="410"/>
      <c r="AB537" s="410"/>
      <c r="AC537" s="410"/>
      <c r="AD537" s="410"/>
      <c r="AE537" s="410"/>
      <c r="AF537" s="415"/>
      <c r="AG537" s="415"/>
      <c r="AH537" s="415"/>
      <c r="AI537" s="415"/>
      <c r="AJ537" s="415"/>
      <c r="AK537" s="415"/>
      <c r="AL537" s="415"/>
      <c r="AM537" s="296">
        <f>SUM(Y537:AL537)</f>
        <v>0</v>
      </c>
    </row>
    <row r="538" spans="1:39" outlineLevel="1">
      <c r="A538" s="532"/>
      <c r="B538" s="431" t="s">
        <v>309</v>
      </c>
      <c r="C538" s="291" t="s">
        <v>163</v>
      </c>
      <c r="D538" s="295"/>
      <c r="E538" s="295"/>
      <c r="F538" s="295"/>
      <c r="G538" s="295"/>
      <c r="H538" s="295"/>
      <c r="I538" s="295"/>
      <c r="J538" s="295"/>
      <c r="K538" s="295"/>
      <c r="L538" s="295"/>
      <c r="M538" s="295"/>
      <c r="N538" s="468"/>
      <c r="O538" s="295"/>
      <c r="P538" s="295"/>
      <c r="Q538" s="295"/>
      <c r="R538" s="295"/>
      <c r="S538" s="295"/>
      <c r="T538" s="295"/>
      <c r="U538" s="295"/>
      <c r="V538" s="295"/>
      <c r="W538" s="295"/>
      <c r="X538" s="295"/>
      <c r="Y538" s="411">
        <f>Y537</f>
        <v>0</v>
      </c>
      <c r="Z538" s="411">
        <f t="shared" ref="Z538" si="1595">Z537</f>
        <v>0</v>
      </c>
      <c r="AA538" s="411">
        <f t="shared" ref="AA538" si="1596">AA537</f>
        <v>0</v>
      </c>
      <c r="AB538" s="411">
        <f t="shared" ref="AB538" si="1597">AB537</f>
        <v>0</v>
      </c>
      <c r="AC538" s="411">
        <f t="shared" ref="AC538" si="1598">AC537</f>
        <v>0</v>
      </c>
      <c r="AD538" s="411">
        <f t="shared" ref="AD538" si="1599">AD537</f>
        <v>0</v>
      </c>
      <c r="AE538" s="411">
        <f t="shared" ref="AE538" si="1600">AE537</f>
        <v>0</v>
      </c>
      <c r="AF538" s="411">
        <f t="shared" ref="AF538" si="1601">AF537</f>
        <v>0</v>
      </c>
      <c r="AG538" s="411">
        <f t="shared" ref="AG538" si="1602">AG537</f>
        <v>0</v>
      </c>
      <c r="AH538" s="411">
        <f t="shared" ref="AH538" si="1603">AH537</f>
        <v>0</v>
      </c>
      <c r="AI538" s="411">
        <f t="shared" ref="AI538" si="1604">AI537</f>
        <v>0</v>
      </c>
      <c r="AJ538" s="411">
        <f t="shared" ref="AJ538" si="1605">AJ537</f>
        <v>0</v>
      </c>
      <c r="AK538" s="411">
        <f t="shared" ref="AK538" si="1606">AK537</f>
        <v>0</v>
      </c>
      <c r="AL538" s="411">
        <f t="shared" ref="AL538" si="1607">AL537</f>
        <v>0</v>
      </c>
      <c r="AM538" s="306"/>
    </row>
    <row r="539" spans="1:39" outlineLevel="1">
      <c r="A539" s="532"/>
      <c r="B539" s="428"/>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412"/>
      <c r="Z539" s="425"/>
      <c r="AA539" s="425"/>
      <c r="AB539" s="425"/>
      <c r="AC539" s="425"/>
      <c r="AD539" s="425"/>
      <c r="AE539" s="425"/>
      <c r="AF539" s="425"/>
      <c r="AG539" s="425"/>
      <c r="AH539" s="425"/>
      <c r="AI539" s="425"/>
      <c r="AJ539" s="425"/>
      <c r="AK539" s="425"/>
      <c r="AL539" s="425"/>
      <c r="AM539" s="306"/>
    </row>
    <row r="540" spans="1:39" ht="30" outlineLevel="1">
      <c r="A540" s="532">
        <v>43</v>
      </c>
      <c r="B540" s="428"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426"/>
      <c r="Z540" s="410"/>
      <c r="AA540" s="410"/>
      <c r="AB540" s="410"/>
      <c r="AC540" s="410"/>
      <c r="AD540" s="410"/>
      <c r="AE540" s="410"/>
      <c r="AF540" s="415"/>
      <c r="AG540" s="415"/>
      <c r="AH540" s="415"/>
      <c r="AI540" s="415"/>
      <c r="AJ540" s="415"/>
      <c r="AK540" s="415"/>
      <c r="AL540" s="415"/>
      <c r="AM540" s="296">
        <f>SUM(Y540:AL540)</f>
        <v>0</v>
      </c>
    </row>
    <row r="541" spans="1:39" outlineLevel="1">
      <c r="A541" s="532"/>
      <c r="B541" s="431" t="s">
        <v>309</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411">
        <f>Y540</f>
        <v>0</v>
      </c>
      <c r="Z541" s="411">
        <f t="shared" ref="Z541" si="1608">Z540</f>
        <v>0</v>
      </c>
      <c r="AA541" s="411">
        <f t="shared" ref="AA541" si="1609">AA540</f>
        <v>0</v>
      </c>
      <c r="AB541" s="411">
        <f t="shared" ref="AB541" si="1610">AB540</f>
        <v>0</v>
      </c>
      <c r="AC541" s="411">
        <f t="shared" ref="AC541" si="1611">AC540</f>
        <v>0</v>
      </c>
      <c r="AD541" s="411">
        <f t="shared" ref="AD541" si="1612">AD540</f>
        <v>0</v>
      </c>
      <c r="AE541" s="411">
        <f t="shared" ref="AE541" si="1613">AE540</f>
        <v>0</v>
      </c>
      <c r="AF541" s="411">
        <f t="shared" ref="AF541" si="1614">AF540</f>
        <v>0</v>
      </c>
      <c r="AG541" s="411">
        <f t="shared" ref="AG541" si="1615">AG540</f>
        <v>0</v>
      </c>
      <c r="AH541" s="411">
        <f t="shared" ref="AH541" si="1616">AH540</f>
        <v>0</v>
      </c>
      <c r="AI541" s="411">
        <f t="shared" ref="AI541" si="1617">AI540</f>
        <v>0</v>
      </c>
      <c r="AJ541" s="411">
        <f t="shared" ref="AJ541" si="1618">AJ540</f>
        <v>0</v>
      </c>
      <c r="AK541" s="411">
        <f t="shared" ref="AK541" si="1619">AK540</f>
        <v>0</v>
      </c>
      <c r="AL541" s="411">
        <f t="shared" ref="AL541" si="1620">AL540</f>
        <v>0</v>
      </c>
      <c r="AM541" s="306"/>
    </row>
    <row r="542" spans="1:39" outlineLevel="1">
      <c r="A542" s="532"/>
      <c r="B542" s="428"/>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412"/>
      <c r="Z542" s="425"/>
      <c r="AA542" s="425"/>
      <c r="AB542" s="425"/>
      <c r="AC542" s="425"/>
      <c r="AD542" s="425"/>
      <c r="AE542" s="425"/>
      <c r="AF542" s="425"/>
      <c r="AG542" s="425"/>
      <c r="AH542" s="425"/>
      <c r="AI542" s="425"/>
      <c r="AJ542" s="425"/>
      <c r="AK542" s="425"/>
      <c r="AL542" s="425"/>
      <c r="AM542" s="306"/>
    </row>
    <row r="543" spans="1:39" ht="45" outlineLevel="1">
      <c r="A543" s="532">
        <v>44</v>
      </c>
      <c r="B543" s="428"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426"/>
      <c r="Z543" s="410"/>
      <c r="AA543" s="410"/>
      <c r="AB543" s="410"/>
      <c r="AC543" s="410"/>
      <c r="AD543" s="410"/>
      <c r="AE543" s="410"/>
      <c r="AF543" s="415"/>
      <c r="AG543" s="415"/>
      <c r="AH543" s="415"/>
      <c r="AI543" s="415"/>
      <c r="AJ543" s="415"/>
      <c r="AK543" s="415"/>
      <c r="AL543" s="415"/>
      <c r="AM543" s="296">
        <f>SUM(Y543:AL543)</f>
        <v>0</v>
      </c>
    </row>
    <row r="544" spans="1:39" outlineLevel="1">
      <c r="A544" s="532"/>
      <c r="B544" s="431" t="s">
        <v>309</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411">
        <f>Y543</f>
        <v>0</v>
      </c>
      <c r="Z544" s="411">
        <f t="shared" ref="Z544" si="1621">Z543</f>
        <v>0</v>
      </c>
      <c r="AA544" s="411">
        <f t="shared" ref="AA544" si="1622">AA543</f>
        <v>0</v>
      </c>
      <c r="AB544" s="411">
        <f t="shared" ref="AB544" si="1623">AB543</f>
        <v>0</v>
      </c>
      <c r="AC544" s="411">
        <f t="shared" ref="AC544" si="1624">AC543</f>
        <v>0</v>
      </c>
      <c r="AD544" s="411">
        <f t="shared" ref="AD544" si="1625">AD543</f>
        <v>0</v>
      </c>
      <c r="AE544" s="411">
        <f t="shared" ref="AE544" si="1626">AE543</f>
        <v>0</v>
      </c>
      <c r="AF544" s="411">
        <f t="shared" ref="AF544" si="1627">AF543</f>
        <v>0</v>
      </c>
      <c r="AG544" s="411">
        <f t="shared" ref="AG544" si="1628">AG543</f>
        <v>0</v>
      </c>
      <c r="AH544" s="411">
        <f t="shared" ref="AH544" si="1629">AH543</f>
        <v>0</v>
      </c>
      <c r="AI544" s="411">
        <f t="shared" ref="AI544" si="1630">AI543</f>
        <v>0</v>
      </c>
      <c r="AJ544" s="411">
        <f t="shared" ref="AJ544" si="1631">AJ543</f>
        <v>0</v>
      </c>
      <c r="AK544" s="411">
        <f t="shared" ref="AK544" si="1632">AK543</f>
        <v>0</v>
      </c>
      <c r="AL544" s="411">
        <f t="shared" ref="AL544" si="1633">AL543</f>
        <v>0</v>
      </c>
      <c r="AM544" s="306"/>
    </row>
    <row r="545" spans="1:39" outlineLevel="1">
      <c r="A545" s="532"/>
      <c r="B545" s="428"/>
      <c r="C545" s="291"/>
      <c r="D545" s="291"/>
      <c r="E545" s="291"/>
      <c r="F545" s="291"/>
      <c r="G545" s="291"/>
      <c r="H545" s="291"/>
      <c r="I545" s="291"/>
      <c r="J545" s="291"/>
      <c r="K545" s="291"/>
      <c r="L545" s="291"/>
      <c r="M545" s="291"/>
      <c r="N545" s="291"/>
      <c r="O545" s="291"/>
      <c r="P545" s="291"/>
      <c r="Q545" s="291"/>
      <c r="R545" s="291"/>
      <c r="S545" s="291"/>
      <c r="T545" s="291"/>
      <c r="U545" s="291"/>
      <c r="V545" s="291"/>
      <c r="W545" s="291"/>
      <c r="X545" s="291"/>
      <c r="Y545" s="412"/>
      <c r="Z545" s="425"/>
      <c r="AA545" s="425"/>
      <c r="AB545" s="425"/>
      <c r="AC545" s="425"/>
      <c r="AD545" s="425"/>
      <c r="AE545" s="425"/>
      <c r="AF545" s="425"/>
      <c r="AG545" s="425"/>
      <c r="AH545" s="425"/>
      <c r="AI545" s="425"/>
      <c r="AJ545" s="425"/>
      <c r="AK545" s="425"/>
      <c r="AL545" s="425"/>
      <c r="AM545" s="306"/>
    </row>
    <row r="546" spans="1:39" ht="30" outlineLevel="1">
      <c r="A546" s="532">
        <v>45</v>
      </c>
      <c r="B546" s="428"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426"/>
      <c r="Z546" s="410"/>
      <c r="AA546" s="410"/>
      <c r="AB546" s="410"/>
      <c r="AC546" s="410"/>
      <c r="AD546" s="410"/>
      <c r="AE546" s="410"/>
      <c r="AF546" s="415"/>
      <c r="AG546" s="415"/>
      <c r="AH546" s="415"/>
      <c r="AI546" s="415"/>
      <c r="AJ546" s="415"/>
      <c r="AK546" s="415"/>
      <c r="AL546" s="415"/>
      <c r="AM546" s="296">
        <f>SUM(Y546:AL546)</f>
        <v>0</v>
      </c>
    </row>
    <row r="547" spans="1:39" outlineLevel="1">
      <c r="A547" s="532"/>
      <c r="B547" s="431" t="s">
        <v>309</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411">
        <f>Y546</f>
        <v>0</v>
      </c>
      <c r="Z547" s="411">
        <f t="shared" ref="Z547" si="1634">Z546</f>
        <v>0</v>
      </c>
      <c r="AA547" s="411">
        <f t="shared" ref="AA547" si="1635">AA546</f>
        <v>0</v>
      </c>
      <c r="AB547" s="411">
        <f t="shared" ref="AB547" si="1636">AB546</f>
        <v>0</v>
      </c>
      <c r="AC547" s="411">
        <f t="shared" ref="AC547" si="1637">AC546</f>
        <v>0</v>
      </c>
      <c r="AD547" s="411">
        <f t="shared" ref="AD547" si="1638">AD546</f>
        <v>0</v>
      </c>
      <c r="AE547" s="411">
        <f t="shared" ref="AE547" si="1639">AE546</f>
        <v>0</v>
      </c>
      <c r="AF547" s="411">
        <f t="shared" ref="AF547" si="1640">AF546</f>
        <v>0</v>
      </c>
      <c r="AG547" s="411">
        <f t="shared" ref="AG547" si="1641">AG546</f>
        <v>0</v>
      </c>
      <c r="AH547" s="411">
        <f t="shared" ref="AH547" si="1642">AH546</f>
        <v>0</v>
      </c>
      <c r="AI547" s="411">
        <f t="shared" ref="AI547" si="1643">AI546</f>
        <v>0</v>
      </c>
      <c r="AJ547" s="411">
        <f t="shared" ref="AJ547" si="1644">AJ546</f>
        <v>0</v>
      </c>
      <c r="AK547" s="411">
        <f t="shared" ref="AK547" si="1645">AK546</f>
        <v>0</v>
      </c>
      <c r="AL547" s="411">
        <f t="shared" ref="AL547" si="1646">AL546</f>
        <v>0</v>
      </c>
      <c r="AM547" s="306"/>
    </row>
    <row r="548" spans="1:39" outlineLevel="1">
      <c r="A548" s="532"/>
      <c r="B548" s="428"/>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412"/>
      <c r="Z548" s="425"/>
      <c r="AA548" s="425"/>
      <c r="AB548" s="425"/>
      <c r="AC548" s="425"/>
      <c r="AD548" s="425"/>
      <c r="AE548" s="425"/>
      <c r="AF548" s="425"/>
      <c r="AG548" s="425"/>
      <c r="AH548" s="425"/>
      <c r="AI548" s="425"/>
      <c r="AJ548" s="425"/>
      <c r="AK548" s="425"/>
      <c r="AL548" s="425"/>
      <c r="AM548" s="306"/>
    </row>
    <row r="549" spans="1:39" ht="30" outlineLevel="1">
      <c r="A549" s="532">
        <v>46</v>
      </c>
      <c r="B549" s="428" t="s">
        <v>138</v>
      </c>
      <c r="C549" s="291" t="s">
        <v>25</v>
      </c>
      <c r="D549" s="295"/>
      <c r="E549" s="295"/>
      <c r="F549" s="295"/>
      <c r="G549" s="295"/>
      <c r="H549" s="295"/>
      <c r="I549" s="295"/>
      <c r="J549" s="295"/>
      <c r="K549" s="295"/>
      <c r="L549" s="295"/>
      <c r="M549" s="295"/>
      <c r="N549" s="295">
        <v>12</v>
      </c>
      <c r="O549" s="295"/>
      <c r="P549" s="295"/>
      <c r="Q549" s="295"/>
      <c r="R549" s="295"/>
      <c r="S549" s="295"/>
      <c r="T549" s="295"/>
      <c r="U549" s="295"/>
      <c r="V549" s="295"/>
      <c r="W549" s="295"/>
      <c r="X549" s="295"/>
      <c r="Y549" s="426"/>
      <c r="Z549" s="410"/>
      <c r="AA549" s="410"/>
      <c r="AB549" s="410"/>
      <c r="AC549" s="410"/>
      <c r="AD549" s="410"/>
      <c r="AE549" s="410"/>
      <c r="AF549" s="415"/>
      <c r="AG549" s="415"/>
      <c r="AH549" s="415"/>
      <c r="AI549" s="415"/>
      <c r="AJ549" s="415"/>
      <c r="AK549" s="415"/>
      <c r="AL549" s="415"/>
      <c r="AM549" s="296">
        <f>SUM(Y549:AL549)</f>
        <v>0</v>
      </c>
    </row>
    <row r="550" spans="1:39" outlineLevel="1">
      <c r="A550" s="532"/>
      <c r="B550" s="431" t="s">
        <v>309</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411">
        <f>Y549</f>
        <v>0</v>
      </c>
      <c r="Z550" s="411">
        <f t="shared" ref="Z550" si="1647">Z549</f>
        <v>0</v>
      </c>
      <c r="AA550" s="411">
        <f t="shared" ref="AA550" si="1648">AA549</f>
        <v>0</v>
      </c>
      <c r="AB550" s="411">
        <f t="shared" ref="AB550" si="1649">AB549</f>
        <v>0</v>
      </c>
      <c r="AC550" s="411">
        <f t="shared" ref="AC550" si="1650">AC549</f>
        <v>0</v>
      </c>
      <c r="AD550" s="411">
        <f t="shared" ref="AD550" si="1651">AD549</f>
        <v>0</v>
      </c>
      <c r="AE550" s="411">
        <f t="shared" ref="AE550" si="1652">AE549</f>
        <v>0</v>
      </c>
      <c r="AF550" s="411">
        <f t="shared" ref="AF550" si="1653">AF549</f>
        <v>0</v>
      </c>
      <c r="AG550" s="411">
        <f t="shared" ref="AG550" si="1654">AG549</f>
        <v>0</v>
      </c>
      <c r="AH550" s="411">
        <f t="shared" ref="AH550" si="1655">AH549</f>
        <v>0</v>
      </c>
      <c r="AI550" s="411">
        <f t="shared" ref="AI550" si="1656">AI549</f>
        <v>0</v>
      </c>
      <c r="AJ550" s="411">
        <f t="shared" ref="AJ550" si="1657">AJ549</f>
        <v>0</v>
      </c>
      <c r="AK550" s="411">
        <f t="shared" ref="AK550" si="1658">AK549</f>
        <v>0</v>
      </c>
      <c r="AL550" s="411">
        <f t="shared" ref="AL550" si="1659">AL549</f>
        <v>0</v>
      </c>
      <c r="AM550" s="306"/>
    </row>
    <row r="551" spans="1:39" outlineLevel="1">
      <c r="A551" s="532"/>
      <c r="B551" s="428"/>
      <c r="C551" s="291"/>
      <c r="D551" s="291"/>
      <c r="E551" s="291"/>
      <c r="F551" s="291"/>
      <c r="G551" s="291"/>
      <c r="H551" s="291"/>
      <c r="I551" s="291"/>
      <c r="J551" s="291"/>
      <c r="K551" s="291"/>
      <c r="L551" s="291"/>
      <c r="M551" s="291"/>
      <c r="N551" s="291"/>
      <c r="O551" s="291"/>
      <c r="P551" s="291"/>
      <c r="Q551" s="291"/>
      <c r="R551" s="291"/>
      <c r="S551" s="291"/>
      <c r="T551" s="291"/>
      <c r="U551" s="291"/>
      <c r="V551" s="291"/>
      <c r="W551" s="291"/>
      <c r="X551" s="291"/>
      <c r="Y551" s="412"/>
      <c r="Z551" s="425"/>
      <c r="AA551" s="425"/>
      <c r="AB551" s="425"/>
      <c r="AC551" s="425"/>
      <c r="AD551" s="425"/>
      <c r="AE551" s="425"/>
      <c r="AF551" s="425"/>
      <c r="AG551" s="425"/>
      <c r="AH551" s="425"/>
      <c r="AI551" s="425"/>
      <c r="AJ551" s="425"/>
      <c r="AK551" s="425"/>
      <c r="AL551" s="425"/>
      <c r="AM551" s="306"/>
    </row>
    <row r="552" spans="1:39" ht="30" outlineLevel="1">
      <c r="A552" s="532">
        <v>47</v>
      </c>
      <c r="B552" s="428"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426"/>
      <c r="Z552" s="410"/>
      <c r="AA552" s="410"/>
      <c r="AB552" s="410"/>
      <c r="AC552" s="410"/>
      <c r="AD552" s="410"/>
      <c r="AE552" s="410"/>
      <c r="AF552" s="415"/>
      <c r="AG552" s="415"/>
      <c r="AH552" s="415"/>
      <c r="AI552" s="415"/>
      <c r="AJ552" s="415"/>
      <c r="AK552" s="415"/>
      <c r="AL552" s="415"/>
      <c r="AM552" s="296">
        <f>SUM(Y552:AL552)</f>
        <v>0</v>
      </c>
    </row>
    <row r="553" spans="1:39" outlineLevel="1">
      <c r="A553" s="532"/>
      <c r="B553" s="431" t="s">
        <v>309</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411">
        <f>Y552</f>
        <v>0</v>
      </c>
      <c r="Z553" s="411">
        <f t="shared" ref="Z553" si="1660">Z552</f>
        <v>0</v>
      </c>
      <c r="AA553" s="411">
        <f t="shared" ref="AA553" si="1661">AA552</f>
        <v>0</v>
      </c>
      <c r="AB553" s="411">
        <f t="shared" ref="AB553" si="1662">AB552</f>
        <v>0</v>
      </c>
      <c r="AC553" s="411">
        <f t="shared" ref="AC553" si="1663">AC552</f>
        <v>0</v>
      </c>
      <c r="AD553" s="411">
        <f t="shared" ref="AD553" si="1664">AD552</f>
        <v>0</v>
      </c>
      <c r="AE553" s="411">
        <f t="shared" ref="AE553" si="1665">AE552</f>
        <v>0</v>
      </c>
      <c r="AF553" s="411">
        <f t="shared" ref="AF553" si="1666">AF552</f>
        <v>0</v>
      </c>
      <c r="AG553" s="411">
        <f t="shared" ref="AG553" si="1667">AG552</f>
        <v>0</v>
      </c>
      <c r="AH553" s="411">
        <f t="shared" ref="AH553" si="1668">AH552</f>
        <v>0</v>
      </c>
      <c r="AI553" s="411">
        <f t="shared" ref="AI553" si="1669">AI552</f>
        <v>0</v>
      </c>
      <c r="AJ553" s="411">
        <f t="shared" ref="AJ553" si="1670">AJ552</f>
        <v>0</v>
      </c>
      <c r="AK553" s="411">
        <f t="shared" ref="AK553" si="1671">AK552</f>
        <v>0</v>
      </c>
      <c r="AL553" s="411">
        <f t="shared" ref="AL553" si="1672">AL552</f>
        <v>0</v>
      </c>
      <c r="AM553" s="306"/>
    </row>
    <row r="554" spans="1:39" outlineLevel="1">
      <c r="A554" s="532"/>
      <c r="B554" s="428"/>
      <c r="C554" s="291"/>
      <c r="D554" s="291"/>
      <c r="E554" s="291"/>
      <c r="F554" s="291"/>
      <c r="G554" s="291"/>
      <c r="H554" s="291"/>
      <c r="I554" s="291"/>
      <c r="J554" s="291"/>
      <c r="K554" s="291"/>
      <c r="L554" s="291"/>
      <c r="M554" s="291"/>
      <c r="N554" s="291"/>
      <c r="O554" s="291"/>
      <c r="P554" s="291"/>
      <c r="Q554" s="291"/>
      <c r="R554" s="291"/>
      <c r="S554" s="291"/>
      <c r="T554" s="291"/>
      <c r="U554" s="291"/>
      <c r="V554" s="291"/>
      <c r="W554" s="291"/>
      <c r="X554" s="291"/>
      <c r="Y554" s="412"/>
      <c r="Z554" s="425"/>
      <c r="AA554" s="425"/>
      <c r="AB554" s="425"/>
      <c r="AC554" s="425"/>
      <c r="AD554" s="425"/>
      <c r="AE554" s="425"/>
      <c r="AF554" s="425"/>
      <c r="AG554" s="425"/>
      <c r="AH554" s="425"/>
      <c r="AI554" s="425"/>
      <c r="AJ554" s="425"/>
      <c r="AK554" s="425"/>
      <c r="AL554" s="425"/>
      <c r="AM554" s="306"/>
    </row>
    <row r="555" spans="1:39" ht="45" outlineLevel="1">
      <c r="A555" s="532">
        <v>48</v>
      </c>
      <c r="B555" s="428"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426"/>
      <c r="Z555" s="410"/>
      <c r="AA555" s="410"/>
      <c r="AB555" s="410"/>
      <c r="AC555" s="410"/>
      <c r="AD555" s="410"/>
      <c r="AE555" s="410"/>
      <c r="AF555" s="415"/>
      <c r="AG555" s="415"/>
      <c r="AH555" s="415"/>
      <c r="AI555" s="415"/>
      <c r="AJ555" s="415"/>
      <c r="AK555" s="415"/>
      <c r="AL555" s="415"/>
      <c r="AM555" s="296">
        <f>SUM(Y555:AL555)</f>
        <v>0</v>
      </c>
    </row>
    <row r="556" spans="1:39" outlineLevel="1">
      <c r="A556" s="532"/>
      <c r="B556" s="431" t="s">
        <v>309</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411">
        <f>Y555</f>
        <v>0</v>
      </c>
      <c r="Z556" s="411">
        <f t="shared" ref="Z556" si="1673">Z555</f>
        <v>0</v>
      </c>
      <c r="AA556" s="411">
        <f t="shared" ref="AA556" si="1674">AA555</f>
        <v>0</v>
      </c>
      <c r="AB556" s="411">
        <f t="shared" ref="AB556" si="1675">AB555</f>
        <v>0</v>
      </c>
      <c r="AC556" s="411">
        <f t="shared" ref="AC556" si="1676">AC555</f>
        <v>0</v>
      </c>
      <c r="AD556" s="411">
        <f t="shared" ref="AD556" si="1677">AD555</f>
        <v>0</v>
      </c>
      <c r="AE556" s="411">
        <f t="shared" ref="AE556" si="1678">AE555</f>
        <v>0</v>
      </c>
      <c r="AF556" s="411">
        <f t="shared" ref="AF556" si="1679">AF555</f>
        <v>0</v>
      </c>
      <c r="AG556" s="411">
        <f t="shared" ref="AG556" si="1680">AG555</f>
        <v>0</v>
      </c>
      <c r="AH556" s="411">
        <f t="shared" ref="AH556" si="1681">AH555</f>
        <v>0</v>
      </c>
      <c r="AI556" s="411">
        <f t="shared" ref="AI556" si="1682">AI555</f>
        <v>0</v>
      </c>
      <c r="AJ556" s="411">
        <f t="shared" ref="AJ556" si="1683">AJ555</f>
        <v>0</v>
      </c>
      <c r="AK556" s="411">
        <f t="shared" ref="AK556" si="1684">AK555</f>
        <v>0</v>
      </c>
      <c r="AL556" s="411">
        <f t="shared" ref="AL556" si="1685">AL555</f>
        <v>0</v>
      </c>
      <c r="AM556" s="306"/>
    </row>
    <row r="557" spans="1:39" outlineLevel="1">
      <c r="A557" s="532"/>
      <c r="B557" s="428"/>
      <c r="C557" s="291"/>
      <c r="D557" s="291"/>
      <c r="E557" s="291"/>
      <c r="F557" s="291"/>
      <c r="G557" s="291"/>
      <c r="H557" s="291"/>
      <c r="I557" s="291"/>
      <c r="J557" s="291"/>
      <c r="K557" s="291"/>
      <c r="L557" s="291"/>
      <c r="M557" s="291"/>
      <c r="N557" s="291"/>
      <c r="O557" s="291"/>
      <c r="P557" s="291"/>
      <c r="Q557" s="291"/>
      <c r="R557" s="291"/>
      <c r="S557" s="291"/>
      <c r="T557" s="291"/>
      <c r="U557" s="291"/>
      <c r="V557" s="291"/>
      <c r="W557" s="291"/>
      <c r="X557" s="291"/>
      <c r="Y557" s="412"/>
      <c r="Z557" s="425"/>
      <c r="AA557" s="425"/>
      <c r="AB557" s="425"/>
      <c r="AC557" s="425"/>
      <c r="AD557" s="425"/>
      <c r="AE557" s="425"/>
      <c r="AF557" s="425"/>
      <c r="AG557" s="425"/>
      <c r="AH557" s="425"/>
      <c r="AI557" s="425"/>
      <c r="AJ557" s="425"/>
      <c r="AK557" s="425"/>
      <c r="AL557" s="425"/>
      <c r="AM557" s="306"/>
    </row>
    <row r="558" spans="1:39" ht="30" outlineLevel="1">
      <c r="A558" s="532">
        <v>49</v>
      </c>
      <c r="B558" s="428" t="s">
        <v>141</v>
      </c>
      <c r="C558" s="291" t="s">
        <v>25</v>
      </c>
      <c r="D558" s="295"/>
      <c r="E558" s="295"/>
      <c r="F558" s="295"/>
      <c r="G558" s="295"/>
      <c r="H558" s="295"/>
      <c r="I558" s="295"/>
      <c r="J558" s="295"/>
      <c r="K558" s="295"/>
      <c r="L558" s="295"/>
      <c r="M558" s="295"/>
      <c r="N558" s="295">
        <v>12</v>
      </c>
      <c r="O558" s="295"/>
      <c r="P558" s="295"/>
      <c r="Q558" s="295"/>
      <c r="R558" s="295"/>
      <c r="S558" s="295"/>
      <c r="T558" s="295"/>
      <c r="U558" s="295"/>
      <c r="V558" s="295"/>
      <c r="W558" s="295"/>
      <c r="X558" s="295"/>
      <c r="Y558" s="426"/>
      <c r="Z558" s="410"/>
      <c r="AA558" s="410"/>
      <c r="AB558" s="410"/>
      <c r="AC558" s="410"/>
      <c r="AD558" s="410"/>
      <c r="AE558" s="410"/>
      <c r="AF558" s="415"/>
      <c r="AG558" s="415"/>
      <c r="AH558" s="415"/>
      <c r="AI558" s="415"/>
      <c r="AJ558" s="415"/>
      <c r="AK558" s="415"/>
      <c r="AL558" s="415"/>
      <c r="AM558" s="296">
        <f>SUM(Y558:AL558)</f>
        <v>0</v>
      </c>
    </row>
    <row r="559" spans="1:39" outlineLevel="1">
      <c r="A559" s="532"/>
      <c r="B559" s="431" t="s">
        <v>309</v>
      </c>
      <c r="C559" s="291" t="s">
        <v>163</v>
      </c>
      <c r="D559" s="295"/>
      <c r="E559" s="295"/>
      <c r="F559" s="295"/>
      <c r="G559" s="295"/>
      <c r="H559" s="295"/>
      <c r="I559" s="295"/>
      <c r="J559" s="295"/>
      <c r="K559" s="295"/>
      <c r="L559" s="295"/>
      <c r="M559" s="295"/>
      <c r="N559" s="295">
        <f>N558</f>
        <v>12</v>
      </c>
      <c r="O559" s="295"/>
      <c r="P559" s="295"/>
      <c r="Q559" s="295"/>
      <c r="R559" s="295"/>
      <c r="S559" s="295"/>
      <c r="T559" s="295"/>
      <c r="U559" s="295"/>
      <c r="V559" s="295"/>
      <c r="W559" s="295"/>
      <c r="X559" s="295"/>
      <c r="Y559" s="411">
        <f>Y558</f>
        <v>0</v>
      </c>
      <c r="Z559" s="411">
        <f t="shared" ref="Z559" si="1686">Z558</f>
        <v>0</v>
      </c>
      <c r="AA559" s="411">
        <f t="shared" ref="AA559" si="1687">AA558</f>
        <v>0</v>
      </c>
      <c r="AB559" s="411">
        <f t="shared" ref="AB559" si="1688">AB558</f>
        <v>0</v>
      </c>
      <c r="AC559" s="411">
        <f t="shared" ref="AC559" si="1689">AC558</f>
        <v>0</v>
      </c>
      <c r="AD559" s="411">
        <f t="shared" ref="AD559" si="1690">AD558</f>
        <v>0</v>
      </c>
      <c r="AE559" s="411">
        <f t="shared" ref="AE559" si="1691">AE558</f>
        <v>0</v>
      </c>
      <c r="AF559" s="411">
        <f t="shared" ref="AF559" si="1692">AF558</f>
        <v>0</v>
      </c>
      <c r="AG559" s="411">
        <f t="shared" ref="AG559" si="1693">AG558</f>
        <v>0</v>
      </c>
      <c r="AH559" s="411">
        <f t="shared" ref="AH559" si="1694">AH558</f>
        <v>0</v>
      </c>
      <c r="AI559" s="411">
        <f t="shared" ref="AI559" si="1695">AI558</f>
        <v>0</v>
      </c>
      <c r="AJ559" s="411">
        <f t="shared" ref="AJ559" si="1696">AJ558</f>
        <v>0</v>
      </c>
      <c r="AK559" s="411">
        <f t="shared" ref="AK559" si="1697">AK558</f>
        <v>0</v>
      </c>
      <c r="AL559" s="411">
        <f t="shared" ref="AL559" si="1698">AL558</f>
        <v>0</v>
      </c>
      <c r="AM559" s="306"/>
    </row>
    <row r="560" spans="1:39" outlineLevel="1">
      <c r="A560" s="532"/>
      <c r="B560" s="431"/>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75">
      <c r="B561" s="327" t="s">
        <v>293</v>
      </c>
      <c r="C561" s="329"/>
      <c r="D561" s="329">
        <f>SUM(D404:D559)</f>
        <v>268397</v>
      </c>
      <c r="E561" s="329"/>
      <c r="F561" s="329"/>
      <c r="G561" s="329"/>
      <c r="H561" s="329"/>
      <c r="I561" s="329"/>
      <c r="J561" s="329"/>
      <c r="K561" s="329"/>
      <c r="L561" s="329"/>
      <c r="M561" s="329"/>
      <c r="N561" s="329"/>
      <c r="O561" s="329">
        <f>SUM(O404:O559)</f>
        <v>20</v>
      </c>
      <c r="P561" s="329"/>
      <c r="Q561" s="329"/>
      <c r="R561" s="329"/>
      <c r="S561" s="329"/>
      <c r="T561" s="329"/>
      <c r="U561" s="329"/>
      <c r="V561" s="329"/>
      <c r="W561" s="329"/>
      <c r="X561" s="329"/>
      <c r="Y561" s="329">
        <f>IF(Y402="kWh",SUMPRODUCT(D404:D559,Y404:Y559))</f>
        <v>261860</v>
      </c>
      <c r="Z561" s="329">
        <f>IF(Z402="kWh",SUMPRODUCT(D404:D559,Z404:Z559))</f>
        <v>0</v>
      </c>
      <c r="AA561" s="329">
        <f>IF(AA402="kw",SUMPRODUCT(N404:N559,O404:O559,AA404:AA559),SUMPRODUCT(D404:D559,AA404:AA559))</f>
        <v>0</v>
      </c>
      <c r="AB561" s="329">
        <f>IF(AB402="kw",SUMPRODUCT(N404:N559,O404:O559,AB404:AB559),SUMPRODUCT(D404:D559,AB404:AB559))</f>
        <v>0</v>
      </c>
      <c r="AC561" s="329">
        <f>IF(AC402="kw",SUMPRODUCT(N404:N559,O404:O559,AC404:AC559),SUMPRODUCT(D404:D559,AC404:AC559))</f>
        <v>0</v>
      </c>
      <c r="AD561" s="329">
        <f>IF(AD402="kw",SUMPRODUCT(N404:N559,O404:O559,AD404:AD559),SUMPRODUCT(D404:D559,AD404:AD559))</f>
        <v>0</v>
      </c>
      <c r="AE561" s="329">
        <f>IF(AE402="kw",SUMPRODUCT(N404:N559,O404:O559,AE404:AE559),SUMPRODUCT(D404:D559,AE404:AE559))</f>
        <v>0</v>
      </c>
      <c r="AF561" s="329">
        <f>IF(AF402="kw",SUMPRODUCT(N404:N559,O404:O559,AF404:AF559),SUMPRODUCT(D404:D559,AF404:AF559))</f>
        <v>0</v>
      </c>
      <c r="AG561" s="329">
        <f>IF(AG402="kw",SUMPRODUCT(N404:N559,O404:O559,AG404:AG559),SUMPRODUCT(D404:D559,AG404:AG559))</f>
        <v>0</v>
      </c>
      <c r="AH561" s="329">
        <f>IF(AH402="kw",SUMPRODUCT(N404:N559,O404:O559,AH404:AH559),SUMPRODUCT(D404:D559,AH404:AH559))</f>
        <v>0</v>
      </c>
      <c r="AI561" s="329">
        <f>IF(AI402="kw",SUMPRODUCT(N404:N559,O404:O559,AI404:AI559),SUMPRODUCT(D404:D559,AI404:AI559))</f>
        <v>0</v>
      </c>
      <c r="AJ561" s="329">
        <f>IF(AJ402="kw",SUMPRODUCT(N404:N559,O404:O559,AJ404:AJ559),SUMPRODUCT(D404:D559,AJ404:AJ559))</f>
        <v>0</v>
      </c>
      <c r="AK561" s="329">
        <f>IF(AK402="kw",SUMPRODUCT(N404:N559,O404:O559,AK404:AK559),SUMPRODUCT(D404:D559,AK404:AK559))</f>
        <v>0</v>
      </c>
      <c r="AL561" s="329">
        <f>IF(AL402="kw",SUMPRODUCT(N404:N559,O404:O559,AL404:AL559),SUMPRODUCT(D404:D559,AL404:AL559))</f>
        <v>0</v>
      </c>
      <c r="AM561" s="330"/>
    </row>
    <row r="562" spans="2:39" ht="15.75">
      <c r="B562" s="391" t="s">
        <v>294</v>
      </c>
      <c r="C562" s="392"/>
      <c r="D562" s="392"/>
      <c r="E562" s="392"/>
      <c r="F562" s="392"/>
      <c r="G562" s="392"/>
      <c r="H562" s="392"/>
      <c r="I562" s="392"/>
      <c r="J562" s="392"/>
      <c r="K562" s="392"/>
      <c r="L562" s="392"/>
      <c r="M562" s="392"/>
      <c r="N562" s="392"/>
      <c r="O562" s="392"/>
      <c r="P562" s="392"/>
      <c r="Q562" s="392"/>
      <c r="R562" s="392"/>
      <c r="S562" s="392"/>
      <c r="T562" s="392"/>
      <c r="U562" s="392"/>
      <c r="V562" s="392"/>
      <c r="W562" s="392"/>
      <c r="X562" s="392"/>
      <c r="Y562" s="392">
        <f>HLOOKUP(Y218,'2. LRAMVA Threshold'!$B$42:$Q$53,9,FALSE)</f>
        <v>910343</v>
      </c>
      <c r="Z562" s="392">
        <f>HLOOKUP(Z218,'2. LRAMVA Threshold'!$B$42:$Q$53,9,FALSE)</f>
        <v>8804</v>
      </c>
      <c r="AA562" s="392">
        <f>HLOOKUP(AA218,'2. LRAMVA Threshold'!$B$42:$Q$53,9,FALSE)</f>
        <v>202</v>
      </c>
      <c r="AB562" s="392">
        <f>HLOOKUP(AB218,'2. LRAMVA Threshold'!$B$42:$Q$53,9,FALSE)</f>
        <v>0</v>
      </c>
      <c r="AC562" s="392">
        <f>HLOOKUP(AC218,'2. LRAMVA Threshold'!$B$42:$Q$53,9,FALSE)</f>
        <v>0</v>
      </c>
      <c r="AD562" s="392">
        <f>HLOOKUP(AD218,'2. LRAMVA Threshold'!$B$42:$Q$53,9,FALSE)</f>
        <v>0</v>
      </c>
      <c r="AE562" s="392">
        <f>HLOOKUP(AE218,'2. LRAMVA Threshold'!$B$42:$Q$53,9,FALSE)</f>
        <v>0</v>
      </c>
      <c r="AF562" s="392">
        <f>HLOOKUP(AF218,'2. LRAMVA Threshold'!$B$42:$Q$53,9,FALSE)</f>
        <v>0</v>
      </c>
      <c r="AG562" s="392">
        <f>HLOOKUP(AG218,'2. LRAMVA Threshold'!$B$42:$Q$53,9,FALSE)</f>
        <v>0</v>
      </c>
      <c r="AH562" s="392">
        <f>HLOOKUP(AH218,'2. LRAMVA Threshold'!$B$42:$Q$53,9,FALSE)</f>
        <v>0</v>
      </c>
      <c r="AI562" s="392">
        <f>HLOOKUP(AI218,'2. LRAMVA Threshold'!$B$42:$Q$53,9,FALSE)</f>
        <v>0</v>
      </c>
      <c r="AJ562" s="392">
        <f>HLOOKUP(AJ218,'2. LRAMVA Threshold'!$B$42:$Q$53,9,FALSE)</f>
        <v>0</v>
      </c>
      <c r="AK562" s="392">
        <f>HLOOKUP(AK218,'2. LRAMVA Threshold'!$B$42:$Q$53,9,FALSE)</f>
        <v>0</v>
      </c>
      <c r="AL562" s="392">
        <f>HLOOKUP(AL218,'2. LRAMVA Threshold'!$B$42:$Q$53,9,FALSE)</f>
        <v>0</v>
      </c>
      <c r="AM562" s="393"/>
    </row>
    <row r="563" spans="2:39">
      <c r="B563" s="394"/>
      <c r="C563" s="432"/>
      <c r="D563" s="433"/>
      <c r="E563" s="433"/>
      <c r="F563" s="433"/>
      <c r="G563" s="433"/>
      <c r="H563" s="433"/>
      <c r="I563" s="433"/>
      <c r="J563" s="433"/>
      <c r="K563" s="433"/>
      <c r="L563" s="433"/>
      <c r="M563" s="433"/>
      <c r="N563" s="433"/>
      <c r="O563" s="434"/>
      <c r="P563" s="433"/>
      <c r="Q563" s="433"/>
      <c r="R563" s="433"/>
      <c r="S563" s="435"/>
      <c r="T563" s="435"/>
      <c r="U563" s="435"/>
      <c r="V563" s="435"/>
      <c r="W563" s="433"/>
      <c r="X563" s="433"/>
      <c r="Y563" s="436"/>
      <c r="Z563" s="436"/>
      <c r="AA563" s="436"/>
      <c r="AB563" s="436"/>
      <c r="AC563" s="436"/>
      <c r="AD563" s="436"/>
      <c r="AE563" s="436"/>
      <c r="AF563" s="399"/>
      <c r="AG563" s="399"/>
      <c r="AH563" s="399"/>
      <c r="AI563" s="399"/>
      <c r="AJ563" s="399"/>
      <c r="AK563" s="399"/>
      <c r="AL563" s="399"/>
      <c r="AM563" s="400"/>
    </row>
    <row r="564" spans="2:39">
      <c r="B564" s="324" t="s">
        <v>295</v>
      </c>
      <c r="C564" s="338"/>
      <c r="D564" s="338"/>
      <c r="E564" s="376"/>
      <c r="F564" s="376"/>
      <c r="G564" s="376"/>
      <c r="H564" s="376"/>
      <c r="I564" s="376"/>
      <c r="J564" s="376"/>
      <c r="K564" s="376"/>
      <c r="L564" s="376"/>
      <c r="M564" s="376"/>
      <c r="N564" s="376"/>
      <c r="O564" s="291"/>
      <c r="P564" s="340"/>
      <c r="Q564" s="340"/>
      <c r="R564" s="340"/>
      <c r="S564" s="339"/>
      <c r="T564" s="339"/>
      <c r="U564" s="339"/>
      <c r="V564" s="339"/>
      <c r="W564" s="340"/>
      <c r="X564" s="340"/>
      <c r="Y564" s="341">
        <f>HLOOKUP(Y$35,'3.  Distribution Rates'!$C$122:$P$133,9,FALSE)</f>
        <v>1.4E-2</v>
      </c>
      <c r="Z564" s="341">
        <f>HLOOKUP(Z$35,'3.  Distribution Rates'!$C$122:$P$133,9,FALSE)</f>
        <v>1.7899999999999999E-2</v>
      </c>
      <c r="AA564" s="341">
        <f>HLOOKUP(AA$35,'3.  Distribution Rates'!$C$122:$P$133,9,FALSE)</f>
        <v>3.6185</v>
      </c>
      <c r="AB564" s="341">
        <f>HLOOKUP(AB$35,'3.  Distribution Rates'!$C$122:$P$133,9,FALSE)</f>
        <v>3.3599999999999998E-2</v>
      </c>
      <c r="AC564" s="341">
        <f>HLOOKUP(AC$35,'3.  Distribution Rates'!$C$122:$P$133,9,FALSE)</f>
        <v>15.043699999999999</v>
      </c>
      <c r="AD564" s="341">
        <f>HLOOKUP(AD$35,'3.  Distribution Rates'!$C$122:$P$133,9,FALSE)</f>
        <v>20.6218</v>
      </c>
      <c r="AE564" s="341">
        <f>HLOOKUP(AE$35,'3.  Distribution Rates'!$C$122:$P$133,9,FALSE)</f>
        <v>0</v>
      </c>
      <c r="AF564" s="341">
        <f>HLOOKUP(AF$35,'3.  Distribution Rates'!$C$122:$P$133,9,FALSE)</f>
        <v>0</v>
      </c>
      <c r="AG564" s="341">
        <f>HLOOKUP(AG$35,'3.  Distribution Rates'!$C$122:$P$133,9,FALSE)</f>
        <v>0</v>
      </c>
      <c r="AH564" s="341">
        <f>HLOOKUP(AH$35,'3.  Distribution Rates'!$C$122:$P$133,9,FALSE)</f>
        <v>0</v>
      </c>
      <c r="AI564" s="341">
        <f>HLOOKUP(AI$35,'3.  Distribution Rates'!$C$122:$P$133,9,FALSE)</f>
        <v>0</v>
      </c>
      <c r="AJ564" s="341">
        <f>HLOOKUP(AJ$35,'3.  Distribution Rates'!$C$122:$P$133,9,FALSE)</f>
        <v>0</v>
      </c>
      <c r="AK564" s="341">
        <f>HLOOKUP(AK$35,'3.  Distribution Rates'!$C$122:$P$133,9,FALSE)</f>
        <v>0</v>
      </c>
      <c r="AL564" s="341">
        <f>HLOOKUP(AL$35,'3.  Distribution Rates'!$C$122:$P$133,9,FALSE)</f>
        <v>0</v>
      </c>
      <c r="AM564" s="441"/>
    </row>
    <row r="565" spans="2:39">
      <c r="B565" s="324" t="s">
        <v>296</v>
      </c>
      <c r="C565" s="345"/>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8">
        <f>'4.  2011-2014 LRAM'!Y140*Y564</f>
        <v>171.43224000000004</v>
      </c>
      <c r="Z565" s="378">
        <f>'4.  2011-2014 LRAM'!Z140*Z564</f>
        <v>200.02909899999997</v>
      </c>
      <c r="AA565" s="378">
        <f>'4.  2011-2014 LRAM'!AA140*AA564</f>
        <v>0</v>
      </c>
      <c r="AB565" s="378">
        <f>'4.  2011-2014 LRAM'!AB140*AB564</f>
        <v>0</v>
      </c>
      <c r="AC565" s="378">
        <f>'4.  2011-2014 LRAM'!AC140*AC564</f>
        <v>0</v>
      </c>
      <c r="AD565" s="378">
        <f>'4.  2011-2014 LRAM'!AD140*AD564</f>
        <v>0</v>
      </c>
      <c r="AE565" s="378">
        <f>'4.  2011-2014 LRAM'!AE140*AE564</f>
        <v>0</v>
      </c>
      <c r="AF565" s="378">
        <f>'4.  2011-2014 LRAM'!AF140*AF564</f>
        <v>0</v>
      </c>
      <c r="AG565" s="378">
        <f>'4.  2011-2014 LRAM'!AG140*AG564</f>
        <v>0</v>
      </c>
      <c r="AH565" s="378">
        <f>'4.  2011-2014 LRAM'!AH140*AH564</f>
        <v>0</v>
      </c>
      <c r="AI565" s="378">
        <f>'4.  2011-2014 LRAM'!AI140*AI564</f>
        <v>0</v>
      </c>
      <c r="AJ565" s="378">
        <f>'4.  2011-2014 LRAM'!AJ140*AJ564</f>
        <v>0</v>
      </c>
      <c r="AK565" s="378">
        <f>'4.  2011-2014 LRAM'!AK140*AK564</f>
        <v>0</v>
      </c>
      <c r="AL565" s="378">
        <f>'4.  2011-2014 LRAM'!AL140*AL564</f>
        <v>0</v>
      </c>
      <c r="AM565" s="628">
        <f t="shared" ref="AM565:AM571" si="1699">SUM(Y565:AL565)</f>
        <v>371.46133900000001</v>
      </c>
    </row>
    <row r="566" spans="2:39">
      <c r="B566" s="324" t="s">
        <v>297</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f>'4.  2011-2014 LRAM'!Y269*Y564</f>
        <v>112.96250000000001</v>
      </c>
      <c r="Z566" s="378">
        <f>'4.  2011-2014 LRAM'!Z269*Z564</f>
        <v>338.1306778</v>
      </c>
      <c r="AA566" s="378">
        <f>'4.  2011-2014 LRAM'!AA269*AA564</f>
        <v>1176.0792251400001</v>
      </c>
      <c r="AB566" s="378">
        <f>'4.  2011-2014 LRAM'!AB269*AB564</f>
        <v>0</v>
      </c>
      <c r="AC566" s="378">
        <f>'4.  2011-2014 LRAM'!AC269*AC564</f>
        <v>0</v>
      </c>
      <c r="AD566" s="378">
        <f>'4.  2011-2014 LRAM'!AD269*AD564</f>
        <v>0</v>
      </c>
      <c r="AE566" s="378">
        <f>'4.  2011-2014 LRAM'!AE269*AE564</f>
        <v>0</v>
      </c>
      <c r="AF566" s="378">
        <f>'4.  2011-2014 LRAM'!AF269*AF564</f>
        <v>0</v>
      </c>
      <c r="AG566" s="378">
        <f>'4.  2011-2014 LRAM'!AG269*AG564</f>
        <v>0</v>
      </c>
      <c r="AH566" s="378">
        <f>'4.  2011-2014 LRAM'!AH269*AH564</f>
        <v>0</v>
      </c>
      <c r="AI566" s="378">
        <f>'4.  2011-2014 LRAM'!AI269*AI564</f>
        <v>0</v>
      </c>
      <c r="AJ566" s="378">
        <f>'4.  2011-2014 LRAM'!AJ269*AJ564</f>
        <v>0</v>
      </c>
      <c r="AK566" s="378">
        <f>'4.  2011-2014 LRAM'!AK269*AK564</f>
        <v>0</v>
      </c>
      <c r="AL566" s="378">
        <f>'4.  2011-2014 LRAM'!AL269*AL564</f>
        <v>0</v>
      </c>
      <c r="AM566" s="628">
        <f t="shared" si="1699"/>
        <v>1627.1724029400002</v>
      </c>
    </row>
    <row r="567" spans="2:39">
      <c r="B567" s="324" t="s">
        <v>298</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f>'4.  2011-2014 LRAM'!Y398*Y564</f>
        <v>296.76038</v>
      </c>
      <c r="Z567" s="378">
        <f>'4.  2011-2014 LRAM'!Z398*Z564</f>
        <v>107.3036443</v>
      </c>
      <c r="AA567" s="378">
        <f>'4.  2011-2014 LRAM'!AA398*AA564</f>
        <v>27.926425080000001</v>
      </c>
      <c r="AB567" s="378">
        <f>'4.  2011-2014 LRAM'!AB398*AB564</f>
        <v>0</v>
      </c>
      <c r="AC567" s="378">
        <f>'4.  2011-2014 LRAM'!AC398*AC564</f>
        <v>0</v>
      </c>
      <c r="AD567" s="378">
        <f>'4.  2011-2014 LRAM'!AD398*AD564</f>
        <v>0</v>
      </c>
      <c r="AE567" s="378">
        <f>'4.  2011-2014 LRAM'!AE398*AE564</f>
        <v>0</v>
      </c>
      <c r="AF567" s="378">
        <f>'4.  2011-2014 LRAM'!AF398*AF564</f>
        <v>0</v>
      </c>
      <c r="AG567" s="378">
        <f>'4.  2011-2014 LRAM'!AG398*AG564</f>
        <v>0</v>
      </c>
      <c r="AH567" s="378">
        <f>'4.  2011-2014 LRAM'!AH398*AH564</f>
        <v>0</v>
      </c>
      <c r="AI567" s="378">
        <f>'4.  2011-2014 LRAM'!AI398*AI564</f>
        <v>0</v>
      </c>
      <c r="AJ567" s="378">
        <f>'4.  2011-2014 LRAM'!AJ398*AJ564</f>
        <v>0</v>
      </c>
      <c r="AK567" s="378">
        <f>'4.  2011-2014 LRAM'!AK398*AK564</f>
        <v>0</v>
      </c>
      <c r="AL567" s="378">
        <f>'4.  2011-2014 LRAM'!AL398*AL564</f>
        <v>0</v>
      </c>
      <c r="AM567" s="628">
        <f t="shared" si="1699"/>
        <v>431.99044938000003</v>
      </c>
    </row>
    <row r="568" spans="2:39">
      <c r="B568" s="324" t="s">
        <v>299</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f>'4.  2011-2014 LRAM'!Y528*Y564</f>
        <v>678.04478000000006</v>
      </c>
      <c r="Z568" s="378">
        <f>'4.  2011-2014 LRAM'!Z528*Z564</f>
        <v>288.5615861</v>
      </c>
      <c r="AA568" s="378">
        <f>'4.  2011-2014 LRAM'!AA528*AA564</f>
        <v>1449.5088618000002</v>
      </c>
      <c r="AB568" s="378">
        <f>'4.  2011-2014 LRAM'!AB528*AB564</f>
        <v>0</v>
      </c>
      <c r="AC568" s="378">
        <f>'4.  2011-2014 LRAM'!AC528*AC564</f>
        <v>0</v>
      </c>
      <c r="AD568" s="378">
        <f>'4.  2011-2014 LRAM'!AD528*AD564</f>
        <v>0</v>
      </c>
      <c r="AE568" s="378">
        <f>'4.  2011-2014 LRAM'!AE528*AE564</f>
        <v>0</v>
      </c>
      <c r="AF568" s="378">
        <f>'4.  2011-2014 LRAM'!AF528*AF564</f>
        <v>0</v>
      </c>
      <c r="AG568" s="378">
        <f>'4.  2011-2014 LRAM'!AG528*AG564</f>
        <v>0</v>
      </c>
      <c r="AH568" s="378">
        <f>'4.  2011-2014 LRAM'!AH528*AH564</f>
        <v>0</v>
      </c>
      <c r="AI568" s="378">
        <f>'4.  2011-2014 LRAM'!AI528*AI564</f>
        <v>0</v>
      </c>
      <c r="AJ568" s="378">
        <f>'4.  2011-2014 LRAM'!AJ528*AJ564</f>
        <v>0</v>
      </c>
      <c r="AK568" s="378">
        <f>'4.  2011-2014 LRAM'!AK528*AK564</f>
        <v>0</v>
      </c>
      <c r="AL568" s="378">
        <f>'4.  2011-2014 LRAM'!AL528*AL564</f>
        <v>0</v>
      </c>
      <c r="AM568" s="628">
        <f t="shared" si="1699"/>
        <v>2416.1152279000003</v>
      </c>
    </row>
    <row r="569" spans="2:39">
      <c r="B569" s="324" t="s">
        <v>300</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f t="shared" ref="Y569:AL569" si="1700">Y209*Y564</f>
        <v>796.12400000000002</v>
      </c>
      <c r="Z569" s="378">
        <f t="shared" si="1700"/>
        <v>3971.2044999999998</v>
      </c>
      <c r="AA569" s="378">
        <f t="shared" si="1700"/>
        <v>0</v>
      </c>
      <c r="AB569" s="378">
        <f>AB209*AB564</f>
        <v>0</v>
      </c>
      <c r="AC569" s="378">
        <f t="shared" si="1700"/>
        <v>0</v>
      </c>
      <c r="AD569" s="378">
        <f t="shared" si="1700"/>
        <v>0</v>
      </c>
      <c r="AE569" s="378">
        <f t="shared" si="1700"/>
        <v>0</v>
      </c>
      <c r="AF569" s="378">
        <f t="shared" si="1700"/>
        <v>0</v>
      </c>
      <c r="AG569" s="378">
        <f t="shared" si="1700"/>
        <v>0</v>
      </c>
      <c r="AH569" s="378">
        <f t="shared" si="1700"/>
        <v>0</v>
      </c>
      <c r="AI569" s="378">
        <f t="shared" si="1700"/>
        <v>0</v>
      </c>
      <c r="AJ569" s="378">
        <f t="shared" si="1700"/>
        <v>0</v>
      </c>
      <c r="AK569" s="378">
        <f t="shared" si="1700"/>
        <v>0</v>
      </c>
      <c r="AL569" s="378">
        <f t="shared" si="1700"/>
        <v>0</v>
      </c>
      <c r="AM569" s="628">
        <f t="shared" si="1699"/>
        <v>4767.3284999999996</v>
      </c>
    </row>
    <row r="570" spans="2:39">
      <c r="B570" s="324" t="s">
        <v>301</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Y392*Y564</f>
        <v>2091.4320000000002</v>
      </c>
      <c r="Z570" s="378">
        <f>Z392*Z564</f>
        <v>0</v>
      </c>
      <c r="AA570" s="378">
        <f t="shared" ref="AA570:AL570" si="1701">AA392*AA564</f>
        <v>0</v>
      </c>
      <c r="AB570" s="378">
        <f>AB392*AB564</f>
        <v>0</v>
      </c>
      <c r="AC570" s="378">
        <f t="shared" si="1701"/>
        <v>0</v>
      </c>
      <c r="AD570" s="378">
        <f t="shared" si="1701"/>
        <v>2969.5392000000002</v>
      </c>
      <c r="AE570" s="378">
        <f t="shared" si="1701"/>
        <v>0</v>
      </c>
      <c r="AF570" s="378">
        <f t="shared" si="1701"/>
        <v>0</v>
      </c>
      <c r="AG570" s="378">
        <f t="shared" si="1701"/>
        <v>0</v>
      </c>
      <c r="AH570" s="378">
        <f t="shared" si="1701"/>
        <v>0</v>
      </c>
      <c r="AI570" s="378">
        <f t="shared" si="1701"/>
        <v>0</v>
      </c>
      <c r="AJ570" s="378">
        <f t="shared" si="1701"/>
        <v>0</v>
      </c>
      <c r="AK570" s="378">
        <f t="shared" si="1701"/>
        <v>0</v>
      </c>
      <c r="AL570" s="378">
        <f t="shared" si="1701"/>
        <v>0</v>
      </c>
      <c r="AM570" s="628">
        <f t="shared" si="1699"/>
        <v>5060.9712</v>
      </c>
    </row>
    <row r="571" spans="2:39">
      <c r="B571" s="324" t="s">
        <v>302</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Y561*Y564</f>
        <v>3666.04</v>
      </c>
      <c r="Z571" s="378">
        <f t="shared" ref="Z571:AL571" si="1702">Z561*Z564</f>
        <v>0</v>
      </c>
      <c r="AA571" s="378">
        <f t="shared" si="1702"/>
        <v>0</v>
      </c>
      <c r="AB571" s="378">
        <f t="shared" si="1702"/>
        <v>0</v>
      </c>
      <c r="AC571" s="378">
        <f t="shared" si="1702"/>
        <v>0</v>
      </c>
      <c r="AD571" s="378">
        <f t="shared" si="1702"/>
        <v>0</v>
      </c>
      <c r="AE571" s="378">
        <f t="shared" si="1702"/>
        <v>0</v>
      </c>
      <c r="AF571" s="378">
        <f t="shared" si="1702"/>
        <v>0</v>
      </c>
      <c r="AG571" s="378">
        <f t="shared" si="1702"/>
        <v>0</v>
      </c>
      <c r="AH571" s="378">
        <f t="shared" si="1702"/>
        <v>0</v>
      </c>
      <c r="AI571" s="378">
        <f t="shared" si="1702"/>
        <v>0</v>
      </c>
      <c r="AJ571" s="378">
        <f t="shared" si="1702"/>
        <v>0</v>
      </c>
      <c r="AK571" s="378">
        <f t="shared" si="1702"/>
        <v>0</v>
      </c>
      <c r="AL571" s="378">
        <f t="shared" si="1702"/>
        <v>0</v>
      </c>
      <c r="AM571" s="628">
        <f t="shared" si="1699"/>
        <v>3666.04</v>
      </c>
    </row>
    <row r="572" spans="2:39" ht="15.75">
      <c r="B572" s="349" t="s">
        <v>303</v>
      </c>
      <c r="C572" s="345"/>
      <c r="D572" s="336"/>
      <c r="E572" s="334"/>
      <c r="F572" s="334"/>
      <c r="G572" s="334"/>
      <c r="H572" s="334"/>
      <c r="I572" s="334"/>
      <c r="J572" s="334"/>
      <c r="K572" s="334"/>
      <c r="L572" s="334"/>
      <c r="M572" s="334"/>
      <c r="N572" s="334"/>
      <c r="O572" s="300"/>
      <c r="P572" s="334"/>
      <c r="Q572" s="334"/>
      <c r="R572" s="334"/>
      <c r="S572" s="336"/>
      <c r="T572" s="336"/>
      <c r="U572" s="336"/>
      <c r="V572" s="336"/>
      <c r="W572" s="334"/>
      <c r="X572" s="334"/>
      <c r="Y572" s="346">
        <f>SUM(Y565:Y571)</f>
        <v>7812.7959000000001</v>
      </c>
      <c r="Z572" s="346">
        <f>SUM(Z565:Z571)</f>
        <v>4905.2295071999997</v>
      </c>
      <c r="AA572" s="346">
        <f t="shared" ref="AA572:AE572" si="1703">SUM(AA565:AA571)</f>
        <v>2653.5145120200004</v>
      </c>
      <c r="AB572" s="346">
        <f t="shared" si="1703"/>
        <v>0</v>
      </c>
      <c r="AC572" s="346">
        <f t="shared" si="1703"/>
        <v>0</v>
      </c>
      <c r="AD572" s="346">
        <f>SUM(AD565:AD571)</f>
        <v>2969.5392000000002</v>
      </c>
      <c r="AE572" s="346">
        <f t="shared" si="1703"/>
        <v>0</v>
      </c>
      <c r="AF572" s="346">
        <f>SUM(AF565:AF571)</f>
        <v>0</v>
      </c>
      <c r="AG572" s="346">
        <f>SUM(AG565:AG571)</f>
        <v>0</v>
      </c>
      <c r="AH572" s="346">
        <f t="shared" ref="AH572:AL572" si="1704">SUM(AH565:AH571)</f>
        <v>0</v>
      </c>
      <c r="AI572" s="346">
        <f t="shared" si="1704"/>
        <v>0</v>
      </c>
      <c r="AJ572" s="346">
        <f>SUM(AJ565:AJ571)</f>
        <v>0</v>
      </c>
      <c r="AK572" s="346">
        <f t="shared" si="1704"/>
        <v>0</v>
      </c>
      <c r="AL572" s="346">
        <f t="shared" si="1704"/>
        <v>0</v>
      </c>
      <c r="AM572" s="407">
        <f>SUM(AM565:AM571)</f>
        <v>18341.079119220001</v>
      </c>
    </row>
    <row r="573" spans="2:39" ht="15.75">
      <c r="B573" s="349" t="s">
        <v>304</v>
      </c>
      <c r="C573" s="345"/>
      <c r="D573" s="350"/>
      <c r="E573" s="334"/>
      <c r="F573" s="334"/>
      <c r="G573" s="334"/>
      <c r="H573" s="334"/>
      <c r="I573" s="334"/>
      <c r="J573" s="334"/>
      <c r="K573" s="334"/>
      <c r="L573" s="334"/>
      <c r="M573" s="334"/>
      <c r="N573" s="334"/>
      <c r="O573" s="300"/>
      <c r="P573" s="334"/>
      <c r="Q573" s="334"/>
      <c r="R573" s="334"/>
      <c r="S573" s="336"/>
      <c r="T573" s="336"/>
      <c r="U573" s="336"/>
      <c r="V573" s="336"/>
      <c r="W573" s="334"/>
      <c r="X573" s="334"/>
      <c r="Y573" s="347">
        <f>Y562*Y564</f>
        <v>12744.802</v>
      </c>
      <c r="Z573" s="347">
        <f t="shared" ref="Z573:AE573" si="1705">Z562*Z564</f>
        <v>157.5916</v>
      </c>
      <c r="AA573" s="347">
        <f t="shared" si="1705"/>
        <v>730.93700000000001</v>
      </c>
      <c r="AB573" s="347">
        <f t="shared" si="1705"/>
        <v>0</v>
      </c>
      <c r="AC573" s="347">
        <f t="shared" si="1705"/>
        <v>0</v>
      </c>
      <c r="AD573" s="347">
        <f>AD562*AD564</f>
        <v>0</v>
      </c>
      <c r="AE573" s="347">
        <f t="shared" si="1705"/>
        <v>0</v>
      </c>
      <c r="AF573" s="347">
        <f>AF562*AF564</f>
        <v>0</v>
      </c>
      <c r="AG573" s="347">
        <f t="shared" ref="AG573:AL573" si="1706">AG562*AG564</f>
        <v>0</v>
      </c>
      <c r="AH573" s="347">
        <f t="shared" si="1706"/>
        <v>0</v>
      </c>
      <c r="AI573" s="347">
        <f t="shared" si="1706"/>
        <v>0</v>
      </c>
      <c r="AJ573" s="347">
        <f>AJ562*AJ564</f>
        <v>0</v>
      </c>
      <c r="AK573" s="347">
        <f>AK562*AK564</f>
        <v>0</v>
      </c>
      <c r="AL573" s="347">
        <f t="shared" si="1706"/>
        <v>0</v>
      </c>
      <c r="AM573" s="407">
        <f>SUM(Y573:AL573)</f>
        <v>13633.330599999999</v>
      </c>
    </row>
    <row r="574" spans="2:39" ht="15.75">
      <c r="B574" s="349" t="s">
        <v>305</v>
      </c>
      <c r="C574" s="345"/>
      <c r="D574" s="350"/>
      <c r="E574" s="334"/>
      <c r="F574" s="334"/>
      <c r="G574" s="334"/>
      <c r="H574" s="334"/>
      <c r="I574" s="334"/>
      <c r="J574" s="334"/>
      <c r="K574" s="334"/>
      <c r="L574" s="334"/>
      <c r="M574" s="334"/>
      <c r="N574" s="334"/>
      <c r="O574" s="300"/>
      <c r="P574" s="334"/>
      <c r="Q574" s="334"/>
      <c r="R574" s="334"/>
      <c r="S574" s="350"/>
      <c r="T574" s="350"/>
      <c r="U574" s="350"/>
      <c r="V574" s="350"/>
      <c r="W574" s="334"/>
      <c r="X574" s="334"/>
      <c r="Y574" s="351"/>
      <c r="Z574" s="351"/>
      <c r="AA574" s="351"/>
      <c r="AB574" s="351"/>
      <c r="AC574" s="351"/>
      <c r="AD574" s="351"/>
      <c r="AE574" s="351"/>
      <c r="AF574" s="351"/>
      <c r="AG574" s="351"/>
      <c r="AH574" s="351"/>
      <c r="AI574" s="351"/>
      <c r="AJ574" s="351"/>
      <c r="AK574" s="351"/>
      <c r="AL574" s="351"/>
      <c r="AM574" s="407">
        <f>AM572-AM573</f>
        <v>4707.748519220002</v>
      </c>
    </row>
    <row r="575" spans="2:39">
      <c r="B575" s="324"/>
      <c r="C575" s="350"/>
      <c r="D575" s="350"/>
      <c r="E575" s="334"/>
      <c r="F575" s="334"/>
      <c r="G575" s="334"/>
      <c r="H575" s="334"/>
      <c r="I575" s="334"/>
      <c r="J575" s="334"/>
      <c r="K575" s="334"/>
      <c r="L575" s="334"/>
      <c r="M575" s="334"/>
      <c r="N575" s="334"/>
      <c r="O575" s="300"/>
      <c r="P575" s="334"/>
      <c r="Q575" s="334"/>
      <c r="R575" s="334"/>
      <c r="S575" s="350"/>
      <c r="T575" s="345"/>
      <c r="U575" s="350"/>
      <c r="V575" s="350"/>
      <c r="W575" s="334"/>
      <c r="X575" s="334"/>
      <c r="Y575" s="352"/>
      <c r="Z575" s="352"/>
      <c r="AA575" s="352"/>
      <c r="AB575" s="352"/>
      <c r="AC575" s="352"/>
      <c r="AD575" s="352"/>
      <c r="AE575" s="352"/>
      <c r="AF575" s="352"/>
      <c r="AG575" s="352"/>
      <c r="AH575" s="352"/>
      <c r="AI575" s="352"/>
      <c r="AJ575" s="352"/>
      <c r="AK575" s="352"/>
      <c r="AL575" s="352"/>
      <c r="AM575" s="348"/>
    </row>
    <row r="576" spans="2:39">
      <c r="B576" s="439" t="s">
        <v>306</v>
      </c>
      <c r="C576" s="304"/>
      <c r="D576" s="279"/>
      <c r="E576" s="279"/>
      <c r="F576" s="279"/>
      <c r="G576" s="279"/>
      <c r="H576" s="279"/>
      <c r="I576" s="279"/>
      <c r="J576" s="279"/>
      <c r="K576" s="279"/>
      <c r="L576" s="279"/>
      <c r="M576" s="279"/>
      <c r="N576" s="279"/>
      <c r="O576" s="357"/>
      <c r="P576" s="279"/>
      <c r="Q576" s="279"/>
      <c r="R576" s="279"/>
      <c r="S576" s="304"/>
      <c r="T576" s="309"/>
      <c r="U576" s="309"/>
      <c r="V576" s="279"/>
      <c r="W576" s="279"/>
      <c r="X576" s="309"/>
      <c r="Y576" s="291">
        <f>SUMPRODUCT(E404:E559,Y404:Y559)</f>
        <v>201604</v>
      </c>
      <c r="Z576" s="291">
        <f>SUMPRODUCT(E404:E559,Z404:Z559)</f>
        <v>0</v>
      </c>
      <c r="AA576" s="291">
        <f>IF(AA402="kw",SUMPRODUCT($N$404:$N$559,$P$404:$P$559,AA404:AA559),SUMPRODUCT($E$404:$E$559,AA404:AA559))</f>
        <v>0</v>
      </c>
      <c r="AB576" s="291">
        <f>IF(AB402="kw",SUMPRODUCT($N$404:$N$559,$P$404:$P$559,AB404:AB559),SUMPRODUCT($E$404:$E$559,AB404:AB559))</f>
        <v>0</v>
      </c>
      <c r="AC576" s="291">
        <f>IF(AC402="kw",SUMPRODUCT($N$404:$N$559,$P$404:$P$559,AC404:AC559),SUMPRODUCT($E$404:$E$559,AC404:AC559))</f>
        <v>0</v>
      </c>
      <c r="AD576" s="291">
        <f t="shared" ref="AD576:AL576" si="1707">IF(AD402="kw",SUMPRODUCT($N$404:$N$559,$P$404:$P$559,AD404:AD559),SUMPRODUCT($E$404:$E$559,AD404:AD559))</f>
        <v>0</v>
      </c>
      <c r="AE576" s="291">
        <f t="shared" si="1707"/>
        <v>0</v>
      </c>
      <c r="AF576" s="291">
        <f t="shared" si="1707"/>
        <v>0</v>
      </c>
      <c r="AG576" s="291">
        <f t="shared" si="1707"/>
        <v>0</v>
      </c>
      <c r="AH576" s="291">
        <f t="shared" si="1707"/>
        <v>0</v>
      </c>
      <c r="AI576" s="291">
        <f t="shared" si="1707"/>
        <v>0</v>
      </c>
      <c r="AJ576" s="291">
        <f t="shared" si="1707"/>
        <v>0</v>
      </c>
      <c r="AK576" s="291">
        <f t="shared" si="1707"/>
        <v>0</v>
      </c>
      <c r="AL576" s="291">
        <f t="shared" si="1707"/>
        <v>0</v>
      </c>
      <c r="AM576" s="337"/>
    </row>
    <row r="577" spans="1:39">
      <c r="B577" s="439" t="s">
        <v>307</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SUMPRODUCT(F404:F559,Y404:Y559)</f>
        <v>201604</v>
      </c>
      <c r="Z577" s="291">
        <f>SUMPRODUCT(F404:F559,Z404:Z559)</f>
        <v>0</v>
      </c>
      <c r="AA577" s="291">
        <f t="shared" ref="AA577:AL577" si="1708">IF(AA402="kw",SUMPRODUCT($N$404:$N$559,$Q$404:$Q$559,AA404:AA559),SUMPRODUCT($F$404:$F$559,AA404:AA559))</f>
        <v>0</v>
      </c>
      <c r="AB577" s="291">
        <f t="shared" si="1708"/>
        <v>0</v>
      </c>
      <c r="AC577" s="291">
        <f>IF(AC402="kw",SUMPRODUCT($N$404:$N$559,$Q$404:$Q$559,AC404:AC559),SUMPRODUCT($F$404:$F$559,AC404:AC559))</f>
        <v>0</v>
      </c>
      <c r="AD577" s="291">
        <f t="shared" si="1708"/>
        <v>0</v>
      </c>
      <c r="AE577" s="291">
        <f t="shared" si="1708"/>
        <v>0</v>
      </c>
      <c r="AF577" s="291">
        <f t="shared" si="1708"/>
        <v>0</v>
      </c>
      <c r="AG577" s="291">
        <f t="shared" si="1708"/>
        <v>0</v>
      </c>
      <c r="AH577" s="291">
        <f t="shared" si="1708"/>
        <v>0</v>
      </c>
      <c r="AI577" s="291">
        <f t="shared" si="1708"/>
        <v>0</v>
      </c>
      <c r="AJ577" s="291">
        <f t="shared" si="1708"/>
        <v>0</v>
      </c>
      <c r="AK577" s="291">
        <f t="shared" si="1708"/>
        <v>0</v>
      </c>
      <c r="AL577" s="291">
        <f t="shared" si="1708"/>
        <v>0</v>
      </c>
      <c r="AM577" s="337"/>
    </row>
    <row r="578" spans="1:39">
      <c r="B578" s="440" t="s">
        <v>308</v>
      </c>
      <c r="C578" s="364"/>
      <c r="D578" s="384"/>
      <c r="E578" s="384"/>
      <c r="F578" s="384"/>
      <c r="G578" s="384"/>
      <c r="H578" s="384"/>
      <c r="I578" s="384"/>
      <c r="J578" s="384"/>
      <c r="K578" s="384"/>
      <c r="L578" s="384"/>
      <c r="M578" s="384"/>
      <c r="N578" s="384"/>
      <c r="O578" s="383"/>
      <c r="P578" s="384"/>
      <c r="Q578" s="384"/>
      <c r="R578" s="384"/>
      <c r="S578" s="364"/>
      <c r="T578" s="385"/>
      <c r="U578" s="385"/>
      <c r="V578" s="384"/>
      <c r="W578" s="384"/>
      <c r="X578" s="385"/>
      <c r="Y578" s="326">
        <f>SUMPRODUCT(G404:G559,Y404:Y559)</f>
        <v>201604</v>
      </c>
      <c r="Z578" s="326">
        <f>SUMPRODUCT(G404:G559,Z404:Z559)</f>
        <v>0</v>
      </c>
      <c r="AA578" s="326">
        <f t="shared" ref="AA578:AL578" si="1709">IF(AA402="kw",SUMPRODUCT($N$404:$N$559,$R$404:$R$559,AA404:AA559),SUMPRODUCT($G$404:$G$559,AA404:AA559))</f>
        <v>0</v>
      </c>
      <c r="AB578" s="326">
        <f t="shared" si="1709"/>
        <v>0</v>
      </c>
      <c r="AC578" s="326">
        <f>IF(AC402="kw",SUMPRODUCT($N$404:$N$559,$R$404:$R$559,AC404:AC559),SUMPRODUCT($G$404:$G$559,AC404:AC559))</f>
        <v>0</v>
      </c>
      <c r="AD578" s="326">
        <f t="shared" si="1709"/>
        <v>0</v>
      </c>
      <c r="AE578" s="326">
        <f t="shared" si="1709"/>
        <v>0</v>
      </c>
      <c r="AF578" s="326">
        <f t="shared" si="1709"/>
        <v>0</v>
      </c>
      <c r="AG578" s="326">
        <f t="shared" si="1709"/>
        <v>0</v>
      </c>
      <c r="AH578" s="326">
        <f t="shared" si="1709"/>
        <v>0</v>
      </c>
      <c r="AI578" s="326">
        <f t="shared" si="1709"/>
        <v>0</v>
      </c>
      <c r="AJ578" s="326">
        <f t="shared" si="1709"/>
        <v>0</v>
      </c>
      <c r="AK578" s="326">
        <f t="shared" si="1709"/>
        <v>0</v>
      </c>
      <c r="AL578" s="326">
        <f t="shared" si="1709"/>
        <v>0</v>
      </c>
      <c r="AM578" s="386"/>
    </row>
    <row r="579" spans="1:39" ht="22.5" customHeight="1">
      <c r="B579" s="368" t="s">
        <v>599</v>
      </c>
      <c r="C579" s="387"/>
      <c r="D579" s="388"/>
      <c r="E579" s="388"/>
      <c r="F579" s="388"/>
      <c r="G579" s="388"/>
      <c r="H579" s="388"/>
      <c r="I579" s="388"/>
      <c r="J579" s="388"/>
      <c r="K579" s="388"/>
      <c r="L579" s="388"/>
      <c r="M579" s="388"/>
      <c r="N579" s="388"/>
      <c r="O579" s="388"/>
      <c r="P579" s="388"/>
      <c r="Q579" s="388"/>
      <c r="R579" s="388"/>
      <c r="S579" s="371"/>
      <c r="T579" s="372"/>
      <c r="U579" s="388"/>
      <c r="V579" s="388"/>
      <c r="W579" s="388"/>
      <c r="X579" s="388"/>
      <c r="Y579" s="409"/>
      <c r="Z579" s="409"/>
      <c r="AA579" s="409"/>
      <c r="AB579" s="409"/>
      <c r="AC579" s="409"/>
      <c r="AD579" s="409"/>
      <c r="AE579" s="409"/>
      <c r="AF579" s="409"/>
      <c r="AG579" s="409"/>
      <c r="AH579" s="409"/>
      <c r="AI579" s="409"/>
      <c r="AJ579" s="409"/>
      <c r="AK579" s="409"/>
      <c r="AL579" s="409"/>
      <c r="AM579" s="389"/>
    </row>
    <row r="582" spans="1:39" ht="15.75">
      <c r="B582" s="280" t="s">
        <v>310</v>
      </c>
      <c r="C582" s="281"/>
      <c r="D582" s="589" t="s">
        <v>529</v>
      </c>
      <c r="E582" s="253"/>
      <c r="F582" s="589"/>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797" t="s">
        <v>211</v>
      </c>
      <c r="C583" s="799" t="s">
        <v>33</v>
      </c>
      <c r="D583" s="284" t="s">
        <v>423</v>
      </c>
      <c r="E583" s="801" t="s">
        <v>209</v>
      </c>
      <c r="F583" s="802"/>
      <c r="G583" s="802"/>
      <c r="H583" s="802"/>
      <c r="I583" s="802"/>
      <c r="J583" s="802"/>
      <c r="K583" s="802"/>
      <c r="L583" s="802"/>
      <c r="M583" s="803"/>
      <c r="N583" s="807" t="s">
        <v>213</v>
      </c>
      <c r="O583" s="284" t="s">
        <v>424</v>
      </c>
      <c r="P583" s="801" t="s">
        <v>212</v>
      </c>
      <c r="Q583" s="802"/>
      <c r="R583" s="802"/>
      <c r="S583" s="802"/>
      <c r="T583" s="802"/>
      <c r="U583" s="802"/>
      <c r="V583" s="802"/>
      <c r="W583" s="802"/>
      <c r="X583" s="803"/>
      <c r="Y583" s="804" t="s">
        <v>244</v>
      </c>
      <c r="Z583" s="805"/>
      <c r="AA583" s="805"/>
      <c r="AB583" s="805"/>
      <c r="AC583" s="805"/>
      <c r="AD583" s="805"/>
      <c r="AE583" s="805"/>
      <c r="AF583" s="805"/>
      <c r="AG583" s="805"/>
      <c r="AH583" s="805"/>
      <c r="AI583" s="805"/>
      <c r="AJ583" s="805"/>
      <c r="AK583" s="805"/>
      <c r="AL583" s="805"/>
      <c r="AM583" s="806"/>
    </row>
    <row r="584" spans="1:39" ht="68.25" customHeight="1">
      <c r="B584" s="798"/>
      <c r="C584" s="800"/>
      <c r="D584" s="285">
        <v>2018</v>
      </c>
      <c r="E584" s="285">
        <v>2019</v>
      </c>
      <c r="F584" s="285">
        <v>2020</v>
      </c>
      <c r="G584" s="285">
        <v>2021</v>
      </c>
      <c r="H584" s="285">
        <v>2022</v>
      </c>
      <c r="I584" s="285">
        <v>2023</v>
      </c>
      <c r="J584" s="285">
        <v>2024</v>
      </c>
      <c r="K584" s="285">
        <v>2025</v>
      </c>
      <c r="L584" s="285">
        <v>2026</v>
      </c>
      <c r="M584" s="285">
        <v>2027</v>
      </c>
      <c r="N584" s="808"/>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 50kW to 4999 kW</v>
      </c>
      <c r="AB584" s="285" t="str">
        <f>'1.  LRAMVA Summary'!G52</f>
        <v>Unmettered Scattered Load</v>
      </c>
      <c r="AC584" s="285" t="str">
        <f>'1.  LRAMVA Summary'!H52</f>
        <v>Sentinel Lighiting</v>
      </c>
      <c r="AD584" s="285" t="str">
        <f>'1.  LRAMVA Summary'!I52</f>
        <v>Street Lighting</v>
      </c>
      <c r="AE584" s="285" t="str">
        <f>'1.  LRAMVA Summary'!J52</f>
        <v/>
      </c>
      <c r="AF584" s="285" t="str">
        <f>'1.  LRAMVA Summary'!K52</f>
        <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32"/>
      <c r="B585" s="518" t="s">
        <v>505</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kWh</v>
      </c>
      <c r="AC585" s="291" t="str">
        <f>'1.  LRAMVA Summary'!H53</f>
        <v>kw</v>
      </c>
      <c r="AD585" s="291" t="str">
        <f>'1.  LRAMVA Summary'!I53</f>
        <v>kw</v>
      </c>
      <c r="AE585" s="291">
        <f>'1.  LRAMVA Summary'!J53</f>
        <v>0</v>
      </c>
      <c r="AF585" s="291">
        <f>'1.  LRAMVA Summary'!K53</f>
        <v>0</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75" hidden="1" outlineLevel="1">
      <c r="A586" s="532"/>
      <c r="B586" s="504" t="s">
        <v>498</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hidden="1" outlineLevel="1">
      <c r="A587" s="532">
        <v>1</v>
      </c>
      <c r="B587" s="428" t="s">
        <v>95</v>
      </c>
      <c r="C587" s="291" t="s">
        <v>25</v>
      </c>
      <c r="D587" s="295"/>
      <c r="E587" s="295"/>
      <c r="F587" s="295"/>
      <c r="G587" s="295"/>
      <c r="H587" s="295"/>
      <c r="I587" s="295"/>
      <c r="J587" s="295"/>
      <c r="K587" s="295"/>
      <c r="L587" s="295"/>
      <c r="M587" s="295"/>
      <c r="N587" s="291"/>
      <c r="O587" s="295"/>
      <c r="P587" s="295"/>
      <c r="Q587" s="295"/>
      <c r="R587" s="295"/>
      <c r="S587" s="295"/>
      <c r="T587" s="295"/>
      <c r="U587" s="295"/>
      <c r="V587" s="295"/>
      <c r="W587" s="295"/>
      <c r="X587" s="295"/>
      <c r="Y587" s="410"/>
      <c r="Z587" s="410"/>
      <c r="AA587" s="410"/>
      <c r="AB587" s="410"/>
      <c r="AC587" s="410"/>
      <c r="AD587" s="410"/>
      <c r="AE587" s="410"/>
      <c r="AF587" s="410"/>
      <c r="AG587" s="410"/>
      <c r="AH587" s="410"/>
      <c r="AI587" s="410"/>
      <c r="AJ587" s="410"/>
      <c r="AK587" s="410"/>
      <c r="AL587" s="410"/>
      <c r="AM587" s="296">
        <f>SUM(Y587:AL587)</f>
        <v>0</v>
      </c>
    </row>
    <row r="588" spans="1:39" hidden="1" outlineLevel="1">
      <c r="A588" s="532"/>
      <c r="B588" s="294" t="s">
        <v>311</v>
      </c>
      <c r="C588" s="291" t="s">
        <v>163</v>
      </c>
      <c r="D588" s="295"/>
      <c r="E588" s="295"/>
      <c r="F588" s="295"/>
      <c r="G588" s="295"/>
      <c r="H588" s="295"/>
      <c r="I588" s="295"/>
      <c r="J588" s="295"/>
      <c r="K588" s="295"/>
      <c r="L588" s="295"/>
      <c r="M588" s="295"/>
      <c r="N588" s="468"/>
      <c r="O588" s="295"/>
      <c r="P588" s="295"/>
      <c r="Q588" s="295"/>
      <c r="R588" s="295"/>
      <c r="S588" s="295"/>
      <c r="T588" s="295"/>
      <c r="U588" s="295"/>
      <c r="V588" s="295"/>
      <c r="W588" s="295"/>
      <c r="X588" s="295"/>
      <c r="Y588" s="411">
        <f>Y587</f>
        <v>0</v>
      </c>
      <c r="Z588" s="411">
        <f t="shared" ref="Z588" si="1710">Z587</f>
        <v>0</v>
      </c>
      <c r="AA588" s="411">
        <f t="shared" ref="AA588" si="1711">AA587</f>
        <v>0</v>
      </c>
      <c r="AB588" s="411">
        <f t="shared" ref="AB588" si="1712">AB587</f>
        <v>0</v>
      </c>
      <c r="AC588" s="411">
        <f t="shared" ref="AC588" si="1713">AC587</f>
        <v>0</v>
      </c>
      <c r="AD588" s="411">
        <f t="shared" ref="AD588" si="1714">AD587</f>
        <v>0</v>
      </c>
      <c r="AE588" s="411">
        <f t="shared" ref="AE588" si="1715">AE587</f>
        <v>0</v>
      </c>
      <c r="AF588" s="411">
        <f t="shared" ref="AF588" si="1716">AF587</f>
        <v>0</v>
      </c>
      <c r="AG588" s="411">
        <f t="shared" ref="AG588" si="1717">AG587</f>
        <v>0</v>
      </c>
      <c r="AH588" s="411">
        <f t="shared" ref="AH588" si="1718">AH587</f>
        <v>0</v>
      </c>
      <c r="AI588" s="411">
        <f t="shared" ref="AI588" si="1719">AI587</f>
        <v>0</v>
      </c>
      <c r="AJ588" s="411">
        <f t="shared" ref="AJ588" si="1720">AJ587</f>
        <v>0</v>
      </c>
      <c r="AK588" s="411">
        <f t="shared" ref="AK588" si="1721">AK587</f>
        <v>0</v>
      </c>
      <c r="AL588" s="411">
        <f t="shared" ref="AL588" si="1722">AL587</f>
        <v>0</v>
      </c>
      <c r="AM588" s="297"/>
    </row>
    <row r="589" spans="1:39" ht="15.75" hidden="1" outlineLevel="1">
      <c r="A589" s="532"/>
      <c r="B589" s="298"/>
      <c r="C589" s="299"/>
      <c r="D589" s="299"/>
      <c r="E589" s="299"/>
      <c r="F589" s="299"/>
      <c r="G589" s="299"/>
      <c r="H589" s="299"/>
      <c r="I589" s="299"/>
      <c r="J589" s="299"/>
      <c r="K589" s="299"/>
      <c r="L589" s="299"/>
      <c r="M589" s="299"/>
      <c r="N589" s="300"/>
      <c r="O589" s="299"/>
      <c r="P589" s="299"/>
      <c r="Q589" s="299"/>
      <c r="R589" s="299"/>
      <c r="S589" s="299"/>
      <c r="T589" s="299"/>
      <c r="U589" s="299"/>
      <c r="V589" s="299"/>
      <c r="W589" s="299"/>
      <c r="X589" s="299"/>
      <c r="Y589" s="412"/>
      <c r="Z589" s="413"/>
      <c r="AA589" s="413"/>
      <c r="AB589" s="413"/>
      <c r="AC589" s="413"/>
      <c r="AD589" s="413"/>
      <c r="AE589" s="413"/>
      <c r="AF589" s="413"/>
      <c r="AG589" s="413"/>
      <c r="AH589" s="413"/>
      <c r="AI589" s="413"/>
      <c r="AJ589" s="413"/>
      <c r="AK589" s="413"/>
      <c r="AL589" s="413"/>
      <c r="AM589" s="302"/>
    </row>
    <row r="590" spans="1:39" hidden="1" outlineLevel="1">
      <c r="A590" s="532">
        <v>2</v>
      </c>
      <c r="B590" s="428" t="s">
        <v>96</v>
      </c>
      <c r="C590" s="291" t="s">
        <v>25</v>
      </c>
      <c r="D590" s="295"/>
      <c r="E590" s="295"/>
      <c r="F590" s="295"/>
      <c r="G590" s="295"/>
      <c r="H590" s="295"/>
      <c r="I590" s="295"/>
      <c r="J590" s="295"/>
      <c r="K590" s="295"/>
      <c r="L590" s="295"/>
      <c r="M590" s="295"/>
      <c r="N590" s="291"/>
      <c r="O590" s="295"/>
      <c r="P590" s="295"/>
      <c r="Q590" s="295"/>
      <c r="R590" s="295"/>
      <c r="S590" s="295"/>
      <c r="T590" s="295"/>
      <c r="U590" s="295"/>
      <c r="V590" s="295"/>
      <c r="W590" s="295"/>
      <c r="X590" s="295"/>
      <c r="Y590" s="410"/>
      <c r="Z590" s="410"/>
      <c r="AA590" s="410"/>
      <c r="AB590" s="410"/>
      <c r="AC590" s="410"/>
      <c r="AD590" s="410"/>
      <c r="AE590" s="410"/>
      <c r="AF590" s="410"/>
      <c r="AG590" s="410"/>
      <c r="AH590" s="410"/>
      <c r="AI590" s="410"/>
      <c r="AJ590" s="410"/>
      <c r="AK590" s="410"/>
      <c r="AL590" s="410"/>
      <c r="AM590" s="296">
        <f>SUM(Y590:AL590)</f>
        <v>0</v>
      </c>
    </row>
    <row r="591" spans="1:39" hidden="1" outlineLevel="1">
      <c r="A591" s="532"/>
      <c r="B591" s="294" t="s">
        <v>311</v>
      </c>
      <c r="C591" s="291" t="s">
        <v>163</v>
      </c>
      <c r="D591" s="295"/>
      <c r="E591" s="295"/>
      <c r="F591" s="295"/>
      <c r="G591" s="295"/>
      <c r="H591" s="295"/>
      <c r="I591" s="295"/>
      <c r="J591" s="295"/>
      <c r="K591" s="295"/>
      <c r="L591" s="295"/>
      <c r="M591" s="295"/>
      <c r="N591" s="468"/>
      <c r="O591" s="295"/>
      <c r="P591" s="295"/>
      <c r="Q591" s="295"/>
      <c r="R591" s="295"/>
      <c r="S591" s="295"/>
      <c r="T591" s="295"/>
      <c r="U591" s="295"/>
      <c r="V591" s="295"/>
      <c r="W591" s="295"/>
      <c r="X591" s="295"/>
      <c r="Y591" s="411">
        <f>Y590</f>
        <v>0</v>
      </c>
      <c r="Z591" s="411">
        <f t="shared" ref="Z591" si="1723">Z590</f>
        <v>0</v>
      </c>
      <c r="AA591" s="411">
        <f t="shared" ref="AA591" si="1724">AA590</f>
        <v>0</v>
      </c>
      <c r="AB591" s="411">
        <f t="shared" ref="AB591" si="1725">AB590</f>
        <v>0</v>
      </c>
      <c r="AC591" s="411">
        <f t="shared" ref="AC591" si="1726">AC590</f>
        <v>0</v>
      </c>
      <c r="AD591" s="411">
        <f t="shared" ref="AD591" si="1727">AD590</f>
        <v>0</v>
      </c>
      <c r="AE591" s="411">
        <f t="shared" ref="AE591" si="1728">AE590</f>
        <v>0</v>
      </c>
      <c r="AF591" s="411">
        <f t="shared" ref="AF591" si="1729">AF590</f>
        <v>0</v>
      </c>
      <c r="AG591" s="411">
        <f t="shared" ref="AG591" si="1730">AG590</f>
        <v>0</v>
      </c>
      <c r="AH591" s="411">
        <f t="shared" ref="AH591" si="1731">AH590</f>
        <v>0</v>
      </c>
      <c r="AI591" s="411">
        <f t="shared" ref="AI591" si="1732">AI590</f>
        <v>0</v>
      </c>
      <c r="AJ591" s="411">
        <f t="shared" ref="AJ591" si="1733">AJ590</f>
        <v>0</v>
      </c>
      <c r="AK591" s="411">
        <f t="shared" ref="AK591" si="1734">AK590</f>
        <v>0</v>
      </c>
      <c r="AL591" s="411">
        <f t="shared" ref="AL591" si="1735">AL590</f>
        <v>0</v>
      </c>
      <c r="AM591" s="297"/>
    </row>
    <row r="592" spans="1:39" ht="15.75" hidden="1" outlineLevel="1">
      <c r="A592" s="532"/>
      <c r="B592" s="298"/>
      <c r="C592" s="299"/>
      <c r="D592" s="304"/>
      <c r="E592" s="304"/>
      <c r="F592" s="304"/>
      <c r="G592" s="304"/>
      <c r="H592" s="304"/>
      <c r="I592" s="304"/>
      <c r="J592" s="304"/>
      <c r="K592" s="304"/>
      <c r="L592" s="304"/>
      <c r="M592" s="304"/>
      <c r="N592" s="300"/>
      <c r="O592" s="304"/>
      <c r="P592" s="304"/>
      <c r="Q592" s="304"/>
      <c r="R592" s="304"/>
      <c r="S592" s="304"/>
      <c r="T592" s="304"/>
      <c r="U592" s="304"/>
      <c r="V592" s="304"/>
      <c r="W592" s="304"/>
      <c r="X592" s="304"/>
      <c r="Y592" s="412"/>
      <c r="Z592" s="413"/>
      <c r="AA592" s="413"/>
      <c r="AB592" s="413"/>
      <c r="AC592" s="413"/>
      <c r="AD592" s="413"/>
      <c r="AE592" s="413"/>
      <c r="AF592" s="413"/>
      <c r="AG592" s="413"/>
      <c r="AH592" s="413"/>
      <c r="AI592" s="413"/>
      <c r="AJ592" s="413"/>
      <c r="AK592" s="413"/>
      <c r="AL592" s="413"/>
      <c r="AM592" s="302"/>
    </row>
    <row r="593" spans="1:39" hidden="1" outlineLevel="1">
      <c r="A593" s="532">
        <v>3</v>
      </c>
      <c r="B593" s="428" t="s">
        <v>97</v>
      </c>
      <c r="C593" s="291" t="s">
        <v>25</v>
      </c>
      <c r="D593" s="295"/>
      <c r="E593" s="295"/>
      <c r="F593" s="295"/>
      <c r="G593" s="295"/>
      <c r="H593" s="295"/>
      <c r="I593" s="295"/>
      <c r="J593" s="295"/>
      <c r="K593" s="295"/>
      <c r="L593" s="295"/>
      <c r="M593" s="295"/>
      <c r="N593" s="291"/>
      <c r="O593" s="295"/>
      <c r="P593" s="295"/>
      <c r="Q593" s="295"/>
      <c r="R593" s="295"/>
      <c r="S593" s="295"/>
      <c r="T593" s="295"/>
      <c r="U593" s="295"/>
      <c r="V593" s="295"/>
      <c r="W593" s="295"/>
      <c r="X593" s="295"/>
      <c r="Y593" s="410"/>
      <c r="Z593" s="410"/>
      <c r="AA593" s="410"/>
      <c r="AB593" s="410"/>
      <c r="AC593" s="410"/>
      <c r="AD593" s="410"/>
      <c r="AE593" s="410"/>
      <c r="AF593" s="410"/>
      <c r="AG593" s="410"/>
      <c r="AH593" s="410"/>
      <c r="AI593" s="410"/>
      <c r="AJ593" s="410"/>
      <c r="AK593" s="410"/>
      <c r="AL593" s="410"/>
      <c r="AM593" s="296">
        <f>SUM(Y593:AL593)</f>
        <v>0</v>
      </c>
    </row>
    <row r="594" spans="1:39" hidden="1" outlineLevel="1">
      <c r="A594" s="532"/>
      <c r="B594" s="294" t="s">
        <v>311</v>
      </c>
      <c r="C594" s="291" t="s">
        <v>163</v>
      </c>
      <c r="D594" s="295"/>
      <c r="E594" s="295"/>
      <c r="F594" s="295"/>
      <c r="G594" s="295"/>
      <c r="H594" s="295"/>
      <c r="I594" s="295"/>
      <c r="J594" s="295"/>
      <c r="K594" s="295"/>
      <c r="L594" s="295"/>
      <c r="M594" s="295"/>
      <c r="N594" s="468"/>
      <c r="O594" s="295"/>
      <c r="P594" s="295"/>
      <c r="Q594" s="295"/>
      <c r="R594" s="295"/>
      <c r="S594" s="295"/>
      <c r="T594" s="295"/>
      <c r="U594" s="295"/>
      <c r="V594" s="295"/>
      <c r="W594" s="295"/>
      <c r="X594" s="295"/>
      <c r="Y594" s="411">
        <f>Y593</f>
        <v>0</v>
      </c>
      <c r="Z594" s="411">
        <f t="shared" ref="Z594" si="1736">Z593</f>
        <v>0</v>
      </c>
      <c r="AA594" s="411">
        <f t="shared" ref="AA594" si="1737">AA593</f>
        <v>0</v>
      </c>
      <c r="AB594" s="411">
        <f t="shared" ref="AB594" si="1738">AB593</f>
        <v>0</v>
      </c>
      <c r="AC594" s="411">
        <f t="shared" ref="AC594" si="1739">AC593</f>
        <v>0</v>
      </c>
      <c r="AD594" s="411">
        <f t="shared" ref="AD594" si="1740">AD593</f>
        <v>0</v>
      </c>
      <c r="AE594" s="411">
        <f t="shared" ref="AE594" si="1741">AE593</f>
        <v>0</v>
      </c>
      <c r="AF594" s="411">
        <f t="shared" ref="AF594" si="1742">AF593</f>
        <v>0</v>
      </c>
      <c r="AG594" s="411">
        <f t="shared" ref="AG594" si="1743">AG593</f>
        <v>0</v>
      </c>
      <c r="AH594" s="411">
        <f t="shared" ref="AH594" si="1744">AH593</f>
        <v>0</v>
      </c>
      <c r="AI594" s="411">
        <f t="shared" ref="AI594" si="1745">AI593</f>
        <v>0</v>
      </c>
      <c r="AJ594" s="411">
        <f t="shared" ref="AJ594" si="1746">AJ593</f>
        <v>0</v>
      </c>
      <c r="AK594" s="411">
        <f t="shared" ref="AK594" si="1747">AK593</f>
        <v>0</v>
      </c>
      <c r="AL594" s="411">
        <f t="shared" ref="AL594" si="1748">AL593</f>
        <v>0</v>
      </c>
      <c r="AM594" s="297"/>
    </row>
    <row r="595" spans="1:39" hidden="1" outlineLevel="1">
      <c r="A595" s="532"/>
      <c r="B595" s="294"/>
      <c r="C595" s="305"/>
      <c r="D595" s="291"/>
      <c r="E595" s="291"/>
      <c r="F595" s="291"/>
      <c r="G595" s="291"/>
      <c r="H595" s="291"/>
      <c r="I595" s="291"/>
      <c r="J595" s="291"/>
      <c r="K595" s="291"/>
      <c r="L595" s="291"/>
      <c r="M595" s="291"/>
      <c r="N595" s="291"/>
      <c r="O595" s="291"/>
      <c r="P595" s="291"/>
      <c r="Q595" s="291"/>
      <c r="R595" s="291"/>
      <c r="S595" s="291"/>
      <c r="T595" s="291"/>
      <c r="U595" s="291"/>
      <c r="V595" s="291"/>
      <c r="W595" s="291"/>
      <c r="X595" s="291"/>
      <c r="Y595" s="412"/>
      <c r="Z595" s="412"/>
      <c r="AA595" s="412"/>
      <c r="AB595" s="412"/>
      <c r="AC595" s="412"/>
      <c r="AD595" s="412"/>
      <c r="AE595" s="412"/>
      <c r="AF595" s="412"/>
      <c r="AG595" s="412"/>
      <c r="AH595" s="412"/>
      <c r="AI595" s="412"/>
      <c r="AJ595" s="412"/>
      <c r="AK595" s="412"/>
      <c r="AL595" s="412"/>
      <c r="AM595" s="306"/>
    </row>
    <row r="596" spans="1:39" hidden="1" outlineLevel="1">
      <c r="A596" s="532">
        <v>4</v>
      </c>
      <c r="B596" s="520" t="s">
        <v>692</v>
      </c>
      <c r="C596" s="291" t="s">
        <v>25</v>
      </c>
      <c r="D596" s="295"/>
      <c r="E596" s="295"/>
      <c r="F596" s="295"/>
      <c r="G596" s="295"/>
      <c r="H596" s="295"/>
      <c r="I596" s="295"/>
      <c r="J596" s="295"/>
      <c r="K596" s="295"/>
      <c r="L596" s="295"/>
      <c r="M596" s="295"/>
      <c r="N596" s="291"/>
      <c r="O596" s="295"/>
      <c r="P596" s="295"/>
      <c r="Q596" s="295"/>
      <c r="R596" s="295"/>
      <c r="S596" s="295"/>
      <c r="T596" s="295"/>
      <c r="U596" s="295"/>
      <c r="V596" s="295"/>
      <c r="W596" s="295"/>
      <c r="X596" s="295"/>
      <c r="Y596" s="410"/>
      <c r="Z596" s="410"/>
      <c r="AA596" s="410"/>
      <c r="AB596" s="410"/>
      <c r="AC596" s="410"/>
      <c r="AD596" s="410"/>
      <c r="AE596" s="410"/>
      <c r="AF596" s="410"/>
      <c r="AG596" s="410"/>
      <c r="AH596" s="410"/>
      <c r="AI596" s="410"/>
      <c r="AJ596" s="410"/>
      <c r="AK596" s="410"/>
      <c r="AL596" s="410"/>
      <c r="AM596" s="296">
        <f>SUM(Y596:AL596)</f>
        <v>0</v>
      </c>
    </row>
    <row r="597" spans="1:39" hidden="1" outlineLevel="1">
      <c r="A597" s="532"/>
      <c r="B597" s="294" t="s">
        <v>311</v>
      </c>
      <c r="C597" s="291" t="s">
        <v>163</v>
      </c>
      <c r="D597" s="295"/>
      <c r="E597" s="295"/>
      <c r="F597" s="295"/>
      <c r="G597" s="295"/>
      <c r="H597" s="295"/>
      <c r="I597" s="295"/>
      <c r="J597" s="295"/>
      <c r="K597" s="295"/>
      <c r="L597" s="295"/>
      <c r="M597" s="295"/>
      <c r="N597" s="468"/>
      <c r="O597" s="295"/>
      <c r="P597" s="295"/>
      <c r="Q597" s="295"/>
      <c r="R597" s="295"/>
      <c r="S597" s="295"/>
      <c r="T597" s="295"/>
      <c r="U597" s="295"/>
      <c r="V597" s="295"/>
      <c r="W597" s="295"/>
      <c r="X597" s="295"/>
      <c r="Y597" s="411">
        <f>Y596</f>
        <v>0</v>
      </c>
      <c r="Z597" s="411">
        <f t="shared" ref="Z597" si="1749">Z596</f>
        <v>0</v>
      </c>
      <c r="AA597" s="411">
        <f t="shared" ref="AA597" si="1750">AA596</f>
        <v>0</v>
      </c>
      <c r="AB597" s="411">
        <f t="shared" ref="AB597" si="1751">AB596</f>
        <v>0</v>
      </c>
      <c r="AC597" s="411">
        <f t="shared" ref="AC597" si="1752">AC596</f>
        <v>0</v>
      </c>
      <c r="AD597" s="411">
        <f t="shared" ref="AD597" si="1753">AD596</f>
        <v>0</v>
      </c>
      <c r="AE597" s="411">
        <f t="shared" ref="AE597" si="1754">AE596</f>
        <v>0</v>
      </c>
      <c r="AF597" s="411">
        <f t="shared" ref="AF597" si="1755">AF596</f>
        <v>0</v>
      </c>
      <c r="AG597" s="411">
        <f t="shared" ref="AG597" si="1756">AG596</f>
        <v>0</v>
      </c>
      <c r="AH597" s="411">
        <f t="shared" ref="AH597" si="1757">AH596</f>
        <v>0</v>
      </c>
      <c r="AI597" s="411">
        <f t="shared" ref="AI597" si="1758">AI596</f>
        <v>0</v>
      </c>
      <c r="AJ597" s="411">
        <f t="shared" ref="AJ597" si="1759">AJ596</f>
        <v>0</v>
      </c>
      <c r="AK597" s="411">
        <f t="shared" ref="AK597" si="1760">AK596</f>
        <v>0</v>
      </c>
      <c r="AL597" s="411">
        <f t="shared" ref="AL597" si="1761">AL596</f>
        <v>0</v>
      </c>
      <c r="AM597" s="297"/>
    </row>
    <row r="598" spans="1:39" hidden="1" outlineLevel="1">
      <c r="A598" s="532"/>
      <c r="B598" s="294"/>
      <c r="C598" s="305"/>
      <c r="D598" s="304"/>
      <c r="E598" s="304"/>
      <c r="F598" s="304"/>
      <c r="G598" s="304"/>
      <c r="H598" s="304"/>
      <c r="I598" s="304"/>
      <c r="J598" s="304"/>
      <c r="K598" s="304"/>
      <c r="L598" s="304"/>
      <c r="M598" s="304"/>
      <c r="N598" s="291"/>
      <c r="O598" s="304"/>
      <c r="P598" s="304"/>
      <c r="Q598" s="304"/>
      <c r="R598" s="304"/>
      <c r="S598" s="304"/>
      <c r="T598" s="304"/>
      <c r="U598" s="304"/>
      <c r="V598" s="304"/>
      <c r="W598" s="304"/>
      <c r="X598" s="304"/>
      <c r="Y598" s="412"/>
      <c r="Z598" s="412"/>
      <c r="AA598" s="412"/>
      <c r="AB598" s="412"/>
      <c r="AC598" s="412"/>
      <c r="AD598" s="412"/>
      <c r="AE598" s="412"/>
      <c r="AF598" s="412"/>
      <c r="AG598" s="412"/>
      <c r="AH598" s="412"/>
      <c r="AI598" s="412"/>
      <c r="AJ598" s="412"/>
      <c r="AK598" s="412"/>
      <c r="AL598" s="412"/>
      <c r="AM598" s="306"/>
    </row>
    <row r="599" spans="1:39" ht="15.75" hidden="1" customHeight="1" outlineLevel="1">
      <c r="A599" s="532">
        <v>5</v>
      </c>
      <c r="B599" s="428" t="s">
        <v>98</v>
      </c>
      <c r="C599" s="291" t="s">
        <v>25</v>
      </c>
      <c r="D599" s="295"/>
      <c r="E599" s="295"/>
      <c r="F599" s="295"/>
      <c r="G599" s="295"/>
      <c r="H599" s="295"/>
      <c r="I599" s="295"/>
      <c r="J599" s="295"/>
      <c r="K599" s="295"/>
      <c r="L599" s="295"/>
      <c r="M599" s="295"/>
      <c r="N599" s="291"/>
      <c r="O599" s="295"/>
      <c r="P599" s="295"/>
      <c r="Q599" s="295"/>
      <c r="R599" s="295"/>
      <c r="S599" s="295"/>
      <c r="T599" s="295"/>
      <c r="U599" s="295"/>
      <c r="V599" s="295"/>
      <c r="W599" s="295"/>
      <c r="X599" s="295"/>
      <c r="Y599" s="410"/>
      <c r="Z599" s="410"/>
      <c r="AA599" s="410"/>
      <c r="AB599" s="410"/>
      <c r="AC599" s="410"/>
      <c r="AD599" s="410"/>
      <c r="AE599" s="410"/>
      <c r="AF599" s="410"/>
      <c r="AG599" s="410"/>
      <c r="AH599" s="410"/>
      <c r="AI599" s="410"/>
      <c r="AJ599" s="410"/>
      <c r="AK599" s="410"/>
      <c r="AL599" s="410"/>
      <c r="AM599" s="296">
        <f>SUM(Y599:AL599)</f>
        <v>0</v>
      </c>
    </row>
    <row r="600" spans="1:39" hidden="1" outlineLevel="1">
      <c r="A600" s="532"/>
      <c r="B600" s="294" t="s">
        <v>311</v>
      </c>
      <c r="C600" s="291" t="s">
        <v>163</v>
      </c>
      <c r="D600" s="295"/>
      <c r="E600" s="295"/>
      <c r="F600" s="295"/>
      <c r="G600" s="295"/>
      <c r="H600" s="295"/>
      <c r="I600" s="295"/>
      <c r="J600" s="295"/>
      <c r="K600" s="295"/>
      <c r="L600" s="295"/>
      <c r="M600" s="295"/>
      <c r="N600" s="468"/>
      <c r="O600" s="295"/>
      <c r="P600" s="295"/>
      <c r="Q600" s="295"/>
      <c r="R600" s="295"/>
      <c r="S600" s="295"/>
      <c r="T600" s="295"/>
      <c r="U600" s="295"/>
      <c r="V600" s="295"/>
      <c r="W600" s="295"/>
      <c r="X600" s="295"/>
      <c r="Y600" s="411">
        <f>Y599</f>
        <v>0</v>
      </c>
      <c r="Z600" s="411">
        <f t="shared" ref="Z600" si="1762">Z599</f>
        <v>0</v>
      </c>
      <c r="AA600" s="411">
        <f t="shared" ref="AA600" si="1763">AA599</f>
        <v>0</v>
      </c>
      <c r="AB600" s="411">
        <f t="shared" ref="AB600" si="1764">AB599</f>
        <v>0</v>
      </c>
      <c r="AC600" s="411">
        <f t="shared" ref="AC600" si="1765">AC599</f>
        <v>0</v>
      </c>
      <c r="AD600" s="411">
        <f t="shared" ref="AD600" si="1766">AD599</f>
        <v>0</v>
      </c>
      <c r="AE600" s="411">
        <f t="shared" ref="AE600" si="1767">AE599</f>
        <v>0</v>
      </c>
      <c r="AF600" s="411">
        <f t="shared" ref="AF600" si="1768">AF599</f>
        <v>0</v>
      </c>
      <c r="AG600" s="411">
        <f t="shared" ref="AG600" si="1769">AG599</f>
        <v>0</v>
      </c>
      <c r="AH600" s="411">
        <f t="shared" ref="AH600" si="1770">AH599</f>
        <v>0</v>
      </c>
      <c r="AI600" s="411">
        <f t="shared" ref="AI600" si="1771">AI599</f>
        <v>0</v>
      </c>
      <c r="AJ600" s="411">
        <f t="shared" ref="AJ600" si="1772">AJ599</f>
        <v>0</v>
      </c>
      <c r="AK600" s="411">
        <f t="shared" ref="AK600" si="1773">AK599</f>
        <v>0</v>
      </c>
      <c r="AL600" s="411">
        <f t="shared" ref="AL600" si="1774">AL599</f>
        <v>0</v>
      </c>
      <c r="AM600" s="297"/>
    </row>
    <row r="601" spans="1:39" hidden="1" outlineLevel="1">
      <c r="A601" s="532"/>
      <c r="B601" s="294"/>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422"/>
      <c r="Z601" s="423"/>
      <c r="AA601" s="423"/>
      <c r="AB601" s="423"/>
      <c r="AC601" s="423"/>
      <c r="AD601" s="423"/>
      <c r="AE601" s="423"/>
      <c r="AF601" s="423"/>
      <c r="AG601" s="423"/>
      <c r="AH601" s="423"/>
      <c r="AI601" s="423"/>
      <c r="AJ601" s="423"/>
      <c r="AK601" s="423"/>
      <c r="AL601" s="423"/>
      <c r="AM601" s="297"/>
    </row>
    <row r="602" spans="1:39" ht="15.75" hidden="1" outlineLevel="1">
      <c r="A602" s="532"/>
      <c r="B602" s="319" t="s">
        <v>499</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414"/>
      <c r="Z602" s="414"/>
      <c r="AA602" s="414"/>
      <c r="AB602" s="414"/>
      <c r="AC602" s="414"/>
      <c r="AD602" s="414"/>
      <c r="AE602" s="414"/>
      <c r="AF602" s="414"/>
      <c r="AG602" s="414"/>
      <c r="AH602" s="414"/>
      <c r="AI602" s="414"/>
      <c r="AJ602" s="414"/>
      <c r="AK602" s="414"/>
      <c r="AL602" s="414"/>
      <c r="AM602" s="292"/>
    </row>
    <row r="603" spans="1:39" hidden="1" outlineLevel="1">
      <c r="A603" s="532">
        <v>6</v>
      </c>
      <c r="B603" s="428"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415"/>
      <c r="Z603" s="410"/>
      <c r="AA603" s="410"/>
      <c r="AB603" s="410"/>
      <c r="AC603" s="410"/>
      <c r="AD603" s="410"/>
      <c r="AE603" s="410"/>
      <c r="AF603" s="415"/>
      <c r="AG603" s="415"/>
      <c r="AH603" s="415"/>
      <c r="AI603" s="415"/>
      <c r="AJ603" s="415"/>
      <c r="AK603" s="415"/>
      <c r="AL603" s="415"/>
      <c r="AM603" s="296">
        <f>SUM(Y603:AL603)</f>
        <v>0</v>
      </c>
    </row>
    <row r="604" spans="1:39" hidden="1" outlineLevel="1">
      <c r="A604" s="532"/>
      <c r="B604" s="294" t="s">
        <v>311</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411">
        <f>Y603</f>
        <v>0</v>
      </c>
      <c r="Z604" s="411">
        <f t="shared" ref="Z604" si="1775">Z603</f>
        <v>0</v>
      </c>
      <c r="AA604" s="411">
        <f t="shared" ref="AA604" si="1776">AA603</f>
        <v>0</v>
      </c>
      <c r="AB604" s="411">
        <f t="shared" ref="AB604" si="1777">AB603</f>
        <v>0</v>
      </c>
      <c r="AC604" s="411">
        <f t="shared" ref="AC604" si="1778">AC603</f>
        <v>0</v>
      </c>
      <c r="AD604" s="411">
        <f t="shared" ref="AD604" si="1779">AD603</f>
        <v>0</v>
      </c>
      <c r="AE604" s="411">
        <f t="shared" ref="AE604" si="1780">AE603</f>
        <v>0</v>
      </c>
      <c r="AF604" s="411">
        <f t="shared" ref="AF604" si="1781">AF603</f>
        <v>0</v>
      </c>
      <c r="AG604" s="411">
        <f t="shared" ref="AG604" si="1782">AG603</f>
        <v>0</v>
      </c>
      <c r="AH604" s="411">
        <f t="shared" ref="AH604" si="1783">AH603</f>
        <v>0</v>
      </c>
      <c r="AI604" s="411">
        <f t="shared" ref="AI604" si="1784">AI603</f>
        <v>0</v>
      </c>
      <c r="AJ604" s="411">
        <f t="shared" ref="AJ604" si="1785">AJ603</f>
        <v>0</v>
      </c>
      <c r="AK604" s="411">
        <f t="shared" ref="AK604" si="1786">AK603</f>
        <v>0</v>
      </c>
      <c r="AL604" s="411">
        <f t="shared" ref="AL604" si="1787">AL603</f>
        <v>0</v>
      </c>
      <c r="AM604" s="311"/>
    </row>
    <row r="605" spans="1:39" hidden="1" outlineLevel="1">
      <c r="A605" s="532"/>
      <c r="B605" s="310"/>
      <c r="C605" s="312"/>
      <c r="D605" s="291"/>
      <c r="E605" s="291"/>
      <c r="F605" s="291"/>
      <c r="G605" s="291"/>
      <c r="H605" s="291"/>
      <c r="I605" s="291"/>
      <c r="J605" s="291"/>
      <c r="K605" s="291"/>
      <c r="L605" s="291"/>
      <c r="M605" s="291"/>
      <c r="N605" s="291"/>
      <c r="O605" s="291"/>
      <c r="P605" s="291"/>
      <c r="Q605" s="291"/>
      <c r="R605" s="291"/>
      <c r="S605" s="291"/>
      <c r="T605" s="291"/>
      <c r="U605" s="291"/>
      <c r="V605" s="291"/>
      <c r="W605" s="291"/>
      <c r="X605" s="291"/>
      <c r="Y605" s="416"/>
      <c r="Z605" s="416"/>
      <c r="AA605" s="416"/>
      <c r="AB605" s="416"/>
      <c r="AC605" s="416"/>
      <c r="AD605" s="416"/>
      <c r="AE605" s="416"/>
      <c r="AF605" s="416"/>
      <c r="AG605" s="416"/>
      <c r="AH605" s="416"/>
      <c r="AI605" s="416"/>
      <c r="AJ605" s="416"/>
      <c r="AK605" s="416"/>
      <c r="AL605" s="416"/>
      <c r="AM605" s="313"/>
    </row>
    <row r="606" spans="1:39" ht="30" hidden="1" outlineLevel="1">
      <c r="A606" s="532">
        <v>7</v>
      </c>
      <c r="B606" s="428"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415"/>
      <c r="Z606" s="410"/>
      <c r="AA606" s="410"/>
      <c r="AB606" s="410"/>
      <c r="AC606" s="410"/>
      <c r="AD606" s="410"/>
      <c r="AE606" s="410"/>
      <c r="AF606" s="415"/>
      <c r="AG606" s="415"/>
      <c r="AH606" s="415"/>
      <c r="AI606" s="415"/>
      <c r="AJ606" s="415"/>
      <c r="AK606" s="415"/>
      <c r="AL606" s="415"/>
      <c r="AM606" s="296">
        <f>SUM(Y606:AL606)</f>
        <v>0</v>
      </c>
    </row>
    <row r="607" spans="1:39" hidden="1" outlineLevel="1">
      <c r="A607" s="532"/>
      <c r="B607" s="294" t="s">
        <v>311</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411">
        <f>Y606</f>
        <v>0</v>
      </c>
      <c r="Z607" s="411">
        <f t="shared" ref="Z607" si="1788">Z606</f>
        <v>0</v>
      </c>
      <c r="AA607" s="411">
        <f t="shared" ref="AA607" si="1789">AA606</f>
        <v>0</v>
      </c>
      <c r="AB607" s="411">
        <f t="shared" ref="AB607" si="1790">AB606</f>
        <v>0</v>
      </c>
      <c r="AC607" s="411">
        <f t="shared" ref="AC607" si="1791">AC606</f>
        <v>0</v>
      </c>
      <c r="AD607" s="411">
        <f t="shared" ref="AD607" si="1792">AD606</f>
        <v>0</v>
      </c>
      <c r="AE607" s="411">
        <f t="shared" ref="AE607" si="1793">AE606</f>
        <v>0</v>
      </c>
      <c r="AF607" s="411">
        <f t="shared" ref="AF607" si="1794">AF606</f>
        <v>0</v>
      </c>
      <c r="AG607" s="411">
        <f t="shared" ref="AG607" si="1795">AG606</f>
        <v>0</v>
      </c>
      <c r="AH607" s="411">
        <f t="shared" ref="AH607" si="1796">AH606</f>
        <v>0</v>
      </c>
      <c r="AI607" s="411">
        <f t="shared" ref="AI607" si="1797">AI606</f>
        <v>0</v>
      </c>
      <c r="AJ607" s="411">
        <f t="shared" ref="AJ607" si="1798">AJ606</f>
        <v>0</v>
      </c>
      <c r="AK607" s="411">
        <f t="shared" ref="AK607" si="1799">AK606</f>
        <v>0</v>
      </c>
      <c r="AL607" s="411">
        <f t="shared" ref="AL607" si="1800">AL606</f>
        <v>0</v>
      </c>
      <c r="AM607" s="311"/>
    </row>
    <row r="608" spans="1:39" hidden="1" outlineLevel="1">
      <c r="A608" s="532"/>
      <c r="B608" s="314"/>
      <c r="C608" s="312"/>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416"/>
      <c r="Z608" s="417"/>
      <c r="AA608" s="416"/>
      <c r="AB608" s="416"/>
      <c r="AC608" s="416"/>
      <c r="AD608" s="416"/>
      <c r="AE608" s="416"/>
      <c r="AF608" s="416"/>
      <c r="AG608" s="416"/>
      <c r="AH608" s="416"/>
      <c r="AI608" s="416"/>
      <c r="AJ608" s="416"/>
      <c r="AK608" s="416"/>
      <c r="AL608" s="416"/>
      <c r="AM608" s="313"/>
    </row>
    <row r="609" spans="1:39" ht="30" hidden="1" outlineLevel="1">
      <c r="A609" s="532">
        <v>8</v>
      </c>
      <c r="B609" s="428"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415"/>
      <c r="Z609" s="410"/>
      <c r="AA609" s="410"/>
      <c r="AB609" s="410"/>
      <c r="AC609" s="410"/>
      <c r="AD609" s="410"/>
      <c r="AE609" s="410"/>
      <c r="AF609" s="415"/>
      <c r="AG609" s="415"/>
      <c r="AH609" s="415"/>
      <c r="AI609" s="415"/>
      <c r="AJ609" s="415"/>
      <c r="AK609" s="415"/>
      <c r="AL609" s="415"/>
      <c r="AM609" s="296">
        <f>SUM(Y609:AL609)</f>
        <v>0</v>
      </c>
    </row>
    <row r="610" spans="1:39" hidden="1" outlineLevel="1">
      <c r="A610" s="532"/>
      <c r="B610" s="294" t="s">
        <v>311</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411">
        <f>Y609</f>
        <v>0</v>
      </c>
      <c r="Z610" s="411">
        <f t="shared" ref="Z610" si="1801">Z609</f>
        <v>0</v>
      </c>
      <c r="AA610" s="411">
        <f t="shared" ref="AA610" si="1802">AA609</f>
        <v>0</v>
      </c>
      <c r="AB610" s="411">
        <f t="shared" ref="AB610" si="1803">AB609</f>
        <v>0</v>
      </c>
      <c r="AC610" s="411">
        <f t="shared" ref="AC610" si="1804">AC609</f>
        <v>0</v>
      </c>
      <c r="AD610" s="411">
        <f t="shared" ref="AD610" si="1805">AD609</f>
        <v>0</v>
      </c>
      <c r="AE610" s="411">
        <f t="shared" ref="AE610" si="1806">AE609</f>
        <v>0</v>
      </c>
      <c r="AF610" s="411">
        <f t="shared" ref="AF610" si="1807">AF609</f>
        <v>0</v>
      </c>
      <c r="AG610" s="411">
        <f t="shared" ref="AG610" si="1808">AG609</f>
        <v>0</v>
      </c>
      <c r="AH610" s="411">
        <f t="shared" ref="AH610" si="1809">AH609</f>
        <v>0</v>
      </c>
      <c r="AI610" s="411">
        <f t="shared" ref="AI610" si="1810">AI609</f>
        <v>0</v>
      </c>
      <c r="AJ610" s="411">
        <f t="shared" ref="AJ610" si="1811">AJ609</f>
        <v>0</v>
      </c>
      <c r="AK610" s="411">
        <f t="shared" ref="AK610" si="1812">AK609</f>
        <v>0</v>
      </c>
      <c r="AL610" s="411">
        <f t="shared" ref="AL610" si="1813">AL609</f>
        <v>0</v>
      </c>
      <c r="AM610" s="311"/>
    </row>
    <row r="611" spans="1:39" hidden="1" outlineLevel="1">
      <c r="A611" s="532"/>
      <c r="B611" s="314"/>
      <c r="C611" s="312"/>
      <c r="D611" s="316"/>
      <c r="E611" s="316"/>
      <c r="F611" s="316"/>
      <c r="G611" s="316"/>
      <c r="H611" s="316"/>
      <c r="I611" s="316"/>
      <c r="J611" s="316"/>
      <c r="K611" s="316"/>
      <c r="L611" s="316"/>
      <c r="M611" s="316"/>
      <c r="N611" s="291"/>
      <c r="O611" s="316"/>
      <c r="P611" s="316"/>
      <c r="Q611" s="316"/>
      <c r="R611" s="316"/>
      <c r="S611" s="316"/>
      <c r="T611" s="316"/>
      <c r="U611" s="316"/>
      <c r="V611" s="316"/>
      <c r="W611" s="316"/>
      <c r="X611" s="316"/>
      <c r="Y611" s="416"/>
      <c r="Z611" s="417"/>
      <c r="AA611" s="416"/>
      <c r="AB611" s="416"/>
      <c r="AC611" s="416"/>
      <c r="AD611" s="416"/>
      <c r="AE611" s="416"/>
      <c r="AF611" s="416"/>
      <c r="AG611" s="416"/>
      <c r="AH611" s="416"/>
      <c r="AI611" s="416"/>
      <c r="AJ611" s="416"/>
      <c r="AK611" s="416"/>
      <c r="AL611" s="416"/>
      <c r="AM611" s="313"/>
    </row>
    <row r="612" spans="1:39" ht="30" hidden="1" outlineLevel="1">
      <c r="A612" s="532">
        <v>9</v>
      </c>
      <c r="B612" s="428"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415"/>
      <c r="Z612" s="410"/>
      <c r="AA612" s="410"/>
      <c r="AB612" s="410"/>
      <c r="AC612" s="410"/>
      <c r="AD612" s="410"/>
      <c r="AE612" s="410"/>
      <c r="AF612" s="415"/>
      <c r="AG612" s="415"/>
      <c r="AH612" s="415"/>
      <c r="AI612" s="415"/>
      <c r="AJ612" s="415"/>
      <c r="AK612" s="415"/>
      <c r="AL612" s="415"/>
      <c r="AM612" s="296">
        <f>SUM(Y612:AL612)</f>
        <v>0</v>
      </c>
    </row>
    <row r="613" spans="1:39" hidden="1" outlineLevel="1">
      <c r="A613" s="532"/>
      <c r="B613" s="294" t="s">
        <v>311</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411">
        <f>Y612</f>
        <v>0</v>
      </c>
      <c r="Z613" s="411">
        <f t="shared" ref="Z613" si="1814">Z612</f>
        <v>0</v>
      </c>
      <c r="AA613" s="411">
        <f t="shared" ref="AA613" si="1815">AA612</f>
        <v>0</v>
      </c>
      <c r="AB613" s="411">
        <f t="shared" ref="AB613" si="1816">AB612</f>
        <v>0</v>
      </c>
      <c r="AC613" s="411">
        <f t="shared" ref="AC613" si="1817">AC612</f>
        <v>0</v>
      </c>
      <c r="AD613" s="411">
        <f t="shared" ref="AD613" si="1818">AD612</f>
        <v>0</v>
      </c>
      <c r="AE613" s="411">
        <f t="shared" ref="AE613" si="1819">AE612</f>
        <v>0</v>
      </c>
      <c r="AF613" s="411">
        <f t="shared" ref="AF613" si="1820">AF612</f>
        <v>0</v>
      </c>
      <c r="AG613" s="411">
        <f t="shared" ref="AG613" si="1821">AG612</f>
        <v>0</v>
      </c>
      <c r="AH613" s="411">
        <f t="shared" ref="AH613" si="1822">AH612</f>
        <v>0</v>
      </c>
      <c r="AI613" s="411">
        <f t="shared" ref="AI613" si="1823">AI612</f>
        <v>0</v>
      </c>
      <c r="AJ613" s="411">
        <f t="shared" ref="AJ613" si="1824">AJ612</f>
        <v>0</v>
      </c>
      <c r="AK613" s="411">
        <f t="shared" ref="AK613" si="1825">AK612</f>
        <v>0</v>
      </c>
      <c r="AL613" s="411">
        <f t="shared" ref="AL613" si="1826">AL612</f>
        <v>0</v>
      </c>
      <c r="AM613" s="311"/>
    </row>
    <row r="614" spans="1:39" hidden="1" outlineLevel="1">
      <c r="A614" s="532"/>
      <c r="B614" s="314"/>
      <c r="C614" s="312"/>
      <c r="D614" s="316"/>
      <c r="E614" s="316"/>
      <c r="F614" s="316"/>
      <c r="G614" s="316"/>
      <c r="H614" s="316"/>
      <c r="I614" s="316"/>
      <c r="J614" s="316"/>
      <c r="K614" s="316"/>
      <c r="L614" s="316"/>
      <c r="M614" s="316"/>
      <c r="N614" s="291"/>
      <c r="O614" s="316"/>
      <c r="P614" s="316"/>
      <c r="Q614" s="316"/>
      <c r="R614" s="316"/>
      <c r="S614" s="316"/>
      <c r="T614" s="316"/>
      <c r="U614" s="316"/>
      <c r="V614" s="316"/>
      <c r="W614" s="316"/>
      <c r="X614" s="316"/>
      <c r="Y614" s="416"/>
      <c r="Z614" s="416"/>
      <c r="AA614" s="416"/>
      <c r="AB614" s="416"/>
      <c r="AC614" s="416"/>
      <c r="AD614" s="416"/>
      <c r="AE614" s="416"/>
      <c r="AF614" s="416"/>
      <c r="AG614" s="416"/>
      <c r="AH614" s="416"/>
      <c r="AI614" s="416"/>
      <c r="AJ614" s="416"/>
      <c r="AK614" s="416"/>
      <c r="AL614" s="416"/>
      <c r="AM614" s="313"/>
    </row>
    <row r="615" spans="1:39" ht="30" hidden="1" outlineLevel="1">
      <c r="A615" s="532">
        <v>10</v>
      </c>
      <c r="B615" s="428"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415"/>
      <c r="Z615" s="410"/>
      <c r="AA615" s="410"/>
      <c r="AB615" s="410"/>
      <c r="AC615" s="410"/>
      <c r="AD615" s="410"/>
      <c r="AE615" s="410"/>
      <c r="AF615" s="415"/>
      <c r="AG615" s="415"/>
      <c r="AH615" s="415"/>
      <c r="AI615" s="415"/>
      <c r="AJ615" s="415"/>
      <c r="AK615" s="415"/>
      <c r="AL615" s="415"/>
      <c r="AM615" s="296">
        <f>SUM(Y615:AL615)</f>
        <v>0</v>
      </c>
    </row>
    <row r="616" spans="1:39" hidden="1" outlineLevel="1">
      <c r="A616" s="532"/>
      <c r="B616" s="294" t="s">
        <v>311</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411">
        <f>Y615</f>
        <v>0</v>
      </c>
      <c r="Z616" s="411">
        <f t="shared" ref="Z616" si="1827">Z615</f>
        <v>0</v>
      </c>
      <c r="AA616" s="411">
        <f t="shared" ref="AA616" si="1828">AA615</f>
        <v>0</v>
      </c>
      <c r="AB616" s="411">
        <f t="shared" ref="AB616" si="1829">AB615</f>
        <v>0</v>
      </c>
      <c r="AC616" s="411">
        <f t="shared" ref="AC616" si="1830">AC615</f>
        <v>0</v>
      </c>
      <c r="AD616" s="411">
        <f t="shared" ref="AD616" si="1831">AD615</f>
        <v>0</v>
      </c>
      <c r="AE616" s="411">
        <f t="shared" ref="AE616" si="1832">AE615</f>
        <v>0</v>
      </c>
      <c r="AF616" s="411">
        <f t="shared" ref="AF616" si="1833">AF615</f>
        <v>0</v>
      </c>
      <c r="AG616" s="411">
        <f t="shared" ref="AG616" si="1834">AG615</f>
        <v>0</v>
      </c>
      <c r="AH616" s="411">
        <f t="shared" ref="AH616" si="1835">AH615</f>
        <v>0</v>
      </c>
      <c r="AI616" s="411">
        <f t="shared" ref="AI616" si="1836">AI615</f>
        <v>0</v>
      </c>
      <c r="AJ616" s="411">
        <f t="shared" ref="AJ616" si="1837">AJ615</f>
        <v>0</v>
      </c>
      <c r="AK616" s="411">
        <f t="shared" ref="AK616" si="1838">AK615</f>
        <v>0</v>
      </c>
      <c r="AL616" s="411">
        <f t="shared" ref="AL616" si="1839">AL615</f>
        <v>0</v>
      </c>
      <c r="AM616" s="311"/>
    </row>
    <row r="617" spans="1:39" hidden="1" outlineLevel="1">
      <c r="A617" s="532"/>
      <c r="B617" s="314"/>
      <c r="C617" s="312"/>
      <c r="D617" s="316"/>
      <c r="E617" s="316"/>
      <c r="F617" s="316"/>
      <c r="G617" s="316"/>
      <c r="H617" s="316"/>
      <c r="I617" s="316"/>
      <c r="J617" s="316"/>
      <c r="K617" s="316"/>
      <c r="L617" s="316"/>
      <c r="M617" s="316"/>
      <c r="N617" s="291"/>
      <c r="O617" s="316"/>
      <c r="P617" s="316"/>
      <c r="Q617" s="316"/>
      <c r="R617" s="316"/>
      <c r="S617" s="316"/>
      <c r="T617" s="316"/>
      <c r="U617" s="316"/>
      <c r="V617" s="316"/>
      <c r="W617" s="316"/>
      <c r="X617" s="316"/>
      <c r="Y617" s="416"/>
      <c r="Z617" s="417"/>
      <c r="AA617" s="416"/>
      <c r="AB617" s="416"/>
      <c r="AC617" s="416"/>
      <c r="AD617" s="416"/>
      <c r="AE617" s="416"/>
      <c r="AF617" s="416"/>
      <c r="AG617" s="416"/>
      <c r="AH617" s="416"/>
      <c r="AI617" s="416"/>
      <c r="AJ617" s="416"/>
      <c r="AK617" s="416"/>
      <c r="AL617" s="416"/>
      <c r="AM617" s="313"/>
    </row>
    <row r="618" spans="1:39" ht="15.75" hidden="1" outlineLevel="1">
      <c r="A618" s="532"/>
      <c r="B618" s="288" t="s">
        <v>10</v>
      </c>
      <c r="C618" s="289"/>
      <c r="D618" s="289"/>
      <c r="E618" s="289"/>
      <c r="F618" s="289"/>
      <c r="G618" s="289"/>
      <c r="H618" s="289"/>
      <c r="I618" s="289"/>
      <c r="J618" s="289"/>
      <c r="K618" s="289"/>
      <c r="L618" s="289"/>
      <c r="M618" s="289"/>
      <c r="N618" s="290"/>
      <c r="O618" s="289"/>
      <c r="P618" s="289"/>
      <c r="Q618" s="289"/>
      <c r="R618" s="289"/>
      <c r="S618" s="289"/>
      <c r="T618" s="289"/>
      <c r="U618" s="289"/>
      <c r="V618" s="289"/>
      <c r="W618" s="289"/>
      <c r="X618" s="289"/>
      <c r="Y618" s="414"/>
      <c r="Z618" s="414"/>
      <c r="AA618" s="414"/>
      <c r="AB618" s="414"/>
      <c r="AC618" s="414"/>
      <c r="AD618" s="414"/>
      <c r="AE618" s="414"/>
      <c r="AF618" s="414"/>
      <c r="AG618" s="414"/>
      <c r="AH618" s="414"/>
      <c r="AI618" s="414"/>
      <c r="AJ618" s="414"/>
      <c r="AK618" s="414"/>
      <c r="AL618" s="414"/>
      <c r="AM618" s="292"/>
    </row>
    <row r="619" spans="1:39" ht="30" hidden="1" outlineLevel="1">
      <c r="A619" s="532">
        <v>11</v>
      </c>
      <c r="B619" s="428"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426"/>
      <c r="Z619" s="410"/>
      <c r="AA619" s="410"/>
      <c r="AB619" s="410"/>
      <c r="AC619" s="410"/>
      <c r="AD619" s="410"/>
      <c r="AE619" s="410"/>
      <c r="AF619" s="415"/>
      <c r="AG619" s="415"/>
      <c r="AH619" s="415"/>
      <c r="AI619" s="415"/>
      <c r="AJ619" s="415"/>
      <c r="AK619" s="415"/>
      <c r="AL619" s="415"/>
      <c r="AM619" s="296">
        <f>SUM(Y619:AL619)</f>
        <v>0</v>
      </c>
    </row>
    <row r="620" spans="1:39" hidden="1" outlineLevel="1">
      <c r="A620" s="532"/>
      <c r="B620" s="294" t="s">
        <v>311</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411">
        <f>Y619</f>
        <v>0</v>
      </c>
      <c r="Z620" s="411">
        <f t="shared" ref="Z620" si="1840">Z619</f>
        <v>0</v>
      </c>
      <c r="AA620" s="411">
        <f t="shared" ref="AA620" si="1841">AA619</f>
        <v>0</v>
      </c>
      <c r="AB620" s="411">
        <f t="shared" ref="AB620" si="1842">AB619</f>
        <v>0</v>
      </c>
      <c r="AC620" s="411">
        <f t="shared" ref="AC620" si="1843">AC619</f>
        <v>0</v>
      </c>
      <c r="AD620" s="411">
        <f t="shared" ref="AD620" si="1844">AD619</f>
        <v>0</v>
      </c>
      <c r="AE620" s="411">
        <f t="shared" ref="AE620" si="1845">AE619</f>
        <v>0</v>
      </c>
      <c r="AF620" s="411">
        <f t="shared" ref="AF620" si="1846">AF619</f>
        <v>0</v>
      </c>
      <c r="AG620" s="411">
        <f t="shared" ref="AG620" si="1847">AG619</f>
        <v>0</v>
      </c>
      <c r="AH620" s="411">
        <f t="shared" ref="AH620" si="1848">AH619</f>
        <v>0</v>
      </c>
      <c r="AI620" s="411">
        <f t="shared" ref="AI620" si="1849">AI619</f>
        <v>0</v>
      </c>
      <c r="AJ620" s="411">
        <f t="shared" ref="AJ620" si="1850">AJ619</f>
        <v>0</v>
      </c>
      <c r="AK620" s="411">
        <f t="shared" ref="AK620" si="1851">AK619</f>
        <v>0</v>
      </c>
      <c r="AL620" s="411">
        <f t="shared" ref="AL620" si="1852">AL619</f>
        <v>0</v>
      </c>
      <c r="AM620" s="297"/>
    </row>
    <row r="621" spans="1:39" hidden="1" outlineLevel="1">
      <c r="A621" s="532"/>
      <c r="B621" s="315"/>
      <c r="C621" s="305"/>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412"/>
      <c r="Z621" s="423"/>
      <c r="AA621" s="423"/>
      <c r="AB621" s="423"/>
      <c r="AC621" s="423"/>
      <c r="AD621" s="423"/>
      <c r="AE621" s="423"/>
      <c r="AF621" s="423"/>
      <c r="AG621" s="423"/>
      <c r="AH621" s="423"/>
      <c r="AI621" s="423"/>
      <c r="AJ621" s="423"/>
      <c r="AK621" s="423"/>
      <c r="AL621" s="423"/>
      <c r="AM621" s="306"/>
    </row>
    <row r="622" spans="1:39" ht="45" hidden="1" outlineLevel="1">
      <c r="A622" s="532">
        <v>12</v>
      </c>
      <c r="B622" s="428"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410"/>
      <c r="Z622" s="410"/>
      <c r="AA622" s="410"/>
      <c r="AB622" s="410"/>
      <c r="AC622" s="410"/>
      <c r="AD622" s="410"/>
      <c r="AE622" s="410"/>
      <c r="AF622" s="415"/>
      <c r="AG622" s="415"/>
      <c r="AH622" s="415"/>
      <c r="AI622" s="415"/>
      <c r="AJ622" s="415"/>
      <c r="AK622" s="415"/>
      <c r="AL622" s="415"/>
      <c r="AM622" s="296">
        <f>SUM(Y622:AL622)</f>
        <v>0</v>
      </c>
    </row>
    <row r="623" spans="1:39" hidden="1" outlineLevel="1">
      <c r="A623" s="532"/>
      <c r="B623" s="294" t="s">
        <v>311</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411">
        <f>Y622</f>
        <v>0</v>
      </c>
      <c r="Z623" s="411">
        <f t="shared" ref="Z623" si="1853">Z622</f>
        <v>0</v>
      </c>
      <c r="AA623" s="411">
        <f t="shared" ref="AA623" si="1854">AA622</f>
        <v>0</v>
      </c>
      <c r="AB623" s="411">
        <f t="shared" ref="AB623" si="1855">AB622</f>
        <v>0</v>
      </c>
      <c r="AC623" s="411">
        <f t="shared" ref="AC623" si="1856">AC622</f>
        <v>0</v>
      </c>
      <c r="AD623" s="411">
        <f t="shared" ref="AD623" si="1857">AD622</f>
        <v>0</v>
      </c>
      <c r="AE623" s="411">
        <f t="shared" ref="AE623" si="1858">AE622</f>
        <v>0</v>
      </c>
      <c r="AF623" s="411">
        <f t="shared" ref="AF623" si="1859">AF622</f>
        <v>0</v>
      </c>
      <c r="AG623" s="411">
        <f t="shared" ref="AG623" si="1860">AG622</f>
        <v>0</v>
      </c>
      <c r="AH623" s="411">
        <f t="shared" ref="AH623" si="1861">AH622</f>
        <v>0</v>
      </c>
      <c r="AI623" s="411">
        <f t="shared" ref="AI623" si="1862">AI622</f>
        <v>0</v>
      </c>
      <c r="AJ623" s="411">
        <f t="shared" ref="AJ623" si="1863">AJ622</f>
        <v>0</v>
      </c>
      <c r="AK623" s="411">
        <f t="shared" ref="AK623" si="1864">AK622</f>
        <v>0</v>
      </c>
      <c r="AL623" s="411">
        <f t="shared" ref="AL623" si="1865">AL622</f>
        <v>0</v>
      </c>
      <c r="AM623" s="297"/>
    </row>
    <row r="624" spans="1:39" hidden="1" outlineLevel="1">
      <c r="A624" s="532"/>
      <c r="B624" s="315"/>
      <c r="C624" s="305"/>
      <c r="D624" s="291"/>
      <c r="E624" s="291"/>
      <c r="F624" s="291"/>
      <c r="G624" s="291"/>
      <c r="H624" s="291"/>
      <c r="I624" s="291"/>
      <c r="J624" s="291"/>
      <c r="K624" s="291"/>
      <c r="L624" s="291"/>
      <c r="M624" s="291"/>
      <c r="N624" s="291"/>
      <c r="O624" s="291"/>
      <c r="P624" s="291"/>
      <c r="Q624" s="291"/>
      <c r="R624" s="291"/>
      <c r="S624" s="291"/>
      <c r="T624" s="291"/>
      <c r="U624" s="291"/>
      <c r="V624" s="291"/>
      <c r="W624" s="291"/>
      <c r="X624" s="291"/>
      <c r="Y624" s="422"/>
      <c r="Z624" s="422"/>
      <c r="AA624" s="412"/>
      <c r="AB624" s="412"/>
      <c r="AC624" s="412"/>
      <c r="AD624" s="412"/>
      <c r="AE624" s="412"/>
      <c r="AF624" s="412"/>
      <c r="AG624" s="412"/>
      <c r="AH624" s="412"/>
      <c r="AI624" s="412"/>
      <c r="AJ624" s="412"/>
      <c r="AK624" s="412"/>
      <c r="AL624" s="412"/>
      <c r="AM624" s="306"/>
    </row>
    <row r="625" spans="1:40" ht="30" hidden="1" outlineLevel="1">
      <c r="A625" s="532">
        <v>13</v>
      </c>
      <c r="B625" s="428"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410"/>
      <c r="Z625" s="410"/>
      <c r="AA625" s="410"/>
      <c r="AB625" s="410"/>
      <c r="AC625" s="410"/>
      <c r="AD625" s="410"/>
      <c r="AE625" s="410"/>
      <c r="AF625" s="415"/>
      <c r="AG625" s="415"/>
      <c r="AH625" s="415"/>
      <c r="AI625" s="415"/>
      <c r="AJ625" s="415"/>
      <c r="AK625" s="415"/>
      <c r="AL625" s="415"/>
      <c r="AM625" s="296">
        <f>SUM(Y625:AL625)</f>
        <v>0</v>
      </c>
    </row>
    <row r="626" spans="1:40" hidden="1" outlineLevel="1">
      <c r="A626" s="532"/>
      <c r="B626" s="294" t="s">
        <v>311</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411">
        <f>Y625</f>
        <v>0</v>
      </c>
      <c r="Z626" s="411">
        <f t="shared" ref="Z626" si="1866">Z625</f>
        <v>0</v>
      </c>
      <c r="AA626" s="411">
        <f t="shared" ref="AA626" si="1867">AA625</f>
        <v>0</v>
      </c>
      <c r="AB626" s="411">
        <f t="shared" ref="AB626" si="1868">AB625</f>
        <v>0</v>
      </c>
      <c r="AC626" s="411">
        <f t="shared" ref="AC626" si="1869">AC625</f>
        <v>0</v>
      </c>
      <c r="AD626" s="411">
        <f t="shared" ref="AD626" si="1870">AD625</f>
        <v>0</v>
      </c>
      <c r="AE626" s="411">
        <f t="shared" ref="AE626" si="1871">AE625</f>
        <v>0</v>
      </c>
      <c r="AF626" s="411">
        <f t="shared" ref="AF626" si="1872">AF625</f>
        <v>0</v>
      </c>
      <c r="AG626" s="411">
        <f t="shared" ref="AG626" si="1873">AG625</f>
        <v>0</v>
      </c>
      <c r="AH626" s="411">
        <f t="shared" ref="AH626" si="1874">AH625</f>
        <v>0</v>
      </c>
      <c r="AI626" s="411">
        <f t="shared" ref="AI626" si="1875">AI625</f>
        <v>0</v>
      </c>
      <c r="AJ626" s="411">
        <f t="shared" ref="AJ626" si="1876">AJ625</f>
        <v>0</v>
      </c>
      <c r="AK626" s="411">
        <f t="shared" ref="AK626" si="1877">AK625</f>
        <v>0</v>
      </c>
      <c r="AL626" s="411">
        <f t="shared" ref="AL626" si="1878">AL625</f>
        <v>0</v>
      </c>
      <c r="AM626" s="306"/>
    </row>
    <row r="627" spans="1:40" hidden="1" outlineLevel="1">
      <c r="A627" s="532"/>
      <c r="B627" s="315"/>
      <c r="C627" s="305"/>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412"/>
      <c r="Z627" s="412"/>
      <c r="AA627" s="412"/>
      <c r="AB627" s="412"/>
      <c r="AC627" s="412"/>
      <c r="AD627" s="412"/>
      <c r="AE627" s="412"/>
      <c r="AF627" s="412"/>
      <c r="AG627" s="412"/>
      <c r="AH627" s="412"/>
      <c r="AI627" s="412"/>
      <c r="AJ627" s="412"/>
      <c r="AK627" s="412"/>
      <c r="AL627" s="412"/>
      <c r="AM627" s="306"/>
    </row>
    <row r="628" spans="1:40" ht="15.75" hidden="1" outlineLevel="1">
      <c r="A628" s="532"/>
      <c r="B628" s="288" t="s">
        <v>107</v>
      </c>
      <c r="C628" s="289"/>
      <c r="D628" s="290"/>
      <c r="E628" s="290"/>
      <c r="F628" s="290"/>
      <c r="G628" s="290"/>
      <c r="H628" s="290"/>
      <c r="I628" s="290"/>
      <c r="J628" s="290"/>
      <c r="K628" s="290"/>
      <c r="L628" s="290"/>
      <c r="M628" s="290"/>
      <c r="N628" s="290"/>
      <c r="O628" s="290"/>
      <c r="P628" s="289"/>
      <c r="Q628" s="289"/>
      <c r="R628" s="289"/>
      <c r="S628" s="289"/>
      <c r="T628" s="289"/>
      <c r="U628" s="289"/>
      <c r="V628" s="289"/>
      <c r="W628" s="289"/>
      <c r="X628" s="289"/>
      <c r="Y628" s="414"/>
      <c r="Z628" s="414"/>
      <c r="AA628" s="414"/>
      <c r="AB628" s="414"/>
      <c r="AC628" s="414"/>
      <c r="AD628" s="414"/>
      <c r="AE628" s="414"/>
      <c r="AF628" s="414"/>
      <c r="AG628" s="414"/>
      <c r="AH628" s="414"/>
      <c r="AI628" s="414"/>
      <c r="AJ628" s="414"/>
      <c r="AK628" s="414"/>
      <c r="AL628" s="414"/>
      <c r="AM628" s="292"/>
    </row>
    <row r="629" spans="1:40" hidden="1" outlineLevel="1">
      <c r="A629" s="532">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0"/>
      <c r="Z629" s="410"/>
      <c r="AA629" s="410"/>
      <c r="AB629" s="410"/>
      <c r="AC629" s="410"/>
      <c r="AD629" s="410"/>
      <c r="AE629" s="410"/>
      <c r="AF629" s="410"/>
      <c r="AG629" s="410"/>
      <c r="AH629" s="410"/>
      <c r="AI629" s="410"/>
      <c r="AJ629" s="410"/>
      <c r="AK629" s="410"/>
      <c r="AL629" s="410"/>
      <c r="AM629" s="296">
        <f>SUM(Y629:AL629)</f>
        <v>0</v>
      </c>
    </row>
    <row r="630" spans="1:40" hidden="1" outlineLevel="1">
      <c r="A630" s="532"/>
      <c r="B630" s="294" t="s">
        <v>311</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1">
        <f>Y629</f>
        <v>0</v>
      </c>
      <c r="Z630" s="411">
        <f t="shared" ref="Z630" si="1879">Z629</f>
        <v>0</v>
      </c>
      <c r="AA630" s="411">
        <f t="shared" ref="AA630" si="1880">AA629</f>
        <v>0</v>
      </c>
      <c r="AB630" s="411">
        <f t="shared" ref="AB630" si="1881">AB629</f>
        <v>0</v>
      </c>
      <c r="AC630" s="411">
        <f t="shared" ref="AC630" si="1882">AC629</f>
        <v>0</v>
      </c>
      <c r="AD630" s="411">
        <f t="shared" ref="AD630" si="1883">AD629</f>
        <v>0</v>
      </c>
      <c r="AE630" s="411">
        <f t="shared" ref="AE630" si="1884">AE629</f>
        <v>0</v>
      </c>
      <c r="AF630" s="411">
        <f t="shared" ref="AF630" si="1885">AF629</f>
        <v>0</v>
      </c>
      <c r="AG630" s="411">
        <f t="shared" ref="AG630" si="1886">AG629</f>
        <v>0</v>
      </c>
      <c r="AH630" s="411">
        <f t="shared" ref="AH630" si="1887">AH629</f>
        <v>0</v>
      </c>
      <c r="AI630" s="411">
        <f t="shared" ref="AI630" si="1888">AI629</f>
        <v>0</v>
      </c>
      <c r="AJ630" s="411">
        <f t="shared" ref="AJ630" si="1889">AJ629</f>
        <v>0</v>
      </c>
      <c r="AK630" s="411">
        <f t="shared" ref="AK630" si="1890">AK629</f>
        <v>0</v>
      </c>
      <c r="AL630" s="411">
        <f t="shared" ref="AL630" si="1891">AL629</f>
        <v>0</v>
      </c>
      <c r="AM630" s="516"/>
      <c r="AN630" s="629"/>
    </row>
    <row r="631" spans="1:40" hidden="1" outlineLevel="1">
      <c r="A631" s="532"/>
      <c r="B631" s="315"/>
      <c r="C631" s="305"/>
      <c r="D631" s="291"/>
      <c r="E631" s="291"/>
      <c r="F631" s="291"/>
      <c r="G631" s="291"/>
      <c r="H631" s="291"/>
      <c r="I631" s="291"/>
      <c r="J631" s="291"/>
      <c r="K631" s="291"/>
      <c r="L631" s="291"/>
      <c r="M631" s="291"/>
      <c r="N631" s="468"/>
      <c r="O631" s="291"/>
      <c r="P631" s="291"/>
      <c r="Q631" s="291"/>
      <c r="R631" s="291"/>
      <c r="S631" s="291"/>
      <c r="T631" s="291"/>
      <c r="U631" s="291"/>
      <c r="V631" s="291"/>
      <c r="W631" s="291"/>
      <c r="X631" s="291"/>
      <c r="Y631" s="412"/>
      <c r="Z631" s="412"/>
      <c r="AA631" s="412"/>
      <c r="AB631" s="412"/>
      <c r="AC631" s="412"/>
      <c r="AD631" s="412"/>
      <c r="AE631" s="412"/>
      <c r="AF631" s="412"/>
      <c r="AG631" s="412"/>
      <c r="AH631" s="412"/>
      <c r="AI631" s="412"/>
      <c r="AJ631" s="412"/>
      <c r="AK631" s="412"/>
      <c r="AL631" s="412"/>
      <c r="AM631" s="301"/>
      <c r="AN631" s="629"/>
    </row>
    <row r="632" spans="1:40" s="309" customFormat="1" ht="15.75" hidden="1" outlineLevel="1">
      <c r="A632" s="532"/>
      <c r="B632" s="288" t="s">
        <v>491</v>
      </c>
      <c r="C632" s="291"/>
      <c r="D632" s="291"/>
      <c r="E632" s="291"/>
      <c r="F632" s="291"/>
      <c r="G632" s="291"/>
      <c r="H632" s="291"/>
      <c r="I632" s="291"/>
      <c r="J632" s="291"/>
      <c r="K632" s="291"/>
      <c r="L632" s="291"/>
      <c r="M632" s="291"/>
      <c r="N632" s="291"/>
      <c r="O632" s="291"/>
      <c r="P632" s="291"/>
      <c r="Q632" s="291"/>
      <c r="R632" s="291"/>
      <c r="S632" s="291"/>
      <c r="T632" s="291"/>
      <c r="U632" s="291"/>
      <c r="V632" s="291"/>
      <c r="W632" s="291"/>
      <c r="X632" s="291"/>
      <c r="Y632" s="412"/>
      <c r="Z632" s="412"/>
      <c r="AA632" s="412"/>
      <c r="AB632" s="412"/>
      <c r="AC632" s="412"/>
      <c r="AD632" s="412"/>
      <c r="AE632" s="416"/>
      <c r="AF632" s="416"/>
      <c r="AG632" s="416"/>
      <c r="AH632" s="416"/>
      <c r="AI632" s="416"/>
      <c r="AJ632" s="416"/>
      <c r="AK632" s="416"/>
      <c r="AL632" s="416"/>
      <c r="AM632" s="517"/>
      <c r="AN632" s="630"/>
    </row>
    <row r="633" spans="1:40" hidden="1" outlineLevel="1">
      <c r="A633" s="532">
        <v>15</v>
      </c>
      <c r="B633" s="294" t="s">
        <v>496</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410"/>
      <c r="Z633" s="410"/>
      <c r="AA633" s="410"/>
      <c r="AB633" s="410"/>
      <c r="AC633" s="410"/>
      <c r="AD633" s="410"/>
      <c r="AE633" s="410"/>
      <c r="AF633" s="410"/>
      <c r="AG633" s="410"/>
      <c r="AH633" s="410"/>
      <c r="AI633" s="410"/>
      <c r="AJ633" s="410"/>
      <c r="AK633" s="410"/>
      <c r="AL633" s="410"/>
      <c r="AM633" s="296">
        <f>SUM(Y633:AL633)</f>
        <v>0</v>
      </c>
    </row>
    <row r="634" spans="1:40" hidden="1" outlineLevel="1">
      <c r="A634" s="532"/>
      <c r="B634" s="294" t="s">
        <v>311</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411">
        <f>Y633</f>
        <v>0</v>
      </c>
      <c r="Z634" s="411">
        <f t="shared" ref="Z634:AL634" si="1892">Z633</f>
        <v>0</v>
      </c>
      <c r="AA634" s="411">
        <f t="shared" si="1892"/>
        <v>0</v>
      </c>
      <c r="AB634" s="411">
        <f t="shared" si="1892"/>
        <v>0</v>
      </c>
      <c r="AC634" s="411">
        <f t="shared" si="1892"/>
        <v>0</v>
      </c>
      <c r="AD634" s="411">
        <f t="shared" si="1892"/>
        <v>0</v>
      </c>
      <c r="AE634" s="411">
        <f t="shared" si="1892"/>
        <v>0</v>
      </c>
      <c r="AF634" s="411">
        <f t="shared" si="1892"/>
        <v>0</v>
      </c>
      <c r="AG634" s="411">
        <f t="shared" si="1892"/>
        <v>0</v>
      </c>
      <c r="AH634" s="411">
        <f t="shared" si="1892"/>
        <v>0</v>
      </c>
      <c r="AI634" s="411">
        <f t="shared" si="1892"/>
        <v>0</v>
      </c>
      <c r="AJ634" s="411">
        <f t="shared" si="1892"/>
        <v>0</v>
      </c>
      <c r="AK634" s="411">
        <f t="shared" si="1892"/>
        <v>0</v>
      </c>
      <c r="AL634" s="411">
        <f t="shared" si="1892"/>
        <v>0</v>
      </c>
      <c r="AM634" s="297"/>
    </row>
    <row r="635" spans="1:40" hidden="1" outlineLevel="1">
      <c r="A635" s="532"/>
      <c r="B635" s="315"/>
      <c r="C635" s="305"/>
      <c r="D635" s="291"/>
      <c r="E635" s="291"/>
      <c r="F635" s="291"/>
      <c r="G635" s="291"/>
      <c r="H635" s="291"/>
      <c r="I635" s="291"/>
      <c r="J635" s="291"/>
      <c r="K635" s="291"/>
      <c r="L635" s="291"/>
      <c r="M635" s="291"/>
      <c r="N635" s="291"/>
      <c r="O635" s="291"/>
      <c r="P635" s="291"/>
      <c r="Q635" s="291"/>
      <c r="R635" s="291"/>
      <c r="S635" s="291"/>
      <c r="T635" s="291"/>
      <c r="U635" s="291"/>
      <c r="V635" s="291"/>
      <c r="W635" s="291"/>
      <c r="X635" s="291"/>
      <c r="Y635" s="412"/>
      <c r="Z635" s="412"/>
      <c r="AA635" s="412"/>
      <c r="AB635" s="412"/>
      <c r="AC635" s="412"/>
      <c r="AD635" s="412"/>
      <c r="AE635" s="412"/>
      <c r="AF635" s="412"/>
      <c r="AG635" s="412"/>
      <c r="AH635" s="412"/>
      <c r="AI635" s="412"/>
      <c r="AJ635" s="412"/>
      <c r="AK635" s="412"/>
      <c r="AL635" s="412"/>
      <c r="AM635" s="306"/>
    </row>
    <row r="636" spans="1:40" s="283" customFormat="1" hidden="1" outlineLevel="1">
      <c r="A636" s="532">
        <v>16</v>
      </c>
      <c r="B636" s="324" t="s">
        <v>492</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410"/>
      <c r="Z636" s="410"/>
      <c r="AA636" s="410"/>
      <c r="AB636" s="410"/>
      <c r="AC636" s="410"/>
      <c r="AD636" s="410"/>
      <c r="AE636" s="410"/>
      <c r="AF636" s="410"/>
      <c r="AG636" s="410"/>
      <c r="AH636" s="410"/>
      <c r="AI636" s="410"/>
      <c r="AJ636" s="410"/>
      <c r="AK636" s="410"/>
      <c r="AL636" s="410"/>
      <c r="AM636" s="296">
        <f>SUM(Y636:AL636)</f>
        <v>0</v>
      </c>
    </row>
    <row r="637" spans="1:40" s="283" customFormat="1" hidden="1" outlineLevel="1">
      <c r="A637" s="532"/>
      <c r="B637" s="294" t="s">
        <v>311</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411">
        <f>Y636</f>
        <v>0</v>
      </c>
      <c r="Z637" s="411">
        <f t="shared" ref="Z637:AL637" si="1893">Z636</f>
        <v>0</v>
      </c>
      <c r="AA637" s="411">
        <f t="shared" si="1893"/>
        <v>0</v>
      </c>
      <c r="AB637" s="411">
        <f t="shared" si="1893"/>
        <v>0</v>
      </c>
      <c r="AC637" s="411">
        <f t="shared" si="1893"/>
        <v>0</v>
      </c>
      <c r="AD637" s="411">
        <f t="shared" si="1893"/>
        <v>0</v>
      </c>
      <c r="AE637" s="411">
        <f t="shared" si="1893"/>
        <v>0</v>
      </c>
      <c r="AF637" s="411">
        <f t="shared" si="1893"/>
        <v>0</v>
      </c>
      <c r="AG637" s="411">
        <f t="shared" si="1893"/>
        <v>0</v>
      </c>
      <c r="AH637" s="411">
        <f t="shared" si="1893"/>
        <v>0</v>
      </c>
      <c r="AI637" s="411">
        <f t="shared" si="1893"/>
        <v>0</v>
      </c>
      <c r="AJ637" s="411">
        <f t="shared" si="1893"/>
        <v>0</v>
      </c>
      <c r="AK637" s="411">
        <f t="shared" si="1893"/>
        <v>0</v>
      </c>
      <c r="AL637" s="411">
        <f t="shared" si="1893"/>
        <v>0</v>
      </c>
      <c r="AM637" s="297"/>
    </row>
    <row r="638" spans="1:40" s="283" customFormat="1" hidden="1" outlineLevel="1">
      <c r="A638" s="532"/>
      <c r="B638" s="324"/>
      <c r="C638" s="291"/>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2"/>
      <c r="Z638" s="412"/>
      <c r="AA638" s="412"/>
      <c r="AB638" s="412"/>
      <c r="AC638" s="412"/>
      <c r="AD638" s="412"/>
      <c r="AE638" s="416"/>
      <c r="AF638" s="416"/>
      <c r="AG638" s="416"/>
      <c r="AH638" s="416"/>
      <c r="AI638" s="416"/>
      <c r="AJ638" s="416"/>
      <c r="AK638" s="416"/>
      <c r="AL638" s="416"/>
      <c r="AM638" s="313"/>
    </row>
    <row r="639" spans="1:40" ht="15.75" hidden="1" outlineLevel="1">
      <c r="A639" s="532"/>
      <c r="B639" s="519" t="s">
        <v>497</v>
      </c>
      <c r="C639" s="320"/>
      <c r="D639" s="290"/>
      <c r="E639" s="289"/>
      <c r="F639" s="289"/>
      <c r="G639" s="289"/>
      <c r="H639" s="289"/>
      <c r="I639" s="289"/>
      <c r="J639" s="289"/>
      <c r="K639" s="289"/>
      <c r="L639" s="289"/>
      <c r="M639" s="289"/>
      <c r="N639" s="290"/>
      <c r="O639" s="289"/>
      <c r="P639" s="289"/>
      <c r="Q639" s="289"/>
      <c r="R639" s="289"/>
      <c r="S639" s="289"/>
      <c r="T639" s="289"/>
      <c r="U639" s="289"/>
      <c r="V639" s="289"/>
      <c r="W639" s="289"/>
      <c r="X639" s="289"/>
      <c r="Y639" s="414"/>
      <c r="Z639" s="414"/>
      <c r="AA639" s="414"/>
      <c r="AB639" s="414"/>
      <c r="AC639" s="414"/>
      <c r="AD639" s="414"/>
      <c r="AE639" s="414"/>
      <c r="AF639" s="414"/>
      <c r="AG639" s="414"/>
      <c r="AH639" s="414"/>
      <c r="AI639" s="414"/>
      <c r="AJ639" s="414"/>
      <c r="AK639" s="414"/>
      <c r="AL639" s="414"/>
      <c r="AM639" s="292"/>
    </row>
    <row r="640" spans="1:40" hidden="1" outlineLevel="1">
      <c r="A640" s="532">
        <v>17</v>
      </c>
      <c r="B640" s="428"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426"/>
      <c r="Z640" s="410"/>
      <c r="AA640" s="410"/>
      <c r="AB640" s="410"/>
      <c r="AC640" s="410"/>
      <c r="AD640" s="410"/>
      <c r="AE640" s="410"/>
      <c r="AF640" s="415"/>
      <c r="AG640" s="415"/>
      <c r="AH640" s="415"/>
      <c r="AI640" s="415"/>
      <c r="AJ640" s="415"/>
      <c r="AK640" s="415"/>
      <c r="AL640" s="415"/>
      <c r="AM640" s="296">
        <f>SUM(Y640:AL640)</f>
        <v>0</v>
      </c>
    </row>
    <row r="641" spans="1:39" hidden="1" outlineLevel="1">
      <c r="A641" s="532"/>
      <c r="B641" s="294" t="s">
        <v>311</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411">
        <f>Y640</f>
        <v>0</v>
      </c>
      <c r="Z641" s="411">
        <f t="shared" ref="Z641:AL641" si="1894">Z640</f>
        <v>0</v>
      </c>
      <c r="AA641" s="411">
        <f t="shared" si="1894"/>
        <v>0</v>
      </c>
      <c r="AB641" s="411">
        <f t="shared" si="1894"/>
        <v>0</v>
      </c>
      <c r="AC641" s="411">
        <f t="shared" si="1894"/>
        <v>0</v>
      </c>
      <c r="AD641" s="411">
        <f t="shared" si="1894"/>
        <v>0</v>
      </c>
      <c r="AE641" s="411">
        <f t="shared" si="1894"/>
        <v>0</v>
      </c>
      <c r="AF641" s="411">
        <f t="shared" si="1894"/>
        <v>0</v>
      </c>
      <c r="AG641" s="411">
        <f t="shared" si="1894"/>
        <v>0</v>
      </c>
      <c r="AH641" s="411">
        <f t="shared" si="1894"/>
        <v>0</v>
      </c>
      <c r="AI641" s="411">
        <f t="shared" si="1894"/>
        <v>0</v>
      </c>
      <c r="AJ641" s="411">
        <f t="shared" si="1894"/>
        <v>0</v>
      </c>
      <c r="AK641" s="411">
        <f t="shared" si="1894"/>
        <v>0</v>
      </c>
      <c r="AL641" s="411">
        <f t="shared" si="1894"/>
        <v>0</v>
      </c>
      <c r="AM641" s="306"/>
    </row>
    <row r="642" spans="1:39" hidden="1" outlineLevel="1">
      <c r="A642" s="532"/>
      <c r="B642" s="294"/>
      <c r="C642" s="291"/>
      <c r="D642" s="291"/>
      <c r="E642" s="291"/>
      <c r="F642" s="291"/>
      <c r="G642" s="291"/>
      <c r="H642" s="291"/>
      <c r="I642" s="291"/>
      <c r="J642" s="291"/>
      <c r="K642" s="291"/>
      <c r="L642" s="291"/>
      <c r="M642" s="291"/>
      <c r="N642" s="291"/>
      <c r="O642" s="291"/>
      <c r="P642" s="291"/>
      <c r="Q642" s="291"/>
      <c r="R642" s="291"/>
      <c r="S642" s="291"/>
      <c r="T642" s="291"/>
      <c r="U642" s="291"/>
      <c r="V642" s="291"/>
      <c r="W642" s="291"/>
      <c r="X642" s="291"/>
      <c r="Y642" s="422"/>
      <c r="Z642" s="425"/>
      <c r="AA642" s="425"/>
      <c r="AB642" s="425"/>
      <c r="AC642" s="425"/>
      <c r="AD642" s="425"/>
      <c r="AE642" s="425"/>
      <c r="AF642" s="425"/>
      <c r="AG642" s="425"/>
      <c r="AH642" s="425"/>
      <c r="AI642" s="425"/>
      <c r="AJ642" s="425"/>
      <c r="AK642" s="425"/>
      <c r="AL642" s="425"/>
      <c r="AM642" s="306"/>
    </row>
    <row r="643" spans="1:39" hidden="1" outlineLevel="1">
      <c r="A643" s="532">
        <v>18</v>
      </c>
      <c r="B643" s="428"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426"/>
      <c r="Z643" s="410"/>
      <c r="AA643" s="410"/>
      <c r="AB643" s="410"/>
      <c r="AC643" s="410"/>
      <c r="AD643" s="410"/>
      <c r="AE643" s="410"/>
      <c r="AF643" s="415"/>
      <c r="AG643" s="415"/>
      <c r="AH643" s="415"/>
      <c r="AI643" s="415"/>
      <c r="AJ643" s="415"/>
      <c r="AK643" s="415"/>
      <c r="AL643" s="415"/>
      <c r="AM643" s="296">
        <f>SUM(Y643:AL643)</f>
        <v>0</v>
      </c>
    </row>
    <row r="644" spans="1:39" hidden="1" outlineLevel="1">
      <c r="A644" s="532"/>
      <c r="B644" s="294" t="s">
        <v>311</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411">
        <f>Y643</f>
        <v>0</v>
      </c>
      <c r="Z644" s="411">
        <f t="shared" ref="Z644:AL644" si="1895">Z643</f>
        <v>0</v>
      </c>
      <c r="AA644" s="411">
        <f t="shared" si="1895"/>
        <v>0</v>
      </c>
      <c r="AB644" s="411">
        <f t="shared" si="1895"/>
        <v>0</v>
      </c>
      <c r="AC644" s="411">
        <f t="shared" si="1895"/>
        <v>0</v>
      </c>
      <c r="AD644" s="411">
        <f t="shared" si="1895"/>
        <v>0</v>
      </c>
      <c r="AE644" s="411">
        <f t="shared" si="1895"/>
        <v>0</v>
      </c>
      <c r="AF644" s="411">
        <f t="shared" si="1895"/>
        <v>0</v>
      </c>
      <c r="AG644" s="411">
        <f t="shared" si="1895"/>
        <v>0</v>
      </c>
      <c r="AH644" s="411">
        <f t="shared" si="1895"/>
        <v>0</v>
      </c>
      <c r="AI644" s="411">
        <f t="shared" si="1895"/>
        <v>0</v>
      </c>
      <c r="AJ644" s="411">
        <f t="shared" si="1895"/>
        <v>0</v>
      </c>
      <c r="AK644" s="411">
        <f t="shared" si="1895"/>
        <v>0</v>
      </c>
      <c r="AL644" s="411">
        <f t="shared" si="1895"/>
        <v>0</v>
      </c>
      <c r="AM644" s="306"/>
    </row>
    <row r="645" spans="1:39" hidden="1" outlineLevel="1">
      <c r="A645" s="532"/>
      <c r="B645" s="322"/>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423"/>
      <c r="Z645" s="424"/>
      <c r="AA645" s="424"/>
      <c r="AB645" s="424"/>
      <c r="AC645" s="424"/>
      <c r="AD645" s="424"/>
      <c r="AE645" s="424"/>
      <c r="AF645" s="424"/>
      <c r="AG645" s="424"/>
      <c r="AH645" s="424"/>
      <c r="AI645" s="424"/>
      <c r="AJ645" s="424"/>
      <c r="AK645" s="424"/>
      <c r="AL645" s="424"/>
      <c r="AM645" s="297"/>
    </row>
    <row r="646" spans="1:39" hidden="1" outlineLevel="1">
      <c r="A646" s="532">
        <v>19</v>
      </c>
      <c r="B646" s="428"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26"/>
      <c r="Z646" s="410"/>
      <c r="AA646" s="410"/>
      <c r="AB646" s="410"/>
      <c r="AC646" s="410"/>
      <c r="AD646" s="410"/>
      <c r="AE646" s="410"/>
      <c r="AF646" s="415"/>
      <c r="AG646" s="415"/>
      <c r="AH646" s="415"/>
      <c r="AI646" s="415"/>
      <c r="AJ646" s="415"/>
      <c r="AK646" s="415"/>
      <c r="AL646" s="415"/>
      <c r="AM646" s="296">
        <f>SUM(Y646:AL646)</f>
        <v>0</v>
      </c>
    </row>
    <row r="647" spans="1:39" hidden="1" outlineLevel="1">
      <c r="A647" s="532"/>
      <c r="B647" s="294" t="s">
        <v>311</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1">
        <f>Y646</f>
        <v>0</v>
      </c>
      <c r="Z647" s="411">
        <f t="shared" ref="Z647:AL647" si="1896">Z646</f>
        <v>0</v>
      </c>
      <c r="AA647" s="411">
        <f t="shared" si="1896"/>
        <v>0</v>
      </c>
      <c r="AB647" s="411">
        <f t="shared" si="1896"/>
        <v>0</v>
      </c>
      <c r="AC647" s="411">
        <f t="shared" si="1896"/>
        <v>0</v>
      </c>
      <c r="AD647" s="411">
        <f t="shared" si="1896"/>
        <v>0</v>
      </c>
      <c r="AE647" s="411">
        <f t="shared" si="1896"/>
        <v>0</v>
      </c>
      <c r="AF647" s="411">
        <f t="shared" si="1896"/>
        <v>0</v>
      </c>
      <c r="AG647" s="411">
        <f t="shared" si="1896"/>
        <v>0</v>
      </c>
      <c r="AH647" s="411">
        <f t="shared" si="1896"/>
        <v>0</v>
      </c>
      <c r="AI647" s="411">
        <f t="shared" si="1896"/>
        <v>0</v>
      </c>
      <c r="AJ647" s="411">
        <f t="shared" si="1896"/>
        <v>0</v>
      </c>
      <c r="AK647" s="411">
        <f t="shared" si="1896"/>
        <v>0</v>
      </c>
      <c r="AL647" s="411">
        <f t="shared" si="1896"/>
        <v>0</v>
      </c>
      <c r="AM647" s="297"/>
    </row>
    <row r="648" spans="1:39" hidden="1" outlineLevel="1">
      <c r="A648" s="532"/>
      <c r="B648" s="322"/>
      <c r="C648" s="291"/>
      <c r="D648" s="291"/>
      <c r="E648" s="291"/>
      <c r="F648" s="291"/>
      <c r="G648" s="291"/>
      <c r="H648" s="291"/>
      <c r="I648" s="291"/>
      <c r="J648" s="291"/>
      <c r="K648" s="291"/>
      <c r="L648" s="291"/>
      <c r="M648" s="291"/>
      <c r="N648" s="291"/>
      <c r="O648" s="291"/>
      <c r="P648" s="291"/>
      <c r="Q648" s="291"/>
      <c r="R648" s="291"/>
      <c r="S648" s="291"/>
      <c r="T648" s="291"/>
      <c r="U648" s="291"/>
      <c r="V648" s="291"/>
      <c r="W648" s="291"/>
      <c r="X648" s="291"/>
      <c r="Y648" s="412"/>
      <c r="Z648" s="412"/>
      <c r="AA648" s="412"/>
      <c r="AB648" s="412"/>
      <c r="AC648" s="412"/>
      <c r="AD648" s="412"/>
      <c r="AE648" s="412"/>
      <c r="AF648" s="412"/>
      <c r="AG648" s="412"/>
      <c r="AH648" s="412"/>
      <c r="AI648" s="412"/>
      <c r="AJ648" s="412"/>
      <c r="AK648" s="412"/>
      <c r="AL648" s="412"/>
      <c r="AM648" s="306"/>
    </row>
    <row r="649" spans="1:39" hidden="1" outlineLevel="1">
      <c r="A649" s="532">
        <v>20</v>
      </c>
      <c r="B649" s="428"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426"/>
      <c r="Z649" s="410"/>
      <c r="AA649" s="410"/>
      <c r="AB649" s="410"/>
      <c r="AC649" s="410"/>
      <c r="AD649" s="410"/>
      <c r="AE649" s="410"/>
      <c r="AF649" s="415"/>
      <c r="AG649" s="415"/>
      <c r="AH649" s="415"/>
      <c r="AI649" s="415"/>
      <c r="AJ649" s="415"/>
      <c r="AK649" s="415"/>
      <c r="AL649" s="415"/>
      <c r="AM649" s="296">
        <f>SUM(Y649:AL649)</f>
        <v>0</v>
      </c>
    </row>
    <row r="650" spans="1:39" hidden="1" outlineLevel="1">
      <c r="A650" s="532"/>
      <c r="B650" s="294" t="s">
        <v>311</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411">
        <f>Y649</f>
        <v>0</v>
      </c>
      <c r="Z650" s="411">
        <f t="shared" ref="Z650:AL650" si="1897">Z649</f>
        <v>0</v>
      </c>
      <c r="AA650" s="411">
        <f t="shared" si="1897"/>
        <v>0</v>
      </c>
      <c r="AB650" s="411">
        <f t="shared" si="1897"/>
        <v>0</v>
      </c>
      <c r="AC650" s="411">
        <f t="shared" si="1897"/>
        <v>0</v>
      </c>
      <c r="AD650" s="411">
        <f t="shared" si="1897"/>
        <v>0</v>
      </c>
      <c r="AE650" s="411">
        <f t="shared" si="1897"/>
        <v>0</v>
      </c>
      <c r="AF650" s="411">
        <f t="shared" si="1897"/>
        <v>0</v>
      </c>
      <c r="AG650" s="411">
        <f t="shared" si="1897"/>
        <v>0</v>
      </c>
      <c r="AH650" s="411">
        <f t="shared" si="1897"/>
        <v>0</v>
      </c>
      <c r="AI650" s="411">
        <f t="shared" si="1897"/>
        <v>0</v>
      </c>
      <c r="AJ650" s="411">
        <f t="shared" si="1897"/>
        <v>0</v>
      </c>
      <c r="AK650" s="411">
        <f t="shared" si="1897"/>
        <v>0</v>
      </c>
      <c r="AL650" s="411">
        <f t="shared" si="1897"/>
        <v>0</v>
      </c>
      <c r="AM650" s="306"/>
    </row>
    <row r="651" spans="1:39" ht="15.75" hidden="1" outlineLevel="1">
      <c r="A651" s="532"/>
      <c r="B651" s="323"/>
      <c r="C651" s="300"/>
      <c r="D651" s="291"/>
      <c r="E651" s="291"/>
      <c r="F651" s="291"/>
      <c r="G651" s="291"/>
      <c r="H651" s="291"/>
      <c r="I651" s="291"/>
      <c r="J651" s="291"/>
      <c r="K651" s="291"/>
      <c r="L651" s="291"/>
      <c r="M651" s="291"/>
      <c r="N651" s="300"/>
      <c r="O651" s="291"/>
      <c r="P651" s="291"/>
      <c r="Q651" s="291"/>
      <c r="R651" s="291"/>
      <c r="S651" s="291"/>
      <c r="T651" s="291"/>
      <c r="U651" s="291"/>
      <c r="V651" s="291"/>
      <c r="W651" s="291"/>
      <c r="X651" s="291"/>
      <c r="Y651" s="412"/>
      <c r="Z651" s="412"/>
      <c r="AA651" s="412"/>
      <c r="AB651" s="412"/>
      <c r="AC651" s="412"/>
      <c r="AD651" s="412"/>
      <c r="AE651" s="412"/>
      <c r="AF651" s="412"/>
      <c r="AG651" s="412"/>
      <c r="AH651" s="412"/>
      <c r="AI651" s="412"/>
      <c r="AJ651" s="412"/>
      <c r="AK651" s="412"/>
      <c r="AL651" s="412"/>
      <c r="AM651" s="306"/>
    </row>
    <row r="652" spans="1:39" ht="15.75" hidden="1" outlineLevel="1">
      <c r="A652" s="532"/>
      <c r="B652" s="518" t="s">
        <v>504</v>
      </c>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22"/>
      <c r="Z652" s="425"/>
      <c r="AA652" s="425"/>
      <c r="AB652" s="425"/>
      <c r="AC652" s="425"/>
      <c r="AD652" s="425"/>
      <c r="AE652" s="425"/>
      <c r="AF652" s="425"/>
      <c r="AG652" s="425"/>
      <c r="AH652" s="425"/>
      <c r="AI652" s="425"/>
      <c r="AJ652" s="425"/>
      <c r="AK652" s="425"/>
      <c r="AL652" s="425"/>
      <c r="AM652" s="306"/>
    </row>
    <row r="653" spans="1:39" ht="15.75" hidden="1" outlineLevel="1">
      <c r="A653" s="532"/>
      <c r="B653" s="504" t="s">
        <v>500</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hidden="1" outlineLevel="1">
      <c r="A654" s="532">
        <v>21</v>
      </c>
      <c r="B654" s="428" t="s">
        <v>113</v>
      </c>
      <c r="C654" s="291" t="s">
        <v>25</v>
      </c>
      <c r="D654" s="295"/>
      <c r="E654" s="295"/>
      <c r="F654" s="295"/>
      <c r="G654" s="295"/>
      <c r="H654" s="295"/>
      <c r="I654" s="295"/>
      <c r="J654" s="295"/>
      <c r="K654" s="295"/>
      <c r="L654" s="295"/>
      <c r="M654" s="295"/>
      <c r="N654" s="291"/>
      <c r="O654" s="295"/>
      <c r="P654" s="295"/>
      <c r="Q654" s="295"/>
      <c r="R654" s="295"/>
      <c r="S654" s="295"/>
      <c r="T654" s="295"/>
      <c r="U654" s="295"/>
      <c r="V654" s="295"/>
      <c r="W654" s="295"/>
      <c r="X654" s="295"/>
      <c r="Y654" s="410"/>
      <c r="Z654" s="410"/>
      <c r="AA654" s="410"/>
      <c r="AB654" s="410"/>
      <c r="AC654" s="410"/>
      <c r="AD654" s="410"/>
      <c r="AE654" s="410"/>
      <c r="AF654" s="410"/>
      <c r="AG654" s="410"/>
      <c r="AH654" s="410"/>
      <c r="AI654" s="410"/>
      <c r="AJ654" s="410"/>
      <c r="AK654" s="410"/>
      <c r="AL654" s="410"/>
      <c r="AM654" s="296">
        <f>SUM(Y654:AL654)</f>
        <v>0</v>
      </c>
    </row>
    <row r="655" spans="1:39" hidden="1" outlineLevel="1">
      <c r="A655" s="532"/>
      <c r="B655" s="294" t="s">
        <v>311</v>
      </c>
      <c r="C655" s="291" t="s">
        <v>163</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1">
        <f>Y654</f>
        <v>0</v>
      </c>
      <c r="Z655" s="411">
        <f t="shared" ref="Z655" si="1898">Z654</f>
        <v>0</v>
      </c>
      <c r="AA655" s="411">
        <f t="shared" ref="AA655" si="1899">AA654</f>
        <v>0</v>
      </c>
      <c r="AB655" s="411">
        <f t="shared" ref="AB655" si="1900">AB654</f>
        <v>0</v>
      </c>
      <c r="AC655" s="411">
        <f t="shared" ref="AC655" si="1901">AC654</f>
        <v>0</v>
      </c>
      <c r="AD655" s="411">
        <f t="shared" ref="AD655" si="1902">AD654</f>
        <v>0</v>
      </c>
      <c r="AE655" s="411">
        <f t="shared" ref="AE655" si="1903">AE654</f>
        <v>0</v>
      </c>
      <c r="AF655" s="411">
        <f t="shared" ref="AF655" si="1904">AF654</f>
        <v>0</v>
      </c>
      <c r="AG655" s="411">
        <f t="shared" ref="AG655" si="1905">AG654</f>
        <v>0</v>
      </c>
      <c r="AH655" s="411">
        <f t="shared" ref="AH655" si="1906">AH654</f>
        <v>0</v>
      </c>
      <c r="AI655" s="411">
        <f t="shared" ref="AI655" si="1907">AI654</f>
        <v>0</v>
      </c>
      <c r="AJ655" s="411">
        <f t="shared" ref="AJ655" si="1908">AJ654</f>
        <v>0</v>
      </c>
      <c r="AK655" s="411">
        <f t="shared" ref="AK655" si="1909">AK654</f>
        <v>0</v>
      </c>
      <c r="AL655" s="411">
        <f t="shared" ref="AL655" si="1910">AL654</f>
        <v>0</v>
      </c>
      <c r="AM655" s="306"/>
    </row>
    <row r="656" spans="1:39" hidden="1" outlineLevel="1">
      <c r="A656" s="532"/>
      <c r="B656" s="294"/>
      <c r="C656" s="291"/>
      <c r="D656" s="291"/>
      <c r="E656" s="291"/>
      <c r="F656" s="291"/>
      <c r="G656" s="291"/>
      <c r="H656" s="291"/>
      <c r="I656" s="291"/>
      <c r="J656" s="291"/>
      <c r="K656" s="291"/>
      <c r="L656" s="291"/>
      <c r="M656" s="291"/>
      <c r="N656" s="291"/>
      <c r="O656" s="291"/>
      <c r="P656" s="291"/>
      <c r="Q656" s="291"/>
      <c r="R656" s="291"/>
      <c r="S656" s="291"/>
      <c r="T656" s="291"/>
      <c r="U656" s="291"/>
      <c r="V656" s="291"/>
      <c r="W656" s="291"/>
      <c r="X656" s="291"/>
      <c r="Y656" s="422"/>
      <c r="Z656" s="425"/>
      <c r="AA656" s="425"/>
      <c r="AB656" s="425"/>
      <c r="AC656" s="425"/>
      <c r="AD656" s="425"/>
      <c r="AE656" s="425"/>
      <c r="AF656" s="425"/>
      <c r="AG656" s="425"/>
      <c r="AH656" s="425"/>
      <c r="AI656" s="425"/>
      <c r="AJ656" s="425"/>
      <c r="AK656" s="425"/>
      <c r="AL656" s="425"/>
      <c r="AM656" s="306"/>
    </row>
    <row r="657" spans="1:39" ht="30" hidden="1" outlineLevel="1">
      <c r="A657" s="532">
        <v>22</v>
      </c>
      <c r="B657" s="428" t="s">
        <v>114</v>
      </c>
      <c r="C657" s="291" t="s">
        <v>25</v>
      </c>
      <c r="D657" s="295"/>
      <c r="E657" s="295"/>
      <c r="F657" s="295"/>
      <c r="G657" s="295"/>
      <c r="H657" s="295"/>
      <c r="I657" s="295"/>
      <c r="J657" s="295"/>
      <c r="K657" s="295"/>
      <c r="L657" s="295"/>
      <c r="M657" s="295"/>
      <c r="N657" s="291"/>
      <c r="O657" s="295"/>
      <c r="P657" s="295"/>
      <c r="Q657" s="295"/>
      <c r="R657" s="295"/>
      <c r="S657" s="295"/>
      <c r="T657" s="295"/>
      <c r="U657" s="295"/>
      <c r="V657" s="295"/>
      <c r="W657" s="295"/>
      <c r="X657" s="295"/>
      <c r="Y657" s="410"/>
      <c r="Z657" s="410"/>
      <c r="AA657" s="410"/>
      <c r="AB657" s="410"/>
      <c r="AC657" s="410"/>
      <c r="AD657" s="410"/>
      <c r="AE657" s="410"/>
      <c r="AF657" s="410"/>
      <c r="AG657" s="410"/>
      <c r="AH657" s="410"/>
      <c r="AI657" s="410"/>
      <c r="AJ657" s="410"/>
      <c r="AK657" s="410"/>
      <c r="AL657" s="410"/>
      <c r="AM657" s="296">
        <f>SUM(Y657:AL657)</f>
        <v>0</v>
      </c>
    </row>
    <row r="658" spans="1:39" hidden="1" outlineLevel="1">
      <c r="A658" s="532"/>
      <c r="B658" s="294" t="s">
        <v>311</v>
      </c>
      <c r="C658" s="291" t="s">
        <v>163</v>
      </c>
      <c r="D658" s="295"/>
      <c r="E658" s="295"/>
      <c r="F658" s="295"/>
      <c r="G658" s="295"/>
      <c r="H658" s="295"/>
      <c r="I658" s="295"/>
      <c r="J658" s="295"/>
      <c r="K658" s="295"/>
      <c r="L658" s="295"/>
      <c r="M658" s="295"/>
      <c r="N658" s="291"/>
      <c r="O658" s="295"/>
      <c r="P658" s="295"/>
      <c r="Q658" s="295"/>
      <c r="R658" s="295"/>
      <c r="S658" s="295"/>
      <c r="T658" s="295"/>
      <c r="U658" s="295"/>
      <c r="V658" s="295"/>
      <c r="W658" s="295"/>
      <c r="X658" s="295"/>
      <c r="Y658" s="411">
        <f>Y657</f>
        <v>0</v>
      </c>
      <c r="Z658" s="411">
        <f t="shared" ref="Z658" si="1911">Z657</f>
        <v>0</v>
      </c>
      <c r="AA658" s="411">
        <f t="shared" ref="AA658" si="1912">AA657</f>
        <v>0</v>
      </c>
      <c r="AB658" s="411">
        <f t="shared" ref="AB658" si="1913">AB657</f>
        <v>0</v>
      </c>
      <c r="AC658" s="411">
        <f t="shared" ref="AC658" si="1914">AC657</f>
        <v>0</v>
      </c>
      <c r="AD658" s="411">
        <f t="shared" ref="AD658" si="1915">AD657</f>
        <v>0</v>
      </c>
      <c r="AE658" s="411">
        <f t="shared" ref="AE658" si="1916">AE657</f>
        <v>0</v>
      </c>
      <c r="AF658" s="411">
        <f t="shared" ref="AF658" si="1917">AF657</f>
        <v>0</v>
      </c>
      <c r="AG658" s="411">
        <f t="shared" ref="AG658" si="1918">AG657</f>
        <v>0</v>
      </c>
      <c r="AH658" s="411">
        <f t="shared" ref="AH658" si="1919">AH657</f>
        <v>0</v>
      </c>
      <c r="AI658" s="411">
        <f t="shared" ref="AI658" si="1920">AI657</f>
        <v>0</v>
      </c>
      <c r="AJ658" s="411">
        <f t="shared" ref="AJ658" si="1921">AJ657</f>
        <v>0</v>
      </c>
      <c r="AK658" s="411">
        <f t="shared" ref="AK658" si="1922">AK657</f>
        <v>0</v>
      </c>
      <c r="AL658" s="411">
        <f t="shared" ref="AL658" si="1923">AL657</f>
        <v>0</v>
      </c>
      <c r="AM658" s="306"/>
    </row>
    <row r="659" spans="1:39" hidden="1" outlineLevel="1">
      <c r="A659" s="532"/>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22"/>
      <c r="Z659" s="425"/>
      <c r="AA659" s="425"/>
      <c r="AB659" s="425"/>
      <c r="AC659" s="425"/>
      <c r="AD659" s="425"/>
      <c r="AE659" s="425"/>
      <c r="AF659" s="425"/>
      <c r="AG659" s="425"/>
      <c r="AH659" s="425"/>
      <c r="AI659" s="425"/>
      <c r="AJ659" s="425"/>
      <c r="AK659" s="425"/>
      <c r="AL659" s="425"/>
      <c r="AM659" s="306"/>
    </row>
    <row r="660" spans="1:39" ht="30" hidden="1" outlineLevel="1">
      <c r="A660" s="532">
        <v>23</v>
      </c>
      <c r="B660" s="428" t="s">
        <v>115</v>
      </c>
      <c r="C660" s="291" t="s">
        <v>25</v>
      </c>
      <c r="D660" s="295"/>
      <c r="E660" s="295"/>
      <c r="F660" s="295"/>
      <c r="G660" s="295"/>
      <c r="H660" s="295"/>
      <c r="I660" s="295"/>
      <c r="J660" s="295"/>
      <c r="K660" s="295"/>
      <c r="L660" s="295"/>
      <c r="M660" s="295"/>
      <c r="N660" s="291"/>
      <c r="O660" s="295"/>
      <c r="P660" s="295"/>
      <c r="Q660" s="295"/>
      <c r="R660" s="295"/>
      <c r="S660" s="295"/>
      <c r="T660" s="295"/>
      <c r="U660" s="295"/>
      <c r="V660" s="295"/>
      <c r="W660" s="295"/>
      <c r="X660" s="295"/>
      <c r="Y660" s="410"/>
      <c r="Z660" s="410"/>
      <c r="AA660" s="410"/>
      <c r="AB660" s="410"/>
      <c r="AC660" s="410"/>
      <c r="AD660" s="410"/>
      <c r="AE660" s="410"/>
      <c r="AF660" s="410"/>
      <c r="AG660" s="410"/>
      <c r="AH660" s="410"/>
      <c r="AI660" s="410"/>
      <c r="AJ660" s="410"/>
      <c r="AK660" s="410"/>
      <c r="AL660" s="410"/>
      <c r="AM660" s="296">
        <f>SUM(Y660:AL660)</f>
        <v>0</v>
      </c>
    </row>
    <row r="661" spans="1:39" hidden="1" outlineLevel="1">
      <c r="A661" s="532"/>
      <c r="B661" s="294" t="s">
        <v>311</v>
      </c>
      <c r="C661" s="291" t="s">
        <v>163</v>
      </c>
      <c r="D661" s="295"/>
      <c r="E661" s="295"/>
      <c r="F661" s="295"/>
      <c r="G661" s="295"/>
      <c r="H661" s="295"/>
      <c r="I661" s="295"/>
      <c r="J661" s="295"/>
      <c r="K661" s="295"/>
      <c r="L661" s="295"/>
      <c r="M661" s="295"/>
      <c r="N661" s="291"/>
      <c r="O661" s="295"/>
      <c r="P661" s="295"/>
      <c r="Q661" s="295"/>
      <c r="R661" s="295"/>
      <c r="S661" s="295"/>
      <c r="T661" s="295"/>
      <c r="U661" s="295"/>
      <c r="V661" s="295"/>
      <c r="W661" s="295"/>
      <c r="X661" s="295"/>
      <c r="Y661" s="411">
        <f>Y660</f>
        <v>0</v>
      </c>
      <c r="Z661" s="411">
        <f t="shared" ref="Z661" si="1924">Z660</f>
        <v>0</v>
      </c>
      <c r="AA661" s="411">
        <f t="shared" ref="AA661" si="1925">AA660</f>
        <v>0</v>
      </c>
      <c r="AB661" s="411">
        <f t="shared" ref="AB661" si="1926">AB660</f>
        <v>0</v>
      </c>
      <c r="AC661" s="411">
        <f t="shared" ref="AC661" si="1927">AC660</f>
        <v>0</v>
      </c>
      <c r="AD661" s="411">
        <f t="shared" ref="AD661" si="1928">AD660</f>
        <v>0</v>
      </c>
      <c r="AE661" s="411">
        <f t="shared" ref="AE661" si="1929">AE660</f>
        <v>0</v>
      </c>
      <c r="AF661" s="411">
        <f t="shared" ref="AF661" si="1930">AF660</f>
        <v>0</v>
      </c>
      <c r="AG661" s="411">
        <f t="shared" ref="AG661" si="1931">AG660</f>
        <v>0</v>
      </c>
      <c r="AH661" s="411">
        <f t="shared" ref="AH661" si="1932">AH660</f>
        <v>0</v>
      </c>
      <c r="AI661" s="411">
        <f t="shared" ref="AI661" si="1933">AI660</f>
        <v>0</v>
      </c>
      <c r="AJ661" s="411">
        <f t="shared" ref="AJ661" si="1934">AJ660</f>
        <v>0</v>
      </c>
      <c r="AK661" s="411">
        <f t="shared" ref="AK661" si="1935">AK660</f>
        <v>0</v>
      </c>
      <c r="AL661" s="411">
        <f t="shared" ref="AL661" si="1936">AL660</f>
        <v>0</v>
      </c>
      <c r="AM661" s="306"/>
    </row>
    <row r="662" spans="1:39" hidden="1" outlineLevel="1">
      <c r="A662" s="532"/>
      <c r="B662" s="430"/>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2"/>
      <c r="Z662" s="425"/>
      <c r="AA662" s="425"/>
      <c r="AB662" s="425"/>
      <c r="AC662" s="425"/>
      <c r="AD662" s="425"/>
      <c r="AE662" s="425"/>
      <c r="AF662" s="425"/>
      <c r="AG662" s="425"/>
      <c r="AH662" s="425"/>
      <c r="AI662" s="425"/>
      <c r="AJ662" s="425"/>
      <c r="AK662" s="425"/>
      <c r="AL662" s="425"/>
      <c r="AM662" s="306"/>
    </row>
    <row r="663" spans="1:39" ht="30" hidden="1" outlineLevel="1">
      <c r="A663" s="532">
        <v>24</v>
      </c>
      <c r="B663" s="428" t="s">
        <v>116</v>
      </c>
      <c r="C663" s="291" t="s">
        <v>25</v>
      </c>
      <c r="D663" s="295"/>
      <c r="E663" s="295"/>
      <c r="F663" s="295"/>
      <c r="G663" s="295"/>
      <c r="H663" s="295"/>
      <c r="I663" s="295"/>
      <c r="J663" s="295"/>
      <c r="K663" s="295"/>
      <c r="L663" s="295"/>
      <c r="M663" s="295"/>
      <c r="N663" s="291"/>
      <c r="O663" s="295"/>
      <c r="P663" s="295"/>
      <c r="Q663" s="295"/>
      <c r="R663" s="295"/>
      <c r="S663" s="295"/>
      <c r="T663" s="295"/>
      <c r="U663" s="295"/>
      <c r="V663" s="295"/>
      <c r="W663" s="295"/>
      <c r="X663" s="295"/>
      <c r="Y663" s="410"/>
      <c r="Z663" s="410"/>
      <c r="AA663" s="410"/>
      <c r="AB663" s="410"/>
      <c r="AC663" s="410"/>
      <c r="AD663" s="410"/>
      <c r="AE663" s="410"/>
      <c r="AF663" s="410"/>
      <c r="AG663" s="410"/>
      <c r="AH663" s="410"/>
      <c r="AI663" s="410"/>
      <c r="AJ663" s="410"/>
      <c r="AK663" s="410"/>
      <c r="AL663" s="410"/>
      <c r="AM663" s="296">
        <f>SUM(Y663:AL663)</f>
        <v>0</v>
      </c>
    </row>
    <row r="664" spans="1:39" hidden="1" outlineLevel="1">
      <c r="A664" s="532"/>
      <c r="B664" s="294" t="s">
        <v>311</v>
      </c>
      <c r="C664" s="291" t="s">
        <v>163</v>
      </c>
      <c r="D664" s="295"/>
      <c r="E664" s="295"/>
      <c r="F664" s="295"/>
      <c r="G664" s="295"/>
      <c r="H664" s="295"/>
      <c r="I664" s="295"/>
      <c r="J664" s="295"/>
      <c r="K664" s="295"/>
      <c r="L664" s="295"/>
      <c r="M664" s="295"/>
      <c r="N664" s="291"/>
      <c r="O664" s="295"/>
      <c r="P664" s="295"/>
      <c r="Q664" s="295"/>
      <c r="R664" s="295"/>
      <c r="S664" s="295"/>
      <c r="T664" s="295"/>
      <c r="U664" s="295"/>
      <c r="V664" s="295"/>
      <c r="W664" s="295"/>
      <c r="X664" s="295"/>
      <c r="Y664" s="411">
        <f>Y663</f>
        <v>0</v>
      </c>
      <c r="Z664" s="411">
        <f t="shared" ref="Z664" si="1937">Z663</f>
        <v>0</v>
      </c>
      <c r="AA664" s="411">
        <f t="shared" ref="AA664" si="1938">AA663</f>
        <v>0</v>
      </c>
      <c r="AB664" s="411">
        <f t="shared" ref="AB664" si="1939">AB663</f>
        <v>0</v>
      </c>
      <c r="AC664" s="411">
        <f t="shared" ref="AC664" si="1940">AC663</f>
        <v>0</v>
      </c>
      <c r="AD664" s="411">
        <f t="shared" ref="AD664" si="1941">AD663</f>
        <v>0</v>
      </c>
      <c r="AE664" s="411">
        <f t="shared" ref="AE664" si="1942">AE663</f>
        <v>0</v>
      </c>
      <c r="AF664" s="411">
        <f t="shared" ref="AF664" si="1943">AF663</f>
        <v>0</v>
      </c>
      <c r="AG664" s="411">
        <f t="shared" ref="AG664" si="1944">AG663</f>
        <v>0</v>
      </c>
      <c r="AH664" s="411">
        <f t="shared" ref="AH664" si="1945">AH663</f>
        <v>0</v>
      </c>
      <c r="AI664" s="411">
        <f t="shared" ref="AI664" si="1946">AI663</f>
        <v>0</v>
      </c>
      <c r="AJ664" s="411">
        <f t="shared" ref="AJ664" si="1947">AJ663</f>
        <v>0</v>
      </c>
      <c r="AK664" s="411">
        <f t="shared" ref="AK664" si="1948">AK663</f>
        <v>0</v>
      </c>
      <c r="AL664" s="411">
        <f t="shared" ref="AL664" si="1949">AL663</f>
        <v>0</v>
      </c>
      <c r="AM664" s="306"/>
    </row>
    <row r="665" spans="1:39" hidden="1" outlineLevel="1">
      <c r="A665" s="532"/>
      <c r="B665" s="294"/>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2"/>
      <c r="Z665" s="425"/>
      <c r="AA665" s="425"/>
      <c r="AB665" s="425"/>
      <c r="AC665" s="425"/>
      <c r="AD665" s="425"/>
      <c r="AE665" s="425"/>
      <c r="AF665" s="425"/>
      <c r="AG665" s="425"/>
      <c r="AH665" s="425"/>
      <c r="AI665" s="425"/>
      <c r="AJ665" s="425"/>
      <c r="AK665" s="425"/>
      <c r="AL665" s="425"/>
      <c r="AM665" s="306"/>
    </row>
    <row r="666" spans="1:39" ht="15.75" hidden="1" outlineLevel="1">
      <c r="A666" s="532"/>
      <c r="B666" s="288" t="s">
        <v>501</v>
      </c>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hidden="1" outlineLevel="1">
      <c r="A667" s="532">
        <v>25</v>
      </c>
      <c r="B667" s="428"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426"/>
      <c r="Z667" s="410"/>
      <c r="AA667" s="410"/>
      <c r="AB667" s="410"/>
      <c r="AC667" s="410"/>
      <c r="AD667" s="410"/>
      <c r="AE667" s="410"/>
      <c r="AF667" s="415"/>
      <c r="AG667" s="415"/>
      <c r="AH667" s="415"/>
      <c r="AI667" s="415"/>
      <c r="AJ667" s="415"/>
      <c r="AK667" s="415"/>
      <c r="AL667" s="415"/>
      <c r="AM667" s="296">
        <f>SUM(Y667:AL667)</f>
        <v>0</v>
      </c>
    </row>
    <row r="668" spans="1:39" hidden="1" outlineLevel="1">
      <c r="A668" s="532"/>
      <c r="B668" s="294" t="s">
        <v>311</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411">
        <f>Y667</f>
        <v>0</v>
      </c>
      <c r="Z668" s="411">
        <f t="shared" ref="Z668" si="1950">Z667</f>
        <v>0</v>
      </c>
      <c r="AA668" s="411">
        <f t="shared" ref="AA668" si="1951">AA667</f>
        <v>0</v>
      </c>
      <c r="AB668" s="411">
        <f t="shared" ref="AB668" si="1952">AB667</f>
        <v>0</v>
      </c>
      <c r="AC668" s="411">
        <f t="shared" ref="AC668" si="1953">AC667</f>
        <v>0</v>
      </c>
      <c r="AD668" s="411">
        <f t="shared" ref="AD668" si="1954">AD667</f>
        <v>0</v>
      </c>
      <c r="AE668" s="411">
        <f t="shared" ref="AE668" si="1955">AE667</f>
        <v>0</v>
      </c>
      <c r="AF668" s="411">
        <f t="shared" ref="AF668" si="1956">AF667</f>
        <v>0</v>
      </c>
      <c r="AG668" s="411">
        <f t="shared" ref="AG668" si="1957">AG667</f>
        <v>0</v>
      </c>
      <c r="AH668" s="411">
        <f t="shared" ref="AH668" si="1958">AH667</f>
        <v>0</v>
      </c>
      <c r="AI668" s="411">
        <f t="shared" ref="AI668" si="1959">AI667</f>
        <v>0</v>
      </c>
      <c r="AJ668" s="411">
        <f t="shared" ref="AJ668" si="1960">AJ667</f>
        <v>0</v>
      </c>
      <c r="AK668" s="411">
        <f t="shared" ref="AK668" si="1961">AK667</f>
        <v>0</v>
      </c>
      <c r="AL668" s="411">
        <f t="shared" ref="AL668" si="1962">AL667</f>
        <v>0</v>
      </c>
      <c r="AM668" s="306"/>
    </row>
    <row r="669" spans="1:39" hidden="1" outlineLevel="1">
      <c r="A669" s="532"/>
      <c r="B669" s="294"/>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412"/>
      <c r="Z669" s="425"/>
      <c r="AA669" s="425"/>
      <c r="AB669" s="425"/>
      <c r="AC669" s="425"/>
      <c r="AD669" s="425"/>
      <c r="AE669" s="425"/>
      <c r="AF669" s="425"/>
      <c r="AG669" s="425"/>
      <c r="AH669" s="425"/>
      <c r="AI669" s="425"/>
      <c r="AJ669" s="425"/>
      <c r="AK669" s="425"/>
      <c r="AL669" s="425"/>
      <c r="AM669" s="306"/>
    </row>
    <row r="670" spans="1:39" hidden="1" outlineLevel="1">
      <c r="A670" s="532">
        <v>26</v>
      </c>
      <c r="B670" s="428" t="s">
        <v>118</v>
      </c>
      <c r="C670" s="291" t="s">
        <v>25</v>
      </c>
      <c r="D670" s="295"/>
      <c r="E670" s="295"/>
      <c r="F670" s="295"/>
      <c r="G670" s="295"/>
      <c r="H670" s="295"/>
      <c r="I670" s="295"/>
      <c r="J670" s="295"/>
      <c r="K670" s="295"/>
      <c r="L670" s="295"/>
      <c r="M670" s="295"/>
      <c r="N670" s="295">
        <v>12</v>
      </c>
      <c r="O670" s="295"/>
      <c r="P670" s="295"/>
      <c r="Q670" s="295"/>
      <c r="R670" s="295"/>
      <c r="S670" s="295"/>
      <c r="T670" s="295"/>
      <c r="U670" s="295"/>
      <c r="V670" s="295"/>
      <c r="W670" s="295"/>
      <c r="X670" s="295"/>
      <c r="Y670" s="426"/>
      <c r="Z670" s="410"/>
      <c r="AA670" s="410"/>
      <c r="AB670" s="410"/>
      <c r="AC670" s="410"/>
      <c r="AD670" s="410"/>
      <c r="AE670" s="410"/>
      <c r="AF670" s="415"/>
      <c r="AG670" s="415"/>
      <c r="AH670" s="415"/>
      <c r="AI670" s="415"/>
      <c r="AJ670" s="415"/>
      <c r="AK670" s="415"/>
      <c r="AL670" s="415"/>
      <c r="AM670" s="296">
        <f>SUM(Y670:AL670)</f>
        <v>0</v>
      </c>
    </row>
    <row r="671" spans="1:39" hidden="1" outlineLevel="1">
      <c r="A671" s="532"/>
      <c r="B671" s="294" t="s">
        <v>311</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411">
        <f>Y670</f>
        <v>0</v>
      </c>
      <c r="Z671" s="411">
        <f t="shared" ref="Z671" si="1963">Z670</f>
        <v>0</v>
      </c>
      <c r="AA671" s="411">
        <f t="shared" ref="AA671" si="1964">AA670</f>
        <v>0</v>
      </c>
      <c r="AB671" s="411">
        <f t="shared" ref="AB671" si="1965">AB670</f>
        <v>0</v>
      </c>
      <c r="AC671" s="411">
        <f t="shared" ref="AC671" si="1966">AC670</f>
        <v>0</v>
      </c>
      <c r="AD671" s="411">
        <f t="shared" ref="AD671" si="1967">AD670</f>
        <v>0</v>
      </c>
      <c r="AE671" s="411">
        <f t="shared" ref="AE671" si="1968">AE670</f>
        <v>0</v>
      </c>
      <c r="AF671" s="411">
        <f t="shared" ref="AF671" si="1969">AF670</f>
        <v>0</v>
      </c>
      <c r="AG671" s="411">
        <f t="shared" ref="AG671" si="1970">AG670</f>
        <v>0</v>
      </c>
      <c r="AH671" s="411">
        <f t="shared" ref="AH671" si="1971">AH670</f>
        <v>0</v>
      </c>
      <c r="AI671" s="411">
        <f t="shared" ref="AI671" si="1972">AI670</f>
        <v>0</v>
      </c>
      <c r="AJ671" s="411">
        <f t="shared" ref="AJ671" si="1973">AJ670</f>
        <v>0</v>
      </c>
      <c r="AK671" s="411">
        <f t="shared" ref="AK671" si="1974">AK670</f>
        <v>0</v>
      </c>
      <c r="AL671" s="411">
        <f t="shared" ref="AL671" si="1975">AL670</f>
        <v>0</v>
      </c>
      <c r="AM671" s="306"/>
    </row>
    <row r="672" spans="1:39" hidden="1" outlineLevel="1">
      <c r="A672" s="532"/>
      <c r="B672" s="294"/>
      <c r="C672" s="291"/>
      <c r="D672" s="291"/>
      <c r="E672" s="291"/>
      <c r="F672" s="291"/>
      <c r="G672" s="291"/>
      <c r="H672" s="291"/>
      <c r="I672" s="291"/>
      <c r="J672" s="291"/>
      <c r="K672" s="291"/>
      <c r="L672" s="291"/>
      <c r="M672" s="291"/>
      <c r="N672" s="291"/>
      <c r="O672" s="291"/>
      <c r="P672" s="291"/>
      <c r="Q672" s="291"/>
      <c r="R672" s="291"/>
      <c r="S672" s="291"/>
      <c r="T672" s="291"/>
      <c r="U672" s="291"/>
      <c r="V672" s="291"/>
      <c r="W672" s="291"/>
      <c r="X672" s="291"/>
      <c r="Y672" s="412"/>
      <c r="Z672" s="425"/>
      <c r="AA672" s="425"/>
      <c r="AB672" s="425"/>
      <c r="AC672" s="425"/>
      <c r="AD672" s="425"/>
      <c r="AE672" s="425"/>
      <c r="AF672" s="425"/>
      <c r="AG672" s="425"/>
      <c r="AH672" s="425"/>
      <c r="AI672" s="425"/>
      <c r="AJ672" s="425"/>
      <c r="AK672" s="425"/>
      <c r="AL672" s="425"/>
      <c r="AM672" s="306"/>
    </row>
    <row r="673" spans="1:39" ht="30" hidden="1" outlineLevel="1">
      <c r="A673" s="532">
        <v>27</v>
      </c>
      <c r="B673" s="428" t="s">
        <v>119</v>
      </c>
      <c r="C673" s="291" t="s">
        <v>25</v>
      </c>
      <c r="D673" s="295"/>
      <c r="E673" s="295"/>
      <c r="F673" s="295"/>
      <c r="G673" s="295"/>
      <c r="H673" s="295"/>
      <c r="I673" s="295"/>
      <c r="J673" s="295"/>
      <c r="K673" s="295"/>
      <c r="L673" s="295"/>
      <c r="M673" s="295"/>
      <c r="N673" s="295">
        <v>12</v>
      </c>
      <c r="O673" s="295"/>
      <c r="P673" s="295"/>
      <c r="Q673" s="295"/>
      <c r="R673" s="295"/>
      <c r="S673" s="295"/>
      <c r="T673" s="295"/>
      <c r="U673" s="295"/>
      <c r="V673" s="295"/>
      <c r="W673" s="295"/>
      <c r="X673" s="295"/>
      <c r="Y673" s="426"/>
      <c r="Z673" s="410"/>
      <c r="AA673" s="410"/>
      <c r="AB673" s="410"/>
      <c r="AC673" s="410"/>
      <c r="AD673" s="410"/>
      <c r="AE673" s="410"/>
      <c r="AF673" s="415"/>
      <c r="AG673" s="415"/>
      <c r="AH673" s="415"/>
      <c r="AI673" s="415"/>
      <c r="AJ673" s="415"/>
      <c r="AK673" s="415"/>
      <c r="AL673" s="415"/>
      <c r="AM673" s="296">
        <f>SUM(Y673:AL673)</f>
        <v>0</v>
      </c>
    </row>
    <row r="674" spans="1:39" hidden="1" outlineLevel="1">
      <c r="A674" s="532"/>
      <c r="B674" s="294" t="s">
        <v>311</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411">
        <f>Y673</f>
        <v>0</v>
      </c>
      <c r="Z674" s="411">
        <f t="shared" ref="Z674" si="1976">Z673</f>
        <v>0</v>
      </c>
      <c r="AA674" s="411">
        <f t="shared" ref="AA674" si="1977">AA673</f>
        <v>0</v>
      </c>
      <c r="AB674" s="411">
        <f t="shared" ref="AB674" si="1978">AB673</f>
        <v>0</v>
      </c>
      <c r="AC674" s="411">
        <f t="shared" ref="AC674" si="1979">AC673</f>
        <v>0</v>
      </c>
      <c r="AD674" s="411">
        <f t="shared" ref="AD674" si="1980">AD673</f>
        <v>0</v>
      </c>
      <c r="AE674" s="411">
        <f t="shared" ref="AE674" si="1981">AE673</f>
        <v>0</v>
      </c>
      <c r="AF674" s="411">
        <f t="shared" ref="AF674" si="1982">AF673</f>
        <v>0</v>
      </c>
      <c r="AG674" s="411">
        <f t="shared" ref="AG674" si="1983">AG673</f>
        <v>0</v>
      </c>
      <c r="AH674" s="411">
        <f t="shared" ref="AH674" si="1984">AH673</f>
        <v>0</v>
      </c>
      <c r="AI674" s="411">
        <f t="shared" ref="AI674" si="1985">AI673</f>
        <v>0</v>
      </c>
      <c r="AJ674" s="411">
        <f t="shared" ref="AJ674" si="1986">AJ673</f>
        <v>0</v>
      </c>
      <c r="AK674" s="411">
        <f t="shared" ref="AK674" si="1987">AK673</f>
        <v>0</v>
      </c>
      <c r="AL674" s="411">
        <f t="shared" ref="AL674" si="1988">AL673</f>
        <v>0</v>
      </c>
      <c r="AM674" s="306"/>
    </row>
    <row r="675" spans="1:39" hidden="1" outlineLevel="1">
      <c r="A675" s="532"/>
      <c r="B675" s="294"/>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412"/>
      <c r="Z675" s="425"/>
      <c r="AA675" s="425"/>
      <c r="AB675" s="425"/>
      <c r="AC675" s="425"/>
      <c r="AD675" s="425"/>
      <c r="AE675" s="425"/>
      <c r="AF675" s="425"/>
      <c r="AG675" s="425"/>
      <c r="AH675" s="425"/>
      <c r="AI675" s="425"/>
      <c r="AJ675" s="425"/>
      <c r="AK675" s="425"/>
      <c r="AL675" s="425"/>
      <c r="AM675" s="306"/>
    </row>
    <row r="676" spans="1:39" ht="30" hidden="1" outlineLevel="1">
      <c r="A676" s="532">
        <v>28</v>
      </c>
      <c r="B676" s="428" t="s">
        <v>120</v>
      </c>
      <c r="C676" s="291" t="s">
        <v>25</v>
      </c>
      <c r="D676" s="295"/>
      <c r="E676" s="295"/>
      <c r="F676" s="295"/>
      <c r="G676" s="295"/>
      <c r="H676" s="295"/>
      <c r="I676" s="295"/>
      <c r="J676" s="295"/>
      <c r="K676" s="295"/>
      <c r="L676" s="295"/>
      <c r="M676" s="295"/>
      <c r="N676" s="295">
        <v>12</v>
      </c>
      <c r="O676" s="295"/>
      <c r="P676" s="295"/>
      <c r="Q676" s="295"/>
      <c r="R676" s="295"/>
      <c r="S676" s="295"/>
      <c r="T676" s="295"/>
      <c r="U676" s="295"/>
      <c r="V676" s="295"/>
      <c r="W676" s="295"/>
      <c r="X676" s="295"/>
      <c r="Y676" s="426"/>
      <c r="Z676" s="410"/>
      <c r="AA676" s="410"/>
      <c r="AB676" s="410"/>
      <c r="AC676" s="410"/>
      <c r="AD676" s="410"/>
      <c r="AE676" s="410"/>
      <c r="AF676" s="415"/>
      <c r="AG676" s="415"/>
      <c r="AH676" s="415"/>
      <c r="AI676" s="415"/>
      <c r="AJ676" s="415"/>
      <c r="AK676" s="415"/>
      <c r="AL676" s="415"/>
      <c r="AM676" s="296">
        <f>SUM(Y676:AL676)</f>
        <v>0</v>
      </c>
    </row>
    <row r="677" spans="1:39" hidden="1" outlineLevel="1">
      <c r="A677" s="532"/>
      <c r="B677" s="294" t="s">
        <v>311</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411">
        <f>Y676</f>
        <v>0</v>
      </c>
      <c r="Z677" s="411">
        <f t="shared" ref="Z677" si="1989">Z676</f>
        <v>0</v>
      </c>
      <c r="AA677" s="411">
        <f t="shared" ref="AA677" si="1990">AA676</f>
        <v>0</v>
      </c>
      <c r="AB677" s="411">
        <f t="shared" ref="AB677" si="1991">AB676</f>
        <v>0</v>
      </c>
      <c r="AC677" s="411">
        <f t="shared" ref="AC677" si="1992">AC676</f>
        <v>0</v>
      </c>
      <c r="AD677" s="411">
        <f t="shared" ref="AD677" si="1993">AD676</f>
        <v>0</v>
      </c>
      <c r="AE677" s="411">
        <f t="shared" ref="AE677" si="1994">AE676</f>
        <v>0</v>
      </c>
      <c r="AF677" s="411">
        <f t="shared" ref="AF677" si="1995">AF676</f>
        <v>0</v>
      </c>
      <c r="AG677" s="411">
        <f t="shared" ref="AG677" si="1996">AG676</f>
        <v>0</v>
      </c>
      <c r="AH677" s="411">
        <f t="shared" ref="AH677" si="1997">AH676</f>
        <v>0</v>
      </c>
      <c r="AI677" s="411">
        <f t="shared" ref="AI677" si="1998">AI676</f>
        <v>0</v>
      </c>
      <c r="AJ677" s="411">
        <f t="shared" ref="AJ677" si="1999">AJ676</f>
        <v>0</v>
      </c>
      <c r="AK677" s="411">
        <f t="shared" ref="AK677" si="2000">AK676</f>
        <v>0</v>
      </c>
      <c r="AL677" s="411">
        <f t="shared" ref="AL677" si="2001">AL676</f>
        <v>0</v>
      </c>
      <c r="AM677" s="306"/>
    </row>
    <row r="678" spans="1:39" hidden="1" outlineLevel="1">
      <c r="A678" s="532"/>
      <c r="B678" s="294"/>
      <c r="C678" s="291"/>
      <c r="D678" s="291"/>
      <c r="E678" s="291"/>
      <c r="F678" s="291"/>
      <c r="G678" s="291"/>
      <c r="H678" s="291"/>
      <c r="I678" s="291"/>
      <c r="J678" s="291"/>
      <c r="K678" s="291"/>
      <c r="L678" s="291"/>
      <c r="M678" s="291"/>
      <c r="N678" s="291"/>
      <c r="O678" s="291"/>
      <c r="P678" s="291"/>
      <c r="Q678" s="291"/>
      <c r="R678" s="291"/>
      <c r="S678" s="291"/>
      <c r="T678" s="291"/>
      <c r="U678" s="291"/>
      <c r="V678" s="291"/>
      <c r="W678" s="291"/>
      <c r="X678" s="291"/>
      <c r="Y678" s="412"/>
      <c r="Z678" s="425"/>
      <c r="AA678" s="425"/>
      <c r="AB678" s="425"/>
      <c r="AC678" s="425"/>
      <c r="AD678" s="425"/>
      <c r="AE678" s="425"/>
      <c r="AF678" s="425"/>
      <c r="AG678" s="425"/>
      <c r="AH678" s="425"/>
      <c r="AI678" s="425"/>
      <c r="AJ678" s="425"/>
      <c r="AK678" s="425"/>
      <c r="AL678" s="425"/>
      <c r="AM678" s="306"/>
    </row>
    <row r="679" spans="1:39" ht="30" hidden="1" outlineLevel="1">
      <c r="A679" s="532">
        <v>29</v>
      </c>
      <c r="B679" s="428"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426"/>
      <c r="Z679" s="410"/>
      <c r="AA679" s="410"/>
      <c r="AB679" s="410"/>
      <c r="AC679" s="410"/>
      <c r="AD679" s="410"/>
      <c r="AE679" s="410"/>
      <c r="AF679" s="415"/>
      <c r="AG679" s="415"/>
      <c r="AH679" s="415"/>
      <c r="AI679" s="415"/>
      <c r="AJ679" s="415"/>
      <c r="AK679" s="415"/>
      <c r="AL679" s="415"/>
      <c r="AM679" s="296">
        <f>SUM(Y679:AL679)</f>
        <v>0</v>
      </c>
    </row>
    <row r="680" spans="1:39" hidden="1" outlineLevel="1">
      <c r="A680" s="532"/>
      <c r="B680" s="294" t="s">
        <v>311</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411">
        <f>Y679</f>
        <v>0</v>
      </c>
      <c r="Z680" s="411">
        <f t="shared" ref="Z680" si="2002">Z679</f>
        <v>0</v>
      </c>
      <c r="AA680" s="411">
        <f t="shared" ref="AA680" si="2003">AA679</f>
        <v>0</v>
      </c>
      <c r="AB680" s="411">
        <f t="shared" ref="AB680" si="2004">AB679</f>
        <v>0</v>
      </c>
      <c r="AC680" s="411">
        <f t="shared" ref="AC680" si="2005">AC679</f>
        <v>0</v>
      </c>
      <c r="AD680" s="411">
        <f t="shared" ref="AD680" si="2006">AD679</f>
        <v>0</v>
      </c>
      <c r="AE680" s="411">
        <f t="shared" ref="AE680" si="2007">AE679</f>
        <v>0</v>
      </c>
      <c r="AF680" s="411">
        <f t="shared" ref="AF680" si="2008">AF679</f>
        <v>0</v>
      </c>
      <c r="AG680" s="411">
        <f t="shared" ref="AG680" si="2009">AG679</f>
        <v>0</v>
      </c>
      <c r="AH680" s="411">
        <f t="shared" ref="AH680" si="2010">AH679</f>
        <v>0</v>
      </c>
      <c r="AI680" s="411">
        <f t="shared" ref="AI680" si="2011">AI679</f>
        <v>0</v>
      </c>
      <c r="AJ680" s="411">
        <f t="shared" ref="AJ680" si="2012">AJ679</f>
        <v>0</v>
      </c>
      <c r="AK680" s="411">
        <f t="shared" ref="AK680" si="2013">AK679</f>
        <v>0</v>
      </c>
      <c r="AL680" s="411">
        <f t="shared" ref="AL680" si="2014">AL679</f>
        <v>0</v>
      </c>
      <c r="AM680" s="306"/>
    </row>
    <row r="681" spans="1:39" hidden="1" outlineLevel="1">
      <c r="A681" s="532"/>
      <c r="B681" s="294"/>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412"/>
      <c r="Z681" s="425"/>
      <c r="AA681" s="425"/>
      <c r="AB681" s="425"/>
      <c r="AC681" s="425"/>
      <c r="AD681" s="425"/>
      <c r="AE681" s="425"/>
      <c r="AF681" s="425"/>
      <c r="AG681" s="425"/>
      <c r="AH681" s="425"/>
      <c r="AI681" s="425"/>
      <c r="AJ681" s="425"/>
      <c r="AK681" s="425"/>
      <c r="AL681" s="425"/>
      <c r="AM681" s="306"/>
    </row>
    <row r="682" spans="1:39" ht="30" hidden="1" outlineLevel="1">
      <c r="A682" s="532">
        <v>30</v>
      </c>
      <c r="B682" s="428"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426"/>
      <c r="Z682" s="410"/>
      <c r="AA682" s="410"/>
      <c r="AB682" s="410"/>
      <c r="AC682" s="410"/>
      <c r="AD682" s="410"/>
      <c r="AE682" s="410"/>
      <c r="AF682" s="415"/>
      <c r="AG682" s="415"/>
      <c r="AH682" s="415"/>
      <c r="AI682" s="415"/>
      <c r="AJ682" s="415"/>
      <c r="AK682" s="415"/>
      <c r="AL682" s="415"/>
      <c r="AM682" s="296">
        <f>SUM(Y682:AL682)</f>
        <v>0</v>
      </c>
    </row>
    <row r="683" spans="1:39" hidden="1" outlineLevel="1">
      <c r="A683" s="532"/>
      <c r="B683" s="294" t="s">
        <v>311</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411">
        <f>Y682</f>
        <v>0</v>
      </c>
      <c r="Z683" s="411">
        <f t="shared" ref="Z683" si="2015">Z682</f>
        <v>0</v>
      </c>
      <c r="AA683" s="411">
        <f t="shared" ref="AA683" si="2016">AA682</f>
        <v>0</v>
      </c>
      <c r="AB683" s="411">
        <f t="shared" ref="AB683" si="2017">AB682</f>
        <v>0</v>
      </c>
      <c r="AC683" s="411">
        <f t="shared" ref="AC683" si="2018">AC682</f>
        <v>0</v>
      </c>
      <c r="AD683" s="411">
        <f t="shared" ref="AD683" si="2019">AD682</f>
        <v>0</v>
      </c>
      <c r="AE683" s="411">
        <f t="shared" ref="AE683" si="2020">AE682</f>
        <v>0</v>
      </c>
      <c r="AF683" s="411">
        <f t="shared" ref="AF683" si="2021">AF682</f>
        <v>0</v>
      </c>
      <c r="AG683" s="411">
        <f t="shared" ref="AG683" si="2022">AG682</f>
        <v>0</v>
      </c>
      <c r="AH683" s="411">
        <f t="shared" ref="AH683" si="2023">AH682</f>
        <v>0</v>
      </c>
      <c r="AI683" s="411">
        <f t="shared" ref="AI683" si="2024">AI682</f>
        <v>0</v>
      </c>
      <c r="AJ683" s="411">
        <f t="shared" ref="AJ683" si="2025">AJ682</f>
        <v>0</v>
      </c>
      <c r="AK683" s="411">
        <f t="shared" ref="AK683" si="2026">AK682</f>
        <v>0</v>
      </c>
      <c r="AL683" s="411">
        <f t="shared" ref="AL683" si="2027">AL682</f>
        <v>0</v>
      </c>
      <c r="AM683" s="306"/>
    </row>
    <row r="684" spans="1:39" hidden="1" outlineLevel="1">
      <c r="A684" s="532"/>
      <c r="B684" s="294"/>
      <c r="C684" s="291"/>
      <c r="D684" s="291"/>
      <c r="E684" s="291"/>
      <c r="F684" s="291"/>
      <c r="G684" s="291"/>
      <c r="H684" s="291"/>
      <c r="I684" s="291"/>
      <c r="J684" s="291"/>
      <c r="K684" s="291"/>
      <c r="L684" s="291"/>
      <c r="M684" s="291"/>
      <c r="N684" s="291"/>
      <c r="O684" s="291"/>
      <c r="P684" s="291"/>
      <c r="Q684" s="291"/>
      <c r="R684" s="291"/>
      <c r="S684" s="291"/>
      <c r="T684" s="291"/>
      <c r="U684" s="291"/>
      <c r="V684" s="291"/>
      <c r="W684" s="291"/>
      <c r="X684" s="291"/>
      <c r="Y684" s="412"/>
      <c r="Z684" s="425"/>
      <c r="AA684" s="425"/>
      <c r="AB684" s="425"/>
      <c r="AC684" s="425"/>
      <c r="AD684" s="425"/>
      <c r="AE684" s="425"/>
      <c r="AF684" s="425"/>
      <c r="AG684" s="425"/>
      <c r="AH684" s="425"/>
      <c r="AI684" s="425"/>
      <c r="AJ684" s="425"/>
      <c r="AK684" s="425"/>
      <c r="AL684" s="425"/>
      <c r="AM684" s="306"/>
    </row>
    <row r="685" spans="1:39" ht="30" hidden="1" outlineLevel="1">
      <c r="A685" s="532">
        <v>31</v>
      </c>
      <c r="B685" s="428"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426"/>
      <c r="Z685" s="410"/>
      <c r="AA685" s="410"/>
      <c r="AB685" s="410"/>
      <c r="AC685" s="410"/>
      <c r="AD685" s="410"/>
      <c r="AE685" s="410"/>
      <c r="AF685" s="415"/>
      <c r="AG685" s="415"/>
      <c r="AH685" s="415"/>
      <c r="AI685" s="415"/>
      <c r="AJ685" s="415"/>
      <c r="AK685" s="415"/>
      <c r="AL685" s="415"/>
      <c r="AM685" s="296">
        <f>SUM(Y685:AL685)</f>
        <v>0</v>
      </c>
    </row>
    <row r="686" spans="1:39" hidden="1" outlineLevel="1">
      <c r="A686" s="532"/>
      <c r="B686" s="294" t="s">
        <v>311</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411">
        <f>Y685</f>
        <v>0</v>
      </c>
      <c r="Z686" s="411">
        <f t="shared" ref="Z686" si="2028">Z685</f>
        <v>0</v>
      </c>
      <c r="AA686" s="411">
        <f t="shared" ref="AA686" si="2029">AA685</f>
        <v>0</v>
      </c>
      <c r="AB686" s="411">
        <f t="shared" ref="AB686" si="2030">AB685</f>
        <v>0</v>
      </c>
      <c r="AC686" s="411">
        <f t="shared" ref="AC686" si="2031">AC685</f>
        <v>0</v>
      </c>
      <c r="AD686" s="411">
        <f t="shared" ref="AD686" si="2032">AD685</f>
        <v>0</v>
      </c>
      <c r="AE686" s="411">
        <f t="shared" ref="AE686" si="2033">AE685</f>
        <v>0</v>
      </c>
      <c r="AF686" s="411">
        <f t="shared" ref="AF686" si="2034">AF685</f>
        <v>0</v>
      </c>
      <c r="AG686" s="411">
        <f t="shared" ref="AG686" si="2035">AG685</f>
        <v>0</v>
      </c>
      <c r="AH686" s="411">
        <f t="shared" ref="AH686" si="2036">AH685</f>
        <v>0</v>
      </c>
      <c r="AI686" s="411">
        <f t="shared" ref="AI686" si="2037">AI685</f>
        <v>0</v>
      </c>
      <c r="AJ686" s="411">
        <f t="shared" ref="AJ686" si="2038">AJ685</f>
        <v>0</v>
      </c>
      <c r="AK686" s="411">
        <f t="shared" ref="AK686" si="2039">AK685</f>
        <v>0</v>
      </c>
      <c r="AL686" s="411">
        <f t="shared" ref="AL686" si="2040">AL685</f>
        <v>0</v>
      </c>
      <c r="AM686" s="306"/>
    </row>
    <row r="687" spans="1:39" hidden="1" outlineLevel="1">
      <c r="A687" s="532"/>
      <c r="B687" s="428"/>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412"/>
      <c r="Z687" s="425"/>
      <c r="AA687" s="425"/>
      <c r="AB687" s="425"/>
      <c r="AC687" s="425"/>
      <c r="AD687" s="425"/>
      <c r="AE687" s="425"/>
      <c r="AF687" s="425"/>
      <c r="AG687" s="425"/>
      <c r="AH687" s="425"/>
      <c r="AI687" s="425"/>
      <c r="AJ687" s="425"/>
      <c r="AK687" s="425"/>
      <c r="AL687" s="425"/>
      <c r="AM687" s="306"/>
    </row>
    <row r="688" spans="1:39" ht="30" hidden="1" outlineLevel="1">
      <c r="A688" s="532">
        <v>32</v>
      </c>
      <c r="B688" s="428"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426"/>
      <c r="Z688" s="410"/>
      <c r="AA688" s="410"/>
      <c r="AB688" s="410"/>
      <c r="AC688" s="410"/>
      <c r="AD688" s="410"/>
      <c r="AE688" s="410"/>
      <c r="AF688" s="415"/>
      <c r="AG688" s="415"/>
      <c r="AH688" s="415"/>
      <c r="AI688" s="415"/>
      <c r="AJ688" s="415"/>
      <c r="AK688" s="415"/>
      <c r="AL688" s="415"/>
      <c r="AM688" s="296">
        <f>SUM(Y688:AL688)</f>
        <v>0</v>
      </c>
    </row>
    <row r="689" spans="1:39" hidden="1" outlineLevel="1">
      <c r="A689" s="532"/>
      <c r="B689" s="294" t="s">
        <v>311</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411">
        <f>Y688</f>
        <v>0</v>
      </c>
      <c r="Z689" s="411">
        <f t="shared" ref="Z689" si="2041">Z688</f>
        <v>0</v>
      </c>
      <c r="AA689" s="411">
        <f t="shared" ref="AA689" si="2042">AA688</f>
        <v>0</v>
      </c>
      <c r="AB689" s="411">
        <f t="shared" ref="AB689" si="2043">AB688</f>
        <v>0</v>
      </c>
      <c r="AC689" s="411">
        <f t="shared" ref="AC689" si="2044">AC688</f>
        <v>0</v>
      </c>
      <c r="AD689" s="411">
        <f t="shared" ref="AD689" si="2045">AD688</f>
        <v>0</v>
      </c>
      <c r="AE689" s="411">
        <f t="shared" ref="AE689" si="2046">AE688</f>
        <v>0</v>
      </c>
      <c r="AF689" s="411">
        <f t="shared" ref="AF689" si="2047">AF688</f>
        <v>0</v>
      </c>
      <c r="AG689" s="411">
        <f t="shared" ref="AG689" si="2048">AG688</f>
        <v>0</v>
      </c>
      <c r="AH689" s="411">
        <f t="shared" ref="AH689" si="2049">AH688</f>
        <v>0</v>
      </c>
      <c r="AI689" s="411">
        <f t="shared" ref="AI689" si="2050">AI688</f>
        <v>0</v>
      </c>
      <c r="AJ689" s="411">
        <f t="shared" ref="AJ689" si="2051">AJ688</f>
        <v>0</v>
      </c>
      <c r="AK689" s="411">
        <f t="shared" ref="AK689" si="2052">AK688</f>
        <v>0</v>
      </c>
      <c r="AL689" s="411">
        <f t="shared" ref="AL689" si="2053">AL688</f>
        <v>0</v>
      </c>
      <c r="AM689" s="306"/>
    </row>
    <row r="690" spans="1:39" hidden="1" outlineLevel="1">
      <c r="A690" s="532"/>
      <c r="B690" s="428"/>
      <c r="C690" s="291"/>
      <c r="D690" s="291"/>
      <c r="E690" s="291"/>
      <c r="F690" s="291"/>
      <c r="G690" s="291"/>
      <c r="H690" s="291"/>
      <c r="I690" s="291"/>
      <c r="J690" s="291"/>
      <c r="K690" s="291"/>
      <c r="L690" s="291"/>
      <c r="M690" s="291"/>
      <c r="N690" s="291"/>
      <c r="O690" s="291"/>
      <c r="P690" s="291"/>
      <c r="Q690" s="291"/>
      <c r="R690" s="291"/>
      <c r="S690" s="291"/>
      <c r="T690" s="291"/>
      <c r="U690" s="291"/>
      <c r="V690" s="291"/>
      <c r="W690" s="291"/>
      <c r="X690" s="291"/>
      <c r="Y690" s="412"/>
      <c r="Z690" s="425"/>
      <c r="AA690" s="425"/>
      <c r="AB690" s="425"/>
      <c r="AC690" s="425"/>
      <c r="AD690" s="425"/>
      <c r="AE690" s="425"/>
      <c r="AF690" s="425"/>
      <c r="AG690" s="425"/>
      <c r="AH690" s="425"/>
      <c r="AI690" s="425"/>
      <c r="AJ690" s="425"/>
      <c r="AK690" s="425"/>
      <c r="AL690" s="425"/>
      <c r="AM690" s="306"/>
    </row>
    <row r="691" spans="1:39" ht="15.75" hidden="1" outlineLevel="1">
      <c r="A691" s="532"/>
      <c r="B691" s="288" t="s">
        <v>502</v>
      </c>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hidden="1" outlineLevel="1">
      <c r="A692" s="532">
        <v>33</v>
      </c>
      <c r="B692" s="428" t="s">
        <v>125</v>
      </c>
      <c r="C692" s="291" t="s">
        <v>25</v>
      </c>
      <c r="D692" s="295"/>
      <c r="E692" s="295"/>
      <c r="F692" s="295"/>
      <c r="G692" s="295"/>
      <c r="H692" s="295"/>
      <c r="I692" s="295"/>
      <c r="J692" s="295"/>
      <c r="K692" s="295"/>
      <c r="L692" s="295"/>
      <c r="M692" s="295"/>
      <c r="N692" s="295">
        <v>0</v>
      </c>
      <c r="O692" s="295"/>
      <c r="P692" s="295"/>
      <c r="Q692" s="295"/>
      <c r="R692" s="295"/>
      <c r="S692" s="295"/>
      <c r="T692" s="295"/>
      <c r="U692" s="295"/>
      <c r="V692" s="295"/>
      <c r="W692" s="295"/>
      <c r="X692" s="295"/>
      <c r="Y692" s="426"/>
      <c r="Z692" s="410"/>
      <c r="AA692" s="410"/>
      <c r="AB692" s="410"/>
      <c r="AC692" s="410"/>
      <c r="AD692" s="410"/>
      <c r="AE692" s="410"/>
      <c r="AF692" s="415"/>
      <c r="AG692" s="415"/>
      <c r="AH692" s="415"/>
      <c r="AI692" s="415"/>
      <c r="AJ692" s="415"/>
      <c r="AK692" s="415"/>
      <c r="AL692" s="415"/>
      <c r="AM692" s="296">
        <f>SUM(Y692:AL692)</f>
        <v>0</v>
      </c>
    </row>
    <row r="693" spans="1:39" hidden="1" outlineLevel="1">
      <c r="A693" s="532"/>
      <c r="B693" s="294" t="s">
        <v>311</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411">
        <f>Y692</f>
        <v>0</v>
      </c>
      <c r="Z693" s="411">
        <f t="shared" ref="Z693" si="2054">Z692</f>
        <v>0</v>
      </c>
      <c r="AA693" s="411">
        <f t="shared" ref="AA693" si="2055">AA692</f>
        <v>0</v>
      </c>
      <c r="AB693" s="411">
        <f t="shared" ref="AB693" si="2056">AB692</f>
        <v>0</v>
      </c>
      <c r="AC693" s="411">
        <f t="shared" ref="AC693" si="2057">AC692</f>
        <v>0</v>
      </c>
      <c r="AD693" s="411">
        <f t="shared" ref="AD693" si="2058">AD692</f>
        <v>0</v>
      </c>
      <c r="AE693" s="411">
        <f t="shared" ref="AE693" si="2059">AE692</f>
        <v>0</v>
      </c>
      <c r="AF693" s="411">
        <f t="shared" ref="AF693" si="2060">AF692</f>
        <v>0</v>
      </c>
      <c r="AG693" s="411">
        <f t="shared" ref="AG693" si="2061">AG692</f>
        <v>0</v>
      </c>
      <c r="AH693" s="411">
        <f t="shared" ref="AH693" si="2062">AH692</f>
        <v>0</v>
      </c>
      <c r="AI693" s="411">
        <f t="shared" ref="AI693" si="2063">AI692</f>
        <v>0</v>
      </c>
      <c r="AJ693" s="411">
        <f t="shared" ref="AJ693" si="2064">AJ692</f>
        <v>0</v>
      </c>
      <c r="AK693" s="411">
        <f t="shared" ref="AK693" si="2065">AK692</f>
        <v>0</v>
      </c>
      <c r="AL693" s="411">
        <f t="shared" ref="AL693" si="2066">AL692</f>
        <v>0</v>
      </c>
      <c r="AM693" s="306"/>
    </row>
    <row r="694" spans="1:39" hidden="1" outlineLevel="1">
      <c r="A694" s="532"/>
      <c r="B694" s="428"/>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412"/>
      <c r="Z694" s="425"/>
      <c r="AA694" s="425"/>
      <c r="AB694" s="425"/>
      <c r="AC694" s="425"/>
      <c r="AD694" s="425"/>
      <c r="AE694" s="425"/>
      <c r="AF694" s="425"/>
      <c r="AG694" s="425"/>
      <c r="AH694" s="425"/>
      <c r="AI694" s="425"/>
      <c r="AJ694" s="425"/>
      <c r="AK694" s="425"/>
      <c r="AL694" s="425"/>
      <c r="AM694" s="306"/>
    </row>
    <row r="695" spans="1:39" hidden="1" outlineLevel="1">
      <c r="A695" s="532">
        <v>34</v>
      </c>
      <c r="B695" s="428"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426"/>
      <c r="Z695" s="410"/>
      <c r="AA695" s="410"/>
      <c r="AB695" s="410"/>
      <c r="AC695" s="410"/>
      <c r="AD695" s="410"/>
      <c r="AE695" s="410"/>
      <c r="AF695" s="415"/>
      <c r="AG695" s="415"/>
      <c r="AH695" s="415"/>
      <c r="AI695" s="415"/>
      <c r="AJ695" s="415"/>
      <c r="AK695" s="415"/>
      <c r="AL695" s="415"/>
      <c r="AM695" s="296">
        <f>SUM(Y695:AL695)</f>
        <v>0</v>
      </c>
    </row>
    <row r="696" spans="1:39" hidden="1" outlineLevel="1">
      <c r="A696" s="532"/>
      <c r="B696" s="294" t="s">
        <v>311</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411">
        <f>Y695</f>
        <v>0</v>
      </c>
      <c r="Z696" s="411">
        <f t="shared" ref="Z696" si="2067">Z695</f>
        <v>0</v>
      </c>
      <c r="AA696" s="411">
        <f t="shared" ref="AA696" si="2068">AA695</f>
        <v>0</v>
      </c>
      <c r="AB696" s="411">
        <f t="shared" ref="AB696" si="2069">AB695</f>
        <v>0</v>
      </c>
      <c r="AC696" s="411">
        <f t="shared" ref="AC696" si="2070">AC695</f>
        <v>0</v>
      </c>
      <c r="AD696" s="411">
        <f t="shared" ref="AD696" si="2071">AD695</f>
        <v>0</v>
      </c>
      <c r="AE696" s="411">
        <f t="shared" ref="AE696" si="2072">AE695</f>
        <v>0</v>
      </c>
      <c r="AF696" s="411">
        <f t="shared" ref="AF696" si="2073">AF695</f>
        <v>0</v>
      </c>
      <c r="AG696" s="411">
        <f t="shared" ref="AG696" si="2074">AG695</f>
        <v>0</v>
      </c>
      <c r="AH696" s="411">
        <f t="shared" ref="AH696" si="2075">AH695</f>
        <v>0</v>
      </c>
      <c r="AI696" s="411">
        <f t="shared" ref="AI696" si="2076">AI695</f>
        <v>0</v>
      </c>
      <c r="AJ696" s="411">
        <f t="shared" ref="AJ696" si="2077">AJ695</f>
        <v>0</v>
      </c>
      <c r="AK696" s="411">
        <f t="shared" ref="AK696" si="2078">AK695</f>
        <v>0</v>
      </c>
      <c r="AL696" s="411">
        <f t="shared" ref="AL696" si="2079">AL695</f>
        <v>0</v>
      </c>
      <c r="AM696" s="306"/>
    </row>
    <row r="697" spans="1:39" hidden="1" outlineLevel="1">
      <c r="A697" s="532"/>
      <c r="B697" s="428"/>
      <c r="C697" s="291"/>
      <c r="D697" s="291"/>
      <c r="E697" s="291"/>
      <c r="F697" s="291"/>
      <c r="G697" s="291"/>
      <c r="H697" s="291"/>
      <c r="I697" s="291"/>
      <c r="J697" s="291"/>
      <c r="K697" s="291"/>
      <c r="L697" s="291"/>
      <c r="M697" s="291"/>
      <c r="N697" s="291"/>
      <c r="O697" s="291"/>
      <c r="P697" s="291"/>
      <c r="Q697" s="291"/>
      <c r="R697" s="291"/>
      <c r="S697" s="291"/>
      <c r="T697" s="291"/>
      <c r="U697" s="291"/>
      <c r="V697" s="291"/>
      <c r="W697" s="291"/>
      <c r="X697" s="291"/>
      <c r="Y697" s="412"/>
      <c r="Z697" s="425"/>
      <c r="AA697" s="425"/>
      <c r="AB697" s="425"/>
      <c r="AC697" s="425"/>
      <c r="AD697" s="425"/>
      <c r="AE697" s="425"/>
      <c r="AF697" s="425"/>
      <c r="AG697" s="425"/>
      <c r="AH697" s="425"/>
      <c r="AI697" s="425"/>
      <c r="AJ697" s="425"/>
      <c r="AK697" s="425"/>
      <c r="AL697" s="425"/>
      <c r="AM697" s="306"/>
    </row>
    <row r="698" spans="1:39" hidden="1" outlineLevel="1">
      <c r="A698" s="532">
        <v>35</v>
      </c>
      <c r="B698" s="428" t="s">
        <v>127</v>
      </c>
      <c r="C698" s="291" t="s">
        <v>25</v>
      </c>
      <c r="D698" s="295"/>
      <c r="E698" s="295"/>
      <c r="F698" s="295"/>
      <c r="G698" s="295"/>
      <c r="H698" s="295"/>
      <c r="I698" s="295"/>
      <c r="J698" s="295"/>
      <c r="K698" s="295"/>
      <c r="L698" s="295"/>
      <c r="M698" s="295"/>
      <c r="N698" s="295">
        <v>0</v>
      </c>
      <c r="O698" s="295"/>
      <c r="P698" s="295"/>
      <c r="Q698" s="295"/>
      <c r="R698" s="295"/>
      <c r="S698" s="295"/>
      <c r="T698" s="295"/>
      <c r="U698" s="295"/>
      <c r="V698" s="295"/>
      <c r="W698" s="295"/>
      <c r="X698" s="295"/>
      <c r="Y698" s="426"/>
      <c r="Z698" s="410"/>
      <c r="AA698" s="410"/>
      <c r="AB698" s="410"/>
      <c r="AC698" s="410"/>
      <c r="AD698" s="410"/>
      <c r="AE698" s="410"/>
      <c r="AF698" s="415"/>
      <c r="AG698" s="415"/>
      <c r="AH698" s="415"/>
      <c r="AI698" s="415"/>
      <c r="AJ698" s="415"/>
      <c r="AK698" s="415"/>
      <c r="AL698" s="415"/>
      <c r="AM698" s="296">
        <f>SUM(Y698:AL698)</f>
        <v>0</v>
      </c>
    </row>
    <row r="699" spans="1:39" hidden="1" outlineLevel="1">
      <c r="A699" s="532"/>
      <c r="B699" s="294" t="s">
        <v>311</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411">
        <f>Y698</f>
        <v>0</v>
      </c>
      <c r="Z699" s="411">
        <f t="shared" ref="Z699" si="2080">Z698</f>
        <v>0</v>
      </c>
      <c r="AA699" s="411">
        <f t="shared" ref="AA699" si="2081">AA698</f>
        <v>0</v>
      </c>
      <c r="AB699" s="411">
        <f t="shared" ref="AB699" si="2082">AB698</f>
        <v>0</v>
      </c>
      <c r="AC699" s="411">
        <f t="shared" ref="AC699" si="2083">AC698</f>
        <v>0</v>
      </c>
      <c r="AD699" s="411">
        <f t="shared" ref="AD699" si="2084">AD698</f>
        <v>0</v>
      </c>
      <c r="AE699" s="411">
        <f t="shared" ref="AE699" si="2085">AE698</f>
        <v>0</v>
      </c>
      <c r="AF699" s="411">
        <f t="shared" ref="AF699" si="2086">AF698</f>
        <v>0</v>
      </c>
      <c r="AG699" s="411">
        <f t="shared" ref="AG699" si="2087">AG698</f>
        <v>0</v>
      </c>
      <c r="AH699" s="411">
        <f t="shared" ref="AH699" si="2088">AH698</f>
        <v>0</v>
      </c>
      <c r="AI699" s="411">
        <f t="shared" ref="AI699" si="2089">AI698</f>
        <v>0</v>
      </c>
      <c r="AJ699" s="411">
        <f t="shared" ref="AJ699" si="2090">AJ698</f>
        <v>0</v>
      </c>
      <c r="AK699" s="411">
        <f t="shared" ref="AK699" si="2091">AK698</f>
        <v>0</v>
      </c>
      <c r="AL699" s="411">
        <f t="shared" ref="AL699" si="2092">AL698</f>
        <v>0</v>
      </c>
      <c r="AM699" s="306"/>
    </row>
    <row r="700" spans="1:39" hidden="1" outlineLevel="1">
      <c r="A700" s="532"/>
      <c r="B700" s="43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412"/>
      <c r="Z700" s="425"/>
      <c r="AA700" s="425"/>
      <c r="AB700" s="425"/>
      <c r="AC700" s="425"/>
      <c r="AD700" s="425"/>
      <c r="AE700" s="425"/>
      <c r="AF700" s="425"/>
      <c r="AG700" s="425"/>
      <c r="AH700" s="425"/>
      <c r="AI700" s="425"/>
      <c r="AJ700" s="425"/>
      <c r="AK700" s="425"/>
      <c r="AL700" s="425"/>
      <c r="AM700" s="306"/>
    </row>
    <row r="701" spans="1:39" ht="15.75" hidden="1" outlineLevel="1">
      <c r="A701" s="532"/>
      <c r="B701" s="288" t="s">
        <v>503</v>
      </c>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ht="45" hidden="1" outlineLevel="1">
      <c r="A702" s="532">
        <v>36</v>
      </c>
      <c r="B702" s="428" t="s">
        <v>128</v>
      </c>
      <c r="C702" s="291"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426"/>
      <c r="Z702" s="410"/>
      <c r="AA702" s="410"/>
      <c r="AB702" s="410"/>
      <c r="AC702" s="410"/>
      <c r="AD702" s="410"/>
      <c r="AE702" s="410"/>
      <c r="AF702" s="415"/>
      <c r="AG702" s="415"/>
      <c r="AH702" s="415"/>
      <c r="AI702" s="415"/>
      <c r="AJ702" s="415"/>
      <c r="AK702" s="415"/>
      <c r="AL702" s="415"/>
      <c r="AM702" s="296">
        <f>SUM(Y702:AL702)</f>
        <v>0</v>
      </c>
    </row>
    <row r="703" spans="1:39" hidden="1" outlineLevel="1">
      <c r="A703" s="532"/>
      <c r="B703" s="294" t="s">
        <v>311</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1">
        <f>Y702</f>
        <v>0</v>
      </c>
      <c r="Z703" s="411">
        <f t="shared" ref="Z703" si="2093">Z702</f>
        <v>0</v>
      </c>
      <c r="AA703" s="411">
        <f t="shared" ref="AA703" si="2094">AA702</f>
        <v>0</v>
      </c>
      <c r="AB703" s="411">
        <f t="shared" ref="AB703" si="2095">AB702</f>
        <v>0</v>
      </c>
      <c r="AC703" s="411">
        <f t="shared" ref="AC703" si="2096">AC702</f>
        <v>0</v>
      </c>
      <c r="AD703" s="411">
        <f t="shared" ref="AD703" si="2097">AD702</f>
        <v>0</v>
      </c>
      <c r="AE703" s="411">
        <f t="shared" ref="AE703" si="2098">AE702</f>
        <v>0</v>
      </c>
      <c r="AF703" s="411">
        <f t="shared" ref="AF703" si="2099">AF702</f>
        <v>0</v>
      </c>
      <c r="AG703" s="411">
        <f t="shared" ref="AG703" si="2100">AG702</f>
        <v>0</v>
      </c>
      <c r="AH703" s="411">
        <f t="shared" ref="AH703" si="2101">AH702</f>
        <v>0</v>
      </c>
      <c r="AI703" s="411">
        <f t="shared" ref="AI703" si="2102">AI702</f>
        <v>0</v>
      </c>
      <c r="AJ703" s="411">
        <f t="shared" ref="AJ703" si="2103">AJ702</f>
        <v>0</v>
      </c>
      <c r="AK703" s="411">
        <f t="shared" ref="AK703" si="2104">AK702</f>
        <v>0</v>
      </c>
      <c r="AL703" s="411">
        <f t="shared" ref="AL703" si="2105">AL702</f>
        <v>0</v>
      </c>
      <c r="AM703" s="306"/>
    </row>
    <row r="704" spans="1:39" hidden="1" outlineLevel="1">
      <c r="A704" s="532"/>
      <c r="B704" s="428"/>
      <c r="C704" s="291"/>
      <c r="D704" s="291"/>
      <c r="E704" s="291"/>
      <c r="F704" s="291"/>
      <c r="G704" s="291"/>
      <c r="H704" s="291"/>
      <c r="I704" s="291"/>
      <c r="J704" s="291"/>
      <c r="K704" s="291"/>
      <c r="L704" s="291"/>
      <c r="M704" s="291"/>
      <c r="N704" s="291"/>
      <c r="O704" s="291"/>
      <c r="P704" s="291"/>
      <c r="Q704" s="291"/>
      <c r="R704" s="291"/>
      <c r="S704" s="291"/>
      <c r="T704" s="291"/>
      <c r="U704" s="291"/>
      <c r="V704" s="291"/>
      <c r="W704" s="291"/>
      <c r="X704" s="291"/>
      <c r="Y704" s="412"/>
      <c r="Z704" s="425"/>
      <c r="AA704" s="425"/>
      <c r="AB704" s="425"/>
      <c r="AC704" s="425"/>
      <c r="AD704" s="425"/>
      <c r="AE704" s="425"/>
      <c r="AF704" s="425"/>
      <c r="AG704" s="425"/>
      <c r="AH704" s="425"/>
      <c r="AI704" s="425"/>
      <c r="AJ704" s="425"/>
      <c r="AK704" s="425"/>
      <c r="AL704" s="425"/>
      <c r="AM704" s="306"/>
    </row>
    <row r="705" spans="1:39" ht="30" hidden="1" outlineLevel="1">
      <c r="A705" s="532">
        <v>37</v>
      </c>
      <c r="B705" s="428"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6"/>
      <c r="Z705" s="410"/>
      <c r="AA705" s="410"/>
      <c r="AB705" s="410"/>
      <c r="AC705" s="410"/>
      <c r="AD705" s="410"/>
      <c r="AE705" s="410"/>
      <c r="AF705" s="415"/>
      <c r="AG705" s="415"/>
      <c r="AH705" s="415"/>
      <c r="AI705" s="415"/>
      <c r="AJ705" s="415"/>
      <c r="AK705" s="415"/>
      <c r="AL705" s="415"/>
      <c r="AM705" s="296">
        <f>SUM(Y705:AL705)</f>
        <v>0</v>
      </c>
    </row>
    <row r="706" spans="1:39" hidden="1" outlineLevel="1">
      <c r="A706" s="532"/>
      <c r="B706" s="294" t="s">
        <v>311</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1">
        <f>Y705</f>
        <v>0</v>
      </c>
      <c r="Z706" s="411">
        <f t="shared" ref="Z706" si="2106">Z705</f>
        <v>0</v>
      </c>
      <c r="AA706" s="411">
        <f t="shared" ref="AA706" si="2107">AA705</f>
        <v>0</v>
      </c>
      <c r="AB706" s="411">
        <f t="shared" ref="AB706" si="2108">AB705</f>
        <v>0</v>
      </c>
      <c r="AC706" s="411">
        <f t="shared" ref="AC706" si="2109">AC705</f>
        <v>0</v>
      </c>
      <c r="AD706" s="411">
        <f t="shared" ref="AD706" si="2110">AD705</f>
        <v>0</v>
      </c>
      <c r="AE706" s="411">
        <f t="shared" ref="AE706" si="2111">AE705</f>
        <v>0</v>
      </c>
      <c r="AF706" s="411">
        <f t="shared" ref="AF706" si="2112">AF705</f>
        <v>0</v>
      </c>
      <c r="AG706" s="411">
        <f t="shared" ref="AG706" si="2113">AG705</f>
        <v>0</v>
      </c>
      <c r="AH706" s="411">
        <f t="shared" ref="AH706" si="2114">AH705</f>
        <v>0</v>
      </c>
      <c r="AI706" s="411">
        <f t="shared" ref="AI706" si="2115">AI705</f>
        <v>0</v>
      </c>
      <c r="AJ706" s="411">
        <f t="shared" ref="AJ706" si="2116">AJ705</f>
        <v>0</v>
      </c>
      <c r="AK706" s="411">
        <f t="shared" ref="AK706" si="2117">AK705</f>
        <v>0</v>
      </c>
      <c r="AL706" s="411">
        <f t="shared" ref="AL706" si="2118">AL705</f>
        <v>0</v>
      </c>
      <c r="AM706" s="306"/>
    </row>
    <row r="707" spans="1:39" hidden="1" outlineLevel="1">
      <c r="A707" s="532"/>
      <c r="B707" s="428"/>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412"/>
      <c r="Z707" s="425"/>
      <c r="AA707" s="425"/>
      <c r="AB707" s="425"/>
      <c r="AC707" s="425"/>
      <c r="AD707" s="425"/>
      <c r="AE707" s="425"/>
      <c r="AF707" s="425"/>
      <c r="AG707" s="425"/>
      <c r="AH707" s="425"/>
      <c r="AI707" s="425"/>
      <c r="AJ707" s="425"/>
      <c r="AK707" s="425"/>
      <c r="AL707" s="425"/>
      <c r="AM707" s="306"/>
    </row>
    <row r="708" spans="1:39" hidden="1" outlineLevel="1">
      <c r="A708" s="532">
        <v>38</v>
      </c>
      <c r="B708" s="428"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6"/>
      <c r="Z708" s="410"/>
      <c r="AA708" s="410"/>
      <c r="AB708" s="410"/>
      <c r="AC708" s="410"/>
      <c r="AD708" s="410"/>
      <c r="AE708" s="410"/>
      <c r="AF708" s="415"/>
      <c r="AG708" s="415"/>
      <c r="AH708" s="415"/>
      <c r="AI708" s="415"/>
      <c r="AJ708" s="415"/>
      <c r="AK708" s="415"/>
      <c r="AL708" s="415"/>
      <c r="AM708" s="296">
        <f>SUM(Y708:AL708)</f>
        <v>0</v>
      </c>
    </row>
    <row r="709" spans="1:39" hidden="1" outlineLevel="1">
      <c r="A709" s="532"/>
      <c r="B709" s="294" t="s">
        <v>311</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1">
        <f>Y708</f>
        <v>0</v>
      </c>
      <c r="Z709" s="411">
        <f t="shared" ref="Z709" si="2119">Z708</f>
        <v>0</v>
      </c>
      <c r="AA709" s="411">
        <f t="shared" ref="AA709" si="2120">AA708</f>
        <v>0</v>
      </c>
      <c r="AB709" s="411">
        <f t="shared" ref="AB709" si="2121">AB708</f>
        <v>0</v>
      </c>
      <c r="AC709" s="411">
        <f t="shared" ref="AC709" si="2122">AC708</f>
        <v>0</v>
      </c>
      <c r="AD709" s="411">
        <f t="shared" ref="AD709" si="2123">AD708</f>
        <v>0</v>
      </c>
      <c r="AE709" s="411">
        <f t="shared" ref="AE709" si="2124">AE708</f>
        <v>0</v>
      </c>
      <c r="AF709" s="411">
        <f t="shared" ref="AF709" si="2125">AF708</f>
        <v>0</v>
      </c>
      <c r="AG709" s="411">
        <f t="shared" ref="AG709" si="2126">AG708</f>
        <v>0</v>
      </c>
      <c r="AH709" s="411">
        <f t="shared" ref="AH709" si="2127">AH708</f>
        <v>0</v>
      </c>
      <c r="AI709" s="411">
        <f t="shared" ref="AI709" si="2128">AI708</f>
        <v>0</v>
      </c>
      <c r="AJ709" s="411">
        <f t="shared" ref="AJ709" si="2129">AJ708</f>
        <v>0</v>
      </c>
      <c r="AK709" s="411">
        <f t="shared" ref="AK709" si="2130">AK708</f>
        <v>0</v>
      </c>
      <c r="AL709" s="411">
        <f t="shared" ref="AL709" si="2131">AL708</f>
        <v>0</v>
      </c>
      <c r="AM709" s="306"/>
    </row>
    <row r="710" spans="1:39" hidden="1" outlineLevel="1">
      <c r="A710" s="532"/>
      <c r="B710" s="428"/>
      <c r="C710" s="291"/>
      <c r="D710" s="291"/>
      <c r="E710" s="291"/>
      <c r="F710" s="291"/>
      <c r="G710" s="291"/>
      <c r="H710" s="291"/>
      <c r="I710" s="291"/>
      <c r="J710" s="291"/>
      <c r="K710" s="291"/>
      <c r="L710" s="291"/>
      <c r="M710" s="291"/>
      <c r="N710" s="291"/>
      <c r="O710" s="291"/>
      <c r="P710" s="291"/>
      <c r="Q710" s="291"/>
      <c r="R710" s="291"/>
      <c r="S710" s="291"/>
      <c r="T710" s="291"/>
      <c r="U710" s="291"/>
      <c r="V710" s="291"/>
      <c r="W710" s="291"/>
      <c r="X710" s="291"/>
      <c r="Y710" s="412"/>
      <c r="Z710" s="425"/>
      <c r="AA710" s="425"/>
      <c r="AB710" s="425"/>
      <c r="AC710" s="425"/>
      <c r="AD710" s="425"/>
      <c r="AE710" s="425"/>
      <c r="AF710" s="425"/>
      <c r="AG710" s="425"/>
      <c r="AH710" s="425"/>
      <c r="AI710" s="425"/>
      <c r="AJ710" s="425"/>
      <c r="AK710" s="425"/>
      <c r="AL710" s="425"/>
      <c r="AM710" s="306"/>
    </row>
    <row r="711" spans="1:39" ht="30" hidden="1" outlineLevel="1">
      <c r="A711" s="532">
        <v>39</v>
      </c>
      <c r="B711" s="428"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426"/>
      <c r="Z711" s="410"/>
      <c r="AA711" s="410"/>
      <c r="AB711" s="410"/>
      <c r="AC711" s="410"/>
      <c r="AD711" s="410"/>
      <c r="AE711" s="410"/>
      <c r="AF711" s="415"/>
      <c r="AG711" s="415"/>
      <c r="AH711" s="415"/>
      <c r="AI711" s="415"/>
      <c r="AJ711" s="415"/>
      <c r="AK711" s="415"/>
      <c r="AL711" s="415"/>
      <c r="AM711" s="296">
        <f>SUM(Y711:AL711)</f>
        <v>0</v>
      </c>
    </row>
    <row r="712" spans="1:39" hidden="1" outlineLevel="1">
      <c r="A712" s="532"/>
      <c r="B712" s="294" t="s">
        <v>311</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411">
        <f>Y711</f>
        <v>0</v>
      </c>
      <c r="Z712" s="411">
        <f t="shared" ref="Z712" si="2132">Z711</f>
        <v>0</v>
      </c>
      <c r="AA712" s="411">
        <f t="shared" ref="AA712" si="2133">AA711</f>
        <v>0</v>
      </c>
      <c r="AB712" s="411">
        <f t="shared" ref="AB712" si="2134">AB711</f>
        <v>0</v>
      </c>
      <c r="AC712" s="411">
        <f t="shared" ref="AC712" si="2135">AC711</f>
        <v>0</v>
      </c>
      <c r="AD712" s="411">
        <f t="shared" ref="AD712" si="2136">AD711</f>
        <v>0</v>
      </c>
      <c r="AE712" s="411">
        <f t="shared" ref="AE712" si="2137">AE711</f>
        <v>0</v>
      </c>
      <c r="AF712" s="411">
        <f t="shared" ref="AF712" si="2138">AF711</f>
        <v>0</v>
      </c>
      <c r="AG712" s="411">
        <f t="shared" ref="AG712" si="2139">AG711</f>
        <v>0</v>
      </c>
      <c r="AH712" s="411">
        <f t="shared" ref="AH712" si="2140">AH711</f>
        <v>0</v>
      </c>
      <c r="AI712" s="411">
        <f t="shared" ref="AI712" si="2141">AI711</f>
        <v>0</v>
      </c>
      <c r="AJ712" s="411">
        <f t="shared" ref="AJ712" si="2142">AJ711</f>
        <v>0</v>
      </c>
      <c r="AK712" s="411">
        <f t="shared" ref="AK712" si="2143">AK711</f>
        <v>0</v>
      </c>
      <c r="AL712" s="411">
        <f t="shared" ref="AL712" si="2144">AL711</f>
        <v>0</v>
      </c>
      <c r="AM712" s="306"/>
    </row>
    <row r="713" spans="1:39" hidden="1" outlineLevel="1">
      <c r="A713" s="532"/>
      <c r="B713" s="428"/>
      <c r="C713" s="291"/>
      <c r="D713" s="291"/>
      <c r="E713" s="291"/>
      <c r="F713" s="291"/>
      <c r="G713" s="291"/>
      <c r="H713" s="291"/>
      <c r="I713" s="291"/>
      <c r="J713" s="291"/>
      <c r="K713" s="291"/>
      <c r="L713" s="291"/>
      <c r="M713" s="291"/>
      <c r="N713" s="291"/>
      <c r="O713" s="291"/>
      <c r="P713" s="291"/>
      <c r="Q713" s="291"/>
      <c r="R713" s="291"/>
      <c r="S713" s="291"/>
      <c r="T713" s="291"/>
      <c r="U713" s="291"/>
      <c r="V713" s="291"/>
      <c r="W713" s="291"/>
      <c r="X713" s="291"/>
      <c r="Y713" s="412"/>
      <c r="Z713" s="425"/>
      <c r="AA713" s="425"/>
      <c r="AB713" s="425"/>
      <c r="AC713" s="425"/>
      <c r="AD713" s="425"/>
      <c r="AE713" s="425"/>
      <c r="AF713" s="425"/>
      <c r="AG713" s="425"/>
      <c r="AH713" s="425"/>
      <c r="AI713" s="425"/>
      <c r="AJ713" s="425"/>
      <c r="AK713" s="425"/>
      <c r="AL713" s="425"/>
      <c r="AM713" s="306"/>
    </row>
    <row r="714" spans="1:39" ht="30" hidden="1" outlineLevel="1">
      <c r="A714" s="532">
        <v>40</v>
      </c>
      <c r="B714" s="428"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426"/>
      <c r="Z714" s="410"/>
      <c r="AA714" s="410"/>
      <c r="AB714" s="410"/>
      <c r="AC714" s="410"/>
      <c r="AD714" s="410"/>
      <c r="AE714" s="410"/>
      <c r="AF714" s="415"/>
      <c r="AG714" s="415"/>
      <c r="AH714" s="415"/>
      <c r="AI714" s="415"/>
      <c r="AJ714" s="415"/>
      <c r="AK714" s="415"/>
      <c r="AL714" s="415"/>
      <c r="AM714" s="296">
        <f>SUM(Y714:AL714)</f>
        <v>0</v>
      </c>
    </row>
    <row r="715" spans="1:39" hidden="1" outlineLevel="1">
      <c r="A715" s="532"/>
      <c r="B715" s="294" t="s">
        <v>311</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411">
        <f>Y714</f>
        <v>0</v>
      </c>
      <c r="Z715" s="411">
        <f t="shared" ref="Z715" si="2145">Z714</f>
        <v>0</v>
      </c>
      <c r="AA715" s="411">
        <f t="shared" ref="AA715" si="2146">AA714</f>
        <v>0</v>
      </c>
      <c r="AB715" s="411">
        <f t="shared" ref="AB715" si="2147">AB714</f>
        <v>0</v>
      </c>
      <c r="AC715" s="411">
        <f t="shared" ref="AC715" si="2148">AC714</f>
        <v>0</v>
      </c>
      <c r="AD715" s="411">
        <f t="shared" ref="AD715" si="2149">AD714</f>
        <v>0</v>
      </c>
      <c r="AE715" s="411">
        <f t="shared" ref="AE715" si="2150">AE714</f>
        <v>0</v>
      </c>
      <c r="AF715" s="411">
        <f t="shared" ref="AF715" si="2151">AF714</f>
        <v>0</v>
      </c>
      <c r="AG715" s="411">
        <f t="shared" ref="AG715" si="2152">AG714</f>
        <v>0</v>
      </c>
      <c r="AH715" s="411">
        <f t="shared" ref="AH715" si="2153">AH714</f>
        <v>0</v>
      </c>
      <c r="AI715" s="411">
        <f t="shared" ref="AI715" si="2154">AI714</f>
        <v>0</v>
      </c>
      <c r="AJ715" s="411">
        <f t="shared" ref="AJ715" si="2155">AJ714</f>
        <v>0</v>
      </c>
      <c r="AK715" s="411">
        <f t="shared" ref="AK715" si="2156">AK714</f>
        <v>0</v>
      </c>
      <c r="AL715" s="411">
        <f t="shared" ref="AL715" si="2157">AL714</f>
        <v>0</v>
      </c>
      <c r="AM715" s="306"/>
    </row>
    <row r="716" spans="1:39" hidden="1" outlineLevel="1">
      <c r="A716" s="532"/>
      <c r="B716" s="428"/>
      <c r="C716" s="291"/>
      <c r="D716" s="291"/>
      <c r="E716" s="291"/>
      <c r="F716" s="291"/>
      <c r="G716" s="291"/>
      <c r="H716" s="291"/>
      <c r="I716" s="291"/>
      <c r="J716" s="291"/>
      <c r="K716" s="291"/>
      <c r="L716" s="291"/>
      <c r="M716" s="291"/>
      <c r="N716" s="291"/>
      <c r="O716" s="291"/>
      <c r="P716" s="291"/>
      <c r="Q716" s="291"/>
      <c r="R716" s="291"/>
      <c r="S716" s="291"/>
      <c r="T716" s="291"/>
      <c r="U716" s="291"/>
      <c r="V716" s="291"/>
      <c r="W716" s="291"/>
      <c r="X716" s="291"/>
      <c r="Y716" s="412"/>
      <c r="Z716" s="425"/>
      <c r="AA716" s="425"/>
      <c r="AB716" s="425"/>
      <c r="AC716" s="425"/>
      <c r="AD716" s="425"/>
      <c r="AE716" s="425"/>
      <c r="AF716" s="425"/>
      <c r="AG716" s="425"/>
      <c r="AH716" s="425"/>
      <c r="AI716" s="425"/>
      <c r="AJ716" s="425"/>
      <c r="AK716" s="425"/>
      <c r="AL716" s="425"/>
      <c r="AM716" s="306"/>
    </row>
    <row r="717" spans="1:39" ht="45" hidden="1" outlineLevel="1">
      <c r="A717" s="532">
        <v>41</v>
      </c>
      <c r="B717" s="428"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426"/>
      <c r="Z717" s="410"/>
      <c r="AA717" s="410"/>
      <c r="AB717" s="410"/>
      <c r="AC717" s="410"/>
      <c r="AD717" s="410"/>
      <c r="AE717" s="410"/>
      <c r="AF717" s="415"/>
      <c r="AG717" s="415"/>
      <c r="AH717" s="415"/>
      <c r="AI717" s="415"/>
      <c r="AJ717" s="415"/>
      <c r="AK717" s="415"/>
      <c r="AL717" s="415"/>
      <c r="AM717" s="296">
        <f>SUM(Y717:AL717)</f>
        <v>0</v>
      </c>
    </row>
    <row r="718" spans="1:39" hidden="1" outlineLevel="1">
      <c r="A718" s="532"/>
      <c r="B718" s="294" t="s">
        <v>311</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411">
        <f>Y717</f>
        <v>0</v>
      </c>
      <c r="Z718" s="411">
        <f t="shared" ref="Z718" si="2158">Z717</f>
        <v>0</v>
      </c>
      <c r="AA718" s="411">
        <f t="shared" ref="AA718" si="2159">AA717</f>
        <v>0</v>
      </c>
      <c r="AB718" s="411">
        <f t="shared" ref="AB718" si="2160">AB717</f>
        <v>0</v>
      </c>
      <c r="AC718" s="411">
        <f t="shared" ref="AC718" si="2161">AC717</f>
        <v>0</v>
      </c>
      <c r="AD718" s="411">
        <f t="shared" ref="AD718" si="2162">AD717</f>
        <v>0</v>
      </c>
      <c r="AE718" s="411">
        <f t="shared" ref="AE718" si="2163">AE717</f>
        <v>0</v>
      </c>
      <c r="AF718" s="411">
        <f t="shared" ref="AF718" si="2164">AF717</f>
        <v>0</v>
      </c>
      <c r="AG718" s="411">
        <f t="shared" ref="AG718" si="2165">AG717</f>
        <v>0</v>
      </c>
      <c r="AH718" s="411">
        <f t="shared" ref="AH718" si="2166">AH717</f>
        <v>0</v>
      </c>
      <c r="AI718" s="411">
        <f t="shared" ref="AI718" si="2167">AI717</f>
        <v>0</v>
      </c>
      <c r="AJ718" s="411">
        <f t="shared" ref="AJ718" si="2168">AJ717</f>
        <v>0</v>
      </c>
      <c r="AK718" s="411">
        <f t="shared" ref="AK718" si="2169">AK717</f>
        <v>0</v>
      </c>
      <c r="AL718" s="411">
        <f t="shared" ref="AL718" si="2170">AL717</f>
        <v>0</v>
      </c>
      <c r="AM718" s="306"/>
    </row>
    <row r="719" spans="1:39" hidden="1" outlineLevel="1">
      <c r="A719" s="532"/>
      <c r="B719" s="428"/>
      <c r="C719" s="291"/>
      <c r="D719" s="291"/>
      <c r="E719" s="291"/>
      <c r="F719" s="291"/>
      <c r="G719" s="291"/>
      <c r="H719" s="291"/>
      <c r="I719" s="291"/>
      <c r="J719" s="291"/>
      <c r="K719" s="291"/>
      <c r="L719" s="291"/>
      <c r="M719" s="291"/>
      <c r="N719" s="291"/>
      <c r="O719" s="291"/>
      <c r="P719" s="291"/>
      <c r="Q719" s="291"/>
      <c r="R719" s="291"/>
      <c r="S719" s="291"/>
      <c r="T719" s="291"/>
      <c r="U719" s="291"/>
      <c r="V719" s="291"/>
      <c r="W719" s="291"/>
      <c r="X719" s="291"/>
      <c r="Y719" s="412"/>
      <c r="Z719" s="425"/>
      <c r="AA719" s="425"/>
      <c r="AB719" s="425"/>
      <c r="AC719" s="425"/>
      <c r="AD719" s="425"/>
      <c r="AE719" s="425"/>
      <c r="AF719" s="425"/>
      <c r="AG719" s="425"/>
      <c r="AH719" s="425"/>
      <c r="AI719" s="425"/>
      <c r="AJ719" s="425"/>
      <c r="AK719" s="425"/>
      <c r="AL719" s="425"/>
      <c r="AM719" s="306"/>
    </row>
    <row r="720" spans="1:39" ht="45" hidden="1" outlineLevel="1">
      <c r="A720" s="532">
        <v>42</v>
      </c>
      <c r="B720" s="428" t="s">
        <v>134</v>
      </c>
      <c r="C720" s="291" t="s">
        <v>25</v>
      </c>
      <c r="D720" s="295"/>
      <c r="E720" s="295"/>
      <c r="F720" s="295"/>
      <c r="G720" s="295"/>
      <c r="H720" s="295"/>
      <c r="I720" s="295"/>
      <c r="J720" s="295"/>
      <c r="K720" s="295"/>
      <c r="L720" s="295"/>
      <c r="M720" s="295"/>
      <c r="N720" s="291"/>
      <c r="O720" s="295"/>
      <c r="P720" s="295"/>
      <c r="Q720" s="295"/>
      <c r="R720" s="295"/>
      <c r="S720" s="295"/>
      <c r="T720" s="295"/>
      <c r="U720" s="295"/>
      <c r="V720" s="295"/>
      <c r="W720" s="295"/>
      <c r="X720" s="295"/>
      <c r="Y720" s="426"/>
      <c r="Z720" s="410"/>
      <c r="AA720" s="410"/>
      <c r="AB720" s="410"/>
      <c r="AC720" s="410"/>
      <c r="AD720" s="410"/>
      <c r="AE720" s="410"/>
      <c r="AF720" s="415"/>
      <c r="AG720" s="415"/>
      <c r="AH720" s="415"/>
      <c r="AI720" s="415"/>
      <c r="AJ720" s="415"/>
      <c r="AK720" s="415"/>
      <c r="AL720" s="415"/>
      <c r="AM720" s="296">
        <f>SUM(Y720:AL720)</f>
        <v>0</v>
      </c>
    </row>
    <row r="721" spans="1:39" hidden="1" outlineLevel="1">
      <c r="A721" s="532"/>
      <c r="B721" s="294" t="s">
        <v>311</v>
      </c>
      <c r="C721" s="291" t="s">
        <v>163</v>
      </c>
      <c r="D721" s="295"/>
      <c r="E721" s="295"/>
      <c r="F721" s="295"/>
      <c r="G721" s="295"/>
      <c r="H721" s="295"/>
      <c r="I721" s="295"/>
      <c r="J721" s="295"/>
      <c r="K721" s="295"/>
      <c r="L721" s="295"/>
      <c r="M721" s="295"/>
      <c r="N721" s="468"/>
      <c r="O721" s="295"/>
      <c r="P721" s="295"/>
      <c r="Q721" s="295"/>
      <c r="R721" s="295"/>
      <c r="S721" s="295"/>
      <c r="T721" s="295"/>
      <c r="U721" s="295"/>
      <c r="V721" s="295"/>
      <c r="W721" s="295"/>
      <c r="X721" s="295"/>
      <c r="Y721" s="411">
        <f>Y720</f>
        <v>0</v>
      </c>
      <c r="Z721" s="411">
        <f t="shared" ref="Z721" si="2171">Z720</f>
        <v>0</v>
      </c>
      <c r="AA721" s="411">
        <f t="shared" ref="AA721" si="2172">AA720</f>
        <v>0</v>
      </c>
      <c r="AB721" s="411">
        <f t="shared" ref="AB721" si="2173">AB720</f>
        <v>0</v>
      </c>
      <c r="AC721" s="411">
        <f t="shared" ref="AC721" si="2174">AC720</f>
        <v>0</v>
      </c>
      <c r="AD721" s="411">
        <f t="shared" ref="AD721" si="2175">AD720</f>
        <v>0</v>
      </c>
      <c r="AE721" s="411">
        <f t="shared" ref="AE721" si="2176">AE720</f>
        <v>0</v>
      </c>
      <c r="AF721" s="411">
        <f t="shared" ref="AF721" si="2177">AF720</f>
        <v>0</v>
      </c>
      <c r="AG721" s="411">
        <f t="shared" ref="AG721" si="2178">AG720</f>
        <v>0</v>
      </c>
      <c r="AH721" s="411">
        <f t="shared" ref="AH721" si="2179">AH720</f>
        <v>0</v>
      </c>
      <c r="AI721" s="411">
        <f t="shared" ref="AI721" si="2180">AI720</f>
        <v>0</v>
      </c>
      <c r="AJ721" s="411">
        <f t="shared" ref="AJ721" si="2181">AJ720</f>
        <v>0</v>
      </c>
      <c r="AK721" s="411">
        <f t="shared" ref="AK721" si="2182">AK720</f>
        <v>0</v>
      </c>
      <c r="AL721" s="411">
        <f t="shared" ref="AL721" si="2183">AL720</f>
        <v>0</v>
      </c>
      <c r="AM721" s="306"/>
    </row>
    <row r="722" spans="1:39" hidden="1" outlineLevel="1">
      <c r="A722" s="532"/>
      <c r="B722" s="428"/>
      <c r="C722" s="291"/>
      <c r="D722" s="291"/>
      <c r="E722" s="291"/>
      <c r="F722" s="291"/>
      <c r="G722" s="291"/>
      <c r="H722" s="291"/>
      <c r="I722" s="291"/>
      <c r="J722" s="291"/>
      <c r="K722" s="291"/>
      <c r="L722" s="291"/>
      <c r="M722" s="291"/>
      <c r="N722" s="291"/>
      <c r="O722" s="291"/>
      <c r="P722" s="291"/>
      <c r="Q722" s="291"/>
      <c r="R722" s="291"/>
      <c r="S722" s="291"/>
      <c r="T722" s="291"/>
      <c r="U722" s="291"/>
      <c r="V722" s="291"/>
      <c r="W722" s="291"/>
      <c r="X722" s="291"/>
      <c r="Y722" s="412"/>
      <c r="Z722" s="425"/>
      <c r="AA722" s="425"/>
      <c r="AB722" s="425"/>
      <c r="AC722" s="425"/>
      <c r="AD722" s="425"/>
      <c r="AE722" s="425"/>
      <c r="AF722" s="425"/>
      <c r="AG722" s="425"/>
      <c r="AH722" s="425"/>
      <c r="AI722" s="425"/>
      <c r="AJ722" s="425"/>
      <c r="AK722" s="425"/>
      <c r="AL722" s="425"/>
      <c r="AM722" s="306"/>
    </row>
    <row r="723" spans="1:39" ht="30" hidden="1" outlineLevel="1">
      <c r="A723" s="532">
        <v>43</v>
      </c>
      <c r="B723" s="428"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426"/>
      <c r="Z723" s="410"/>
      <c r="AA723" s="410"/>
      <c r="AB723" s="410"/>
      <c r="AC723" s="410"/>
      <c r="AD723" s="410"/>
      <c r="AE723" s="410"/>
      <c r="AF723" s="415"/>
      <c r="AG723" s="415"/>
      <c r="AH723" s="415"/>
      <c r="AI723" s="415"/>
      <c r="AJ723" s="415"/>
      <c r="AK723" s="415"/>
      <c r="AL723" s="415"/>
      <c r="AM723" s="296">
        <f>SUM(Y723:AL723)</f>
        <v>0</v>
      </c>
    </row>
    <row r="724" spans="1:39" hidden="1" outlineLevel="1">
      <c r="A724" s="532"/>
      <c r="B724" s="294" t="s">
        <v>311</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411">
        <f>Y723</f>
        <v>0</v>
      </c>
      <c r="Z724" s="411">
        <f t="shared" ref="Z724" si="2184">Z723</f>
        <v>0</v>
      </c>
      <c r="AA724" s="411">
        <f t="shared" ref="AA724" si="2185">AA723</f>
        <v>0</v>
      </c>
      <c r="AB724" s="411">
        <f t="shared" ref="AB724" si="2186">AB723</f>
        <v>0</v>
      </c>
      <c r="AC724" s="411">
        <f t="shared" ref="AC724" si="2187">AC723</f>
        <v>0</v>
      </c>
      <c r="AD724" s="411">
        <f t="shared" ref="AD724" si="2188">AD723</f>
        <v>0</v>
      </c>
      <c r="AE724" s="411">
        <f t="shared" ref="AE724" si="2189">AE723</f>
        <v>0</v>
      </c>
      <c r="AF724" s="411">
        <f t="shared" ref="AF724" si="2190">AF723</f>
        <v>0</v>
      </c>
      <c r="AG724" s="411">
        <f t="shared" ref="AG724" si="2191">AG723</f>
        <v>0</v>
      </c>
      <c r="AH724" s="411">
        <f t="shared" ref="AH724" si="2192">AH723</f>
        <v>0</v>
      </c>
      <c r="AI724" s="411">
        <f t="shared" ref="AI724" si="2193">AI723</f>
        <v>0</v>
      </c>
      <c r="AJ724" s="411">
        <f t="shared" ref="AJ724" si="2194">AJ723</f>
        <v>0</v>
      </c>
      <c r="AK724" s="411">
        <f t="shared" ref="AK724" si="2195">AK723</f>
        <v>0</v>
      </c>
      <c r="AL724" s="411">
        <f t="shared" ref="AL724" si="2196">AL723</f>
        <v>0</v>
      </c>
      <c r="AM724" s="306"/>
    </row>
    <row r="725" spans="1:39" hidden="1" outlineLevel="1">
      <c r="A725" s="532"/>
      <c r="B725" s="428"/>
      <c r="C725" s="291"/>
      <c r="D725" s="291"/>
      <c r="E725" s="291"/>
      <c r="F725" s="291"/>
      <c r="G725" s="291"/>
      <c r="H725" s="291"/>
      <c r="I725" s="291"/>
      <c r="J725" s="291"/>
      <c r="K725" s="291"/>
      <c r="L725" s="291"/>
      <c r="M725" s="291"/>
      <c r="N725" s="291"/>
      <c r="O725" s="291"/>
      <c r="P725" s="291"/>
      <c r="Q725" s="291"/>
      <c r="R725" s="291"/>
      <c r="S725" s="291"/>
      <c r="T725" s="291"/>
      <c r="U725" s="291"/>
      <c r="V725" s="291"/>
      <c r="W725" s="291"/>
      <c r="X725" s="291"/>
      <c r="Y725" s="412"/>
      <c r="Z725" s="425"/>
      <c r="AA725" s="425"/>
      <c r="AB725" s="425"/>
      <c r="AC725" s="425"/>
      <c r="AD725" s="425"/>
      <c r="AE725" s="425"/>
      <c r="AF725" s="425"/>
      <c r="AG725" s="425"/>
      <c r="AH725" s="425"/>
      <c r="AI725" s="425"/>
      <c r="AJ725" s="425"/>
      <c r="AK725" s="425"/>
      <c r="AL725" s="425"/>
      <c r="AM725" s="306"/>
    </row>
    <row r="726" spans="1:39" ht="45" hidden="1" outlineLevel="1">
      <c r="A726" s="532">
        <v>44</v>
      </c>
      <c r="B726" s="428"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426"/>
      <c r="Z726" s="410"/>
      <c r="AA726" s="410"/>
      <c r="AB726" s="410"/>
      <c r="AC726" s="410"/>
      <c r="AD726" s="410"/>
      <c r="AE726" s="410"/>
      <c r="AF726" s="415"/>
      <c r="AG726" s="415"/>
      <c r="AH726" s="415"/>
      <c r="AI726" s="415"/>
      <c r="AJ726" s="415"/>
      <c r="AK726" s="415"/>
      <c r="AL726" s="415"/>
      <c r="AM726" s="296">
        <f>SUM(Y726:AL726)</f>
        <v>0</v>
      </c>
    </row>
    <row r="727" spans="1:39" hidden="1" outlineLevel="1">
      <c r="A727" s="532"/>
      <c r="B727" s="294" t="s">
        <v>311</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411">
        <f>Y726</f>
        <v>0</v>
      </c>
      <c r="Z727" s="411">
        <f t="shared" ref="Z727" si="2197">Z726</f>
        <v>0</v>
      </c>
      <c r="AA727" s="411">
        <f t="shared" ref="AA727" si="2198">AA726</f>
        <v>0</v>
      </c>
      <c r="AB727" s="411">
        <f t="shared" ref="AB727" si="2199">AB726</f>
        <v>0</v>
      </c>
      <c r="AC727" s="411">
        <f t="shared" ref="AC727" si="2200">AC726</f>
        <v>0</v>
      </c>
      <c r="AD727" s="411">
        <f t="shared" ref="AD727" si="2201">AD726</f>
        <v>0</v>
      </c>
      <c r="AE727" s="411">
        <f t="shared" ref="AE727" si="2202">AE726</f>
        <v>0</v>
      </c>
      <c r="AF727" s="411">
        <f t="shared" ref="AF727" si="2203">AF726</f>
        <v>0</v>
      </c>
      <c r="AG727" s="411">
        <f t="shared" ref="AG727" si="2204">AG726</f>
        <v>0</v>
      </c>
      <c r="AH727" s="411">
        <f t="shared" ref="AH727" si="2205">AH726</f>
        <v>0</v>
      </c>
      <c r="AI727" s="411">
        <f t="shared" ref="AI727" si="2206">AI726</f>
        <v>0</v>
      </c>
      <c r="AJ727" s="411">
        <f t="shared" ref="AJ727" si="2207">AJ726</f>
        <v>0</v>
      </c>
      <c r="AK727" s="411">
        <f t="shared" ref="AK727" si="2208">AK726</f>
        <v>0</v>
      </c>
      <c r="AL727" s="411">
        <f t="shared" ref="AL727" si="2209">AL726</f>
        <v>0</v>
      </c>
      <c r="AM727" s="306"/>
    </row>
    <row r="728" spans="1:39" hidden="1" outlineLevel="1">
      <c r="A728" s="532"/>
      <c r="B728" s="428"/>
      <c r="C728" s="291"/>
      <c r="D728" s="291"/>
      <c r="E728" s="291"/>
      <c r="F728" s="291"/>
      <c r="G728" s="291"/>
      <c r="H728" s="291"/>
      <c r="I728" s="291"/>
      <c r="J728" s="291"/>
      <c r="K728" s="291"/>
      <c r="L728" s="291"/>
      <c r="M728" s="291"/>
      <c r="N728" s="291"/>
      <c r="O728" s="291"/>
      <c r="P728" s="291"/>
      <c r="Q728" s="291"/>
      <c r="R728" s="291"/>
      <c r="S728" s="291"/>
      <c r="T728" s="291"/>
      <c r="U728" s="291"/>
      <c r="V728" s="291"/>
      <c r="W728" s="291"/>
      <c r="X728" s="291"/>
      <c r="Y728" s="412"/>
      <c r="Z728" s="425"/>
      <c r="AA728" s="425"/>
      <c r="AB728" s="425"/>
      <c r="AC728" s="425"/>
      <c r="AD728" s="425"/>
      <c r="AE728" s="425"/>
      <c r="AF728" s="425"/>
      <c r="AG728" s="425"/>
      <c r="AH728" s="425"/>
      <c r="AI728" s="425"/>
      <c r="AJ728" s="425"/>
      <c r="AK728" s="425"/>
      <c r="AL728" s="425"/>
      <c r="AM728" s="306"/>
    </row>
    <row r="729" spans="1:39" ht="30" hidden="1" outlineLevel="1">
      <c r="A729" s="532">
        <v>45</v>
      </c>
      <c r="B729" s="428" t="s">
        <v>137</v>
      </c>
      <c r="C729" s="291" t="s">
        <v>25</v>
      </c>
      <c r="D729" s="295"/>
      <c r="E729" s="295"/>
      <c r="F729" s="295"/>
      <c r="G729" s="295"/>
      <c r="H729" s="295"/>
      <c r="I729" s="295"/>
      <c r="J729" s="295"/>
      <c r="K729" s="295"/>
      <c r="L729" s="295"/>
      <c r="M729" s="295"/>
      <c r="N729" s="295">
        <v>12</v>
      </c>
      <c r="O729" s="295"/>
      <c r="P729" s="295"/>
      <c r="Q729" s="295"/>
      <c r="R729" s="295"/>
      <c r="S729" s="295"/>
      <c r="T729" s="295"/>
      <c r="U729" s="295"/>
      <c r="V729" s="295"/>
      <c r="W729" s="295"/>
      <c r="X729" s="295"/>
      <c r="Y729" s="426"/>
      <c r="Z729" s="410"/>
      <c r="AA729" s="410"/>
      <c r="AB729" s="410"/>
      <c r="AC729" s="410"/>
      <c r="AD729" s="410"/>
      <c r="AE729" s="410"/>
      <c r="AF729" s="415"/>
      <c r="AG729" s="415"/>
      <c r="AH729" s="415"/>
      <c r="AI729" s="415"/>
      <c r="AJ729" s="415"/>
      <c r="AK729" s="415"/>
      <c r="AL729" s="415"/>
      <c r="AM729" s="296">
        <f>SUM(Y729:AL729)</f>
        <v>0</v>
      </c>
    </row>
    <row r="730" spans="1:39" hidden="1" outlineLevel="1">
      <c r="A730" s="532"/>
      <c r="B730" s="294" t="s">
        <v>311</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411">
        <f>Y729</f>
        <v>0</v>
      </c>
      <c r="Z730" s="411">
        <f t="shared" ref="Z730" si="2210">Z729</f>
        <v>0</v>
      </c>
      <c r="AA730" s="411">
        <f t="shared" ref="AA730" si="2211">AA729</f>
        <v>0</v>
      </c>
      <c r="AB730" s="411">
        <f t="shared" ref="AB730" si="2212">AB729</f>
        <v>0</v>
      </c>
      <c r="AC730" s="411">
        <f t="shared" ref="AC730" si="2213">AC729</f>
        <v>0</v>
      </c>
      <c r="AD730" s="411">
        <f t="shared" ref="AD730" si="2214">AD729</f>
        <v>0</v>
      </c>
      <c r="AE730" s="411">
        <f t="shared" ref="AE730" si="2215">AE729</f>
        <v>0</v>
      </c>
      <c r="AF730" s="411">
        <f t="shared" ref="AF730" si="2216">AF729</f>
        <v>0</v>
      </c>
      <c r="AG730" s="411">
        <f t="shared" ref="AG730" si="2217">AG729</f>
        <v>0</v>
      </c>
      <c r="AH730" s="411">
        <f t="shared" ref="AH730" si="2218">AH729</f>
        <v>0</v>
      </c>
      <c r="AI730" s="411">
        <f t="shared" ref="AI730" si="2219">AI729</f>
        <v>0</v>
      </c>
      <c r="AJ730" s="411">
        <f t="shared" ref="AJ730" si="2220">AJ729</f>
        <v>0</v>
      </c>
      <c r="AK730" s="411">
        <f t="shared" ref="AK730" si="2221">AK729</f>
        <v>0</v>
      </c>
      <c r="AL730" s="411">
        <f t="shared" ref="AL730" si="2222">AL729</f>
        <v>0</v>
      </c>
      <c r="AM730" s="306"/>
    </row>
    <row r="731" spans="1:39" hidden="1" outlineLevel="1">
      <c r="A731" s="532"/>
      <c r="B731" s="428"/>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412"/>
      <c r="Z731" s="425"/>
      <c r="AA731" s="425"/>
      <c r="AB731" s="425"/>
      <c r="AC731" s="425"/>
      <c r="AD731" s="425"/>
      <c r="AE731" s="425"/>
      <c r="AF731" s="425"/>
      <c r="AG731" s="425"/>
      <c r="AH731" s="425"/>
      <c r="AI731" s="425"/>
      <c r="AJ731" s="425"/>
      <c r="AK731" s="425"/>
      <c r="AL731" s="425"/>
      <c r="AM731" s="306"/>
    </row>
    <row r="732" spans="1:39" ht="30" hidden="1" outlineLevel="1">
      <c r="A732" s="532">
        <v>46</v>
      </c>
      <c r="B732" s="428" t="s">
        <v>138</v>
      </c>
      <c r="C732" s="291" t="s">
        <v>25</v>
      </c>
      <c r="D732" s="295"/>
      <c r="E732" s="295"/>
      <c r="F732" s="295"/>
      <c r="G732" s="295"/>
      <c r="H732" s="295"/>
      <c r="I732" s="295"/>
      <c r="J732" s="295"/>
      <c r="K732" s="295"/>
      <c r="L732" s="295"/>
      <c r="M732" s="295"/>
      <c r="N732" s="295">
        <v>12</v>
      </c>
      <c r="O732" s="295"/>
      <c r="P732" s="295"/>
      <c r="Q732" s="295"/>
      <c r="R732" s="295"/>
      <c r="S732" s="295"/>
      <c r="T732" s="295"/>
      <c r="U732" s="295"/>
      <c r="V732" s="295"/>
      <c r="W732" s="295"/>
      <c r="X732" s="295"/>
      <c r="Y732" s="426"/>
      <c r="Z732" s="410"/>
      <c r="AA732" s="410"/>
      <c r="AB732" s="410"/>
      <c r="AC732" s="410"/>
      <c r="AD732" s="410"/>
      <c r="AE732" s="410"/>
      <c r="AF732" s="415"/>
      <c r="AG732" s="415"/>
      <c r="AH732" s="415"/>
      <c r="AI732" s="415"/>
      <c r="AJ732" s="415"/>
      <c r="AK732" s="415"/>
      <c r="AL732" s="415"/>
      <c r="AM732" s="296">
        <f>SUM(Y732:AL732)</f>
        <v>0</v>
      </c>
    </row>
    <row r="733" spans="1:39" hidden="1" outlineLevel="1">
      <c r="A733" s="532"/>
      <c r="B733" s="294" t="s">
        <v>311</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411">
        <f>Y732</f>
        <v>0</v>
      </c>
      <c r="Z733" s="411">
        <f t="shared" ref="Z733" si="2223">Z732</f>
        <v>0</v>
      </c>
      <c r="AA733" s="411">
        <f t="shared" ref="AA733" si="2224">AA732</f>
        <v>0</v>
      </c>
      <c r="AB733" s="411">
        <f t="shared" ref="AB733" si="2225">AB732</f>
        <v>0</v>
      </c>
      <c r="AC733" s="411">
        <f t="shared" ref="AC733" si="2226">AC732</f>
        <v>0</v>
      </c>
      <c r="AD733" s="411">
        <f t="shared" ref="AD733" si="2227">AD732</f>
        <v>0</v>
      </c>
      <c r="AE733" s="411">
        <f t="shared" ref="AE733" si="2228">AE732</f>
        <v>0</v>
      </c>
      <c r="AF733" s="411">
        <f t="shared" ref="AF733" si="2229">AF732</f>
        <v>0</v>
      </c>
      <c r="AG733" s="411">
        <f t="shared" ref="AG733" si="2230">AG732</f>
        <v>0</v>
      </c>
      <c r="AH733" s="411">
        <f t="shared" ref="AH733" si="2231">AH732</f>
        <v>0</v>
      </c>
      <c r="AI733" s="411">
        <f t="shared" ref="AI733" si="2232">AI732</f>
        <v>0</v>
      </c>
      <c r="AJ733" s="411">
        <f t="shared" ref="AJ733" si="2233">AJ732</f>
        <v>0</v>
      </c>
      <c r="AK733" s="411">
        <f t="shared" ref="AK733" si="2234">AK732</f>
        <v>0</v>
      </c>
      <c r="AL733" s="411">
        <f t="shared" ref="AL733" si="2235">AL732</f>
        <v>0</v>
      </c>
      <c r="AM733" s="306"/>
    </row>
    <row r="734" spans="1:39" hidden="1" outlineLevel="1">
      <c r="A734" s="532"/>
      <c r="B734" s="428"/>
      <c r="C734" s="291"/>
      <c r="D734" s="291"/>
      <c r="E734" s="291"/>
      <c r="F734" s="291"/>
      <c r="G734" s="291"/>
      <c r="H734" s="291"/>
      <c r="I734" s="291"/>
      <c r="J734" s="291"/>
      <c r="K734" s="291"/>
      <c r="L734" s="291"/>
      <c r="M734" s="291"/>
      <c r="N734" s="291"/>
      <c r="O734" s="291"/>
      <c r="P734" s="291"/>
      <c r="Q734" s="291"/>
      <c r="R734" s="291"/>
      <c r="S734" s="291"/>
      <c r="T734" s="291"/>
      <c r="U734" s="291"/>
      <c r="V734" s="291"/>
      <c r="W734" s="291"/>
      <c r="X734" s="291"/>
      <c r="Y734" s="412"/>
      <c r="Z734" s="425"/>
      <c r="AA734" s="425"/>
      <c r="AB734" s="425"/>
      <c r="AC734" s="425"/>
      <c r="AD734" s="425"/>
      <c r="AE734" s="425"/>
      <c r="AF734" s="425"/>
      <c r="AG734" s="425"/>
      <c r="AH734" s="425"/>
      <c r="AI734" s="425"/>
      <c r="AJ734" s="425"/>
      <c r="AK734" s="425"/>
      <c r="AL734" s="425"/>
      <c r="AM734" s="306"/>
    </row>
    <row r="735" spans="1:39" ht="30" hidden="1" outlineLevel="1">
      <c r="A735" s="532">
        <v>47</v>
      </c>
      <c r="B735" s="428"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426"/>
      <c r="Z735" s="410"/>
      <c r="AA735" s="410"/>
      <c r="AB735" s="410"/>
      <c r="AC735" s="410"/>
      <c r="AD735" s="410"/>
      <c r="AE735" s="410"/>
      <c r="AF735" s="415"/>
      <c r="AG735" s="415"/>
      <c r="AH735" s="415"/>
      <c r="AI735" s="415"/>
      <c r="AJ735" s="415"/>
      <c r="AK735" s="415"/>
      <c r="AL735" s="415"/>
      <c r="AM735" s="296">
        <f>SUM(Y735:AL735)</f>
        <v>0</v>
      </c>
    </row>
    <row r="736" spans="1:39" hidden="1" outlineLevel="1">
      <c r="A736" s="532"/>
      <c r="B736" s="294" t="s">
        <v>311</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411">
        <f>Y735</f>
        <v>0</v>
      </c>
      <c r="Z736" s="411">
        <f t="shared" ref="Z736" si="2236">Z735</f>
        <v>0</v>
      </c>
      <c r="AA736" s="411">
        <f t="shared" ref="AA736" si="2237">AA735</f>
        <v>0</v>
      </c>
      <c r="AB736" s="411">
        <f t="shared" ref="AB736" si="2238">AB735</f>
        <v>0</v>
      </c>
      <c r="AC736" s="411">
        <f t="shared" ref="AC736" si="2239">AC735</f>
        <v>0</v>
      </c>
      <c r="AD736" s="411">
        <f t="shared" ref="AD736" si="2240">AD735</f>
        <v>0</v>
      </c>
      <c r="AE736" s="411">
        <f t="shared" ref="AE736" si="2241">AE735</f>
        <v>0</v>
      </c>
      <c r="AF736" s="411">
        <f t="shared" ref="AF736" si="2242">AF735</f>
        <v>0</v>
      </c>
      <c r="AG736" s="411">
        <f t="shared" ref="AG736" si="2243">AG735</f>
        <v>0</v>
      </c>
      <c r="AH736" s="411">
        <f t="shared" ref="AH736" si="2244">AH735</f>
        <v>0</v>
      </c>
      <c r="AI736" s="411">
        <f t="shared" ref="AI736" si="2245">AI735</f>
        <v>0</v>
      </c>
      <c r="AJ736" s="411">
        <f t="shared" ref="AJ736" si="2246">AJ735</f>
        <v>0</v>
      </c>
      <c r="AK736" s="411">
        <f t="shared" ref="AK736" si="2247">AK735</f>
        <v>0</v>
      </c>
      <c r="AL736" s="411">
        <f t="shared" ref="AL736" si="2248">AL735</f>
        <v>0</v>
      </c>
      <c r="AM736" s="306"/>
    </row>
    <row r="737" spans="1:40" hidden="1" outlineLevel="1">
      <c r="A737" s="532"/>
      <c r="B737" s="428"/>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412"/>
      <c r="Z737" s="425"/>
      <c r="AA737" s="425"/>
      <c r="AB737" s="425"/>
      <c r="AC737" s="425"/>
      <c r="AD737" s="425"/>
      <c r="AE737" s="425"/>
      <c r="AF737" s="425"/>
      <c r="AG737" s="425"/>
      <c r="AH737" s="425"/>
      <c r="AI737" s="425"/>
      <c r="AJ737" s="425"/>
      <c r="AK737" s="425"/>
      <c r="AL737" s="425"/>
      <c r="AM737" s="306"/>
    </row>
    <row r="738" spans="1:40" ht="45" hidden="1" outlineLevel="1">
      <c r="A738" s="532">
        <v>48</v>
      </c>
      <c r="B738" s="428"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426"/>
      <c r="Z738" s="410"/>
      <c r="AA738" s="410"/>
      <c r="AB738" s="410"/>
      <c r="AC738" s="410"/>
      <c r="AD738" s="410"/>
      <c r="AE738" s="410"/>
      <c r="AF738" s="415"/>
      <c r="AG738" s="415"/>
      <c r="AH738" s="415"/>
      <c r="AI738" s="415"/>
      <c r="AJ738" s="415"/>
      <c r="AK738" s="415"/>
      <c r="AL738" s="415"/>
      <c r="AM738" s="296">
        <f>SUM(Y738:AL738)</f>
        <v>0</v>
      </c>
    </row>
    <row r="739" spans="1:40" hidden="1" outlineLevel="1">
      <c r="A739" s="532"/>
      <c r="B739" s="294" t="s">
        <v>311</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411">
        <f>Y738</f>
        <v>0</v>
      </c>
      <c r="Z739" s="411">
        <f t="shared" ref="Z739" si="2249">Z738</f>
        <v>0</v>
      </c>
      <c r="AA739" s="411">
        <f t="shared" ref="AA739" si="2250">AA738</f>
        <v>0</v>
      </c>
      <c r="AB739" s="411">
        <f t="shared" ref="AB739" si="2251">AB738</f>
        <v>0</v>
      </c>
      <c r="AC739" s="411">
        <f t="shared" ref="AC739" si="2252">AC738</f>
        <v>0</v>
      </c>
      <c r="AD739" s="411">
        <f t="shared" ref="AD739" si="2253">AD738</f>
        <v>0</v>
      </c>
      <c r="AE739" s="411">
        <f t="shared" ref="AE739" si="2254">AE738</f>
        <v>0</v>
      </c>
      <c r="AF739" s="411">
        <f t="shared" ref="AF739" si="2255">AF738</f>
        <v>0</v>
      </c>
      <c r="AG739" s="411">
        <f t="shared" ref="AG739" si="2256">AG738</f>
        <v>0</v>
      </c>
      <c r="AH739" s="411">
        <f t="shared" ref="AH739" si="2257">AH738</f>
        <v>0</v>
      </c>
      <c r="AI739" s="411">
        <f t="shared" ref="AI739" si="2258">AI738</f>
        <v>0</v>
      </c>
      <c r="AJ739" s="411">
        <f t="shared" ref="AJ739" si="2259">AJ738</f>
        <v>0</v>
      </c>
      <c r="AK739" s="411">
        <f t="shared" ref="AK739" si="2260">AK738</f>
        <v>0</v>
      </c>
      <c r="AL739" s="411">
        <f t="shared" ref="AL739" si="2261">AL738</f>
        <v>0</v>
      </c>
      <c r="AM739" s="306"/>
    </row>
    <row r="740" spans="1:40" hidden="1" outlineLevel="1">
      <c r="A740" s="532"/>
      <c r="B740" s="428"/>
      <c r="C740" s="291"/>
      <c r="D740" s="291"/>
      <c r="E740" s="291"/>
      <c r="F740" s="291"/>
      <c r="G740" s="291"/>
      <c r="H740" s="291"/>
      <c r="I740" s="291"/>
      <c r="J740" s="291"/>
      <c r="K740" s="291"/>
      <c r="L740" s="291"/>
      <c r="M740" s="291"/>
      <c r="N740" s="291"/>
      <c r="O740" s="291"/>
      <c r="P740" s="291"/>
      <c r="Q740" s="291"/>
      <c r="R740" s="291"/>
      <c r="S740" s="291"/>
      <c r="T740" s="291"/>
      <c r="U740" s="291"/>
      <c r="V740" s="291"/>
      <c r="W740" s="291"/>
      <c r="X740" s="291"/>
      <c r="Y740" s="412"/>
      <c r="Z740" s="425"/>
      <c r="AA740" s="425"/>
      <c r="AB740" s="425"/>
      <c r="AC740" s="425"/>
      <c r="AD740" s="425"/>
      <c r="AE740" s="425"/>
      <c r="AF740" s="425"/>
      <c r="AG740" s="425"/>
      <c r="AH740" s="425"/>
      <c r="AI740" s="425"/>
      <c r="AJ740" s="425"/>
      <c r="AK740" s="425"/>
      <c r="AL740" s="425"/>
      <c r="AM740" s="306"/>
    </row>
    <row r="741" spans="1:40" ht="30" hidden="1" outlineLevel="1">
      <c r="A741" s="532">
        <v>49</v>
      </c>
      <c r="B741" s="428"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426"/>
      <c r="Z741" s="410"/>
      <c r="AA741" s="410"/>
      <c r="AB741" s="410"/>
      <c r="AC741" s="410"/>
      <c r="AD741" s="410"/>
      <c r="AE741" s="410"/>
      <c r="AF741" s="415"/>
      <c r="AG741" s="415"/>
      <c r="AH741" s="415"/>
      <c r="AI741" s="415"/>
      <c r="AJ741" s="415"/>
      <c r="AK741" s="415"/>
      <c r="AL741" s="415"/>
      <c r="AM741" s="296">
        <f>SUM(Y741:AL741)</f>
        <v>0</v>
      </c>
    </row>
    <row r="742" spans="1:40" hidden="1" outlineLevel="1">
      <c r="A742" s="532"/>
      <c r="B742" s="294" t="s">
        <v>311</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1">
        <f>Y741</f>
        <v>0</v>
      </c>
      <c r="Z742" s="411">
        <f t="shared" ref="Z742" si="2262">Z741</f>
        <v>0</v>
      </c>
      <c r="AA742" s="411">
        <f t="shared" ref="AA742" si="2263">AA741</f>
        <v>0</v>
      </c>
      <c r="AB742" s="411">
        <f t="shared" ref="AB742" si="2264">AB741</f>
        <v>0</v>
      </c>
      <c r="AC742" s="411">
        <f t="shared" ref="AC742" si="2265">AC741</f>
        <v>0</v>
      </c>
      <c r="AD742" s="411">
        <f t="shared" ref="AD742" si="2266">AD741</f>
        <v>0</v>
      </c>
      <c r="AE742" s="411">
        <f t="shared" ref="AE742" si="2267">AE741</f>
        <v>0</v>
      </c>
      <c r="AF742" s="411">
        <f t="shared" ref="AF742" si="2268">AF741</f>
        <v>0</v>
      </c>
      <c r="AG742" s="411">
        <f t="shared" ref="AG742" si="2269">AG741</f>
        <v>0</v>
      </c>
      <c r="AH742" s="411">
        <f t="shared" ref="AH742" si="2270">AH741</f>
        <v>0</v>
      </c>
      <c r="AI742" s="411">
        <f t="shared" ref="AI742" si="2271">AI741</f>
        <v>0</v>
      </c>
      <c r="AJ742" s="411">
        <f t="shared" ref="AJ742" si="2272">AJ741</f>
        <v>0</v>
      </c>
      <c r="AK742" s="411">
        <f t="shared" ref="AK742" si="2273">AK741</f>
        <v>0</v>
      </c>
      <c r="AL742" s="411">
        <f t="shared" ref="AL742" si="2274">AL741</f>
        <v>0</v>
      </c>
      <c r="AM742" s="306"/>
    </row>
    <row r="743" spans="1:40" hidden="1" outlineLevel="1">
      <c r="A743" s="532"/>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2"/>
      <c r="Z743" s="412"/>
      <c r="AA743" s="412"/>
      <c r="AB743" s="412"/>
      <c r="AC743" s="412"/>
      <c r="AD743" s="412"/>
      <c r="AE743" s="412"/>
      <c r="AF743" s="412"/>
      <c r="AG743" s="412"/>
      <c r="AH743" s="412"/>
      <c r="AI743" s="412"/>
      <c r="AJ743" s="412"/>
      <c r="AK743" s="412"/>
      <c r="AL743" s="412"/>
      <c r="AM743" s="306"/>
    </row>
    <row r="744" spans="1:40" ht="15.75" collapsed="1">
      <c r="B744" s="327" t="s">
        <v>312</v>
      </c>
      <c r="C744" s="329"/>
      <c r="D744" s="329">
        <f>SUM(D587:D742)</f>
        <v>0</v>
      </c>
      <c r="E744" s="329"/>
      <c r="F744" s="329"/>
      <c r="G744" s="329"/>
      <c r="H744" s="329"/>
      <c r="I744" s="329"/>
      <c r="J744" s="329"/>
      <c r="K744" s="329"/>
      <c r="L744" s="329"/>
      <c r="M744" s="329"/>
      <c r="N744" s="329"/>
      <c r="O744" s="329">
        <f>SUM(O587:O742)</f>
        <v>0</v>
      </c>
      <c r="P744" s="329"/>
      <c r="Q744" s="329"/>
      <c r="R744" s="329"/>
      <c r="S744" s="329"/>
      <c r="T744" s="329"/>
      <c r="U744" s="329"/>
      <c r="V744" s="329"/>
      <c r="W744" s="329"/>
      <c r="X744" s="329"/>
      <c r="Y744" s="329">
        <f>IF(Y585="kWh",SUMPRODUCT(D587:D742,Y587:Y742))</f>
        <v>0</v>
      </c>
      <c r="Z744" s="329">
        <f>IF(Z585="kWh",SUMPRODUCT(D587:D742,Z587:Z742))</f>
        <v>0</v>
      </c>
      <c r="AA744" s="329">
        <f>IF(AA585="kw",SUMPRODUCT(N587:N742,O587:O742,AA587:AA742),SUMPRODUCT(D587:D742,AA587:AA742))</f>
        <v>0</v>
      </c>
      <c r="AB744" s="329">
        <f>IF(AB585="kw",SUMPRODUCT(N587:N742,O587:O742,AB587:AB742),SUMPRODUCT(D587:D742,AB587:AB742))</f>
        <v>0</v>
      </c>
      <c r="AC744" s="329">
        <f>IF(AC585="kw",SUMPRODUCT(N587:N742,O587:O742,AC587:AC742),SUMPRODUCT(D587:D742,AC587:AC742))</f>
        <v>0</v>
      </c>
      <c r="AD744" s="329">
        <f>IF(AD585="kw",SUMPRODUCT(N587:N742,O587:O742,AD587:AD742),SUMPRODUCT(D587:D742,AD587:AD742))</f>
        <v>0</v>
      </c>
      <c r="AE744" s="329">
        <f>IF(AE585="kw",SUMPRODUCT(N587:N742,O587:O742,AE587:AE742),SUMPRODUCT(D587:D742,AE587:AE742))</f>
        <v>0</v>
      </c>
      <c r="AF744" s="329">
        <f>IF(AF585="kw",SUMPRODUCT(N587:N742,O587:O742,AF587:AF742),SUMPRODUCT(D587:D742,AF587:AF742))</f>
        <v>0</v>
      </c>
      <c r="AG744" s="329">
        <f>IF(AG585="kw",SUMPRODUCT(N587:N742,O587:O742,AG587:AG742),SUMPRODUCT(D587:D742,AG587:AG742))</f>
        <v>0</v>
      </c>
      <c r="AH744" s="329">
        <f>IF(AH585="kw",SUMPRODUCT(N587:N742,O587:O742,AH587:AH742),SUMPRODUCT(D587:D742,AH587:AH742))</f>
        <v>0</v>
      </c>
      <c r="AI744" s="329">
        <f>IF(AI585="kw",SUMPRODUCT(N587:N742,O587:O742,AI587:AI742),SUMPRODUCT(D587:D742,AI587:AI742))</f>
        <v>0</v>
      </c>
      <c r="AJ744" s="329">
        <f>IF(AJ585="kw",SUMPRODUCT(N587:N742,O587:O742,AJ587:AJ742),SUMPRODUCT(D587:D742,AJ587:AJ742))</f>
        <v>0</v>
      </c>
      <c r="AK744" s="329">
        <f>IF(AK585="kw",SUMPRODUCT(N587:N742,O587:O742,AK587:AK742),SUMPRODUCT(D587:D742,AK587:AK742))</f>
        <v>0</v>
      </c>
      <c r="AL744" s="329">
        <f>IF(AL585="kw",SUMPRODUCT(N587:N742,O587:O742,AL587:AL742),SUMPRODUCT(D587:D742,AL587:AL742))</f>
        <v>0</v>
      </c>
      <c r="AM744" s="330"/>
    </row>
    <row r="745" spans="1:40" ht="15.75">
      <c r="B745" s="391" t="s">
        <v>313</v>
      </c>
      <c r="C745" s="392"/>
      <c r="D745" s="392"/>
      <c r="E745" s="392"/>
      <c r="F745" s="392"/>
      <c r="G745" s="392"/>
      <c r="H745" s="392"/>
      <c r="I745" s="392"/>
      <c r="J745" s="392"/>
      <c r="K745" s="392"/>
      <c r="L745" s="392"/>
      <c r="M745" s="392"/>
      <c r="N745" s="392"/>
      <c r="O745" s="392"/>
      <c r="P745" s="392"/>
      <c r="Q745" s="392"/>
      <c r="R745" s="392"/>
      <c r="S745" s="392"/>
      <c r="T745" s="392"/>
      <c r="U745" s="392"/>
      <c r="V745" s="392"/>
      <c r="W745" s="392"/>
      <c r="X745" s="392"/>
      <c r="Y745" s="392">
        <f>HLOOKUP(Y401,'2. LRAMVA Threshold'!$B$42:$Q$53,10,FALSE)</f>
        <v>0</v>
      </c>
      <c r="Z745" s="392">
        <f>HLOOKUP(Z401,'2. LRAMVA Threshold'!$B$42:$Q$53,10,FALSE)</f>
        <v>0</v>
      </c>
      <c r="AA745" s="392">
        <f>HLOOKUP(AA401,'2. LRAMVA Threshold'!$B$42:$Q$53,10,FALSE)</f>
        <v>0</v>
      </c>
      <c r="AB745" s="392">
        <f>HLOOKUP(AB401,'2. LRAMVA Threshold'!$B$42:$Q$53,10,FALSE)</f>
        <v>0</v>
      </c>
      <c r="AC745" s="392">
        <f>HLOOKUP(AC401,'2. LRAMVA Threshold'!$B$42:$Q$53,10,FALSE)</f>
        <v>0</v>
      </c>
      <c r="AD745" s="392">
        <f>HLOOKUP(AD401,'2. LRAMVA Threshold'!$B$42:$Q$53,10,FALSE)</f>
        <v>0</v>
      </c>
      <c r="AE745" s="392">
        <f>HLOOKUP(AE401,'2. LRAMVA Threshold'!$B$42:$Q$53,10,FALSE)</f>
        <v>0</v>
      </c>
      <c r="AF745" s="392">
        <f>HLOOKUP(AF401,'2. LRAMVA Threshold'!$B$42:$Q$53,10,FALSE)</f>
        <v>0</v>
      </c>
      <c r="AG745" s="392">
        <f>HLOOKUP(AG401,'2. LRAMVA Threshold'!$B$42:$Q$53,10,FALSE)</f>
        <v>0</v>
      </c>
      <c r="AH745" s="392">
        <f>HLOOKUP(AH401,'2. LRAMVA Threshold'!$B$42:$Q$53,10,FALSE)</f>
        <v>0</v>
      </c>
      <c r="AI745" s="392">
        <f>HLOOKUP(AI401,'2. LRAMVA Threshold'!$B$42:$Q$53,10,FALSE)</f>
        <v>0</v>
      </c>
      <c r="AJ745" s="392">
        <f>HLOOKUP(AJ401,'2. LRAMVA Threshold'!$B$42:$Q$53,10,FALSE)</f>
        <v>0</v>
      </c>
      <c r="AK745" s="392">
        <f>HLOOKUP(AK401,'2. LRAMVA Threshold'!$B$42:$Q$53,10,FALSE)</f>
        <v>0</v>
      </c>
      <c r="AL745" s="392">
        <f>HLOOKUP(AL401,'2. LRAMVA Threshold'!$B$42:$Q$53,10,FALSE)</f>
        <v>0</v>
      </c>
      <c r="AM745" s="442"/>
    </row>
    <row r="746" spans="1:40">
      <c r="B746" s="394"/>
      <c r="C746" s="432"/>
      <c r="D746" s="433"/>
      <c r="E746" s="433"/>
      <c r="F746" s="433"/>
      <c r="G746" s="433"/>
      <c r="H746" s="433"/>
      <c r="I746" s="433"/>
      <c r="J746" s="433"/>
      <c r="K746" s="433"/>
      <c r="L746" s="433"/>
      <c r="M746" s="433"/>
      <c r="N746" s="433"/>
      <c r="O746" s="434"/>
      <c r="P746" s="433"/>
      <c r="Q746" s="433"/>
      <c r="R746" s="433"/>
      <c r="S746" s="435"/>
      <c r="T746" s="435"/>
      <c r="U746" s="435"/>
      <c r="V746" s="435"/>
      <c r="W746" s="433"/>
      <c r="X746" s="433"/>
      <c r="Y746" s="436"/>
      <c r="Z746" s="436"/>
      <c r="AA746" s="436"/>
      <c r="AB746" s="436"/>
      <c r="AC746" s="436"/>
      <c r="AD746" s="436"/>
      <c r="AE746" s="436"/>
      <c r="AF746" s="399"/>
      <c r="AG746" s="399"/>
      <c r="AH746" s="399"/>
      <c r="AI746" s="399"/>
      <c r="AJ746" s="399"/>
      <c r="AK746" s="399"/>
      <c r="AL746" s="399"/>
      <c r="AM746" s="400"/>
    </row>
    <row r="747" spans="1:40">
      <c r="B747" s="324" t="s">
        <v>314</v>
      </c>
      <c r="C747" s="338"/>
      <c r="D747" s="338"/>
      <c r="E747" s="376"/>
      <c r="F747" s="376"/>
      <c r="G747" s="376"/>
      <c r="H747" s="376"/>
      <c r="I747" s="376"/>
      <c r="J747" s="376"/>
      <c r="K747" s="376"/>
      <c r="L747" s="376"/>
      <c r="M747" s="376"/>
      <c r="N747" s="376"/>
      <c r="O747" s="291"/>
      <c r="P747" s="340"/>
      <c r="Q747" s="340"/>
      <c r="R747" s="340"/>
      <c r="S747" s="339"/>
      <c r="T747" s="339"/>
      <c r="U747" s="339"/>
      <c r="V747" s="339"/>
      <c r="W747" s="340"/>
      <c r="X747" s="340"/>
      <c r="Y747" s="341">
        <f>HLOOKUP(Y$35,'3.  Distribution Rates'!$C$122:$P$133,10,FALSE)</f>
        <v>0</v>
      </c>
      <c r="Z747" s="341">
        <f>HLOOKUP(Z$35,'3.  Distribution Rates'!$C$122:$P$133,10,FALSE)</f>
        <v>0</v>
      </c>
      <c r="AA747" s="341">
        <f>HLOOKUP(AA$35,'3.  Distribution Rates'!$C$122:$P$133,10,FALSE)</f>
        <v>0</v>
      </c>
      <c r="AB747" s="341">
        <f>HLOOKUP(AB$35,'3.  Distribution Rates'!$C$122:$P$133,10,FALSE)</f>
        <v>0</v>
      </c>
      <c r="AC747" s="341">
        <f>HLOOKUP(AC$35,'3.  Distribution Rates'!$C$122:$P$133,10,FALSE)</f>
        <v>0</v>
      </c>
      <c r="AD747" s="341">
        <f>HLOOKUP(AD$35,'3.  Distribution Rates'!$C$122:$P$133,10,FALSE)</f>
        <v>0</v>
      </c>
      <c r="AE747" s="341">
        <f>HLOOKUP(AE$35,'3.  Distribution Rates'!$C$122:$P$133,10,FALSE)</f>
        <v>0</v>
      </c>
      <c r="AF747" s="341">
        <f>HLOOKUP(AF$35,'3.  Distribution Rates'!$C$122:$P$133,10,FALSE)</f>
        <v>0</v>
      </c>
      <c r="AG747" s="341">
        <f>HLOOKUP(AG$35,'3.  Distribution Rates'!$C$122:$P$133,10,FALSE)</f>
        <v>0</v>
      </c>
      <c r="AH747" s="341">
        <f>HLOOKUP(AH$35,'3.  Distribution Rates'!$C$122:$P$133,10,FALSE)</f>
        <v>0</v>
      </c>
      <c r="AI747" s="341">
        <f>HLOOKUP(AI$35,'3.  Distribution Rates'!$C$122:$P$133,10,FALSE)</f>
        <v>0</v>
      </c>
      <c r="AJ747" s="341">
        <f>HLOOKUP(AJ$35,'3.  Distribution Rates'!$C$122:$P$133,10,FALSE)</f>
        <v>0</v>
      </c>
      <c r="AK747" s="341">
        <f>HLOOKUP(AK$35,'3.  Distribution Rates'!$C$122:$P$133,10,FALSE)</f>
        <v>0</v>
      </c>
      <c r="AL747" s="341">
        <f>HLOOKUP(AL$35,'3.  Distribution Rates'!$C$122:$P$133,10,FALSE)</f>
        <v>0</v>
      </c>
      <c r="AM747" s="348"/>
      <c r="AN747" s="443"/>
    </row>
    <row r="748" spans="1:40">
      <c r="B748" s="324" t="s">
        <v>315</v>
      </c>
      <c r="C748" s="345"/>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8">
        <f>'4.  2011-2014 LRAM'!Y141*Y747</f>
        <v>0</v>
      </c>
      <c r="Z748" s="378">
        <f>'4.  2011-2014 LRAM'!Z141*Z747</f>
        <v>0</v>
      </c>
      <c r="AA748" s="378">
        <f>'4.  2011-2014 LRAM'!AA141*AA747</f>
        <v>0</v>
      </c>
      <c r="AB748" s="378">
        <f>'4.  2011-2014 LRAM'!AB141*AB747</f>
        <v>0</v>
      </c>
      <c r="AC748" s="378">
        <f>'4.  2011-2014 LRAM'!AC141*AC747</f>
        <v>0</v>
      </c>
      <c r="AD748" s="378">
        <f>'4.  2011-2014 LRAM'!AD141*AD747</f>
        <v>0</v>
      </c>
      <c r="AE748" s="378">
        <f>'4.  2011-2014 LRAM'!AE141*AE747</f>
        <v>0</v>
      </c>
      <c r="AF748" s="378">
        <f>'4.  2011-2014 LRAM'!AF141*AF747</f>
        <v>0</v>
      </c>
      <c r="AG748" s="378">
        <f>'4.  2011-2014 LRAM'!AG141*AG747</f>
        <v>0</v>
      </c>
      <c r="AH748" s="378">
        <f>'4.  2011-2014 LRAM'!AH141*AH747</f>
        <v>0</v>
      </c>
      <c r="AI748" s="378">
        <f>'4.  2011-2014 LRAM'!AI141*AI747</f>
        <v>0</v>
      </c>
      <c r="AJ748" s="378">
        <f>'4.  2011-2014 LRAM'!AJ141*AJ747</f>
        <v>0</v>
      </c>
      <c r="AK748" s="378">
        <f>'4.  2011-2014 LRAM'!AK141*AK747</f>
        <v>0</v>
      </c>
      <c r="AL748" s="378">
        <f>'4.  2011-2014 LRAM'!AL141*AL747</f>
        <v>0</v>
      </c>
      <c r="AM748" s="628">
        <f t="shared" ref="AM748:AM755" si="2275">SUM(Y748:AL748)</f>
        <v>0</v>
      </c>
      <c r="AN748" s="443"/>
    </row>
    <row r="749" spans="1:40">
      <c r="B749" s="324" t="s">
        <v>316</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f>'4.  2011-2014 LRAM'!Y270*Y747</f>
        <v>0</v>
      </c>
      <c r="Z749" s="378">
        <f>'4.  2011-2014 LRAM'!Z270*Z747</f>
        <v>0</v>
      </c>
      <c r="AA749" s="378">
        <f>'4.  2011-2014 LRAM'!AA270*AA747</f>
        <v>0</v>
      </c>
      <c r="AB749" s="378">
        <f>'4.  2011-2014 LRAM'!AB270*AB747</f>
        <v>0</v>
      </c>
      <c r="AC749" s="378">
        <f>'4.  2011-2014 LRAM'!AC270*AC747</f>
        <v>0</v>
      </c>
      <c r="AD749" s="378">
        <f>'4.  2011-2014 LRAM'!AD270*AD747</f>
        <v>0</v>
      </c>
      <c r="AE749" s="378">
        <f>'4.  2011-2014 LRAM'!AE270*AE747</f>
        <v>0</v>
      </c>
      <c r="AF749" s="378">
        <f>'4.  2011-2014 LRAM'!AF270*AF747</f>
        <v>0</v>
      </c>
      <c r="AG749" s="378">
        <f>'4.  2011-2014 LRAM'!AG270*AG747</f>
        <v>0</v>
      </c>
      <c r="AH749" s="378">
        <f>'4.  2011-2014 LRAM'!AH270*AH747</f>
        <v>0</v>
      </c>
      <c r="AI749" s="378">
        <f>'4.  2011-2014 LRAM'!AI270*AI747</f>
        <v>0</v>
      </c>
      <c r="AJ749" s="378">
        <f>'4.  2011-2014 LRAM'!AJ270*AJ747</f>
        <v>0</v>
      </c>
      <c r="AK749" s="378">
        <f>'4.  2011-2014 LRAM'!AK270*AK747</f>
        <v>0</v>
      </c>
      <c r="AL749" s="378">
        <f>'4.  2011-2014 LRAM'!AL270*AL747</f>
        <v>0</v>
      </c>
      <c r="AM749" s="628">
        <f t="shared" si="2275"/>
        <v>0</v>
      </c>
      <c r="AN749" s="443"/>
    </row>
    <row r="750" spans="1:40">
      <c r="B750" s="324" t="s">
        <v>317</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f>'4.  2011-2014 LRAM'!Y399*Y747</f>
        <v>0</v>
      </c>
      <c r="Z750" s="378">
        <f>'4.  2011-2014 LRAM'!Z399*Z747</f>
        <v>0</v>
      </c>
      <c r="AA750" s="378">
        <f>'4.  2011-2014 LRAM'!AA399*AA747</f>
        <v>0</v>
      </c>
      <c r="AB750" s="378">
        <f>'4.  2011-2014 LRAM'!AB399*AB747</f>
        <v>0</v>
      </c>
      <c r="AC750" s="378">
        <f>'4.  2011-2014 LRAM'!AC399*AC747</f>
        <v>0</v>
      </c>
      <c r="AD750" s="378">
        <f>'4.  2011-2014 LRAM'!AD399*AD747</f>
        <v>0</v>
      </c>
      <c r="AE750" s="378">
        <f>'4.  2011-2014 LRAM'!AE399*AE747</f>
        <v>0</v>
      </c>
      <c r="AF750" s="378">
        <f>'4.  2011-2014 LRAM'!AF399*AF747</f>
        <v>0</v>
      </c>
      <c r="AG750" s="378">
        <f>'4.  2011-2014 LRAM'!AG399*AG747</f>
        <v>0</v>
      </c>
      <c r="AH750" s="378">
        <f>'4.  2011-2014 LRAM'!AH399*AH747</f>
        <v>0</v>
      </c>
      <c r="AI750" s="378">
        <f>'4.  2011-2014 LRAM'!AI399*AI747</f>
        <v>0</v>
      </c>
      <c r="AJ750" s="378">
        <f>'4.  2011-2014 LRAM'!AJ399*AJ747</f>
        <v>0</v>
      </c>
      <c r="AK750" s="378">
        <f>'4.  2011-2014 LRAM'!AK399*AK747</f>
        <v>0</v>
      </c>
      <c r="AL750" s="378">
        <f>'4.  2011-2014 LRAM'!AL399*AL747</f>
        <v>0</v>
      </c>
      <c r="AM750" s="628">
        <f t="shared" si="2275"/>
        <v>0</v>
      </c>
      <c r="AN750" s="443"/>
    </row>
    <row r="751" spans="1:40">
      <c r="B751" s="324" t="s">
        <v>318</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f>'4.  2011-2014 LRAM'!Y529*Y747</f>
        <v>0</v>
      </c>
      <c r="Z751" s="378">
        <f>'4.  2011-2014 LRAM'!Z529*Z747</f>
        <v>0</v>
      </c>
      <c r="AA751" s="378">
        <f>'4.  2011-2014 LRAM'!AA529*AA747</f>
        <v>0</v>
      </c>
      <c r="AB751" s="378">
        <f>'4.  2011-2014 LRAM'!AB529*AB747</f>
        <v>0</v>
      </c>
      <c r="AC751" s="378">
        <f>'4.  2011-2014 LRAM'!AC529*AC747</f>
        <v>0</v>
      </c>
      <c r="AD751" s="378">
        <f>'4.  2011-2014 LRAM'!AD529*AD747</f>
        <v>0</v>
      </c>
      <c r="AE751" s="378">
        <f>'4.  2011-2014 LRAM'!AE529*AE747</f>
        <v>0</v>
      </c>
      <c r="AF751" s="378">
        <f>'4.  2011-2014 LRAM'!AF529*AF747</f>
        <v>0</v>
      </c>
      <c r="AG751" s="378">
        <f>'4.  2011-2014 LRAM'!AG529*AG747</f>
        <v>0</v>
      </c>
      <c r="AH751" s="378">
        <f>'4.  2011-2014 LRAM'!AH529*AH747</f>
        <v>0</v>
      </c>
      <c r="AI751" s="378">
        <f>'4.  2011-2014 LRAM'!AI529*AI747</f>
        <v>0</v>
      </c>
      <c r="AJ751" s="378">
        <f>'4.  2011-2014 LRAM'!AJ529*AJ747</f>
        <v>0</v>
      </c>
      <c r="AK751" s="378">
        <f>'4.  2011-2014 LRAM'!AK529*AK747</f>
        <v>0</v>
      </c>
      <c r="AL751" s="378">
        <f>'4.  2011-2014 LRAM'!AL529*AL747</f>
        <v>0</v>
      </c>
      <c r="AM751" s="628">
        <f t="shared" si="2275"/>
        <v>0</v>
      </c>
      <c r="AN751" s="443"/>
    </row>
    <row r="752" spans="1:40">
      <c r="B752" s="324" t="s">
        <v>319</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f t="shared" ref="Y752:AL752" si="2276">Y210*Y747</f>
        <v>0</v>
      </c>
      <c r="Z752" s="378">
        <f t="shared" si="2276"/>
        <v>0</v>
      </c>
      <c r="AA752" s="378">
        <f t="shared" si="2276"/>
        <v>0</v>
      </c>
      <c r="AB752" s="378">
        <f t="shared" si="2276"/>
        <v>0</v>
      </c>
      <c r="AC752" s="378">
        <f t="shared" si="2276"/>
        <v>0</v>
      </c>
      <c r="AD752" s="378">
        <f t="shared" si="2276"/>
        <v>0</v>
      </c>
      <c r="AE752" s="378">
        <f t="shared" si="2276"/>
        <v>0</v>
      </c>
      <c r="AF752" s="378">
        <f t="shared" si="2276"/>
        <v>0</v>
      </c>
      <c r="AG752" s="378">
        <f t="shared" si="2276"/>
        <v>0</v>
      </c>
      <c r="AH752" s="378">
        <f t="shared" si="2276"/>
        <v>0</v>
      </c>
      <c r="AI752" s="378">
        <f t="shared" si="2276"/>
        <v>0</v>
      </c>
      <c r="AJ752" s="378">
        <f t="shared" si="2276"/>
        <v>0</v>
      </c>
      <c r="AK752" s="378">
        <f t="shared" si="2276"/>
        <v>0</v>
      </c>
      <c r="AL752" s="378">
        <f t="shared" si="2276"/>
        <v>0</v>
      </c>
      <c r="AM752" s="628">
        <f t="shared" si="2275"/>
        <v>0</v>
      </c>
      <c r="AN752" s="443"/>
    </row>
    <row r="753" spans="1:40">
      <c r="B753" s="324" t="s">
        <v>320</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77">Y393*Y747</f>
        <v>0</v>
      </c>
      <c r="Z753" s="378">
        <f t="shared" si="2277"/>
        <v>0</v>
      </c>
      <c r="AA753" s="378">
        <f t="shared" si="2277"/>
        <v>0</v>
      </c>
      <c r="AB753" s="378">
        <f t="shared" si="2277"/>
        <v>0</v>
      </c>
      <c r="AC753" s="378">
        <f t="shared" si="2277"/>
        <v>0</v>
      </c>
      <c r="AD753" s="378">
        <f t="shared" si="2277"/>
        <v>0</v>
      </c>
      <c r="AE753" s="378">
        <f t="shared" si="2277"/>
        <v>0</v>
      </c>
      <c r="AF753" s="378">
        <f t="shared" si="2277"/>
        <v>0</v>
      </c>
      <c r="AG753" s="378">
        <f t="shared" si="2277"/>
        <v>0</v>
      </c>
      <c r="AH753" s="378">
        <f t="shared" si="2277"/>
        <v>0</v>
      </c>
      <c r="AI753" s="378">
        <f t="shared" si="2277"/>
        <v>0</v>
      </c>
      <c r="AJ753" s="378">
        <f t="shared" si="2277"/>
        <v>0</v>
      </c>
      <c r="AK753" s="378">
        <f t="shared" si="2277"/>
        <v>0</v>
      </c>
      <c r="AL753" s="378">
        <f t="shared" si="2277"/>
        <v>0</v>
      </c>
      <c r="AM753" s="628">
        <f t="shared" si="2275"/>
        <v>0</v>
      </c>
      <c r="AN753" s="443"/>
    </row>
    <row r="754" spans="1:40">
      <c r="B754" s="324" t="s">
        <v>321</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78">Y576*Y747</f>
        <v>0</v>
      </c>
      <c r="Z754" s="378">
        <f t="shared" si="2278"/>
        <v>0</v>
      </c>
      <c r="AA754" s="378">
        <f t="shared" si="2278"/>
        <v>0</v>
      </c>
      <c r="AB754" s="378">
        <f t="shared" si="2278"/>
        <v>0</v>
      </c>
      <c r="AC754" s="378">
        <f t="shared" si="2278"/>
        <v>0</v>
      </c>
      <c r="AD754" s="378">
        <f t="shared" si="2278"/>
        <v>0</v>
      </c>
      <c r="AE754" s="378">
        <f t="shared" si="2278"/>
        <v>0</v>
      </c>
      <c r="AF754" s="378">
        <f t="shared" si="2278"/>
        <v>0</v>
      </c>
      <c r="AG754" s="378">
        <f t="shared" si="2278"/>
        <v>0</v>
      </c>
      <c r="AH754" s="378">
        <f t="shared" si="2278"/>
        <v>0</v>
      </c>
      <c r="AI754" s="378">
        <f t="shared" si="2278"/>
        <v>0</v>
      </c>
      <c r="AJ754" s="378">
        <f t="shared" si="2278"/>
        <v>0</v>
      </c>
      <c r="AK754" s="378">
        <f t="shared" si="2278"/>
        <v>0</v>
      </c>
      <c r="AL754" s="378">
        <f t="shared" si="2278"/>
        <v>0</v>
      </c>
      <c r="AM754" s="628">
        <f t="shared" si="2275"/>
        <v>0</v>
      </c>
      <c r="AN754" s="443"/>
    </row>
    <row r="755" spans="1:40">
      <c r="B755" s="324" t="s">
        <v>322</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Y744*Y747</f>
        <v>0</v>
      </c>
      <c r="Z755" s="378">
        <f t="shared" ref="Z755:AL755" si="2279">Z744*Z747</f>
        <v>0</v>
      </c>
      <c r="AA755" s="378">
        <f t="shared" si="2279"/>
        <v>0</v>
      </c>
      <c r="AB755" s="378">
        <f t="shared" si="2279"/>
        <v>0</v>
      </c>
      <c r="AC755" s="378">
        <f t="shared" si="2279"/>
        <v>0</v>
      </c>
      <c r="AD755" s="378">
        <f t="shared" si="2279"/>
        <v>0</v>
      </c>
      <c r="AE755" s="378">
        <f t="shared" si="2279"/>
        <v>0</v>
      </c>
      <c r="AF755" s="378">
        <f t="shared" si="2279"/>
        <v>0</v>
      </c>
      <c r="AG755" s="378">
        <f t="shared" si="2279"/>
        <v>0</v>
      </c>
      <c r="AH755" s="378">
        <f t="shared" si="2279"/>
        <v>0</v>
      </c>
      <c r="AI755" s="378">
        <f t="shared" si="2279"/>
        <v>0</v>
      </c>
      <c r="AJ755" s="378">
        <f t="shared" si="2279"/>
        <v>0</v>
      </c>
      <c r="AK755" s="378">
        <f t="shared" si="2279"/>
        <v>0</v>
      </c>
      <c r="AL755" s="378">
        <f t="shared" si="2279"/>
        <v>0</v>
      </c>
      <c r="AM755" s="628">
        <f t="shared" si="2275"/>
        <v>0</v>
      </c>
      <c r="AN755" s="443"/>
    </row>
    <row r="756" spans="1:40" ht="15.75">
      <c r="B756" s="349" t="s">
        <v>323</v>
      </c>
      <c r="C756" s="345"/>
      <c r="D756" s="336"/>
      <c r="E756" s="334"/>
      <c r="F756" s="334"/>
      <c r="G756" s="334"/>
      <c r="H756" s="334"/>
      <c r="I756" s="334"/>
      <c r="J756" s="334"/>
      <c r="K756" s="334"/>
      <c r="L756" s="334"/>
      <c r="M756" s="334"/>
      <c r="N756" s="334"/>
      <c r="O756" s="300"/>
      <c r="P756" s="334"/>
      <c r="Q756" s="334"/>
      <c r="R756" s="334"/>
      <c r="S756" s="336"/>
      <c r="T756" s="336"/>
      <c r="U756" s="336"/>
      <c r="V756" s="336"/>
      <c r="W756" s="334"/>
      <c r="X756" s="334"/>
      <c r="Y756" s="346">
        <f>SUM(Y748:Y755)</f>
        <v>0</v>
      </c>
      <c r="Z756" s="346">
        <f t="shared" ref="Z756:AE756" si="2280">SUM(Z748:Z755)</f>
        <v>0</v>
      </c>
      <c r="AA756" s="346">
        <f t="shared" si="2280"/>
        <v>0</v>
      </c>
      <c r="AB756" s="346">
        <f t="shared" si="2280"/>
        <v>0</v>
      </c>
      <c r="AC756" s="346">
        <f t="shared" si="2280"/>
        <v>0</v>
      </c>
      <c r="AD756" s="346">
        <f t="shared" si="2280"/>
        <v>0</v>
      </c>
      <c r="AE756" s="346">
        <f t="shared" si="2280"/>
        <v>0</v>
      </c>
      <c r="AF756" s="346">
        <f t="shared" ref="AF756:AL756" si="2281">SUM(AF748:AF755)</f>
        <v>0</v>
      </c>
      <c r="AG756" s="346">
        <f t="shared" si="2281"/>
        <v>0</v>
      </c>
      <c r="AH756" s="346">
        <f t="shared" si="2281"/>
        <v>0</v>
      </c>
      <c r="AI756" s="346">
        <f t="shared" si="2281"/>
        <v>0</v>
      </c>
      <c r="AJ756" s="346">
        <f t="shared" si="2281"/>
        <v>0</v>
      </c>
      <c r="AK756" s="346">
        <f t="shared" si="2281"/>
        <v>0</v>
      </c>
      <c r="AL756" s="346">
        <f t="shared" si="2281"/>
        <v>0</v>
      </c>
      <c r="AM756" s="407">
        <f>SUM(AM748:AM755)</f>
        <v>0</v>
      </c>
      <c r="AN756" s="443"/>
    </row>
    <row r="757" spans="1:40" ht="15.75">
      <c r="B757" s="349" t="s">
        <v>324</v>
      </c>
      <c r="C757" s="345"/>
      <c r="D757" s="350"/>
      <c r="E757" s="334"/>
      <c r="F757" s="334"/>
      <c r="G757" s="334"/>
      <c r="H757" s="334"/>
      <c r="I757" s="334"/>
      <c r="J757" s="334"/>
      <c r="K757" s="334"/>
      <c r="L757" s="334"/>
      <c r="M757" s="334"/>
      <c r="N757" s="334"/>
      <c r="O757" s="300"/>
      <c r="P757" s="334"/>
      <c r="Q757" s="334"/>
      <c r="R757" s="334"/>
      <c r="S757" s="336"/>
      <c r="T757" s="336"/>
      <c r="U757" s="336"/>
      <c r="V757" s="336"/>
      <c r="W757" s="334"/>
      <c r="X757" s="334"/>
      <c r="Y757" s="347">
        <f>Y745*Y747</f>
        <v>0</v>
      </c>
      <c r="Z757" s="347">
        <f t="shared" ref="Z757:AE757" si="2282">Z745*Z747</f>
        <v>0</v>
      </c>
      <c r="AA757" s="347">
        <f t="shared" si="2282"/>
        <v>0</v>
      </c>
      <c r="AB757" s="347">
        <f t="shared" si="2282"/>
        <v>0</v>
      </c>
      <c r="AC757" s="347">
        <f t="shared" si="2282"/>
        <v>0</v>
      </c>
      <c r="AD757" s="347">
        <f t="shared" si="2282"/>
        <v>0</v>
      </c>
      <c r="AE757" s="347">
        <f t="shared" si="2282"/>
        <v>0</v>
      </c>
      <c r="AF757" s="347">
        <f t="shared" ref="AF757:AL757" si="2283">AF745*AF747</f>
        <v>0</v>
      </c>
      <c r="AG757" s="347">
        <f t="shared" si="2283"/>
        <v>0</v>
      </c>
      <c r="AH757" s="347">
        <f t="shared" si="2283"/>
        <v>0</v>
      </c>
      <c r="AI757" s="347">
        <f t="shared" si="2283"/>
        <v>0</v>
      </c>
      <c r="AJ757" s="347">
        <f t="shared" si="2283"/>
        <v>0</v>
      </c>
      <c r="AK757" s="347">
        <f t="shared" si="2283"/>
        <v>0</v>
      </c>
      <c r="AL757" s="347">
        <f t="shared" si="2283"/>
        <v>0</v>
      </c>
      <c r="AM757" s="407">
        <f>SUM(Y757:AL757)</f>
        <v>0</v>
      </c>
      <c r="AN757" s="443"/>
    </row>
    <row r="758" spans="1:40" ht="15.75">
      <c r="B758" s="349" t="s">
        <v>325</v>
      </c>
      <c r="C758" s="345"/>
      <c r="D758" s="350"/>
      <c r="E758" s="334"/>
      <c r="F758" s="334"/>
      <c r="G758" s="334"/>
      <c r="H758" s="334"/>
      <c r="I758" s="334"/>
      <c r="J758" s="334"/>
      <c r="K758" s="334"/>
      <c r="L758" s="334"/>
      <c r="M758" s="334"/>
      <c r="N758" s="334"/>
      <c r="O758" s="300"/>
      <c r="P758" s="334"/>
      <c r="Q758" s="334"/>
      <c r="R758" s="334"/>
      <c r="S758" s="350"/>
      <c r="T758" s="350"/>
      <c r="U758" s="350"/>
      <c r="V758" s="350"/>
      <c r="W758" s="334"/>
      <c r="X758" s="334"/>
      <c r="Y758" s="351"/>
      <c r="Z758" s="351"/>
      <c r="AA758" s="351"/>
      <c r="AB758" s="351"/>
      <c r="AC758" s="351"/>
      <c r="AD758" s="351"/>
      <c r="AE758" s="351"/>
      <c r="AF758" s="351"/>
      <c r="AG758" s="351"/>
      <c r="AH758" s="351"/>
      <c r="AI758" s="351"/>
      <c r="AJ758" s="351"/>
      <c r="AK758" s="351"/>
      <c r="AL758" s="351"/>
      <c r="AM758" s="407">
        <f>AM756-AM757</f>
        <v>0</v>
      </c>
      <c r="AN758" s="443"/>
    </row>
    <row r="759" spans="1:40">
      <c r="B759" s="324"/>
      <c r="C759" s="350"/>
      <c r="D759" s="350"/>
      <c r="E759" s="334"/>
      <c r="F759" s="334"/>
      <c r="G759" s="334"/>
      <c r="H759" s="334"/>
      <c r="I759" s="334"/>
      <c r="J759" s="334"/>
      <c r="K759" s="334"/>
      <c r="L759" s="334"/>
      <c r="M759" s="334"/>
      <c r="N759" s="334"/>
      <c r="O759" s="300"/>
      <c r="P759" s="334"/>
      <c r="Q759" s="334"/>
      <c r="R759" s="334"/>
      <c r="S759" s="350"/>
      <c r="T759" s="345"/>
      <c r="U759" s="350"/>
      <c r="V759" s="350"/>
      <c r="W759" s="334"/>
      <c r="X759" s="334"/>
      <c r="Y759" s="352"/>
      <c r="Z759" s="352"/>
      <c r="AA759" s="352"/>
      <c r="AB759" s="352"/>
      <c r="AC759" s="352"/>
      <c r="AD759" s="352"/>
      <c r="AE759" s="352"/>
      <c r="AF759" s="352"/>
      <c r="AG759" s="352"/>
      <c r="AH759" s="352"/>
      <c r="AI759" s="352"/>
      <c r="AJ759" s="352"/>
      <c r="AK759" s="352"/>
      <c r="AL759" s="352"/>
      <c r="AM759" s="348"/>
      <c r="AN759" s="443"/>
    </row>
    <row r="760" spans="1:40">
      <c r="B760" s="439" t="s">
        <v>326</v>
      </c>
      <c r="C760" s="304"/>
      <c r="D760" s="279"/>
      <c r="E760" s="279"/>
      <c r="F760" s="279"/>
      <c r="G760" s="279"/>
      <c r="H760" s="279"/>
      <c r="I760" s="279"/>
      <c r="J760" s="279"/>
      <c r="K760" s="279"/>
      <c r="L760" s="279"/>
      <c r="M760" s="279"/>
      <c r="N760" s="279"/>
      <c r="O760" s="357"/>
      <c r="P760" s="279"/>
      <c r="Q760" s="279"/>
      <c r="R760" s="279"/>
      <c r="S760" s="304"/>
      <c r="T760" s="309"/>
      <c r="U760" s="309"/>
      <c r="V760" s="279"/>
      <c r="W760" s="279"/>
      <c r="X760" s="309"/>
      <c r="Y760" s="291">
        <f>SUMPRODUCT(E587:E742,Y587:Y742)</f>
        <v>0</v>
      </c>
      <c r="Z760" s="291">
        <f>SUMPRODUCT(E587:E742,Z587:Z742)</f>
        <v>0</v>
      </c>
      <c r="AA760" s="291">
        <f t="shared" ref="AA760:AL760" si="2284">IF(AA585="kw",SUMPRODUCT($N$587:$N$742,$P$587:$P$742,AA587:AA742),SUMPRODUCT($E$587:$E$742,AA587:AA742))</f>
        <v>0</v>
      </c>
      <c r="AB760" s="291">
        <f t="shared" si="2284"/>
        <v>0</v>
      </c>
      <c r="AC760" s="291">
        <f t="shared" si="2284"/>
        <v>0</v>
      </c>
      <c r="AD760" s="291">
        <f t="shared" si="2284"/>
        <v>0</v>
      </c>
      <c r="AE760" s="291">
        <f t="shared" si="2284"/>
        <v>0</v>
      </c>
      <c r="AF760" s="291">
        <f t="shared" si="2284"/>
        <v>0</v>
      </c>
      <c r="AG760" s="291">
        <f t="shared" si="2284"/>
        <v>0</v>
      </c>
      <c r="AH760" s="291">
        <f t="shared" si="2284"/>
        <v>0</v>
      </c>
      <c r="AI760" s="291">
        <f t="shared" si="2284"/>
        <v>0</v>
      </c>
      <c r="AJ760" s="291">
        <f t="shared" si="2284"/>
        <v>0</v>
      </c>
      <c r="AK760" s="291">
        <f t="shared" si="2284"/>
        <v>0</v>
      </c>
      <c r="AL760" s="291">
        <f t="shared" si="2284"/>
        <v>0</v>
      </c>
      <c r="AM760" s="337"/>
    </row>
    <row r="761" spans="1:40">
      <c r="B761" s="440" t="s">
        <v>327</v>
      </c>
      <c r="C761" s="364"/>
      <c r="D761" s="384"/>
      <c r="E761" s="384"/>
      <c r="F761" s="384"/>
      <c r="G761" s="384"/>
      <c r="H761" s="384"/>
      <c r="I761" s="384"/>
      <c r="J761" s="384"/>
      <c r="K761" s="384"/>
      <c r="L761" s="384"/>
      <c r="M761" s="384"/>
      <c r="N761" s="384"/>
      <c r="O761" s="383"/>
      <c r="P761" s="384"/>
      <c r="Q761" s="384"/>
      <c r="R761" s="384"/>
      <c r="S761" s="364"/>
      <c r="T761" s="385"/>
      <c r="U761" s="385"/>
      <c r="V761" s="384"/>
      <c r="W761" s="384"/>
      <c r="X761" s="385"/>
      <c r="Y761" s="326">
        <f>SUMPRODUCT(F587:F742,Y587:Y742)</f>
        <v>0</v>
      </c>
      <c r="Z761" s="326">
        <f>SUMPRODUCT(F587:F742,Z587:Z742)</f>
        <v>0</v>
      </c>
      <c r="AA761" s="326">
        <f t="shared" ref="AA761:AL761" si="2285">IF(AA585="kw",SUMPRODUCT($N$587:$N$742,$Q$587:$Q$742,AA587:AA742),SUMPRODUCT($F$587:$F$742,AA587:AA742))</f>
        <v>0</v>
      </c>
      <c r="AB761" s="326">
        <f t="shared" si="2285"/>
        <v>0</v>
      </c>
      <c r="AC761" s="326">
        <f t="shared" si="2285"/>
        <v>0</v>
      </c>
      <c r="AD761" s="326">
        <f t="shared" si="2285"/>
        <v>0</v>
      </c>
      <c r="AE761" s="326">
        <f t="shared" si="2285"/>
        <v>0</v>
      </c>
      <c r="AF761" s="326">
        <f t="shared" si="2285"/>
        <v>0</v>
      </c>
      <c r="AG761" s="326">
        <f t="shared" si="2285"/>
        <v>0</v>
      </c>
      <c r="AH761" s="326">
        <f t="shared" si="2285"/>
        <v>0</v>
      </c>
      <c r="AI761" s="326">
        <f t="shared" si="2285"/>
        <v>0</v>
      </c>
      <c r="AJ761" s="326">
        <f t="shared" si="2285"/>
        <v>0</v>
      </c>
      <c r="AK761" s="326">
        <f t="shared" si="2285"/>
        <v>0</v>
      </c>
      <c r="AL761" s="326">
        <f t="shared" si="2285"/>
        <v>0</v>
      </c>
      <c r="AM761" s="386"/>
    </row>
    <row r="762" spans="1:40" ht="20.25" customHeight="1">
      <c r="B762" s="368" t="s">
        <v>599</v>
      </c>
      <c r="C762" s="387"/>
      <c r="D762" s="388"/>
      <c r="E762" s="388"/>
      <c r="F762" s="388"/>
      <c r="G762" s="388"/>
      <c r="H762" s="388"/>
      <c r="I762" s="388"/>
      <c r="J762" s="388"/>
      <c r="K762" s="388"/>
      <c r="L762" s="388"/>
      <c r="M762" s="388"/>
      <c r="N762" s="388"/>
      <c r="O762" s="388"/>
      <c r="P762" s="388"/>
      <c r="Q762" s="388"/>
      <c r="R762" s="388"/>
      <c r="S762" s="371"/>
      <c r="T762" s="372"/>
      <c r="U762" s="388"/>
      <c r="V762" s="388"/>
      <c r="W762" s="388"/>
      <c r="X762" s="388"/>
      <c r="Y762" s="409"/>
      <c r="Z762" s="409"/>
      <c r="AA762" s="409"/>
      <c r="AB762" s="409"/>
      <c r="AC762" s="409"/>
      <c r="AD762" s="409"/>
      <c r="AE762" s="409"/>
      <c r="AF762" s="409"/>
      <c r="AG762" s="409"/>
      <c r="AH762" s="409"/>
      <c r="AI762" s="409"/>
      <c r="AJ762" s="409"/>
      <c r="AK762" s="409"/>
      <c r="AL762" s="409"/>
      <c r="AM762" s="389"/>
    </row>
    <row r="765" spans="1:40" ht="15.75">
      <c r="B765" s="280" t="s">
        <v>328</v>
      </c>
      <c r="C765" s="281"/>
      <c r="D765" s="589" t="s">
        <v>529</v>
      </c>
      <c r="E765" s="253"/>
      <c r="F765" s="589"/>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797" t="s">
        <v>211</v>
      </c>
      <c r="C766" s="799" t="s">
        <v>33</v>
      </c>
      <c r="D766" s="284" t="s">
        <v>423</v>
      </c>
      <c r="E766" s="801" t="s">
        <v>209</v>
      </c>
      <c r="F766" s="802"/>
      <c r="G766" s="802"/>
      <c r="H766" s="802"/>
      <c r="I766" s="802"/>
      <c r="J766" s="802"/>
      <c r="K766" s="802"/>
      <c r="L766" s="802"/>
      <c r="M766" s="803"/>
      <c r="N766" s="807" t="s">
        <v>213</v>
      </c>
      <c r="O766" s="284" t="s">
        <v>424</v>
      </c>
      <c r="P766" s="801" t="s">
        <v>212</v>
      </c>
      <c r="Q766" s="802"/>
      <c r="R766" s="802"/>
      <c r="S766" s="802"/>
      <c r="T766" s="802"/>
      <c r="U766" s="802"/>
      <c r="V766" s="802"/>
      <c r="W766" s="802"/>
      <c r="X766" s="803"/>
      <c r="Y766" s="804" t="s">
        <v>244</v>
      </c>
      <c r="Z766" s="805"/>
      <c r="AA766" s="805"/>
      <c r="AB766" s="805"/>
      <c r="AC766" s="805"/>
      <c r="AD766" s="805"/>
      <c r="AE766" s="805"/>
      <c r="AF766" s="805"/>
      <c r="AG766" s="805"/>
      <c r="AH766" s="805"/>
      <c r="AI766" s="805"/>
      <c r="AJ766" s="805"/>
      <c r="AK766" s="805"/>
      <c r="AL766" s="805"/>
      <c r="AM766" s="806"/>
    </row>
    <row r="767" spans="1:40" ht="65.25" customHeight="1">
      <c r="B767" s="798"/>
      <c r="C767" s="800"/>
      <c r="D767" s="285">
        <v>2019</v>
      </c>
      <c r="E767" s="285">
        <v>2020</v>
      </c>
      <c r="F767" s="285">
        <v>2021</v>
      </c>
      <c r="G767" s="285">
        <v>2022</v>
      </c>
      <c r="H767" s="285">
        <v>2023</v>
      </c>
      <c r="I767" s="285">
        <v>2024</v>
      </c>
      <c r="J767" s="285">
        <v>2025</v>
      </c>
      <c r="K767" s="285">
        <v>2026</v>
      </c>
      <c r="L767" s="285">
        <v>2027</v>
      </c>
      <c r="M767" s="285">
        <v>2028</v>
      </c>
      <c r="N767" s="808"/>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 50kW to 4999 kW</v>
      </c>
      <c r="AB767" s="285" t="str">
        <f>'1.  LRAMVA Summary'!G52</f>
        <v>Unmettered Scattered Load</v>
      </c>
      <c r="AC767" s="285" t="str">
        <f>'1.  LRAMVA Summary'!H52</f>
        <v>Sentinel Lighiting</v>
      </c>
      <c r="AD767" s="285" t="str">
        <f>'1.  LRAMVA Summary'!I52</f>
        <v>Street Lighting</v>
      </c>
      <c r="AE767" s="285" t="str">
        <f>'1.  LRAMVA Summary'!J52</f>
        <v/>
      </c>
      <c r="AF767" s="285" t="str">
        <f>'1.  LRAMVA Summary'!K52</f>
        <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32"/>
      <c r="B768" s="518" t="s">
        <v>505</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kWh</v>
      </c>
      <c r="AC768" s="291" t="str">
        <f>'1.  LRAMVA Summary'!H53</f>
        <v>kw</v>
      </c>
      <c r="AD768" s="291" t="str">
        <f>'1.  LRAMVA Summary'!I53</f>
        <v>kw</v>
      </c>
      <c r="AE768" s="291">
        <f>'1.  LRAMVA Summary'!J53</f>
        <v>0</v>
      </c>
      <c r="AF768" s="291">
        <f>'1.  LRAMVA Summary'!K53</f>
        <v>0</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75" hidden="1" outlineLevel="1">
      <c r="A769" s="532"/>
      <c r="B769" s="504" t="s">
        <v>498</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hidden="1" outlineLevel="1">
      <c r="A770" s="532">
        <v>1</v>
      </c>
      <c r="B770" s="428"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10"/>
      <c r="Z770" s="410"/>
      <c r="AA770" s="410"/>
      <c r="AB770" s="410"/>
      <c r="AC770" s="410"/>
      <c r="AD770" s="410"/>
      <c r="AE770" s="410"/>
      <c r="AF770" s="410"/>
      <c r="AG770" s="410"/>
      <c r="AH770" s="410"/>
      <c r="AI770" s="410"/>
      <c r="AJ770" s="410"/>
      <c r="AK770" s="410"/>
      <c r="AL770" s="410"/>
      <c r="AM770" s="296">
        <f>SUM(Y770:AL770)</f>
        <v>0</v>
      </c>
    </row>
    <row r="771" spans="1:39" hidden="1" outlineLevel="1">
      <c r="A771" s="532"/>
      <c r="B771" s="294" t="s">
        <v>343</v>
      </c>
      <c r="C771" s="291" t="s">
        <v>163</v>
      </c>
      <c r="D771" s="295"/>
      <c r="E771" s="295"/>
      <c r="F771" s="295"/>
      <c r="G771" s="295"/>
      <c r="H771" s="295"/>
      <c r="I771" s="295"/>
      <c r="J771" s="295"/>
      <c r="K771" s="295"/>
      <c r="L771" s="295"/>
      <c r="M771" s="295"/>
      <c r="N771" s="468"/>
      <c r="O771" s="295"/>
      <c r="P771" s="295"/>
      <c r="Q771" s="295"/>
      <c r="R771" s="295"/>
      <c r="S771" s="295"/>
      <c r="T771" s="295"/>
      <c r="U771" s="295"/>
      <c r="V771" s="295"/>
      <c r="W771" s="295"/>
      <c r="X771" s="295"/>
      <c r="Y771" s="411">
        <f>Y770</f>
        <v>0</v>
      </c>
      <c r="Z771" s="411">
        <f t="shared" ref="Z771" si="2286">Z770</f>
        <v>0</v>
      </c>
      <c r="AA771" s="411">
        <f t="shared" ref="AA771" si="2287">AA770</f>
        <v>0</v>
      </c>
      <c r="AB771" s="411">
        <f t="shared" ref="AB771" si="2288">AB770</f>
        <v>0</v>
      </c>
      <c r="AC771" s="411">
        <f t="shared" ref="AC771" si="2289">AC770</f>
        <v>0</v>
      </c>
      <c r="AD771" s="411">
        <f t="shared" ref="AD771" si="2290">AD770</f>
        <v>0</v>
      </c>
      <c r="AE771" s="411">
        <f t="shared" ref="AE771" si="2291">AE770</f>
        <v>0</v>
      </c>
      <c r="AF771" s="411">
        <f t="shared" ref="AF771" si="2292">AF770</f>
        <v>0</v>
      </c>
      <c r="AG771" s="411">
        <f t="shared" ref="AG771" si="2293">AG770</f>
        <v>0</v>
      </c>
      <c r="AH771" s="411">
        <f t="shared" ref="AH771" si="2294">AH770</f>
        <v>0</v>
      </c>
      <c r="AI771" s="411">
        <f t="shared" ref="AI771" si="2295">AI770</f>
        <v>0</v>
      </c>
      <c r="AJ771" s="411">
        <f t="shared" ref="AJ771" si="2296">AJ770</f>
        <v>0</v>
      </c>
      <c r="AK771" s="411">
        <f t="shared" ref="AK771" si="2297">AK770</f>
        <v>0</v>
      </c>
      <c r="AL771" s="411">
        <f t="shared" ref="AL771" si="2298">AL770</f>
        <v>0</v>
      </c>
      <c r="AM771" s="297"/>
    </row>
    <row r="772" spans="1:39" ht="15.75" hidden="1" outlineLevel="1">
      <c r="A772" s="532"/>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2"/>
      <c r="Z772" s="413"/>
      <c r="AA772" s="413"/>
      <c r="AB772" s="413"/>
      <c r="AC772" s="413"/>
      <c r="AD772" s="413"/>
      <c r="AE772" s="413"/>
      <c r="AF772" s="413"/>
      <c r="AG772" s="413"/>
      <c r="AH772" s="413"/>
      <c r="AI772" s="413"/>
      <c r="AJ772" s="413"/>
      <c r="AK772" s="413"/>
      <c r="AL772" s="413"/>
      <c r="AM772" s="302"/>
    </row>
    <row r="773" spans="1:39" hidden="1" outlineLevel="1">
      <c r="A773" s="532">
        <v>2</v>
      </c>
      <c r="B773" s="428"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10"/>
      <c r="Z773" s="410"/>
      <c r="AA773" s="410"/>
      <c r="AB773" s="410"/>
      <c r="AC773" s="410"/>
      <c r="AD773" s="410"/>
      <c r="AE773" s="410"/>
      <c r="AF773" s="410"/>
      <c r="AG773" s="410"/>
      <c r="AH773" s="410"/>
      <c r="AI773" s="410"/>
      <c r="AJ773" s="410"/>
      <c r="AK773" s="410"/>
      <c r="AL773" s="410"/>
      <c r="AM773" s="296">
        <f>SUM(Y773:AL773)</f>
        <v>0</v>
      </c>
    </row>
    <row r="774" spans="1:39" hidden="1" outlineLevel="1">
      <c r="A774" s="532"/>
      <c r="B774" s="294" t="s">
        <v>343</v>
      </c>
      <c r="C774" s="291" t="s">
        <v>163</v>
      </c>
      <c r="D774" s="295"/>
      <c r="E774" s="295"/>
      <c r="F774" s="295"/>
      <c r="G774" s="295"/>
      <c r="H774" s="295"/>
      <c r="I774" s="295"/>
      <c r="J774" s="295"/>
      <c r="K774" s="295"/>
      <c r="L774" s="295"/>
      <c r="M774" s="295"/>
      <c r="N774" s="468"/>
      <c r="O774" s="295"/>
      <c r="P774" s="295"/>
      <c r="Q774" s="295"/>
      <c r="R774" s="295"/>
      <c r="S774" s="295"/>
      <c r="T774" s="295"/>
      <c r="U774" s="295"/>
      <c r="V774" s="295"/>
      <c r="W774" s="295"/>
      <c r="X774" s="295"/>
      <c r="Y774" s="411">
        <f>Y773</f>
        <v>0</v>
      </c>
      <c r="Z774" s="411">
        <f t="shared" ref="Z774" si="2299">Z773</f>
        <v>0</v>
      </c>
      <c r="AA774" s="411">
        <f t="shared" ref="AA774" si="2300">AA773</f>
        <v>0</v>
      </c>
      <c r="AB774" s="411">
        <f t="shared" ref="AB774" si="2301">AB773</f>
        <v>0</v>
      </c>
      <c r="AC774" s="411">
        <f t="shared" ref="AC774" si="2302">AC773</f>
        <v>0</v>
      </c>
      <c r="AD774" s="411">
        <f t="shared" ref="AD774" si="2303">AD773</f>
        <v>0</v>
      </c>
      <c r="AE774" s="411">
        <f t="shared" ref="AE774" si="2304">AE773</f>
        <v>0</v>
      </c>
      <c r="AF774" s="411">
        <f t="shared" ref="AF774" si="2305">AF773</f>
        <v>0</v>
      </c>
      <c r="AG774" s="411">
        <f t="shared" ref="AG774" si="2306">AG773</f>
        <v>0</v>
      </c>
      <c r="AH774" s="411">
        <f t="shared" ref="AH774" si="2307">AH773</f>
        <v>0</v>
      </c>
      <c r="AI774" s="411">
        <f t="shared" ref="AI774" si="2308">AI773</f>
        <v>0</v>
      </c>
      <c r="AJ774" s="411">
        <f t="shared" ref="AJ774" si="2309">AJ773</f>
        <v>0</v>
      </c>
      <c r="AK774" s="411">
        <f t="shared" ref="AK774" si="2310">AK773</f>
        <v>0</v>
      </c>
      <c r="AL774" s="411">
        <f t="shared" ref="AL774" si="2311">AL773</f>
        <v>0</v>
      </c>
      <c r="AM774" s="297"/>
    </row>
    <row r="775" spans="1:39" ht="15.75" hidden="1" outlineLevel="1">
      <c r="A775" s="532"/>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2"/>
      <c r="Z775" s="413"/>
      <c r="AA775" s="413"/>
      <c r="AB775" s="413"/>
      <c r="AC775" s="413"/>
      <c r="AD775" s="413"/>
      <c r="AE775" s="413"/>
      <c r="AF775" s="413"/>
      <c r="AG775" s="413"/>
      <c r="AH775" s="413"/>
      <c r="AI775" s="413"/>
      <c r="AJ775" s="413"/>
      <c r="AK775" s="413"/>
      <c r="AL775" s="413"/>
      <c r="AM775" s="302"/>
    </row>
    <row r="776" spans="1:39" hidden="1" outlineLevel="1">
      <c r="A776" s="532">
        <v>3</v>
      </c>
      <c r="B776" s="428"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10"/>
      <c r="Z776" s="410"/>
      <c r="AA776" s="410"/>
      <c r="AB776" s="410"/>
      <c r="AC776" s="410"/>
      <c r="AD776" s="410"/>
      <c r="AE776" s="410"/>
      <c r="AF776" s="410"/>
      <c r="AG776" s="410"/>
      <c r="AH776" s="410"/>
      <c r="AI776" s="410"/>
      <c r="AJ776" s="410"/>
      <c r="AK776" s="410"/>
      <c r="AL776" s="410"/>
      <c r="AM776" s="296">
        <f>SUM(Y776:AL776)</f>
        <v>0</v>
      </c>
    </row>
    <row r="777" spans="1:39" hidden="1" outlineLevel="1">
      <c r="A777" s="532"/>
      <c r="B777" s="294" t="s">
        <v>343</v>
      </c>
      <c r="C777" s="291" t="s">
        <v>163</v>
      </c>
      <c r="D777" s="295"/>
      <c r="E777" s="295"/>
      <c r="F777" s="295"/>
      <c r="G777" s="295"/>
      <c r="H777" s="295"/>
      <c r="I777" s="295"/>
      <c r="J777" s="295"/>
      <c r="K777" s="295"/>
      <c r="L777" s="295"/>
      <c r="M777" s="295"/>
      <c r="N777" s="468"/>
      <c r="O777" s="295"/>
      <c r="P777" s="295"/>
      <c r="Q777" s="295"/>
      <c r="R777" s="295"/>
      <c r="S777" s="295"/>
      <c r="T777" s="295"/>
      <c r="U777" s="295"/>
      <c r="V777" s="295"/>
      <c r="W777" s="295"/>
      <c r="X777" s="295"/>
      <c r="Y777" s="411">
        <f>Y776</f>
        <v>0</v>
      </c>
      <c r="Z777" s="411">
        <f t="shared" ref="Z777" si="2312">Z776</f>
        <v>0</v>
      </c>
      <c r="AA777" s="411">
        <f t="shared" ref="AA777" si="2313">AA776</f>
        <v>0</v>
      </c>
      <c r="AB777" s="411">
        <f t="shared" ref="AB777" si="2314">AB776</f>
        <v>0</v>
      </c>
      <c r="AC777" s="411">
        <f t="shared" ref="AC777" si="2315">AC776</f>
        <v>0</v>
      </c>
      <c r="AD777" s="411">
        <f t="shared" ref="AD777" si="2316">AD776</f>
        <v>0</v>
      </c>
      <c r="AE777" s="411">
        <f t="shared" ref="AE777" si="2317">AE776</f>
        <v>0</v>
      </c>
      <c r="AF777" s="411">
        <f t="shared" ref="AF777" si="2318">AF776</f>
        <v>0</v>
      </c>
      <c r="AG777" s="411">
        <f t="shared" ref="AG777" si="2319">AG776</f>
        <v>0</v>
      </c>
      <c r="AH777" s="411">
        <f t="shared" ref="AH777" si="2320">AH776</f>
        <v>0</v>
      </c>
      <c r="AI777" s="411">
        <f t="shared" ref="AI777" si="2321">AI776</f>
        <v>0</v>
      </c>
      <c r="AJ777" s="411">
        <f t="shared" ref="AJ777" si="2322">AJ776</f>
        <v>0</v>
      </c>
      <c r="AK777" s="411">
        <f t="shared" ref="AK777" si="2323">AK776</f>
        <v>0</v>
      </c>
      <c r="AL777" s="411">
        <f t="shared" ref="AL777" si="2324">AL776</f>
        <v>0</v>
      </c>
      <c r="AM777" s="297"/>
    </row>
    <row r="778" spans="1:39" hidden="1" outlineLevel="1">
      <c r="A778" s="532"/>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2"/>
      <c r="Z778" s="412"/>
      <c r="AA778" s="412"/>
      <c r="AB778" s="412"/>
      <c r="AC778" s="412"/>
      <c r="AD778" s="412"/>
      <c r="AE778" s="412"/>
      <c r="AF778" s="412"/>
      <c r="AG778" s="412"/>
      <c r="AH778" s="412"/>
      <c r="AI778" s="412"/>
      <c r="AJ778" s="412"/>
      <c r="AK778" s="412"/>
      <c r="AL778" s="412"/>
      <c r="AM778" s="306"/>
    </row>
    <row r="779" spans="1:39" hidden="1" outlineLevel="1">
      <c r="A779" s="532">
        <v>4</v>
      </c>
      <c r="B779" s="520" t="s">
        <v>692</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5"/>
      <c r="Z779" s="415"/>
      <c r="AA779" s="415"/>
      <c r="AB779" s="415"/>
      <c r="AC779" s="415"/>
      <c r="AD779" s="415"/>
      <c r="AE779" s="415"/>
      <c r="AF779" s="410"/>
      <c r="AG779" s="410"/>
      <c r="AH779" s="410"/>
      <c r="AI779" s="410"/>
      <c r="AJ779" s="410"/>
      <c r="AK779" s="410"/>
      <c r="AL779" s="410"/>
      <c r="AM779" s="296">
        <f>SUM(Y779:AL779)</f>
        <v>0</v>
      </c>
    </row>
    <row r="780" spans="1:39" hidden="1" outlineLevel="1">
      <c r="A780" s="532"/>
      <c r="B780" s="294" t="s">
        <v>343</v>
      </c>
      <c r="C780" s="291" t="s">
        <v>163</v>
      </c>
      <c r="D780" s="295"/>
      <c r="E780" s="295"/>
      <c r="F780" s="295"/>
      <c r="G780" s="295"/>
      <c r="H780" s="295"/>
      <c r="I780" s="295"/>
      <c r="J780" s="295"/>
      <c r="K780" s="295"/>
      <c r="L780" s="295"/>
      <c r="M780" s="295"/>
      <c r="N780" s="468"/>
      <c r="O780" s="295"/>
      <c r="P780" s="295"/>
      <c r="Q780" s="295"/>
      <c r="R780" s="295"/>
      <c r="S780" s="295"/>
      <c r="T780" s="295"/>
      <c r="U780" s="295"/>
      <c r="V780" s="295"/>
      <c r="W780" s="295"/>
      <c r="X780" s="295"/>
      <c r="Y780" s="411">
        <f>Y779</f>
        <v>0</v>
      </c>
      <c r="Z780" s="411">
        <f t="shared" ref="Z780" si="2325">Z779</f>
        <v>0</v>
      </c>
      <c r="AA780" s="411">
        <f t="shared" ref="AA780" si="2326">AA779</f>
        <v>0</v>
      </c>
      <c r="AB780" s="411">
        <f t="shared" ref="AB780" si="2327">AB779</f>
        <v>0</v>
      </c>
      <c r="AC780" s="411">
        <f t="shared" ref="AC780" si="2328">AC779</f>
        <v>0</v>
      </c>
      <c r="AD780" s="411">
        <f t="shared" ref="AD780" si="2329">AD779</f>
        <v>0</v>
      </c>
      <c r="AE780" s="411">
        <f t="shared" ref="AE780" si="2330">AE779</f>
        <v>0</v>
      </c>
      <c r="AF780" s="411">
        <f t="shared" ref="AF780" si="2331">AF779</f>
        <v>0</v>
      </c>
      <c r="AG780" s="411">
        <f t="shared" ref="AG780" si="2332">AG779</f>
        <v>0</v>
      </c>
      <c r="AH780" s="411">
        <f t="shared" ref="AH780" si="2333">AH779</f>
        <v>0</v>
      </c>
      <c r="AI780" s="411">
        <f t="shared" ref="AI780" si="2334">AI779</f>
        <v>0</v>
      </c>
      <c r="AJ780" s="411">
        <f t="shared" ref="AJ780" si="2335">AJ779</f>
        <v>0</v>
      </c>
      <c r="AK780" s="411">
        <f t="shared" ref="AK780" si="2336">AK779</f>
        <v>0</v>
      </c>
      <c r="AL780" s="411">
        <f t="shared" ref="AL780" si="2337">AL779</f>
        <v>0</v>
      </c>
      <c r="AM780" s="297"/>
    </row>
    <row r="781" spans="1:39" hidden="1" outlineLevel="1">
      <c r="A781" s="532"/>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2"/>
      <c r="Z781" s="412"/>
      <c r="AA781" s="412"/>
      <c r="AB781" s="412"/>
      <c r="AC781" s="412"/>
      <c r="AD781" s="412"/>
      <c r="AE781" s="412"/>
      <c r="AF781" s="412"/>
      <c r="AG781" s="412"/>
      <c r="AH781" s="412"/>
      <c r="AI781" s="412"/>
      <c r="AJ781" s="412"/>
      <c r="AK781" s="412"/>
      <c r="AL781" s="412"/>
      <c r="AM781" s="306"/>
    </row>
    <row r="782" spans="1:39" ht="15.75" hidden="1" customHeight="1" outlineLevel="1">
      <c r="A782" s="532">
        <v>5</v>
      </c>
      <c r="B782" s="428"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5"/>
      <c r="Z782" s="415"/>
      <c r="AA782" s="415"/>
      <c r="AB782" s="415"/>
      <c r="AC782" s="415"/>
      <c r="AD782" s="415"/>
      <c r="AE782" s="415"/>
      <c r="AF782" s="410"/>
      <c r="AG782" s="410"/>
      <c r="AH782" s="410"/>
      <c r="AI782" s="410"/>
      <c r="AJ782" s="410"/>
      <c r="AK782" s="410"/>
      <c r="AL782" s="410"/>
      <c r="AM782" s="296">
        <f>SUM(Y782:AL782)</f>
        <v>0</v>
      </c>
    </row>
    <row r="783" spans="1:39" ht="20.25" hidden="1" customHeight="1" outlineLevel="1">
      <c r="A783" s="532"/>
      <c r="B783" s="294" t="s">
        <v>343</v>
      </c>
      <c r="C783" s="291" t="s">
        <v>163</v>
      </c>
      <c r="D783" s="295"/>
      <c r="E783" s="295"/>
      <c r="F783" s="295"/>
      <c r="G783" s="295"/>
      <c r="H783" s="295"/>
      <c r="I783" s="295"/>
      <c r="J783" s="295"/>
      <c r="K783" s="295"/>
      <c r="L783" s="295"/>
      <c r="M783" s="295"/>
      <c r="N783" s="468"/>
      <c r="O783" s="295"/>
      <c r="P783" s="295"/>
      <c r="Q783" s="295"/>
      <c r="R783" s="295"/>
      <c r="S783" s="295"/>
      <c r="T783" s="295"/>
      <c r="U783" s="295"/>
      <c r="V783" s="295"/>
      <c r="W783" s="295"/>
      <c r="X783" s="295"/>
      <c r="Y783" s="411">
        <f>Y782</f>
        <v>0</v>
      </c>
      <c r="Z783" s="411">
        <f t="shared" ref="Z783" si="2338">Z782</f>
        <v>0</v>
      </c>
      <c r="AA783" s="411">
        <f t="shared" ref="AA783" si="2339">AA782</f>
        <v>0</v>
      </c>
      <c r="AB783" s="411">
        <f t="shared" ref="AB783" si="2340">AB782</f>
        <v>0</v>
      </c>
      <c r="AC783" s="411">
        <f t="shared" ref="AC783" si="2341">AC782</f>
        <v>0</v>
      </c>
      <c r="AD783" s="411">
        <f t="shared" ref="AD783" si="2342">AD782</f>
        <v>0</v>
      </c>
      <c r="AE783" s="411">
        <f t="shared" ref="AE783" si="2343">AE782</f>
        <v>0</v>
      </c>
      <c r="AF783" s="411">
        <f t="shared" ref="AF783" si="2344">AF782</f>
        <v>0</v>
      </c>
      <c r="AG783" s="411">
        <f t="shared" ref="AG783" si="2345">AG782</f>
        <v>0</v>
      </c>
      <c r="AH783" s="411">
        <f t="shared" ref="AH783" si="2346">AH782</f>
        <v>0</v>
      </c>
      <c r="AI783" s="411">
        <f t="shared" ref="AI783" si="2347">AI782</f>
        <v>0</v>
      </c>
      <c r="AJ783" s="411">
        <f t="shared" ref="AJ783" si="2348">AJ782</f>
        <v>0</v>
      </c>
      <c r="AK783" s="411">
        <f t="shared" ref="AK783" si="2349">AK782</f>
        <v>0</v>
      </c>
      <c r="AL783" s="411">
        <f t="shared" ref="AL783" si="2350">AL782</f>
        <v>0</v>
      </c>
      <c r="AM783" s="297"/>
    </row>
    <row r="784" spans="1:39" hidden="1" outlineLevel="1">
      <c r="A784" s="532"/>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22"/>
      <c r="Z784" s="423"/>
      <c r="AA784" s="423"/>
      <c r="AB784" s="423"/>
      <c r="AC784" s="423"/>
      <c r="AD784" s="423"/>
      <c r="AE784" s="423"/>
      <c r="AF784" s="423"/>
      <c r="AG784" s="423"/>
      <c r="AH784" s="423"/>
      <c r="AI784" s="423"/>
      <c r="AJ784" s="423"/>
      <c r="AK784" s="423"/>
      <c r="AL784" s="423"/>
      <c r="AM784" s="297"/>
    </row>
    <row r="785" spans="1:39" ht="15.75" hidden="1" outlineLevel="1">
      <c r="A785" s="532"/>
      <c r="B785" s="319" t="s">
        <v>499</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4"/>
      <c r="Z785" s="414"/>
      <c r="AA785" s="414"/>
      <c r="AB785" s="414"/>
      <c r="AC785" s="414"/>
      <c r="AD785" s="414"/>
      <c r="AE785" s="414"/>
      <c r="AF785" s="414"/>
      <c r="AG785" s="414"/>
      <c r="AH785" s="414"/>
      <c r="AI785" s="414"/>
      <c r="AJ785" s="414"/>
      <c r="AK785" s="414"/>
      <c r="AL785" s="414"/>
      <c r="AM785" s="292"/>
    </row>
    <row r="786" spans="1:39" hidden="1" outlineLevel="1">
      <c r="A786" s="532">
        <v>6</v>
      </c>
      <c r="B786" s="428"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5"/>
      <c r="Z786" s="415"/>
      <c r="AA786" s="415"/>
      <c r="AB786" s="415"/>
      <c r="AC786" s="415"/>
      <c r="AD786" s="415"/>
      <c r="AE786" s="415"/>
      <c r="AF786" s="415"/>
      <c r="AG786" s="415"/>
      <c r="AH786" s="415"/>
      <c r="AI786" s="415"/>
      <c r="AJ786" s="415"/>
      <c r="AK786" s="415"/>
      <c r="AL786" s="415"/>
      <c r="AM786" s="296">
        <f>SUM(Y786:AL786)</f>
        <v>0</v>
      </c>
    </row>
    <row r="787" spans="1:39" hidden="1" outlineLevel="1">
      <c r="A787" s="532"/>
      <c r="B787" s="294" t="s">
        <v>343</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1">
        <f>Y786</f>
        <v>0</v>
      </c>
      <c r="Z787" s="411">
        <f t="shared" ref="Z787" si="2351">Z786</f>
        <v>0</v>
      </c>
      <c r="AA787" s="411">
        <f t="shared" ref="AA787" si="2352">AA786</f>
        <v>0</v>
      </c>
      <c r="AB787" s="411">
        <f t="shared" ref="AB787" si="2353">AB786</f>
        <v>0</v>
      </c>
      <c r="AC787" s="411">
        <f t="shared" ref="AC787" si="2354">AC786</f>
        <v>0</v>
      </c>
      <c r="AD787" s="411">
        <f t="shared" ref="AD787" si="2355">AD786</f>
        <v>0</v>
      </c>
      <c r="AE787" s="411">
        <f t="shared" ref="AE787" si="2356">AE786</f>
        <v>0</v>
      </c>
      <c r="AF787" s="411">
        <f t="shared" ref="AF787" si="2357">AF786</f>
        <v>0</v>
      </c>
      <c r="AG787" s="411">
        <f t="shared" ref="AG787" si="2358">AG786</f>
        <v>0</v>
      </c>
      <c r="AH787" s="411">
        <f t="shared" ref="AH787" si="2359">AH786</f>
        <v>0</v>
      </c>
      <c r="AI787" s="411">
        <f t="shared" ref="AI787" si="2360">AI786</f>
        <v>0</v>
      </c>
      <c r="AJ787" s="411">
        <f t="shared" ref="AJ787" si="2361">AJ786</f>
        <v>0</v>
      </c>
      <c r="AK787" s="411">
        <f t="shared" ref="AK787" si="2362">AK786</f>
        <v>0</v>
      </c>
      <c r="AL787" s="411">
        <f t="shared" ref="AL787" si="2363">AL786</f>
        <v>0</v>
      </c>
      <c r="AM787" s="311"/>
    </row>
    <row r="788" spans="1:39" hidden="1" outlineLevel="1">
      <c r="A788" s="532"/>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6"/>
      <c r="Z788" s="416"/>
      <c r="AA788" s="416"/>
      <c r="AB788" s="416"/>
      <c r="AC788" s="416"/>
      <c r="AD788" s="416"/>
      <c r="AE788" s="416"/>
      <c r="AF788" s="416"/>
      <c r="AG788" s="416"/>
      <c r="AH788" s="416"/>
      <c r="AI788" s="416"/>
      <c r="AJ788" s="416"/>
      <c r="AK788" s="416"/>
      <c r="AL788" s="416"/>
      <c r="AM788" s="313"/>
    </row>
    <row r="789" spans="1:39" ht="30" hidden="1" outlineLevel="1">
      <c r="A789" s="532">
        <v>7</v>
      </c>
      <c r="B789" s="428"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5"/>
      <c r="Z789" s="415"/>
      <c r="AA789" s="415"/>
      <c r="AB789" s="415"/>
      <c r="AC789" s="415"/>
      <c r="AD789" s="415"/>
      <c r="AE789" s="415"/>
      <c r="AF789" s="415"/>
      <c r="AG789" s="415"/>
      <c r="AH789" s="415"/>
      <c r="AI789" s="415"/>
      <c r="AJ789" s="415"/>
      <c r="AK789" s="415"/>
      <c r="AL789" s="415"/>
      <c r="AM789" s="296">
        <f>SUM(Y789:AL789)</f>
        <v>0</v>
      </c>
    </row>
    <row r="790" spans="1:39" hidden="1" outlineLevel="1">
      <c r="A790" s="532"/>
      <c r="B790" s="294" t="s">
        <v>343</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1">
        <f>Y789</f>
        <v>0</v>
      </c>
      <c r="Z790" s="411">
        <f t="shared" ref="Z790" si="2364">Z789</f>
        <v>0</v>
      </c>
      <c r="AA790" s="411">
        <f t="shared" ref="AA790" si="2365">AA789</f>
        <v>0</v>
      </c>
      <c r="AB790" s="411">
        <f t="shared" ref="AB790" si="2366">AB789</f>
        <v>0</v>
      </c>
      <c r="AC790" s="411">
        <f t="shared" ref="AC790" si="2367">AC789</f>
        <v>0</v>
      </c>
      <c r="AD790" s="411">
        <f t="shared" ref="AD790" si="2368">AD789</f>
        <v>0</v>
      </c>
      <c r="AE790" s="411">
        <f t="shared" ref="AE790" si="2369">AE789</f>
        <v>0</v>
      </c>
      <c r="AF790" s="411">
        <f t="shared" ref="AF790" si="2370">AF789</f>
        <v>0</v>
      </c>
      <c r="AG790" s="411">
        <f t="shared" ref="AG790" si="2371">AG789</f>
        <v>0</v>
      </c>
      <c r="AH790" s="411">
        <f t="shared" ref="AH790" si="2372">AH789</f>
        <v>0</v>
      </c>
      <c r="AI790" s="411">
        <f t="shared" ref="AI790" si="2373">AI789</f>
        <v>0</v>
      </c>
      <c r="AJ790" s="411">
        <f t="shared" ref="AJ790" si="2374">AJ789</f>
        <v>0</v>
      </c>
      <c r="AK790" s="411">
        <f t="shared" ref="AK790" si="2375">AK789</f>
        <v>0</v>
      </c>
      <c r="AL790" s="411">
        <f t="shared" ref="AL790" si="2376">AL789</f>
        <v>0</v>
      </c>
      <c r="AM790" s="311"/>
    </row>
    <row r="791" spans="1:39" hidden="1" outlineLevel="1">
      <c r="A791" s="532"/>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6"/>
      <c r="Z791" s="417"/>
      <c r="AA791" s="416"/>
      <c r="AB791" s="416"/>
      <c r="AC791" s="416"/>
      <c r="AD791" s="416"/>
      <c r="AE791" s="416"/>
      <c r="AF791" s="416"/>
      <c r="AG791" s="416"/>
      <c r="AH791" s="416"/>
      <c r="AI791" s="416"/>
      <c r="AJ791" s="416"/>
      <c r="AK791" s="416"/>
      <c r="AL791" s="416"/>
      <c r="AM791" s="313"/>
    </row>
    <row r="792" spans="1:39" ht="30" hidden="1" outlineLevel="1">
      <c r="A792" s="532">
        <v>8</v>
      </c>
      <c r="B792" s="428"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5"/>
      <c r="Z792" s="415"/>
      <c r="AA792" s="415"/>
      <c r="AB792" s="415"/>
      <c r="AC792" s="415"/>
      <c r="AD792" s="415"/>
      <c r="AE792" s="415"/>
      <c r="AF792" s="415"/>
      <c r="AG792" s="415"/>
      <c r="AH792" s="415"/>
      <c r="AI792" s="415"/>
      <c r="AJ792" s="415"/>
      <c r="AK792" s="415"/>
      <c r="AL792" s="415"/>
      <c r="AM792" s="296">
        <f>SUM(Y792:AL792)</f>
        <v>0</v>
      </c>
    </row>
    <row r="793" spans="1:39" hidden="1" outlineLevel="1">
      <c r="A793" s="532"/>
      <c r="B793" s="294" t="s">
        <v>343</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1">
        <f>Y792</f>
        <v>0</v>
      </c>
      <c r="Z793" s="411">
        <f t="shared" ref="Z793" si="2377">Z792</f>
        <v>0</v>
      </c>
      <c r="AA793" s="411">
        <f t="shared" ref="AA793" si="2378">AA792</f>
        <v>0</v>
      </c>
      <c r="AB793" s="411">
        <f t="shared" ref="AB793" si="2379">AB792</f>
        <v>0</v>
      </c>
      <c r="AC793" s="411">
        <f t="shared" ref="AC793" si="2380">AC792</f>
        <v>0</v>
      </c>
      <c r="AD793" s="411">
        <f t="shared" ref="AD793" si="2381">AD792</f>
        <v>0</v>
      </c>
      <c r="AE793" s="411">
        <f t="shared" ref="AE793" si="2382">AE792</f>
        <v>0</v>
      </c>
      <c r="AF793" s="411">
        <f t="shared" ref="AF793" si="2383">AF792</f>
        <v>0</v>
      </c>
      <c r="AG793" s="411">
        <f t="shared" ref="AG793" si="2384">AG792</f>
        <v>0</v>
      </c>
      <c r="AH793" s="411">
        <f t="shared" ref="AH793" si="2385">AH792</f>
        <v>0</v>
      </c>
      <c r="AI793" s="411">
        <f t="shared" ref="AI793" si="2386">AI792</f>
        <v>0</v>
      </c>
      <c r="AJ793" s="411">
        <f t="shared" ref="AJ793" si="2387">AJ792</f>
        <v>0</v>
      </c>
      <c r="AK793" s="411">
        <f t="shared" ref="AK793" si="2388">AK792</f>
        <v>0</v>
      </c>
      <c r="AL793" s="411">
        <f t="shared" ref="AL793" si="2389">AL792</f>
        <v>0</v>
      </c>
      <c r="AM793" s="311"/>
    </row>
    <row r="794" spans="1:39" hidden="1" outlineLevel="1">
      <c r="A794" s="532"/>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6"/>
      <c r="Z794" s="417"/>
      <c r="AA794" s="416"/>
      <c r="AB794" s="416"/>
      <c r="AC794" s="416"/>
      <c r="AD794" s="416"/>
      <c r="AE794" s="416"/>
      <c r="AF794" s="416"/>
      <c r="AG794" s="416"/>
      <c r="AH794" s="416"/>
      <c r="AI794" s="416"/>
      <c r="AJ794" s="416"/>
      <c r="AK794" s="416"/>
      <c r="AL794" s="416"/>
      <c r="AM794" s="313"/>
    </row>
    <row r="795" spans="1:39" ht="30" hidden="1" outlineLevel="1">
      <c r="A795" s="532">
        <v>9</v>
      </c>
      <c r="B795" s="428"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5"/>
      <c r="Z795" s="415"/>
      <c r="AA795" s="415"/>
      <c r="AB795" s="415"/>
      <c r="AC795" s="415"/>
      <c r="AD795" s="415"/>
      <c r="AE795" s="415"/>
      <c r="AF795" s="415"/>
      <c r="AG795" s="415"/>
      <c r="AH795" s="415"/>
      <c r="AI795" s="415"/>
      <c r="AJ795" s="415"/>
      <c r="AK795" s="415"/>
      <c r="AL795" s="415"/>
      <c r="AM795" s="296">
        <f>SUM(Y795:AL795)</f>
        <v>0</v>
      </c>
    </row>
    <row r="796" spans="1:39" hidden="1" outlineLevel="1">
      <c r="A796" s="532"/>
      <c r="B796" s="294" t="s">
        <v>343</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1">
        <f>Y795</f>
        <v>0</v>
      </c>
      <c r="Z796" s="411">
        <f t="shared" ref="Z796" si="2390">Z795</f>
        <v>0</v>
      </c>
      <c r="AA796" s="411">
        <f t="shared" ref="AA796" si="2391">AA795</f>
        <v>0</v>
      </c>
      <c r="AB796" s="411">
        <f t="shared" ref="AB796" si="2392">AB795</f>
        <v>0</v>
      </c>
      <c r="AC796" s="411">
        <f t="shared" ref="AC796" si="2393">AC795</f>
        <v>0</v>
      </c>
      <c r="AD796" s="411">
        <f t="shared" ref="AD796" si="2394">AD795</f>
        <v>0</v>
      </c>
      <c r="AE796" s="411">
        <f t="shared" ref="AE796" si="2395">AE795</f>
        <v>0</v>
      </c>
      <c r="AF796" s="411">
        <f t="shared" ref="AF796" si="2396">AF795</f>
        <v>0</v>
      </c>
      <c r="AG796" s="411">
        <f t="shared" ref="AG796" si="2397">AG795</f>
        <v>0</v>
      </c>
      <c r="AH796" s="411">
        <f t="shared" ref="AH796" si="2398">AH795</f>
        <v>0</v>
      </c>
      <c r="AI796" s="411">
        <f t="shared" ref="AI796" si="2399">AI795</f>
        <v>0</v>
      </c>
      <c r="AJ796" s="411">
        <f t="shared" ref="AJ796" si="2400">AJ795</f>
        <v>0</v>
      </c>
      <c r="AK796" s="411">
        <f t="shared" ref="AK796" si="2401">AK795</f>
        <v>0</v>
      </c>
      <c r="AL796" s="411">
        <f t="shared" ref="AL796" si="2402">AL795</f>
        <v>0</v>
      </c>
      <c r="AM796" s="311"/>
    </row>
    <row r="797" spans="1:39" hidden="1" outlineLevel="1">
      <c r="A797" s="532"/>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6"/>
      <c r="Z797" s="416"/>
      <c r="AA797" s="416"/>
      <c r="AB797" s="416"/>
      <c r="AC797" s="416"/>
      <c r="AD797" s="416"/>
      <c r="AE797" s="416"/>
      <c r="AF797" s="416"/>
      <c r="AG797" s="416"/>
      <c r="AH797" s="416"/>
      <c r="AI797" s="416"/>
      <c r="AJ797" s="416"/>
      <c r="AK797" s="416"/>
      <c r="AL797" s="416"/>
      <c r="AM797" s="313"/>
    </row>
    <row r="798" spans="1:39" ht="30" hidden="1" outlineLevel="1">
      <c r="A798" s="532">
        <v>10</v>
      </c>
      <c r="B798" s="428"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5"/>
      <c r="Z798" s="415"/>
      <c r="AA798" s="415"/>
      <c r="AB798" s="415"/>
      <c r="AC798" s="415"/>
      <c r="AD798" s="415"/>
      <c r="AE798" s="415"/>
      <c r="AF798" s="415"/>
      <c r="AG798" s="415"/>
      <c r="AH798" s="415"/>
      <c r="AI798" s="415"/>
      <c r="AJ798" s="415"/>
      <c r="AK798" s="415"/>
      <c r="AL798" s="415"/>
      <c r="AM798" s="296">
        <f>SUM(Y798:AL798)</f>
        <v>0</v>
      </c>
    </row>
    <row r="799" spans="1:39" hidden="1" outlineLevel="1">
      <c r="A799" s="532"/>
      <c r="B799" s="294" t="s">
        <v>343</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1">
        <f>Y798</f>
        <v>0</v>
      </c>
      <c r="Z799" s="411">
        <f t="shared" ref="Z799" si="2403">Z798</f>
        <v>0</v>
      </c>
      <c r="AA799" s="411">
        <f t="shared" ref="AA799" si="2404">AA798</f>
        <v>0</v>
      </c>
      <c r="AB799" s="411">
        <f t="shared" ref="AB799" si="2405">AB798</f>
        <v>0</v>
      </c>
      <c r="AC799" s="411">
        <f t="shared" ref="AC799" si="2406">AC798</f>
        <v>0</v>
      </c>
      <c r="AD799" s="411">
        <f t="shared" ref="AD799" si="2407">AD798</f>
        <v>0</v>
      </c>
      <c r="AE799" s="411">
        <f t="shared" ref="AE799" si="2408">AE798</f>
        <v>0</v>
      </c>
      <c r="AF799" s="411">
        <f t="shared" ref="AF799" si="2409">AF798</f>
        <v>0</v>
      </c>
      <c r="AG799" s="411">
        <f t="shared" ref="AG799" si="2410">AG798</f>
        <v>0</v>
      </c>
      <c r="AH799" s="411">
        <f t="shared" ref="AH799" si="2411">AH798</f>
        <v>0</v>
      </c>
      <c r="AI799" s="411">
        <f t="shared" ref="AI799" si="2412">AI798</f>
        <v>0</v>
      </c>
      <c r="AJ799" s="411">
        <f t="shared" ref="AJ799" si="2413">AJ798</f>
        <v>0</v>
      </c>
      <c r="AK799" s="411">
        <f t="shared" ref="AK799" si="2414">AK798</f>
        <v>0</v>
      </c>
      <c r="AL799" s="411">
        <f t="shared" ref="AL799" si="2415">AL798</f>
        <v>0</v>
      </c>
      <c r="AM799" s="311"/>
    </row>
    <row r="800" spans="1:39" hidden="1" outlineLevel="1">
      <c r="A800" s="532"/>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6"/>
      <c r="Z800" s="417"/>
      <c r="AA800" s="416"/>
      <c r="AB800" s="416"/>
      <c r="AC800" s="416"/>
      <c r="AD800" s="416"/>
      <c r="AE800" s="416"/>
      <c r="AF800" s="416"/>
      <c r="AG800" s="416"/>
      <c r="AH800" s="416"/>
      <c r="AI800" s="416"/>
      <c r="AJ800" s="416"/>
      <c r="AK800" s="416"/>
      <c r="AL800" s="416"/>
      <c r="AM800" s="313"/>
    </row>
    <row r="801" spans="1:39" ht="15.75" hidden="1" outlineLevel="1">
      <c r="A801" s="532"/>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4"/>
      <c r="Z801" s="414"/>
      <c r="AA801" s="414"/>
      <c r="AB801" s="414"/>
      <c r="AC801" s="414"/>
      <c r="AD801" s="414"/>
      <c r="AE801" s="414"/>
      <c r="AF801" s="414"/>
      <c r="AG801" s="414"/>
      <c r="AH801" s="414"/>
      <c r="AI801" s="414"/>
      <c r="AJ801" s="414"/>
      <c r="AK801" s="414"/>
      <c r="AL801" s="414"/>
      <c r="AM801" s="292"/>
    </row>
    <row r="802" spans="1:39" ht="30" hidden="1" outlineLevel="1">
      <c r="A802" s="532">
        <v>11</v>
      </c>
      <c r="B802" s="428"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6"/>
      <c r="Z802" s="415"/>
      <c r="AA802" s="415"/>
      <c r="AB802" s="415"/>
      <c r="AC802" s="415"/>
      <c r="AD802" s="415"/>
      <c r="AE802" s="415"/>
      <c r="AF802" s="415"/>
      <c r="AG802" s="415"/>
      <c r="AH802" s="415"/>
      <c r="AI802" s="415"/>
      <c r="AJ802" s="415"/>
      <c r="AK802" s="415"/>
      <c r="AL802" s="415"/>
      <c r="AM802" s="296">
        <f>SUM(Y802:AL802)</f>
        <v>0</v>
      </c>
    </row>
    <row r="803" spans="1:39" hidden="1" outlineLevel="1">
      <c r="A803" s="532"/>
      <c r="B803" s="294" t="s">
        <v>343</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1">
        <f>Y802</f>
        <v>0</v>
      </c>
      <c r="Z803" s="411">
        <f t="shared" ref="Z803" si="2416">Z802</f>
        <v>0</v>
      </c>
      <c r="AA803" s="411">
        <f t="shared" ref="AA803" si="2417">AA802</f>
        <v>0</v>
      </c>
      <c r="AB803" s="411">
        <f t="shared" ref="AB803" si="2418">AB802</f>
        <v>0</v>
      </c>
      <c r="AC803" s="411">
        <f t="shared" ref="AC803" si="2419">AC802</f>
        <v>0</v>
      </c>
      <c r="AD803" s="411">
        <f t="shared" ref="AD803" si="2420">AD802</f>
        <v>0</v>
      </c>
      <c r="AE803" s="411">
        <f t="shared" ref="AE803" si="2421">AE802</f>
        <v>0</v>
      </c>
      <c r="AF803" s="411">
        <f t="shared" ref="AF803" si="2422">AF802</f>
        <v>0</v>
      </c>
      <c r="AG803" s="411">
        <f t="shared" ref="AG803" si="2423">AG802</f>
        <v>0</v>
      </c>
      <c r="AH803" s="411">
        <f t="shared" ref="AH803" si="2424">AH802</f>
        <v>0</v>
      </c>
      <c r="AI803" s="411">
        <f t="shared" ref="AI803" si="2425">AI802</f>
        <v>0</v>
      </c>
      <c r="AJ803" s="411">
        <f t="shared" ref="AJ803" si="2426">AJ802</f>
        <v>0</v>
      </c>
      <c r="AK803" s="411">
        <f t="shared" ref="AK803" si="2427">AK802</f>
        <v>0</v>
      </c>
      <c r="AL803" s="411">
        <f t="shared" ref="AL803" si="2428">AL802</f>
        <v>0</v>
      </c>
      <c r="AM803" s="297"/>
    </row>
    <row r="804" spans="1:39" hidden="1" outlineLevel="1">
      <c r="A804" s="532"/>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2"/>
      <c r="Z804" s="423"/>
      <c r="AA804" s="423"/>
      <c r="AB804" s="423"/>
      <c r="AC804" s="423"/>
      <c r="AD804" s="423"/>
      <c r="AE804" s="423"/>
      <c r="AF804" s="423"/>
      <c r="AG804" s="423"/>
      <c r="AH804" s="423"/>
      <c r="AI804" s="423"/>
      <c r="AJ804" s="423"/>
      <c r="AK804" s="423"/>
      <c r="AL804" s="423"/>
      <c r="AM804" s="306"/>
    </row>
    <row r="805" spans="1:39" ht="45" hidden="1" outlineLevel="1">
      <c r="A805" s="532">
        <v>12</v>
      </c>
      <c r="B805" s="428"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10"/>
      <c r="Z805" s="415"/>
      <c r="AA805" s="415"/>
      <c r="AB805" s="415"/>
      <c r="AC805" s="415"/>
      <c r="AD805" s="415"/>
      <c r="AE805" s="415"/>
      <c r="AF805" s="415"/>
      <c r="AG805" s="415"/>
      <c r="AH805" s="415"/>
      <c r="AI805" s="415"/>
      <c r="AJ805" s="415"/>
      <c r="AK805" s="415"/>
      <c r="AL805" s="415"/>
      <c r="AM805" s="296">
        <f>SUM(Y805:AL805)</f>
        <v>0</v>
      </c>
    </row>
    <row r="806" spans="1:39" hidden="1" outlineLevel="1">
      <c r="A806" s="532"/>
      <c r="B806" s="294" t="s">
        <v>343</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1">
        <f>Y805</f>
        <v>0</v>
      </c>
      <c r="Z806" s="411">
        <f t="shared" ref="Z806" si="2429">Z805</f>
        <v>0</v>
      </c>
      <c r="AA806" s="411">
        <f t="shared" ref="AA806" si="2430">AA805</f>
        <v>0</v>
      </c>
      <c r="AB806" s="411">
        <f t="shared" ref="AB806" si="2431">AB805</f>
        <v>0</v>
      </c>
      <c r="AC806" s="411">
        <f t="shared" ref="AC806" si="2432">AC805</f>
        <v>0</v>
      </c>
      <c r="AD806" s="411">
        <f t="shared" ref="AD806" si="2433">AD805</f>
        <v>0</v>
      </c>
      <c r="AE806" s="411">
        <f t="shared" ref="AE806" si="2434">AE805</f>
        <v>0</v>
      </c>
      <c r="AF806" s="411">
        <f t="shared" ref="AF806" si="2435">AF805</f>
        <v>0</v>
      </c>
      <c r="AG806" s="411">
        <f t="shared" ref="AG806" si="2436">AG805</f>
        <v>0</v>
      </c>
      <c r="AH806" s="411">
        <f t="shared" ref="AH806" si="2437">AH805</f>
        <v>0</v>
      </c>
      <c r="AI806" s="411">
        <f t="shared" ref="AI806" si="2438">AI805</f>
        <v>0</v>
      </c>
      <c r="AJ806" s="411">
        <f t="shared" ref="AJ806" si="2439">AJ805</f>
        <v>0</v>
      </c>
      <c r="AK806" s="411">
        <f t="shared" ref="AK806" si="2440">AK805</f>
        <v>0</v>
      </c>
      <c r="AL806" s="411">
        <f t="shared" ref="AL806" si="2441">AL805</f>
        <v>0</v>
      </c>
      <c r="AM806" s="297"/>
    </row>
    <row r="807" spans="1:39" hidden="1" outlineLevel="1">
      <c r="A807" s="532"/>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22"/>
      <c r="Z807" s="422"/>
      <c r="AA807" s="412"/>
      <c r="AB807" s="412"/>
      <c r="AC807" s="412"/>
      <c r="AD807" s="412"/>
      <c r="AE807" s="412"/>
      <c r="AF807" s="412"/>
      <c r="AG807" s="412"/>
      <c r="AH807" s="412"/>
      <c r="AI807" s="412"/>
      <c r="AJ807" s="412"/>
      <c r="AK807" s="412"/>
      <c r="AL807" s="412"/>
      <c r="AM807" s="306"/>
    </row>
    <row r="808" spans="1:39" ht="30" hidden="1" outlineLevel="1">
      <c r="A808" s="532">
        <v>13</v>
      </c>
      <c r="B808" s="428"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10"/>
      <c r="Z808" s="415"/>
      <c r="AA808" s="415"/>
      <c r="AB808" s="415"/>
      <c r="AC808" s="415"/>
      <c r="AD808" s="415"/>
      <c r="AE808" s="415"/>
      <c r="AF808" s="415"/>
      <c r="AG808" s="415"/>
      <c r="AH808" s="415"/>
      <c r="AI808" s="415"/>
      <c r="AJ808" s="415"/>
      <c r="AK808" s="415"/>
      <c r="AL808" s="415"/>
      <c r="AM808" s="296">
        <f>SUM(Y808:AL808)</f>
        <v>0</v>
      </c>
    </row>
    <row r="809" spans="1:39" hidden="1" outlineLevel="1">
      <c r="A809" s="532"/>
      <c r="B809" s="294" t="s">
        <v>343</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1">
        <f>Y808</f>
        <v>0</v>
      </c>
      <c r="Z809" s="411">
        <f t="shared" ref="Z809" si="2442">Z808</f>
        <v>0</v>
      </c>
      <c r="AA809" s="411">
        <f t="shared" ref="AA809" si="2443">AA808</f>
        <v>0</v>
      </c>
      <c r="AB809" s="411">
        <f t="shared" ref="AB809" si="2444">AB808</f>
        <v>0</v>
      </c>
      <c r="AC809" s="411">
        <f t="shared" ref="AC809" si="2445">AC808</f>
        <v>0</v>
      </c>
      <c r="AD809" s="411">
        <f t="shared" ref="AD809" si="2446">AD808</f>
        <v>0</v>
      </c>
      <c r="AE809" s="411">
        <f t="shared" ref="AE809" si="2447">AE808</f>
        <v>0</v>
      </c>
      <c r="AF809" s="411">
        <f t="shared" ref="AF809" si="2448">AF808</f>
        <v>0</v>
      </c>
      <c r="AG809" s="411">
        <f t="shared" ref="AG809" si="2449">AG808</f>
        <v>0</v>
      </c>
      <c r="AH809" s="411">
        <f t="shared" ref="AH809" si="2450">AH808</f>
        <v>0</v>
      </c>
      <c r="AI809" s="411">
        <f t="shared" ref="AI809" si="2451">AI808</f>
        <v>0</v>
      </c>
      <c r="AJ809" s="411">
        <f t="shared" ref="AJ809" si="2452">AJ808</f>
        <v>0</v>
      </c>
      <c r="AK809" s="411">
        <f t="shared" ref="AK809" si="2453">AK808</f>
        <v>0</v>
      </c>
      <c r="AL809" s="411">
        <f t="shared" ref="AL809" si="2454">AL808</f>
        <v>0</v>
      </c>
      <c r="AM809" s="306"/>
    </row>
    <row r="810" spans="1:39" hidden="1" outlineLevel="1">
      <c r="A810" s="532"/>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2"/>
      <c r="Z810" s="412"/>
      <c r="AA810" s="412"/>
      <c r="AB810" s="412"/>
      <c r="AC810" s="412"/>
      <c r="AD810" s="412"/>
      <c r="AE810" s="412"/>
      <c r="AF810" s="412"/>
      <c r="AG810" s="412"/>
      <c r="AH810" s="412"/>
      <c r="AI810" s="412"/>
      <c r="AJ810" s="412"/>
      <c r="AK810" s="412"/>
      <c r="AL810" s="412"/>
      <c r="AM810" s="306"/>
    </row>
    <row r="811" spans="1:39" ht="15.75" hidden="1" outlineLevel="1">
      <c r="A811" s="532"/>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4"/>
      <c r="Z811" s="414"/>
      <c r="AA811" s="414"/>
      <c r="AB811" s="414"/>
      <c r="AC811" s="414"/>
      <c r="AD811" s="414"/>
      <c r="AE811" s="414"/>
      <c r="AF811" s="414"/>
      <c r="AG811" s="414"/>
      <c r="AH811" s="414"/>
      <c r="AI811" s="414"/>
      <c r="AJ811" s="414"/>
      <c r="AK811" s="414"/>
      <c r="AL811" s="414"/>
      <c r="AM811" s="292"/>
    </row>
    <row r="812" spans="1:39" hidden="1" outlineLevel="1">
      <c r="A812" s="532">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5"/>
      <c r="Z812" s="415"/>
      <c r="AA812" s="415"/>
      <c r="AB812" s="415"/>
      <c r="AC812" s="415"/>
      <c r="AD812" s="415"/>
      <c r="AE812" s="415"/>
      <c r="AF812" s="410"/>
      <c r="AG812" s="410"/>
      <c r="AH812" s="410"/>
      <c r="AI812" s="410"/>
      <c r="AJ812" s="410"/>
      <c r="AK812" s="410"/>
      <c r="AL812" s="410"/>
      <c r="AM812" s="296">
        <f>SUM(Y812:AL812)</f>
        <v>0</v>
      </c>
    </row>
    <row r="813" spans="1:39" hidden="1" outlineLevel="1">
      <c r="A813" s="532"/>
      <c r="B813" s="294" t="s">
        <v>343</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1">
        <f>Y812</f>
        <v>0</v>
      </c>
      <c r="Z813" s="411">
        <f t="shared" ref="Z813" si="2455">Z812</f>
        <v>0</v>
      </c>
      <c r="AA813" s="411">
        <f t="shared" ref="AA813" si="2456">AA812</f>
        <v>0</v>
      </c>
      <c r="AB813" s="411">
        <f t="shared" ref="AB813" si="2457">AB812</f>
        <v>0</v>
      </c>
      <c r="AC813" s="411">
        <f t="shared" ref="AC813" si="2458">AC812</f>
        <v>0</v>
      </c>
      <c r="AD813" s="411">
        <f t="shared" ref="AD813" si="2459">AD812</f>
        <v>0</v>
      </c>
      <c r="AE813" s="411">
        <f t="shared" ref="AE813" si="2460">AE812</f>
        <v>0</v>
      </c>
      <c r="AF813" s="411">
        <f t="shared" ref="AF813" si="2461">AF812</f>
        <v>0</v>
      </c>
      <c r="AG813" s="411">
        <f t="shared" ref="AG813" si="2462">AG812</f>
        <v>0</v>
      </c>
      <c r="AH813" s="411">
        <f t="shared" ref="AH813" si="2463">AH812</f>
        <v>0</v>
      </c>
      <c r="AI813" s="411">
        <f t="shared" ref="AI813" si="2464">AI812</f>
        <v>0</v>
      </c>
      <c r="AJ813" s="411">
        <f t="shared" ref="AJ813" si="2465">AJ812</f>
        <v>0</v>
      </c>
      <c r="AK813" s="411">
        <f t="shared" ref="AK813" si="2466">AK812</f>
        <v>0</v>
      </c>
      <c r="AL813" s="411">
        <f t="shared" ref="AL813" si="2467">AL812</f>
        <v>0</v>
      </c>
      <c r="AM813" s="297"/>
    </row>
    <row r="814" spans="1:39" hidden="1" outlineLevel="1">
      <c r="A814" s="532"/>
      <c r="B814" s="315"/>
      <c r="C814" s="305"/>
      <c r="D814" s="291"/>
      <c r="E814" s="291"/>
      <c r="F814" s="291"/>
      <c r="G814" s="291"/>
      <c r="H814" s="291"/>
      <c r="I814" s="291"/>
      <c r="J814" s="291"/>
      <c r="K814" s="291"/>
      <c r="L814" s="291"/>
      <c r="M814" s="291"/>
      <c r="N814" s="468"/>
      <c r="O814" s="291"/>
      <c r="P814" s="291"/>
      <c r="Q814" s="291"/>
      <c r="R814" s="291"/>
      <c r="S814" s="291"/>
      <c r="T814" s="291"/>
      <c r="U814" s="291"/>
      <c r="V814" s="291"/>
      <c r="W814" s="291"/>
      <c r="X814" s="291"/>
      <c r="Y814" s="412"/>
      <c r="Z814" s="412"/>
      <c r="AA814" s="412"/>
      <c r="AB814" s="412"/>
      <c r="AC814" s="412"/>
      <c r="AD814" s="412"/>
      <c r="AE814" s="412"/>
      <c r="AF814" s="412"/>
      <c r="AG814" s="412"/>
      <c r="AH814" s="412"/>
      <c r="AI814" s="412"/>
      <c r="AJ814" s="412"/>
      <c r="AK814" s="412"/>
      <c r="AL814" s="412"/>
      <c r="AM814" s="306"/>
    </row>
    <row r="815" spans="1:39" s="309" customFormat="1" ht="15.75" hidden="1" outlineLevel="1">
      <c r="A815" s="532"/>
      <c r="B815" s="288" t="s">
        <v>491</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2"/>
      <c r="Z815" s="412"/>
      <c r="AA815" s="412"/>
      <c r="AB815" s="412"/>
      <c r="AC815" s="412"/>
      <c r="AD815" s="412"/>
      <c r="AE815" s="416"/>
      <c r="AF815" s="416"/>
      <c r="AG815" s="416"/>
      <c r="AH815" s="416"/>
      <c r="AI815" s="416"/>
      <c r="AJ815" s="416"/>
      <c r="AK815" s="416"/>
      <c r="AL815" s="416"/>
      <c r="AM815" s="517"/>
    </row>
    <row r="816" spans="1:39" hidden="1" outlineLevel="1">
      <c r="A816" s="532">
        <v>15</v>
      </c>
      <c r="B816" s="294" t="s">
        <v>496</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5"/>
      <c r="Z816" s="415"/>
      <c r="AA816" s="415"/>
      <c r="AB816" s="415"/>
      <c r="AC816" s="415"/>
      <c r="AD816" s="415"/>
      <c r="AE816" s="415"/>
      <c r="AF816" s="410"/>
      <c r="AG816" s="410"/>
      <c r="AH816" s="410"/>
      <c r="AI816" s="410"/>
      <c r="AJ816" s="410"/>
      <c r="AK816" s="410"/>
      <c r="AL816" s="410"/>
      <c r="AM816" s="296">
        <f>SUM(Y816:AL816)</f>
        <v>0</v>
      </c>
    </row>
    <row r="817" spans="1:39" hidden="1" outlineLevel="1">
      <c r="A817" s="532"/>
      <c r="B817" s="294" t="s">
        <v>343</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1">
        <f>Y816</f>
        <v>0</v>
      </c>
      <c r="Z817" s="411">
        <f t="shared" ref="Z817:AL817" si="2468">Z816</f>
        <v>0</v>
      </c>
      <c r="AA817" s="411">
        <f t="shared" si="2468"/>
        <v>0</v>
      </c>
      <c r="AB817" s="411">
        <f t="shared" si="2468"/>
        <v>0</v>
      </c>
      <c r="AC817" s="411">
        <f t="shared" si="2468"/>
        <v>0</v>
      </c>
      <c r="AD817" s="411">
        <f t="shared" si="2468"/>
        <v>0</v>
      </c>
      <c r="AE817" s="411">
        <f t="shared" si="2468"/>
        <v>0</v>
      </c>
      <c r="AF817" s="411">
        <f t="shared" si="2468"/>
        <v>0</v>
      </c>
      <c r="AG817" s="411">
        <f t="shared" si="2468"/>
        <v>0</v>
      </c>
      <c r="AH817" s="411">
        <f t="shared" si="2468"/>
        <v>0</v>
      </c>
      <c r="AI817" s="411">
        <f t="shared" si="2468"/>
        <v>0</v>
      </c>
      <c r="AJ817" s="411">
        <f t="shared" si="2468"/>
        <v>0</v>
      </c>
      <c r="AK817" s="411">
        <f t="shared" si="2468"/>
        <v>0</v>
      </c>
      <c r="AL817" s="411">
        <f t="shared" si="2468"/>
        <v>0</v>
      </c>
      <c r="AM817" s="297"/>
    </row>
    <row r="818" spans="1:39" hidden="1" outlineLevel="1">
      <c r="A818" s="532"/>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2"/>
      <c r="Z818" s="412"/>
      <c r="AA818" s="412"/>
      <c r="AB818" s="412"/>
      <c r="AC818" s="412"/>
      <c r="AD818" s="412"/>
      <c r="AE818" s="412"/>
      <c r="AF818" s="412"/>
      <c r="AG818" s="412"/>
      <c r="AH818" s="412"/>
      <c r="AI818" s="412"/>
      <c r="AJ818" s="412"/>
      <c r="AK818" s="412"/>
      <c r="AL818" s="412"/>
      <c r="AM818" s="306"/>
    </row>
    <row r="819" spans="1:39" s="283" customFormat="1" hidden="1" outlineLevel="1">
      <c r="A819" s="532">
        <v>16</v>
      </c>
      <c r="B819" s="324" t="s">
        <v>492</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5"/>
      <c r="Z819" s="415"/>
      <c r="AA819" s="415"/>
      <c r="AB819" s="415"/>
      <c r="AC819" s="415"/>
      <c r="AD819" s="415"/>
      <c r="AE819" s="415"/>
      <c r="AF819" s="410"/>
      <c r="AG819" s="410"/>
      <c r="AH819" s="410"/>
      <c r="AI819" s="410"/>
      <c r="AJ819" s="410"/>
      <c r="AK819" s="410"/>
      <c r="AL819" s="410"/>
      <c r="AM819" s="296">
        <f>SUM(Y819:AL819)</f>
        <v>0</v>
      </c>
    </row>
    <row r="820" spans="1:39" s="283" customFormat="1" hidden="1" outlineLevel="1">
      <c r="A820" s="532"/>
      <c r="B820" s="294" t="s">
        <v>343</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1">
        <f>Y819</f>
        <v>0</v>
      </c>
      <c r="Z820" s="411">
        <f t="shared" ref="Z820:AL820" si="2469">Z819</f>
        <v>0</v>
      </c>
      <c r="AA820" s="411">
        <f t="shared" si="2469"/>
        <v>0</v>
      </c>
      <c r="AB820" s="411">
        <f t="shared" si="2469"/>
        <v>0</v>
      </c>
      <c r="AC820" s="411">
        <f t="shared" si="2469"/>
        <v>0</v>
      </c>
      <c r="AD820" s="411">
        <f t="shared" si="2469"/>
        <v>0</v>
      </c>
      <c r="AE820" s="411">
        <f t="shared" si="2469"/>
        <v>0</v>
      </c>
      <c r="AF820" s="411">
        <f t="shared" si="2469"/>
        <v>0</v>
      </c>
      <c r="AG820" s="411">
        <f t="shared" si="2469"/>
        <v>0</v>
      </c>
      <c r="AH820" s="411">
        <f t="shared" si="2469"/>
        <v>0</v>
      </c>
      <c r="AI820" s="411">
        <f t="shared" si="2469"/>
        <v>0</v>
      </c>
      <c r="AJ820" s="411">
        <f t="shared" si="2469"/>
        <v>0</v>
      </c>
      <c r="AK820" s="411">
        <f t="shared" si="2469"/>
        <v>0</v>
      </c>
      <c r="AL820" s="411">
        <f t="shared" si="2469"/>
        <v>0</v>
      </c>
      <c r="AM820" s="297"/>
    </row>
    <row r="821" spans="1:39" s="283" customFormat="1" hidden="1" outlineLevel="1">
      <c r="A821" s="532"/>
      <c r="B821" s="324"/>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2"/>
      <c r="Z821" s="412"/>
      <c r="AA821" s="412"/>
      <c r="AB821" s="412"/>
      <c r="AC821" s="412"/>
      <c r="AD821" s="412"/>
      <c r="AE821" s="416"/>
      <c r="AF821" s="416"/>
      <c r="AG821" s="416"/>
      <c r="AH821" s="416"/>
      <c r="AI821" s="416"/>
      <c r="AJ821" s="416"/>
      <c r="AK821" s="416"/>
      <c r="AL821" s="416"/>
      <c r="AM821" s="313"/>
    </row>
    <row r="822" spans="1:39" ht="15.75" hidden="1" outlineLevel="1">
      <c r="A822" s="532"/>
      <c r="B822" s="519" t="s">
        <v>497</v>
      </c>
      <c r="C822" s="320"/>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4"/>
      <c r="Z822" s="414"/>
      <c r="AA822" s="414"/>
      <c r="AB822" s="414"/>
      <c r="AC822" s="414"/>
      <c r="AD822" s="414"/>
      <c r="AE822" s="414"/>
      <c r="AF822" s="414"/>
      <c r="AG822" s="414"/>
      <c r="AH822" s="414"/>
      <c r="AI822" s="414"/>
      <c r="AJ822" s="414"/>
      <c r="AK822" s="414"/>
      <c r="AL822" s="414"/>
      <c r="AM822" s="292"/>
    </row>
    <row r="823" spans="1:39" hidden="1" outlineLevel="1">
      <c r="A823" s="532">
        <v>17</v>
      </c>
      <c r="B823" s="428"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6"/>
      <c r="Z823" s="410"/>
      <c r="AA823" s="410"/>
      <c r="AB823" s="410"/>
      <c r="AC823" s="410"/>
      <c r="AD823" s="410"/>
      <c r="AE823" s="410"/>
      <c r="AF823" s="415"/>
      <c r="AG823" s="415"/>
      <c r="AH823" s="415"/>
      <c r="AI823" s="415"/>
      <c r="AJ823" s="415"/>
      <c r="AK823" s="415"/>
      <c r="AL823" s="415"/>
      <c r="AM823" s="296">
        <f>SUM(Y823:AL823)</f>
        <v>0</v>
      </c>
    </row>
    <row r="824" spans="1:39" hidden="1" outlineLevel="1">
      <c r="A824" s="532"/>
      <c r="B824" s="294" t="s">
        <v>343</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1">
        <f>Y823</f>
        <v>0</v>
      </c>
      <c r="Z824" s="411">
        <f t="shared" ref="Z824:AL824" si="2470">Z823</f>
        <v>0</v>
      </c>
      <c r="AA824" s="411">
        <f t="shared" si="2470"/>
        <v>0</v>
      </c>
      <c r="AB824" s="411">
        <f t="shared" si="2470"/>
        <v>0</v>
      </c>
      <c r="AC824" s="411">
        <f t="shared" si="2470"/>
        <v>0</v>
      </c>
      <c r="AD824" s="411">
        <f t="shared" si="2470"/>
        <v>0</v>
      </c>
      <c r="AE824" s="411">
        <f t="shared" si="2470"/>
        <v>0</v>
      </c>
      <c r="AF824" s="411">
        <f t="shared" si="2470"/>
        <v>0</v>
      </c>
      <c r="AG824" s="411">
        <f t="shared" si="2470"/>
        <v>0</v>
      </c>
      <c r="AH824" s="411">
        <f t="shared" si="2470"/>
        <v>0</v>
      </c>
      <c r="AI824" s="411">
        <f t="shared" si="2470"/>
        <v>0</v>
      </c>
      <c r="AJ824" s="411">
        <f t="shared" si="2470"/>
        <v>0</v>
      </c>
      <c r="AK824" s="411">
        <f t="shared" si="2470"/>
        <v>0</v>
      </c>
      <c r="AL824" s="411">
        <f t="shared" si="2470"/>
        <v>0</v>
      </c>
      <c r="AM824" s="306"/>
    </row>
    <row r="825" spans="1:39" hidden="1" outlineLevel="1">
      <c r="A825" s="532"/>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22"/>
      <c r="Z825" s="425"/>
      <c r="AA825" s="425"/>
      <c r="AB825" s="425"/>
      <c r="AC825" s="425"/>
      <c r="AD825" s="425"/>
      <c r="AE825" s="425"/>
      <c r="AF825" s="425"/>
      <c r="AG825" s="425"/>
      <c r="AH825" s="425"/>
      <c r="AI825" s="425"/>
      <c r="AJ825" s="425"/>
      <c r="AK825" s="425"/>
      <c r="AL825" s="425"/>
      <c r="AM825" s="306"/>
    </row>
    <row r="826" spans="1:39" hidden="1" outlineLevel="1">
      <c r="A826" s="532">
        <v>18</v>
      </c>
      <c r="B826" s="428"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6"/>
      <c r="Z826" s="410"/>
      <c r="AA826" s="410"/>
      <c r="AB826" s="410"/>
      <c r="AC826" s="410"/>
      <c r="AD826" s="410"/>
      <c r="AE826" s="410"/>
      <c r="AF826" s="415"/>
      <c r="AG826" s="415"/>
      <c r="AH826" s="415"/>
      <c r="AI826" s="415"/>
      <c r="AJ826" s="415"/>
      <c r="AK826" s="415"/>
      <c r="AL826" s="415"/>
      <c r="AM826" s="296">
        <f>SUM(Y826:AL826)</f>
        <v>0</v>
      </c>
    </row>
    <row r="827" spans="1:39" hidden="1" outlineLevel="1">
      <c r="A827" s="532"/>
      <c r="B827" s="294" t="s">
        <v>343</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1">
        <f>Y826</f>
        <v>0</v>
      </c>
      <c r="Z827" s="411">
        <f t="shared" ref="Z827:AL827" si="2471">Z826</f>
        <v>0</v>
      </c>
      <c r="AA827" s="411">
        <f t="shared" si="2471"/>
        <v>0</v>
      </c>
      <c r="AB827" s="411">
        <f t="shared" si="2471"/>
        <v>0</v>
      </c>
      <c r="AC827" s="411">
        <f t="shared" si="2471"/>
        <v>0</v>
      </c>
      <c r="AD827" s="411">
        <f t="shared" si="2471"/>
        <v>0</v>
      </c>
      <c r="AE827" s="411">
        <f t="shared" si="2471"/>
        <v>0</v>
      </c>
      <c r="AF827" s="411">
        <f t="shared" si="2471"/>
        <v>0</v>
      </c>
      <c r="AG827" s="411">
        <f t="shared" si="2471"/>
        <v>0</v>
      </c>
      <c r="AH827" s="411">
        <f t="shared" si="2471"/>
        <v>0</v>
      </c>
      <c r="AI827" s="411">
        <f t="shared" si="2471"/>
        <v>0</v>
      </c>
      <c r="AJ827" s="411">
        <f t="shared" si="2471"/>
        <v>0</v>
      </c>
      <c r="AK827" s="411">
        <f t="shared" si="2471"/>
        <v>0</v>
      </c>
      <c r="AL827" s="411">
        <f t="shared" si="2471"/>
        <v>0</v>
      </c>
      <c r="AM827" s="306"/>
    </row>
    <row r="828" spans="1:39" hidden="1" outlineLevel="1">
      <c r="A828" s="532"/>
      <c r="B828" s="322"/>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3"/>
      <c r="Z828" s="424"/>
      <c r="AA828" s="424"/>
      <c r="AB828" s="424"/>
      <c r="AC828" s="424"/>
      <c r="AD828" s="424"/>
      <c r="AE828" s="424"/>
      <c r="AF828" s="424"/>
      <c r="AG828" s="424"/>
      <c r="AH828" s="424"/>
      <c r="AI828" s="424"/>
      <c r="AJ828" s="424"/>
      <c r="AK828" s="424"/>
      <c r="AL828" s="424"/>
      <c r="AM828" s="297"/>
    </row>
    <row r="829" spans="1:39" hidden="1" outlineLevel="1">
      <c r="A829" s="532">
        <v>19</v>
      </c>
      <c r="B829" s="428"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6"/>
      <c r="Z829" s="410"/>
      <c r="AA829" s="410"/>
      <c r="AB829" s="410"/>
      <c r="AC829" s="410"/>
      <c r="AD829" s="410"/>
      <c r="AE829" s="410"/>
      <c r="AF829" s="415"/>
      <c r="AG829" s="415"/>
      <c r="AH829" s="415"/>
      <c r="AI829" s="415"/>
      <c r="AJ829" s="415"/>
      <c r="AK829" s="415"/>
      <c r="AL829" s="415"/>
      <c r="AM829" s="296">
        <f>SUM(Y829:AL829)</f>
        <v>0</v>
      </c>
    </row>
    <row r="830" spans="1:39" hidden="1" outlineLevel="1">
      <c r="A830" s="532"/>
      <c r="B830" s="294" t="s">
        <v>343</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1">
        <f>Y829</f>
        <v>0</v>
      </c>
      <c r="Z830" s="411">
        <f t="shared" ref="Z830:AL830" si="2472">Z829</f>
        <v>0</v>
      </c>
      <c r="AA830" s="411">
        <f t="shared" si="2472"/>
        <v>0</v>
      </c>
      <c r="AB830" s="411">
        <f t="shared" si="2472"/>
        <v>0</v>
      </c>
      <c r="AC830" s="411">
        <f t="shared" si="2472"/>
        <v>0</v>
      </c>
      <c r="AD830" s="411">
        <f t="shared" si="2472"/>
        <v>0</v>
      </c>
      <c r="AE830" s="411">
        <f t="shared" si="2472"/>
        <v>0</v>
      </c>
      <c r="AF830" s="411">
        <f t="shared" si="2472"/>
        <v>0</v>
      </c>
      <c r="AG830" s="411">
        <f t="shared" si="2472"/>
        <v>0</v>
      </c>
      <c r="AH830" s="411">
        <f t="shared" si="2472"/>
        <v>0</v>
      </c>
      <c r="AI830" s="411">
        <f t="shared" si="2472"/>
        <v>0</v>
      </c>
      <c r="AJ830" s="411">
        <f t="shared" si="2472"/>
        <v>0</v>
      </c>
      <c r="AK830" s="411">
        <f t="shared" si="2472"/>
        <v>0</v>
      </c>
      <c r="AL830" s="411">
        <f t="shared" si="2472"/>
        <v>0</v>
      </c>
      <c r="AM830" s="297"/>
    </row>
    <row r="831" spans="1:39" hidden="1" outlineLevel="1">
      <c r="A831" s="532"/>
      <c r="B831" s="322"/>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2"/>
      <c r="Z831" s="412"/>
      <c r="AA831" s="412"/>
      <c r="AB831" s="412"/>
      <c r="AC831" s="412"/>
      <c r="AD831" s="412"/>
      <c r="AE831" s="412"/>
      <c r="AF831" s="412"/>
      <c r="AG831" s="412"/>
      <c r="AH831" s="412"/>
      <c r="AI831" s="412"/>
      <c r="AJ831" s="412"/>
      <c r="AK831" s="412"/>
      <c r="AL831" s="412"/>
      <c r="AM831" s="306"/>
    </row>
    <row r="832" spans="1:39" hidden="1" outlineLevel="1">
      <c r="A832" s="532">
        <v>20</v>
      </c>
      <c r="B832" s="428"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6"/>
      <c r="Z832" s="410"/>
      <c r="AA832" s="410"/>
      <c r="AB832" s="410"/>
      <c r="AC832" s="410"/>
      <c r="AD832" s="410"/>
      <c r="AE832" s="410"/>
      <c r="AF832" s="415"/>
      <c r="AG832" s="415"/>
      <c r="AH832" s="415"/>
      <c r="AI832" s="415"/>
      <c r="AJ832" s="415"/>
      <c r="AK832" s="415"/>
      <c r="AL832" s="415"/>
      <c r="AM832" s="296">
        <f>SUM(Y832:AL832)</f>
        <v>0</v>
      </c>
    </row>
    <row r="833" spans="1:39" hidden="1" outlineLevel="1">
      <c r="A833" s="532"/>
      <c r="B833" s="294" t="s">
        <v>343</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1">
        <f>Y832</f>
        <v>0</v>
      </c>
      <c r="Z833" s="411">
        <f t="shared" ref="Z833:AL833" si="2473">Z832</f>
        <v>0</v>
      </c>
      <c r="AA833" s="411">
        <f t="shared" si="2473"/>
        <v>0</v>
      </c>
      <c r="AB833" s="411">
        <f t="shared" si="2473"/>
        <v>0</v>
      </c>
      <c r="AC833" s="411">
        <f t="shared" si="2473"/>
        <v>0</v>
      </c>
      <c r="AD833" s="411">
        <f t="shared" si="2473"/>
        <v>0</v>
      </c>
      <c r="AE833" s="411">
        <f t="shared" si="2473"/>
        <v>0</v>
      </c>
      <c r="AF833" s="411">
        <f t="shared" si="2473"/>
        <v>0</v>
      </c>
      <c r="AG833" s="411">
        <f t="shared" si="2473"/>
        <v>0</v>
      </c>
      <c r="AH833" s="411">
        <f t="shared" si="2473"/>
        <v>0</v>
      </c>
      <c r="AI833" s="411">
        <f t="shared" si="2473"/>
        <v>0</v>
      </c>
      <c r="AJ833" s="411">
        <f t="shared" si="2473"/>
        <v>0</v>
      </c>
      <c r="AK833" s="411">
        <f t="shared" si="2473"/>
        <v>0</v>
      </c>
      <c r="AL833" s="411">
        <f t="shared" si="2473"/>
        <v>0</v>
      </c>
      <c r="AM833" s="306"/>
    </row>
    <row r="834" spans="1:39" ht="15.75" hidden="1" outlineLevel="1">
      <c r="A834" s="532"/>
      <c r="B834" s="323"/>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2"/>
      <c r="Z834" s="412"/>
      <c r="AA834" s="412"/>
      <c r="AB834" s="412"/>
      <c r="AC834" s="412"/>
      <c r="AD834" s="412"/>
      <c r="AE834" s="412"/>
      <c r="AF834" s="412"/>
      <c r="AG834" s="412"/>
      <c r="AH834" s="412"/>
      <c r="AI834" s="412"/>
      <c r="AJ834" s="412"/>
      <c r="AK834" s="412"/>
      <c r="AL834" s="412"/>
      <c r="AM834" s="306"/>
    </row>
    <row r="835" spans="1:39" ht="15.75" hidden="1" outlineLevel="1">
      <c r="A835" s="532"/>
      <c r="B835" s="518" t="s">
        <v>504</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22"/>
      <c r="Z835" s="425"/>
      <c r="AA835" s="425"/>
      <c r="AB835" s="425"/>
      <c r="AC835" s="425"/>
      <c r="AD835" s="425"/>
      <c r="AE835" s="425"/>
      <c r="AF835" s="425"/>
      <c r="AG835" s="425"/>
      <c r="AH835" s="425"/>
      <c r="AI835" s="425"/>
      <c r="AJ835" s="425"/>
      <c r="AK835" s="425"/>
      <c r="AL835" s="425"/>
      <c r="AM835" s="306"/>
    </row>
    <row r="836" spans="1:39" ht="15.75" hidden="1" outlineLevel="1">
      <c r="A836" s="532"/>
      <c r="B836" s="504" t="s">
        <v>500</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hidden="1" outlineLevel="1">
      <c r="A837" s="532">
        <v>21</v>
      </c>
      <c r="B837" s="428"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5"/>
      <c r="Z837" s="415"/>
      <c r="AA837" s="415"/>
      <c r="AB837" s="415"/>
      <c r="AC837" s="415"/>
      <c r="AD837" s="415"/>
      <c r="AE837" s="415"/>
      <c r="AF837" s="410"/>
      <c r="AG837" s="410"/>
      <c r="AH837" s="410"/>
      <c r="AI837" s="410"/>
      <c r="AJ837" s="410"/>
      <c r="AK837" s="410"/>
      <c r="AL837" s="410"/>
      <c r="AM837" s="296">
        <f>SUM(Y837:AL837)</f>
        <v>0</v>
      </c>
    </row>
    <row r="838" spans="1:39" hidden="1" outlineLevel="1">
      <c r="A838" s="532"/>
      <c r="B838" s="294" t="s">
        <v>343</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1">
        <f>Y837</f>
        <v>0</v>
      </c>
      <c r="Z838" s="411">
        <f t="shared" ref="Z838" si="2474">Z837</f>
        <v>0</v>
      </c>
      <c r="AA838" s="411">
        <f t="shared" ref="AA838" si="2475">AA837</f>
        <v>0</v>
      </c>
      <c r="AB838" s="411">
        <f t="shared" ref="AB838" si="2476">AB837</f>
        <v>0</v>
      </c>
      <c r="AC838" s="411">
        <f t="shared" ref="AC838" si="2477">AC837</f>
        <v>0</v>
      </c>
      <c r="AD838" s="411">
        <f t="shared" ref="AD838" si="2478">AD837</f>
        <v>0</v>
      </c>
      <c r="AE838" s="411">
        <f t="shared" ref="AE838" si="2479">AE837</f>
        <v>0</v>
      </c>
      <c r="AF838" s="411">
        <f t="shared" ref="AF838" si="2480">AF837</f>
        <v>0</v>
      </c>
      <c r="AG838" s="411">
        <f t="shared" ref="AG838" si="2481">AG837</f>
        <v>0</v>
      </c>
      <c r="AH838" s="411">
        <f t="shared" ref="AH838" si="2482">AH837</f>
        <v>0</v>
      </c>
      <c r="AI838" s="411">
        <f t="shared" ref="AI838" si="2483">AI837</f>
        <v>0</v>
      </c>
      <c r="AJ838" s="411">
        <f t="shared" ref="AJ838" si="2484">AJ837</f>
        <v>0</v>
      </c>
      <c r="AK838" s="411">
        <f t="shared" ref="AK838" si="2485">AK837</f>
        <v>0</v>
      </c>
      <c r="AL838" s="411">
        <f t="shared" ref="AL838" si="2486">AL837</f>
        <v>0</v>
      </c>
      <c r="AM838" s="306"/>
    </row>
    <row r="839" spans="1:39" hidden="1" outlineLevel="1">
      <c r="A839" s="532"/>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22"/>
      <c r="Z839" s="425"/>
      <c r="AA839" s="425"/>
      <c r="AB839" s="425"/>
      <c r="AC839" s="425"/>
      <c r="AD839" s="425"/>
      <c r="AE839" s="425"/>
      <c r="AF839" s="425"/>
      <c r="AG839" s="425"/>
      <c r="AH839" s="425"/>
      <c r="AI839" s="425"/>
      <c r="AJ839" s="425"/>
      <c r="AK839" s="425"/>
      <c r="AL839" s="425"/>
      <c r="AM839" s="306"/>
    </row>
    <row r="840" spans="1:39" ht="30" hidden="1" outlineLevel="1">
      <c r="A840" s="532">
        <v>22</v>
      </c>
      <c r="B840" s="428" t="s">
        <v>114</v>
      </c>
      <c r="C840" s="291" t="s">
        <v>25</v>
      </c>
      <c r="D840" s="295"/>
      <c r="E840" s="295"/>
      <c r="F840" s="295"/>
      <c r="G840" s="295"/>
      <c r="H840" s="295"/>
      <c r="I840" s="295"/>
      <c r="J840" s="295"/>
      <c r="K840" s="295"/>
      <c r="L840" s="295"/>
      <c r="M840" s="295"/>
      <c r="N840" s="291"/>
      <c r="O840" s="295"/>
      <c r="P840" s="295"/>
      <c r="Q840" s="295"/>
      <c r="R840" s="295"/>
      <c r="S840" s="295"/>
      <c r="T840" s="295"/>
      <c r="U840" s="295"/>
      <c r="V840" s="295"/>
      <c r="W840" s="295"/>
      <c r="X840" s="295"/>
      <c r="Y840" s="415"/>
      <c r="Z840" s="415"/>
      <c r="AA840" s="415"/>
      <c r="AB840" s="415"/>
      <c r="AC840" s="415"/>
      <c r="AD840" s="415"/>
      <c r="AE840" s="415"/>
      <c r="AF840" s="410"/>
      <c r="AG840" s="410"/>
      <c r="AH840" s="410"/>
      <c r="AI840" s="410"/>
      <c r="AJ840" s="410"/>
      <c r="AK840" s="410"/>
      <c r="AL840" s="410"/>
      <c r="AM840" s="296">
        <f>SUM(Y840:AL840)</f>
        <v>0</v>
      </c>
    </row>
    <row r="841" spans="1:39" hidden="1" outlineLevel="1">
      <c r="A841" s="532"/>
      <c r="B841" s="294" t="s">
        <v>343</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1">
        <f>Y840</f>
        <v>0</v>
      </c>
      <c r="Z841" s="411">
        <f t="shared" ref="Z841" si="2487">Z840</f>
        <v>0</v>
      </c>
      <c r="AA841" s="411">
        <f t="shared" ref="AA841" si="2488">AA840</f>
        <v>0</v>
      </c>
      <c r="AB841" s="411">
        <f t="shared" ref="AB841" si="2489">AB840</f>
        <v>0</v>
      </c>
      <c r="AC841" s="411">
        <f t="shared" ref="AC841" si="2490">AC840</f>
        <v>0</v>
      </c>
      <c r="AD841" s="411">
        <f t="shared" ref="AD841" si="2491">AD840</f>
        <v>0</v>
      </c>
      <c r="AE841" s="411">
        <f t="shared" ref="AE841" si="2492">AE840</f>
        <v>0</v>
      </c>
      <c r="AF841" s="411">
        <f t="shared" ref="AF841" si="2493">AF840</f>
        <v>0</v>
      </c>
      <c r="AG841" s="411">
        <f t="shared" ref="AG841" si="2494">AG840</f>
        <v>0</v>
      </c>
      <c r="AH841" s="411">
        <f t="shared" ref="AH841" si="2495">AH840</f>
        <v>0</v>
      </c>
      <c r="AI841" s="411">
        <f t="shared" ref="AI841" si="2496">AI840</f>
        <v>0</v>
      </c>
      <c r="AJ841" s="411">
        <f t="shared" ref="AJ841" si="2497">AJ840</f>
        <v>0</v>
      </c>
      <c r="AK841" s="411">
        <f t="shared" ref="AK841" si="2498">AK840</f>
        <v>0</v>
      </c>
      <c r="AL841" s="411">
        <f t="shared" ref="AL841" si="2499">AL840</f>
        <v>0</v>
      </c>
      <c r="AM841" s="306"/>
    </row>
    <row r="842" spans="1:39" hidden="1" outlineLevel="1">
      <c r="A842" s="532"/>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22"/>
      <c r="Z842" s="425"/>
      <c r="AA842" s="425"/>
      <c r="AB842" s="425"/>
      <c r="AC842" s="425"/>
      <c r="AD842" s="425"/>
      <c r="AE842" s="425"/>
      <c r="AF842" s="425"/>
      <c r="AG842" s="425"/>
      <c r="AH842" s="425"/>
      <c r="AI842" s="425"/>
      <c r="AJ842" s="425"/>
      <c r="AK842" s="425"/>
      <c r="AL842" s="425"/>
      <c r="AM842" s="306"/>
    </row>
    <row r="843" spans="1:39" ht="30" hidden="1" outlineLevel="1">
      <c r="A843" s="532">
        <v>23</v>
      </c>
      <c r="B843" s="428" t="s">
        <v>115</v>
      </c>
      <c r="C843" s="291" t="s">
        <v>25</v>
      </c>
      <c r="D843" s="295"/>
      <c r="E843" s="295"/>
      <c r="F843" s="295"/>
      <c r="G843" s="295"/>
      <c r="H843" s="295"/>
      <c r="I843" s="295"/>
      <c r="J843" s="295"/>
      <c r="K843" s="295"/>
      <c r="L843" s="295"/>
      <c r="M843" s="295"/>
      <c r="N843" s="291"/>
      <c r="O843" s="295"/>
      <c r="P843" s="295"/>
      <c r="Q843" s="295"/>
      <c r="R843" s="295"/>
      <c r="S843" s="295"/>
      <c r="T843" s="295"/>
      <c r="U843" s="295"/>
      <c r="V843" s="295"/>
      <c r="W843" s="295"/>
      <c r="X843" s="295"/>
      <c r="Y843" s="415"/>
      <c r="Z843" s="415"/>
      <c r="AA843" s="415"/>
      <c r="AB843" s="415"/>
      <c r="AC843" s="415"/>
      <c r="AD843" s="415"/>
      <c r="AE843" s="415"/>
      <c r="AF843" s="410"/>
      <c r="AG843" s="410"/>
      <c r="AH843" s="410"/>
      <c r="AI843" s="410"/>
      <c r="AJ843" s="410"/>
      <c r="AK843" s="410"/>
      <c r="AL843" s="410"/>
      <c r="AM843" s="296">
        <f>SUM(Y843:AL843)</f>
        <v>0</v>
      </c>
    </row>
    <row r="844" spans="1:39" hidden="1" outlineLevel="1">
      <c r="A844" s="532"/>
      <c r="B844" s="294" t="s">
        <v>343</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1">
        <f>Y843</f>
        <v>0</v>
      </c>
      <c r="Z844" s="411">
        <f t="shared" ref="Z844" si="2500">Z843</f>
        <v>0</v>
      </c>
      <c r="AA844" s="411">
        <f t="shared" ref="AA844" si="2501">AA843</f>
        <v>0</v>
      </c>
      <c r="AB844" s="411">
        <f t="shared" ref="AB844" si="2502">AB843</f>
        <v>0</v>
      </c>
      <c r="AC844" s="411">
        <f t="shared" ref="AC844" si="2503">AC843</f>
        <v>0</v>
      </c>
      <c r="AD844" s="411">
        <f t="shared" ref="AD844" si="2504">AD843</f>
        <v>0</v>
      </c>
      <c r="AE844" s="411">
        <f t="shared" ref="AE844" si="2505">AE843</f>
        <v>0</v>
      </c>
      <c r="AF844" s="411">
        <f t="shared" ref="AF844" si="2506">AF843</f>
        <v>0</v>
      </c>
      <c r="AG844" s="411">
        <f t="shared" ref="AG844" si="2507">AG843</f>
        <v>0</v>
      </c>
      <c r="AH844" s="411">
        <f t="shared" ref="AH844" si="2508">AH843</f>
        <v>0</v>
      </c>
      <c r="AI844" s="411">
        <f t="shared" ref="AI844" si="2509">AI843</f>
        <v>0</v>
      </c>
      <c r="AJ844" s="411">
        <f t="shared" ref="AJ844" si="2510">AJ843</f>
        <v>0</v>
      </c>
      <c r="AK844" s="411">
        <f t="shared" ref="AK844" si="2511">AK843</f>
        <v>0</v>
      </c>
      <c r="AL844" s="411">
        <f t="shared" ref="AL844" si="2512">AL843</f>
        <v>0</v>
      </c>
      <c r="AM844" s="306"/>
    </row>
    <row r="845" spans="1:39" hidden="1" outlineLevel="1">
      <c r="A845" s="532"/>
      <c r="B845" s="430"/>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22"/>
      <c r="Z845" s="425"/>
      <c r="AA845" s="425"/>
      <c r="AB845" s="425"/>
      <c r="AC845" s="425"/>
      <c r="AD845" s="425"/>
      <c r="AE845" s="425"/>
      <c r="AF845" s="425"/>
      <c r="AG845" s="425"/>
      <c r="AH845" s="425"/>
      <c r="AI845" s="425"/>
      <c r="AJ845" s="425"/>
      <c r="AK845" s="425"/>
      <c r="AL845" s="425"/>
      <c r="AM845" s="306"/>
    </row>
    <row r="846" spans="1:39" ht="30" hidden="1" outlineLevel="1">
      <c r="A846" s="532">
        <v>24</v>
      </c>
      <c r="B846" s="428"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5"/>
      <c r="Z846" s="415"/>
      <c r="AA846" s="415"/>
      <c r="AB846" s="415"/>
      <c r="AC846" s="415"/>
      <c r="AD846" s="415"/>
      <c r="AE846" s="415"/>
      <c r="AF846" s="410"/>
      <c r="AG846" s="410"/>
      <c r="AH846" s="410"/>
      <c r="AI846" s="410"/>
      <c r="AJ846" s="410"/>
      <c r="AK846" s="410"/>
      <c r="AL846" s="410"/>
      <c r="AM846" s="296">
        <f>SUM(Y846:AL846)</f>
        <v>0</v>
      </c>
    </row>
    <row r="847" spans="1:39" hidden="1" outlineLevel="1">
      <c r="A847" s="532"/>
      <c r="B847" s="294" t="s">
        <v>343</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1">
        <f>Y846</f>
        <v>0</v>
      </c>
      <c r="Z847" s="411">
        <f t="shared" ref="Z847" si="2513">Z846</f>
        <v>0</v>
      </c>
      <c r="AA847" s="411">
        <f t="shared" ref="AA847" si="2514">AA846</f>
        <v>0</v>
      </c>
      <c r="AB847" s="411">
        <f t="shared" ref="AB847" si="2515">AB846</f>
        <v>0</v>
      </c>
      <c r="AC847" s="411">
        <f t="shared" ref="AC847" si="2516">AC846</f>
        <v>0</v>
      </c>
      <c r="AD847" s="411">
        <f t="shared" ref="AD847" si="2517">AD846</f>
        <v>0</v>
      </c>
      <c r="AE847" s="411">
        <f t="shared" ref="AE847" si="2518">AE846</f>
        <v>0</v>
      </c>
      <c r="AF847" s="411">
        <f t="shared" ref="AF847" si="2519">AF846</f>
        <v>0</v>
      </c>
      <c r="AG847" s="411">
        <f t="shared" ref="AG847" si="2520">AG846</f>
        <v>0</v>
      </c>
      <c r="AH847" s="411">
        <f t="shared" ref="AH847" si="2521">AH846</f>
        <v>0</v>
      </c>
      <c r="AI847" s="411">
        <f t="shared" ref="AI847" si="2522">AI846</f>
        <v>0</v>
      </c>
      <c r="AJ847" s="411">
        <f t="shared" ref="AJ847" si="2523">AJ846</f>
        <v>0</v>
      </c>
      <c r="AK847" s="411">
        <f t="shared" ref="AK847" si="2524">AK846</f>
        <v>0</v>
      </c>
      <c r="AL847" s="411">
        <f t="shared" ref="AL847" si="2525">AL846</f>
        <v>0</v>
      </c>
      <c r="AM847" s="306"/>
    </row>
    <row r="848" spans="1:39" hidden="1" outlineLevel="1">
      <c r="A848" s="532"/>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2"/>
      <c r="Z848" s="425"/>
      <c r="AA848" s="425"/>
      <c r="AB848" s="425"/>
      <c r="AC848" s="425"/>
      <c r="AD848" s="425"/>
      <c r="AE848" s="425"/>
      <c r="AF848" s="425"/>
      <c r="AG848" s="425"/>
      <c r="AH848" s="425"/>
      <c r="AI848" s="425"/>
      <c r="AJ848" s="425"/>
      <c r="AK848" s="425"/>
      <c r="AL848" s="425"/>
      <c r="AM848" s="306"/>
    </row>
    <row r="849" spans="1:39" ht="15.75" hidden="1" outlineLevel="1">
      <c r="A849" s="532"/>
      <c r="B849" s="288" t="s">
        <v>501</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hidden="1" outlineLevel="1">
      <c r="A850" s="532">
        <v>25</v>
      </c>
      <c r="B850" s="428"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6"/>
      <c r="Z850" s="415"/>
      <c r="AA850" s="415"/>
      <c r="AB850" s="415"/>
      <c r="AC850" s="415"/>
      <c r="AD850" s="415"/>
      <c r="AE850" s="415"/>
      <c r="AF850" s="415"/>
      <c r="AG850" s="415"/>
      <c r="AH850" s="415"/>
      <c r="AI850" s="415"/>
      <c r="AJ850" s="415"/>
      <c r="AK850" s="415"/>
      <c r="AL850" s="415"/>
      <c r="AM850" s="296">
        <f>SUM(Y850:AL850)</f>
        <v>0</v>
      </c>
    </row>
    <row r="851" spans="1:39" hidden="1" outlineLevel="1">
      <c r="A851" s="532"/>
      <c r="B851" s="294" t="s">
        <v>343</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1">
        <f>Y850</f>
        <v>0</v>
      </c>
      <c r="Z851" s="411">
        <f t="shared" ref="Z851" si="2526">Z850</f>
        <v>0</v>
      </c>
      <c r="AA851" s="411">
        <f t="shared" ref="AA851" si="2527">AA850</f>
        <v>0</v>
      </c>
      <c r="AB851" s="411">
        <f t="shared" ref="AB851" si="2528">AB850</f>
        <v>0</v>
      </c>
      <c r="AC851" s="411">
        <f t="shared" ref="AC851" si="2529">AC850</f>
        <v>0</v>
      </c>
      <c r="AD851" s="411">
        <f t="shared" ref="AD851" si="2530">AD850</f>
        <v>0</v>
      </c>
      <c r="AE851" s="411">
        <f t="shared" ref="AE851" si="2531">AE850</f>
        <v>0</v>
      </c>
      <c r="AF851" s="411">
        <f t="shared" ref="AF851" si="2532">AF850</f>
        <v>0</v>
      </c>
      <c r="AG851" s="411">
        <f t="shared" ref="AG851" si="2533">AG850</f>
        <v>0</v>
      </c>
      <c r="AH851" s="411">
        <f t="shared" ref="AH851" si="2534">AH850</f>
        <v>0</v>
      </c>
      <c r="AI851" s="411">
        <f t="shared" ref="AI851" si="2535">AI850</f>
        <v>0</v>
      </c>
      <c r="AJ851" s="411">
        <f t="shared" ref="AJ851" si="2536">AJ850</f>
        <v>0</v>
      </c>
      <c r="AK851" s="411">
        <f t="shared" ref="AK851" si="2537">AK850</f>
        <v>0</v>
      </c>
      <c r="AL851" s="411">
        <f t="shared" ref="AL851" si="2538">AL850</f>
        <v>0</v>
      </c>
      <c r="AM851" s="306"/>
    </row>
    <row r="852" spans="1:39" hidden="1" outlineLevel="1">
      <c r="A852" s="532"/>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2"/>
      <c r="Z852" s="425"/>
      <c r="AA852" s="425"/>
      <c r="AB852" s="425"/>
      <c r="AC852" s="425"/>
      <c r="AD852" s="425"/>
      <c r="AE852" s="425"/>
      <c r="AF852" s="425"/>
      <c r="AG852" s="425"/>
      <c r="AH852" s="425"/>
      <c r="AI852" s="425"/>
      <c r="AJ852" s="425"/>
      <c r="AK852" s="425"/>
      <c r="AL852" s="425"/>
      <c r="AM852" s="306"/>
    </row>
    <row r="853" spans="1:39" hidden="1" outlineLevel="1">
      <c r="A853" s="532">
        <v>26</v>
      </c>
      <c r="B853" s="428" t="s">
        <v>118</v>
      </c>
      <c r="C853" s="291" t="s">
        <v>25</v>
      </c>
      <c r="D853" s="295"/>
      <c r="E853" s="295"/>
      <c r="F853" s="295"/>
      <c r="G853" s="295"/>
      <c r="H853" s="295"/>
      <c r="I853" s="295"/>
      <c r="J853" s="295"/>
      <c r="K853" s="295"/>
      <c r="L853" s="295"/>
      <c r="M853" s="295"/>
      <c r="N853" s="295">
        <v>12</v>
      </c>
      <c r="O853" s="295"/>
      <c r="P853" s="295"/>
      <c r="Q853" s="295"/>
      <c r="R853" s="295"/>
      <c r="S853" s="295"/>
      <c r="T853" s="295"/>
      <c r="U853" s="295"/>
      <c r="V853" s="295"/>
      <c r="W853" s="295"/>
      <c r="X853" s="295"/>
      <c r="Y853" s="426"/>
      <c r="Z853" s="415"/>
      <c r="AA853" s="415"/>
      <c r="AB853" s="415"/>
      <c r="AC853" s="415"/>
      <c r="AD853" s="415"/>
      <c r="AE853" s="415"/>
      <c r="AF853" s="415"/>
      <c r="AG853" s="415"/>
      <c r="AH853" s="415"/>
      <c r="AI853" s="415"/>
      <c r="AJ853" s="415"/>
      <c r="AK853" s="415"/>
      <c r="AL853" s="415"/>
      <c r="AM853" s="296">
        <f>SUM(Y853:AL853)</f>
        <v>0</v>
      </c>
    </row>
    <row r="854" spans="1:39" hidden="1" outlineLevel="1">
      <c r="A854" s="532"/>
      <c r="B854" s="294" t="s">
        <v>343</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1">
        <f>Y853</f>
        <v>0</v>
      </c>
      <c r="Z854" s="411">
        <f t="shared" ref="Z854" si="2539">Z853</f>
        <v>0</v>
      </c>
      <c r="AA854" s="411">
        <f t="shared" ref="AA854" si="2540">AA853</f>
        <v>0</v>
      </c>
      <c r="AB854" s="411">
        <f t="shared" ref="AB854" si="2541">AB853</f>
        <v>0</v>
      </c>
      <c r="AC854" s="411">
        <f t="shared" ref="AC854" si="2542">AC853</f>
        <v>0</v>
      </c>
      <c r="AD854" s="411">
        <f t="shared" ref="AD854" si="2543">AD853</f>
        <v>0</v>
      </c>
      <c r="AE854" s="411">
        <f t="shared" ref="AE854" si="2544">AE853</f>
        <v>0</v>
      </c>
      <c r="AF854" s="411">
        <f t="shared" ref="AF854" si="2545">AF853</f>
        <v>0</v>
      </c>
      <c r="AG854" s="411">
        <f t="shared" ref="AG854" si="2546">AG853</f>
        <v>0</v>
      </c>
      <c r="AH854" s="411">
        <f t="shared" ref="AH854" si="2547">AH853</f>
        <v>0</v>
      </c>
      <c r="AI854" s="411">
        <f t="shared" ref="AI854" si="2548">AI853</f>
        <v>0</v>
      </c>
      <c r="AJ854" s="411">
        <f t="shared" ref="AJ854" si="2549">AJ853</f>
        <v>0</v>
      </c>
      <c r="AK854" s="411">
        <f t="shared" ref="AK854" si="2550">AK853</f>
        <v>0</v>
      </c>
      <c r="AL854" s="411">
        <f t="shared" ref="AL854" si="2551">AL853</f>
        <v>0</v>
      </c>
      <c r="AM854" s="306"/>
    </row>
    <row r="855" spans="1:39" hidden="1" outlineLevel="1">
      <c r="A855" s="532"/>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2"/>
      <c r="Z855" s="425"/>
      <c r="AA855" s="425"/>
      <c r="AB855" s="425"/>
      <c r="AC855" s="425"/>
      <c r="AD855" s="425"/>
      <c r="AE855" s="425"/>
      <c r="AF855" s="425"/>
      <c r="AG855" s="425"/>
      <c r="AH855" s="425"/>
      <c r="AI855" s="425"/>
      <c r="AJ855" s="425"/>
      <c r="AK855" s="425"/>
      <c r="AL855" s="425"/>
      <c r="AM855" s="306"/>
    </row>
    <row r="856" spans="1:39" ht="30" hidden="1" outlineLevel="1">
      <c r="A856" s="532">
        <v>27</v>
      </c>
      <c r="B856" s="428" t="s">
        <v>119</v>
      </c>
      <c r="C856" s="291" t="s">
        <v>25</v>
      </c>
      <c r="D856" s="295"/>
      <c r="E856" s="295"/>
      <c r="F856" s="295"/>
      <c r="G856" s="295"/>
      <c r="H856" s="295"/>
      <c r="I856" s="295"/>
      <c r="J856" s="295"/>
      <c r="K856" s="295"/>
      <c r="L856" s="295"/>
      <c r="M856" s="295"/>
      <c r="N856" s="295">
        <v>12</v>
      </c>
      <c r="O856" s="295"/>
      <c r="P856" s="295"/>
      <c r="Q856" s="295"/>
      <c r="R856" s="295"/>
      <c r="S856" s="295"/>
      <c r="T856" s="295"/>
      <c r="U856" s="295"/>
      <c r="V856" s="295"/>
      <c r="W856" s="295"/>
      <c r="X856" s="295"/>
      <c r="Y856" s="426"/>
      <c r="Z856" s="415"/>
      <c r="AA856" s="415"/>
      <c r="AB856" s="415"/>
      <c r="AC856" s="415"/>
      <c r="AD856" s="415"/>
      <c r="AE856" s="415"/>
      <c r="AF856" s="415"/>
      <c r="AG856" s="415"/>
      <c r="AH856" s="415"/>
      <c r="AI856" s="415"/>
      <c r="AJ856" s="415"/>
      <c r="AK856" s="415"/>
      <c r="AL856" s="415"/>
      <c r="AM856" s="296">
        <f>SUM(Y856:AL856)</f>
        <v>0</v>
      </c>
    </row>
    <row r="857" spans="1:39" hidden="1" outlineLevel="1">
      <c r="A857" s="532"/>
      <c r="B857" s="294" t="s">
        <v>343</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1">
        <f>Y856</f>
        <v>0</v>
      </c>
      <c r="Z857" s="411">
        <f t="shared" ref="Z857" si="2552">Z856</f>
        <v>0</v>
      </c>
      <c r="AA857" s="411">
        <f t="shared" ref="AA857" si="2553">AA856</f>
        <v>0</v>
      </c>
      <c r="AB857" s="411">
        <f t="shared" ref="AB857" si="2554">AB856</f>
        <v>0</v>
      </c>
      <c r="AC857" s="411">
        <f t="shared" ref="AC857" si="2555">AC856</f>
        <v>0</v>
      </c>
      <c r="AD857" s="411">
        <f t="shared" ref="AD857" si="2556">AD856</f>
        <v>0</v>
      </c>
      <c r="AE857" s="411">
        <f t="shared" ref="AE857" si="2557">AE856</f>
        <v>0</v>
      </c>
      <c r="AF857" s="411">
        <f t="shared" ref="AF857" si="2558">AF856</f>
        <v>0</v>
      </c>
      <c r="AG857" s="411">
        <f t="shared" ref="AG857" si="2559">AG856</f>
        <v>0</v>
      </c>
      <c r="AH857" s="411">
        <f t="shared" ref="AH857" si="2560">AH856</f>
        <v>0</v>
      </c>
      <c r="AI857" s="411">
        <f t="shared" ref="AI857" si="2561">AI856</f>
        <v>0</v>
      </c>
      <c r="AJ857" s="411">
        <f t="shared" ref="AJ857" si="2562">AJ856</f>
        <v>0</v>
      </c>
      <c r="AK857" s="411">
        <f t="shared" ref="AK857" si="2563">AK856</f>
        <v>0</v>
      </c>
      <c r="AL857" s="411">
        <f t="shared" ref="AL857" si="2564">AL856</f>
        <v>0</v>
      </c>
      <c r="AM857" s="306"/>
    </row>
    <row r="858" spans="1:39" hidden="1" outlineLevel="1">
      <c r="A858" s="532"/>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2"/>
      <c r="Z858" s="425"/>
      <c r="AA858" s="425"/>
      <c r="AB858" s="425"/>
      <c r="AC858" s="425"/>
      <c r="AD858" s="425"/>
      <c r="AE858" s="425"/>
      <c r="AF858" s="425"/>
      <c r="AG858" s="425"/>
      <c r="AH858" s="425"/>
      <c r="AI858" s="425"/>
      <c r="AJ858" s="425"/>
      <c r="AK858" s="425"/>
      <c r="AL858" s="425"/>
      <c r="AM858" s="306"/>
    </row>
    <row r="859" spans="1:39" ht="30" hidden="1" outlineLevel="1">
      <c r="A859" s="532">
        <v>28</v>
      </c>
      <c r="B859" s="428" t="s">
        <v>120</v>
      </c>
      <c r="C859" s="291" t="s">
        <v>25</v>
      </c>
      <c r="D859" s="295"/>
      <c r="E859" s="295"/>
      <c r="F859" s="295"/>
      <c r="G859" s="295"/>
      <c r="H859" s="295"/>
      <c r="I859" s="295"/>
      <c r="J859" s="295"/>
      <c r="K859" s="295"/>
      <c r="L859" s="295"/>
      <c r="M859" s="295"/>
      <c r="N859" s="295">
        <v>12</v>
      </c>
      <c r="O859" s="295"/>
      <c r="P859" s="295"/>
      <c r="Q859" s="295"/>
      <c r="R859" s="295"/>
      <c r="S859" s="295"/>
      <c r="T859" s="295"/>
      <c r="U859" s="295"/>
      <c r="V859" s="295"/>
      <c r="W859" s="295"/>
      <c r="X859" s="295"/>
      <c r="Y859" s="426"/>
      <c r="Z859" s="415"/>
      <c r="AA859" s="415"/>
      <c r="AB859" s="415"/>
      <c r="AC859" s="415"/>
      <c r="AD859" s="415"/>
      <c r="AE859" s="415"/>
      <c r="AF859" s="415"/>
      <c r="AG859" s="415"/>
      <c r="AH859" s="415"/>
      <c r="AI859" s="415"/>
      <c r="AJ859" s="415"/>
      <c r="AK859" s="415"/>
      <c r="AL859" s="415"/>
      <c r="AM859" s="296">
        <f>SUM(Y859:AL859)</f>
        <v>0</v>
      </c>
    </row>
    <row r="860" spans="1:39" hidden="1" outlineLevel="1">
      <c r="A860" s="532"/>
      <c r="B860" s="294" t="s">
        <v>343</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1">
        <f>Y859</f>
        <v>0</v>
      </c>
      <c r="Z860" s="411">
        <f t="shared" ref="Z860" si="2565">Z859</f>
        <v>0</v>
      </c>
      <c r="AA860" s="411">
        <f t="shared" ref="AA860" si="2566">AA859</f>
        <v>0</v>
      </c>
      <c r="AB860" s="411">
        <f t="shared" ref="AB860" si="2567">AB859</f>
        <v>0</v>
      </c>
      <c r="AC860" s="411">
        <f t="shared" ref="AC860" si="2568">AC859</f>
        <v>0</v>
      </c>
      <c r="AD860" s="411">
        <f t="shared" ref="AD860" si="2569">AD859</f>
        <v>0</v>
      </c>
      <c r="AE860" s="411">
        <f t="shared" ref="AE860" si="2570">AE859</f>
        <v>0</v>
      </c>
      <c r="AF860" s="411">
        <f t="shared" ref="AF860" si="2571">AF859</f>
        <v>0</v>
      </c>
      <c r="AG860" s="411">
        <f t="shared" ref="AG860" si="2572">AG859</f>
        <v>0</v>
      </c>
      <c r="AH860" s="411">
        <f t="shared" ref="AH860" si="2573">AH859</f>
        <v>0</v>
      </c>
      <c r="AI860" s="411">
        <f t="shared" ref="AI860" si="2574">AI859</f>
        <v>0</v>
      </c>
      <c r="AJ860" s="411">
        <f t="shared" ref="AJ860" si="2575">AJ859</f>
        <v>0</v>
      </c>
      <c r="AK860" s="411">
        <f t="shared" ref="AK860" si="2576">AK859</f>
        <v>0</v>
      </c>
      <c r="AL860" s="411">
        <f t="shared" ref="AL860" si="2577">AL859</f>
        <v>0</v>
      </c>
      <c r="AM860" s="306"/>
    </row>
    <row r="861" spans="1:39" hidden="1" outlineLevel="1">
      <c r="A861" s="532"/>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2"/>
      <c r="Z861" s="425"/>
      <c r="AA861" s="425"/>
      <c r="AB861" s="425"/>
      <c r="AC861" s="425"/>
      <c r="AD861" s="425"/>
      <c r="AE861" s="425"/>
      <c r="AF861" s="425"/>
      <c r="AG861" s="425"/>
      <c r="AH861" s="425"/>
      <c r="AI861" s="425"/>
      <c r="AJ861" s="425"/>
      <c r="AK861" s="425"/>
      <c r="AL861" s="425"/>
      <c r="AM861" s="306"/>
    </row>
    <row r="862" spans="1:39" ht="30" hidden="1" outlineLevel="1">
      <c r="A862" s="532">
        <v>29</v>
      </c>
      <c r="B862" s="428"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6"/>
      <c r="Z862" s="415"/>
      <c r="AA862" s="415"/>
      <c r="AB862" s="415"/>
      <c r="AC862" s="415"/>
      <c r="AD862" s="415"/>
      <c r="AE862" s="415"/>
      <c r="AF862" s="415"/>
      <c r="AG862" s="415"/>
      <c r="AH862" s="415"/>
      <c r="AI862" s="415"/>
      <c r="AJ862" s="415"/>
      <c r="AK862" s="415"/>
      <c r="AL862" s="415"/>
      <c r="AM862" s="296">
        <f>SUM(Y862:AL862)</f>
        <v>0</v>
      </c>
    </row>
    <row r="863" spans="1:39" hidden="1" outlineLevel="1">
      <c r="A863" s="532"/>
      <c r="B863" s="294" t="s">
        <v>343</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1">
        <f>Y862</f>
        <v>0</v>
      </c>
      <c r="Z863" s="411">
        <f t="shared" ref="Z863" si="2578">Z862</f>
        <v>0</v>
      </c>
      <c r="AA863" s="411">
        <f t="shared" ref="AA863" si="2579">AA862</f>
        <v>0</v>
      </c>
      <c r="AB863" s="411">
        <f t="shared" ref="AB863" si="2580">AB862</f>
        <v>0</v>
      </c>
      <c r="AC863" s="411">
        <f t="shared" ref="AC863" si="2581">AC862</f>
        <v>0</v>
      </c>
      <c r="AD863" s="411">
        <f t="shared" ref="AD863" si="2582">AD862</f>
        <v>0</v>
      </c>
      <c r="AE863" s="411">
        <f t="shared" ref="AE863" si="2583">AE862</f>
        <v>0</v>
      </c>
      <c r="AF863" s="411">
        <f t="shared" ref="AF863" si="2584">AF862</f>
        <v>0</v>
      </c>
      <c r="AG863" s="411">
        <f t="shared" ref="AG863" si="2585">AG862</f>
        <v>0</v>
      </c>
      <c r="AH863" s="411">
        <f t="shared" ref="AH863" si="2586">AH862</f>
        <v>0</v>
      </c>
      <c r="AI863" s="411">
        <f t="shared" ref="AI863" si="2587">AI862</f>
        <v>0</v>
      </c>
      <c r="AJ863" s="411">
        <f t="shared" ref="AJ863" si="2588">AJ862</f>
        <v>0</v>
      </c>
      <c r="AK863" s="411">
        <f t="shared" ref="AK863" si="2589">AK862</f>
        <v>0</v>
      </c>
      <c r="AL863" s="411">
        <f t="shared" ref="AL863" si="2590">AL862</f>
        <v>0</v>
      </c>
      <c r="AM863" s="306"/>
    </row>
    <row r="864" spans="1:39" hidden="1" outlineLevel="1">
      <c r="A864" s="532"/>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2"/>
      <c r="Z864" s="425"/>
      <c r="AA864" s="425"/>
      <c r="AB864" s="425"/>
      <c r="AC864" s="425"/>
      <c r="AD864" s="425"/>
      <c r="AE864" s="425"/>
      <c r="AF864" s="425"/>
      <c r="AG864" s="425"/>
      <c r="AH864" s="425"/>
      <c r="AI864" s="425"/>
      <c r="AJ864" s="425"/>
      <c r="AK864" s="425"/>
      <c r="AL864" s="425"/>
      <c r="AM864" s="306"/>
    </row>
    <row r="865" spans="1:39" ht="30" hidden="1" outlineLevel="1">
      <c r="A865" s="532">
        <v>30</v>
      </c>
      <c r="B865" s="428" t="s">
        <v>122</v>
      </c>
      <c r="C865" s="291" t="s">
        <v>25</v>
      </c>
      <c r="D865" s="295"/>
      <c r="E865" s="295"/>
      <c r="F865" s="295"/>
      <c r="G865" s="295"/>
      <c r="H865" s="295"/>
      <c r="I865" s="295"/>
      <c r="J865" s="295"/>
      <c r="K865" s="295"/>
      <c r="L865" s="295"/>
      <c r="M865" s="295"/>
      <c r="N865" s="295">
        <v>12</v>
      </c>
      <c r="O865" s="295"/>
      <c r="P865" s="295"/>
      <c r="Q865" s="295"/>
      <c r="R865" s="295"/>
      <c r="S865" s="295"/>
      <c r="T865" s="295"/>
      <c r="U865" s="295"/>
      <c r="V865" s="295"/>
      <c r="W865" s="295"/>
      <c r="X865" s="295"/>
      <c r="Y865" s="426"/>
      <c r="Z865" s="415"/>
      <c r="AA865" s="415"/>
      <c r="AB865" s="415"/>
      <c r="AC865" s="415"/>
      <c r="AD865" s="415"/>
      <c r="AE865" s="415"/>
      <c r="AF865" s="415"/>
      <c r="AG865" s="415"/>
      <c r="AH865" s="415"/>
      <c r="AI865" s="415"/>
      <c r="AJ865" s="415"/>
      <c r="AK865" s="415"/>
      <c r="AL865" s="415"/>
      <c r="AM865" s="296">
        <f>SUM(Y865:AL865)</f>
        <v>0</v>
      </c>
    </row>
    <row r="866" spans="1:39" hidden="1" outlineLevel="1">
      <c r="A866" s="532"/>
      <c r="B866" s="294" t="s">
        <v>343</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1">
        <f>Y865</f>
        <v>0</v>
      </c>
      <c r="Z866" s="411">
        <f t="shared" ref="Z866" si="2591">Z865</f>
        <v>0</v>
      </c>
      <c r="AA866" s="411">
        <f t="shared" ref="AA866" si="2592">AA865</f>
        <v>0</v>
      </c>
      <c r="AB866" s="411">
        <f t="shared" ref="AB866" si="2593">AB865</f>
        <v>0</v>
      </c>
      <c r="AC866" s="411">
        <f t="shared" ref="AC866" si="2594">AC865</f>
        <v>0</v>
      </c>
      <c r="AD866" s="411">
        <f t="shared" ref="AD866" si="2595">AD865</f>
        <v>0</v>
      </c>
      <c r="AE866" s="411">
        <f t="shared" ref="AE866" si="2596">AE865</f>
        <v>0</v>
      </c>
      <c r="AF866" s="411">
        <f t="shared" ref="AF866" si="2597">AF865</f>
        <v>0</v>
      </c>
      <c r="AG866" s="411">
        <f t="shared" ref="AG866" si="2598">AG865</f>
        <v>0</v>
      </c>
      <c r="AH866" s="411">
        <f t="shared" ref="AH866" si="2599">AH865</f>
        <v>0</v>
      </c>
      <c r="AI866" s="411">
        <f t="shared" ref="AI866" si="2600">AI865</f>
        <v>0</v>
      </c>
      <c r="AJ866" s="411">
        <f t="shared" ref="AJ866" si="2601">AJ865</f>
        <v>0</v>
      </c>
      <c r="AK866" s="411">
        <f t="shared" ref="AK866" si="2602">AK865</f>
        <v>0</v>
      </c>
      <c r="AL866" s="411">
        <f t="shared" ref="AL866" si="2603">AL865</f>
        <v>0</v>
      </c>
      <c r="AM866" s="306"/>
    </row>
    <row r="867" spans="1:39" hidden="1" outlineLevel="1">
      <c r="A867" s="532"/>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2"/>
      <c r="Z867" s="425"/>
      <c r="AA867" s="425"/>
      <c r="AB867" s="425"/>
      <c r="AC867" s="425"/>
      <c r="AD867" s="425"/>
      <c r="AE867" s="425"/>
      <c r="AF867" s="425"/>
      <c r="AG867" s="425"/>
      <c r="AH867" s="425"/>
      <c r="AI867" s="425"/>
      <c r="AJ867" s="425"/>
      <c r="AK867" s="425"/>
      <c r="AL867" s="425"/>
      <c r="AM867" s="306"/>
    </row>
    <row r="868" spans="1:39" ht="30" hidden="1" outlineLevel="1">
      <c r="A868" s="532">
        <v>31</v>
      </c>
      <c r="B868" s="428"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6"/>
      <c r="Z868" s="415"/>
      <c r="AA868" s="415"/>
      <c r="AB868" s="415"/>
      <c r="AC868" s="415"/>
      <c r="AD868" s="415"/>
      <c r="AE868" s="415"/>
      <c r="AF868" s="415"/>
      <c r="AG868" s="415"/>
      <c r="AH868" s="415"/>
      <c r="AI868" s="415"/>
      <c r="AJ868" s="415"/>
      <c r="AK868" s="415"/>
      <c r="AL868" s="415"/>
      <c r="AM868" s="296">
        <f>SUM(Y868:AL868)</f>
        <v>0</v>
      </c>
    </row>
    <row r="869" spans="1:39" hidden="1" outlineLevel="1">
      <c r="A869" s="532"/>
      <c r="B869" s="294" t="s">
        <v>343</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1">
        <f>Y868</f>
        <v>0</v>
      </c>
      <c r="Z869" s="411">
        <f t="shared" ref="Z869" si="2604">Z868</f>
        <v>0</v>
      </c>
      <c r="AA869" s="411">
        <f t="shared" ref="AA869" si="2605">AA868</f>
        <v>0</v>
      </c>
      <c r="AB869" s="411">
        <f t="shared" ref="AB869" si="2606">AB868</f>
        <v>0</v>
      </c>
      <c r="AC869" s="411">
        <f t="shared" ref="AC869" si="2607">AC868</f>
        <v>0</v>
      </c>
      <c r="AD869" s="411">
        <f t="shared" ref="AD869" si="2608">AD868</f>
        <v>0</v>
      </c>
      <c r="AE869" s="411">
        <f t="shared" ref="AE869" si="2609">AE868</f>
        <v>0</v>
      </c>
      <c r="AF869" s="411">
        <f t="shared" ref="AF869" si="2610">AF868</f>
        <v>0</v>
      </c>
      <c r="AG869" s="411">
        <f t="shared" ref="AG869" si="2611">AG868</f>
        <v>0</v>
      </c>
      <c r="AH869" s="411">
        <f t="shared" ref="AH869" si="2612">AH868</f>
        <v>0</v>
      </c>
      <c r="AI869" s="411">
        <f t="shared" ref="AI869" si="2613">AI868</f>
        <v>0</v>
      </c>
      <c r="AJ869" s="411">
        <f t="shared" ref="AJ869" si="2614">AJ868</f>
        <v>0</v>
      </c>
      <c r="AK869" s="411">
        <f t="shared" ref="AK869" si="2615">AK868</f>
        <v>0</v>
      </c>
      <c r="AL869" s="411">
        <f t="shared" ref="AL869" si="2616">AL868</f>
        <v>0</v>
      </c>
      <c r="AM869" s="306"/>
    </row>
    <row r="870" spans="1:39" hidden="1" outlineLevel="1">
      <c r="A870" s="532"/>
      <c r="B870" s="428"/>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2"/>
      <c r="Z870" s="425"/>
      <c r="AA870" s="425"/>
      <c r="AB870" s="425"/>
      <c r="AC870" s="425"/>
      <c r="AD870" s="425"/>
      <c r="AE870" s="425"/>
      <c r="AF870" s="425"/>
      <c r="AG870" s="425"/>
      <c r="AH870" s="425"/>
      <c r="AI870" s="425"/>
      <c r="AJ870" s="425"/>
      <c r="AK870" s="425"/>
      <c r="AL870" s="425"/>
      <c r="AM870" s="306"/>
    </row>
    <row r="871" spans="1:39" ht="30" hidden="1" outlineLevel="1">
      <c r="A871" s="532">
        <v>32</v>
      </c>
      <c r="B871" s="428"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6"/>
      <c r="Z871" s="415"/>
      <c r="AA871" s="415"/>
      <c r="AB871" s="415"/>
      <c r="AC871" s="415"/>
      <c r="AD871" s="415"/>
      <c r="AE871" s="415"/>
      <c r="AF871" s="415"/>
      <c r="AG871" s="415"/>
      <c r="AH871" s="415"/>
      <c r="AI871" s="415"/>
      <c r="AJ871" s="415"/>
      <c r="AK871" s="415"/>
      <c r="AL871" s="415"/>
      <c r="AM871" s="296">
        <f>SUM(Y871:AL871)</f>
        <v>0</v>
      </c>
    </row>
    <row r="872" spans="1:39" hidden="1" outlineLevel="1">
      <c r="A872" s="532"/>
      <c r="B872" s="294" t="s">
        <v>343</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1">
        <f>Y871</f>
        <v>0</v>
      </c>
      <c r="Z872" s="411">
        <f t="shared" ref="Z872" si="2617">Z871</f>
        <v>0</v>
      </c>
      <c r="AA872" s="411">
        <f t="shared" ref="AA872" si="2618">AA871</f>
        <v>0</v>
      </c>
      <c r="AB872" s="411">
        <f t="shared" ref="AB872" si="2619">AB871</f>
        <v>0</v>
      </c>
      <c r="AC872" s="411">
        <f t="shared" ref="AC872" si="2620">AC871</f>
        <v>0</v>
      </c>
      <c r="AD872" s="411">
        <f t="shared" ref="AD872" si="2621">AD871</f>
        <v>0</v>
      </c>
      <c r="AE872" s="411">
        <f t="shared" ref="AE872" si="2622">AE871</f>
        <v>0</v>
      </c>
      <c r="AF872" s="411">
        <f t="shared" ref="AF872" si="2623">AF871</f>
        <v>0</v>
      </c>
      <c r="AG872" s="411">
        <f t="shared" ref="AG872" si="2624">AG871</f>
        <v>0</v>
      </c>
      <c r="AH872" s="411">
        <f t="shared" ref="AH872" si="2625">AH871</f>
        <v>0</v>
      </c>
      <c r="AI872" s="411">
        <f t="shared" ref="AI872" si="2626">AI871</f>
        <v>0</v>
      </c>
      <c r="AJ872" s="411">
        <f t="shared" ref="AJ872" si="2627">AJ871</f>
        <v>0</v>
      </c>
      <c r="AK872" s="411">
        <f t="shared" ref="AK872" si="2628">AK871</f>
        <v>0</v>
      </c>
      <c r="AL872" s="411">
        <f>AL871</f>
        <v>0</v>
      </c>
      <c r="AM872" s="306"/>
    </row>
    <row r="873" spans="1:39" hidden="1" outlineLevel="1">
      <c r="A873" s="532"/>
      <c r="B873" s="428"/>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2"/>
      <c r="Z873" s="425"/>
      <c r="AA873" s="425"/>
      <c r="AB873" s="425"/>
      <c r="AC873" s="425"/>
      <c r="AD873" s="425"/>
      <c r="AE873" s="425"/>
      <c r="AF873" s="425"/>
      <c r="AG873" s="425"/>
      <c r="AH873" s="425"/>
      <c r="AI873" s="425"/>
      <c r="AJ873" s="425"/>
      <c r="AK873" s="425"/>
      <c r="AL873" s="425"/>
      <c r="AM873" s="306"/>
    </row>
    <row r="874" spans="1:39" ht="15.75" hidden="1" outlineLevel="1">
      <c r="A874" s="532"/>
      <c r="B874" s="288" t="s">
        <v>502</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hidden="1" outlineLevel="1">
      <c r="A875" s="532">
        <v>33</v>
      </c>
      <c r="B875" s="428" t="s">
        <v>125</v>
      </c>
      <c r="C875" s="291" t="s">
        <v>25</v>
      </c>
      <c r="D875" s="295"/>
      <c r="E875" s="295"/>
      <c r="F875" s="295"/>
      <c r="G875" s="295"/>
      <c r="H875" s="295"/>
      <c r="I875" s="295"/>
      <c r="J875" s="295"/>
      <c r="K875" s="295"/>
      <c r="L875" s="295"/>
      <c r="M875" s="295"/>
      <c r="N875" s="295">
        <v>0</v>
      </c>
      <c r="O875" s="295"/>
      <c r="P875" s="295"/>
      <c r="Q875" s="295"/>
      <c r="R875" s="295"/>
      <c r="S875" s="295"/>
      <c r="T875" s="295"/>
      <c r="U875" s="295"/>
      <c r="V875" s="295"/>
      <c r="W875" s="295"/>
      <c r="X875" s="295"/>
      <c r="Y875" s="426"/>
      <c r="Z875" s="415"/>
      <c r="AA875" s="415"/>
      <c r="AB875" s="415"/>
      <c r="AC875" s="415"/>
      <c r="AD875" s="415"/>
      <c r="AE875" s="415"/>
      <c r="AF875" s="415"/>
      <c r="AG875" s="415"/>
      <c r="AH875" s="415"/>
      <c r="AI875" s="415"/>
      <c r="AJ875" s="415"/>
      <c r="AK875" s="415"/>
      <c r="AL875" s="415"/>
      <c r="AM875" s="296">
        <f>SUM(Y875:AL875)</f>
        <v>0</v>
      </c>
    </row>
    <row r="876" spans="1:39" hidden="1" outlineLevel="1">
      <c r="A876" s="532"/>
      <c r="B876" s="294" t="s">
        <v>343</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1">
        <f>Y875</f>
        <v>0</v>
      </c>
      <c r="Z876" s="411">
        <f t="shared" ref="Z876" si="2629">Z875</f>
        <v>0</v>
      </c>
      <c r="AA876" s="411">
        <f t="shared" ref="AA876" si="2630">AA875</f>
        <v>0</v>
      </c>
      <c r="AB876" s="411">
        <f t="shared" ref="AB876" si="2631">AB875</f>
        <v>0</v>
      </c>
      <c r="AC876" s="411">
        <f t="shared" ref="AC876" si="2632">AC875</f>
        <v>0</v>
      </c>
      <c r="AD876" s="411">
        <f t="shared" ref="AD876" si="2633">AD875</f>
        <v>0</v>
      </c>
      <c r="AE876" s="411">
        <f t="shared" ref="AE876" si="2634">AE875</f>
        <v>0</v>
      </c>
      <c r="AF876" s="411">
        <f t="shared" ref="AF876" si="2635">AF875</f>
        <v>0</v>
      </c>
      <c r="AG876" s="411">
        <f t="shared" ref="AG876" si="2636">AG875</f>
        <v>0</v>
      </c>
      <c r="AH876" s="411">
        <f t="shared" ref="AH876" si="2637">AH875</f>
        <v>0</v>
      </c>
      <c r="AI876" s="411">
        <f t="shared" ref="AI876" si="2638">AI875</f>
        <v>0</v>
      </c>
      <c r="AJ876" s="411">
        <f t="shared" ref="AJ876" si="2639">AJ875</f>
        <v>0</v>
      </c>
      <c r="AK876" s="411">
        <f t="shared" ref="AK876" si="2640">AK875</f>
        <v>0</v>
      </c>
      <c r="AL876" s="411">
        <f t="shared" ref="AL876" si="2641">AL875</f>
        <v>0</v>
      </c>
      <c r="AM876" s="306"/>
    </row>
    <row r="877" spans="1:39" hidden="1" outlineLevel="1">
      <c r="A877" s="532"/>
      <c r="B877" s="428"/>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2"/>
      <c r="Z877" s="425"/>
      <c r="AA877" s="425"/>
      <c r="AB877" s="425"/>
      <c r="AC877" s="425"/>
      <c r="AD877" s="425"/>
      <c r="AE877" s="425"/>
      <c r="AF877" s="425"/>
      <c r="AG877" s="425"/>
      <c r="AH877" s="425"/>
      <c r="AI877" s="425"/>
      <c r="AJ877" s="425"/>
      <c r="AK877" s="425"/>
      <c r="AL877" s="425"/>
      <c r="AM877" s="306"/>
    </row>
    <row r="878" spans="1:39" hidden="1" outlineLevel="1">
      <c r="A878" s="532">
        <v>34</v>
      </c>
      <c r="B878" s="428"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6"/>
      <c r="Z878" s="415"/>
      <c r="AA878" s="415"/>
      <c r="AB878" s="415"/>
      <c r="AC878" s="415"/>
      <c r="AD878" s="415"/>
      <c r="AE878" s="415"/>
      <c r="AF878" s="415"/>
      <c r="AG878" s="415"/>
      <c r="AH878" s="415"/>
      <c r="AI878" s="415"/>
      <c r="AJ878" s="415"/>
      <c r="AK878" s="415"/>
      <c r="AL878" s="415"/>
      <c r="AM878" s="296">
        <f>SUM(Y878:AL878)</f>
        <v>0</v>
      </c>
    </row>
    <row r="879" spans="1:39" hidden="1" outlineLevel="1">
      <c r="A879" s="532"/>
      <c r="B879" s="294" t="s">
        <v>343</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1">
        <f>Y878</f>
        <v>0</v>
      </c>
      <c r="Z879" s="411">
        <f t="shared" ref="Z879" si="2642">Z878</f>
        <v>0</v>
      </c>
      <c r="AA879" s="411">
        <f t="shared" ref="AA879" si="2643">AA878</f>
        <v>0</v>
      </c>
      <c r="AB879" s="411">
        <f t="shared" ref="AB879" si="2644">AB878</f>
        <v>0</v>
      </c>
      <c r="AC879" s="411">
        <f t="shared" ref="AC879" si="2645">AC878</f>
        <v>0</v>
      </c>
      <c r="AD879" s="411">
        <f t="shared" ref="AD879" si="2646">AD878</f>
        <v>0</v>
      </c>
      <c r="AE879" s="411">
        <f t="shared" ref="AE879" si="2647">AE878</f>
        <v>0</v>
      </c>
      <c r="AF879" s="411">
        <f t="shared" ref="AF879" si="2648">AF878</f>
        <v>0</v>
      </c>
      <c r="AG879" s="411">
        <f t="shared" ref="AG879" si="2649">AG878</f>
        <v>0</v>
      </c>
      <c r="AH879" s="411">
        <f t="shared" ref="AH879" si="2650">AH878</f>
        <v>0</v>
      </c>
      <c r="AI879" s="411">
        <f t="shared" ref="AI879" si="2651">AI878</f>
        <v>0</v>
      </c>
      <c r="AJ879" s="411">
        <f t="shared" ref="AJ879" si="2652">AJ878</f>
        <v>0</v>
      </c>
      <c r="AK879" s="411">
        <f t="shared" ref="AK879" si="2653">AK878</f>
        <v>0</v>
      </c>
      <c r="AL879" s="411">
        <f t="shared" ref="AL879" si="2654">AL878</f>
        <v>0</v>
      </c>
      <c r="AM879" s="306"/>
    </row>
    <row r="880" spans="1:39" hidden="1" outlineLevel="1">
      <c r="A880" s="532"/>
      <c r="B880" s="428"/>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2"/>
      <c r="Z880" s="425"/>
      <c r="AA880" s="425"/>
      <c r="AB880" s="425"/>
      <c r="AC880" s="425"/>
      <c r="AD880" s="425"/>
      <c r="AE880" s="425"/>
      <c r="AF880" s="425"/>
      <c r="AG880" s="425"/>
      <c r="AH880" s="425"/>
      <c r="AI880" s="425"/>
      <c r="AJ880" s="425"/>
      <c r="AK880" s="425"/>
      <c r="AL880" s="425"/>
      <c r="AM880" s="306"/>
    </row>
    <row r="881" spans="1:39" hidden="1" outlineLevel="1">
      <c r="A881" s="532">
        <v>35</v>
      </c>
      <c r="B881" s="428"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6"/>
      <c r="Z881" s="415"/>
      <c r="AA881" s="415"/>
      <c r="AB881" s="415"/>
      <c r="AC881" s="415"/>
      <c r="AD881" s="415"/>
      <c r="AE881" s="415"/>
      <c r="AF881" s="415"/>
      <c r="AG881" s="415"/>
      <c r="AH881" s="415"/>
      <c r="AI881" s="415"/>
      <c r="AJ881" s="415"/>
      <c r="AK881" s="415"/>
      <c r="AL881" s="415"/>
      <c r="AM881" s="296">
        <f>SUM(Y881:AL881)</f>
        <v>0</v>
      </c>
    </row>
    <row r="882" spans="1:39" hidden="1" outlineLevel="1">
      <c r="A882" s="532"/>
      <c r="B882" s="294" t="s">
        <v>343</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1">
        <f>Y881</f>
        <v>0</v>
      </c>
      <c r="Z882" s="411">
        <f t="shared" ref="Z882" si="2655">Z881</f>
        <v>0</v>
      </c>
      <c r="AA882" s="411">
        <f t="shared" ref="AA882" si="2656">AA881</f>
        <v>0</v>
      </c>
      <c r="AB882" s="411">
        <f t="shared" ref="AB882" si="2657">AB881</f>
        <v>0</v>
      </c>
      <c r="AC882" s="411">
        <f t="shared" ref="AC882" si="2658">AC881</f>
        <v>0</v>
      </c>
      <c r="AD882" s="411">
        <f t="shared" ref="AD882" si="2659">AD881</f>
        <v>0</v>
      </c>
      <c r="AE882" s="411">
        <f t="shared" ref="AE882" si="2660">AE881</f>
        <v>0</v>
      </c>
      <c r="AF882" s="411">
        <f t="shared" ref="AF882" si="2661">AF881</f>
        <v>0</v>
      </c>
      <c r="AG882" s="411">
        <f t="shared" ref="AG882" si="2662">AG881</f>
        <v>0</v>
      </c>
      <c r="AH882" s="411">
        <f t="shared" ref="AH882" si="2663">AH881</f>
        <v>0</v>
      </c>
      <c r="AI882" s="411">
        <f t="shared" ref="AI882" si="2664">AI881</f>
        <v>0</v>
      </c>
      <c r="AJ882" s="411">
        <f t="shared" ref="AJ882" si="2665">AJ881</f>
        <v>0</v>
      </c>
      <c r="AK882" s="411">
        <f t="shared" ref="AK882" si="2666">AK881</f>
        <v>0</v>
      </c>
      <c r="AL882" s="411">
        <f t="shared" ref="AL882" si="2667">AL881</f>
        <v>0</v>
      </c>
      <c r="AM882" s="306"/>
    </row>
    <row r="883" spans="1:39" hidden="1" outlineLevel="1">
      <c r="A883" s="532"/>
      <c r="B883" s="431"/>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2"/>
      <c r="Z883" s="425"/>
      <c r="AA883" s="425"/>
      <c r="AB883" s="425"/>
      <c r="AC883" s="425"/>
      <c r="AD883" s="425"/>
      <c r="AE883" s="425"/>
      <c r="AF883" s="425"/>
      <c r="AG883" s="425"/>
      <c r="AH883" s="425"/>
      <c r="AI883" s="425"/>
      <c r="AJ883" s="425"/>
      <c r="AK883" s="425"/>
      <c r="AL883" s="425"/>
      <c r="AM883" s="306"/>
    </row>
    <row r="884" spans="1:39" ht="15.75" hidden="1" outlineLevel="1">
      <c r="A884" s="532"/>
      <c r="B884" s="288" t="s">
        <v>503</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t="45" hidden="1" outlineLevel="1">
      <c r="A885" s="532">
        <v>36</v>
      </c>
      <c r="B885" s="428"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6"/>
      <c r="Z885" s="415"/>
      <c r="AA885" s="415"/>
      <c r="AB885" s="415"/>
      <c r="AC885" s="415"/>
      <c r="AD885" s="415"/>
      <c r="AE885" s="415"/>
      <c r="AF885" s="415"/>
      <c r="AG885" s="415"/>
      <c r="AH885" s="415"/>
      <c r="AI885" s="415"/>
      <c r="AJ885" s="415"/>
      <c r="AK885" s="415"/>
      <c r="AL885" s="415"/>
      <c r="AM885" s="296">
        <f>SUM(Y885:AL885)</f>
        <v>0</v>
      </c>
    </row>
    <row r="886" spans="1:39" hidden="1" outlineLevel="1">
      <c r="A886" s="532"/>
      <c r="B886" s="294" t="s">
        <v>343</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1">
        <f>Y885</f>
        <v>0</v>
      </c>
      <c r="Z886" s="411">
        <f t="shared" ref="Z886" si="2668">Z885</f>
        <v>0</v>
      </c>
      <c r="AA886" s="411">
        <f t="shared" ref="AA886" si="2669">AA885</f>
        <v>0</v>
      </c>
      <c r="AB886" s="411">
        <f t="shared" ref="AB886" si="2670">AB885</f>
        <v>0</v>
      </c>
      <c r="AC886" s="411">
        <f t="shared" ref="AC886" si="2671">AC885</f>
        <v>0</v>
      </c>
      <c r="AD886" s="411">
        <f t="shared" ref="AD886" si="2672">AD885</f>
        <v>0</v>
      </c>
      <c r="AE886" s="411">
        <f t="shared" ref="AE886" si="2673">AE885</f>
        <v>0</v>
      </c>
      <c r="AF886" s="411">
        <f t="shared" ref="AF886" si="2674">AF885</f>
        <v>0</v>
      </c>
      <c r="AG886" s="411">
        <f t="shared" ref="AG886" si="2675">AG885</f>
        <v>0</v>
      </c>
      <c r="AH886" s="411">
        <f t="shared" ref="AH886" si="2676">AH885</f>
        <v>0</v>
      </c>
      <c r="AI886" s="411">
        <f t="shared" ref="AI886" si="2677">AI885</f>
        <v>0</v>
      </c>
      <c r="AJ886" s="411">
        <f t="shared" ref="AJ886" si="2678">AJ885</f>
        <v>0</v>
      </c>
      <c r="AK886" s="411">
        <f t="shared" ref="AK886" si="2679">AK885</f>
        <v>0</v>
      </c>
      <c r="AL886" s="411">
        <f t="shared" ref="AL886" si="2680">AL885</f>
        <v>0</v>
      </c>
      <c r="AM886" s="306"/>
    </row>
    <row r="887" spans="1:39" hidden="1" outlineLevel="1">
      <c r="A887" s="532"/>
      <c r="B887" s="428"/>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2"/>
      <c r="Z887" s="425"/>
      <c r="AA887" s="425"/>
      <c r="AB887" s="425"/>
      <c r="AC887" s="425"/>
      <c r="AD887" s="425"/>
      <c r="AE887" s="425"/>
      <c r="AF887" s="425"/>
      <c r="AG887" s="425"/>
      <c r="AH887" s="425"/>
      <c r="AI887" s="425"/>
      <c r="AJ887" s="425"/>
      <c r="AK887" s="425"/>
      <c r="AL887" s="425"/>
      <c r="AM887" s="306"/>
    </row>
    <row r="888" spans="1:39" ht="30" hidden="1" outlineLevel="1">
      <c r="A888" s="532">
        <v>37</v>
      </c>
      <c r="B888" s="428"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6"/>
      <c r="Z888" s="415"/>
      <c r="AA888" s="415"/>
      <c r="AB888" s="415"/>
      <c r="AC888" s="415"/>
      <c r="AD888" s="415"/>
      <c r="AE888" s="415"/>
      <c r="AF888" s="415"/>
      <c r="AG888" s="415"/>
      <c r="AH888" s="415"/>
      <c r="AI888" s="415"/>
      <c r="AJ888" s="415"/>
      <c r="AK888" s="415"/>
      <c r="AL888" s="415"/>
      <c r="AM888" s="296">
        <f>SUM(Y888:AL888)</f>
        <v>0</v>
      </c>
    </row>
    <row r="889" spans="1:39" hidden="1" outlineLevel="1">
      <c r="A889" s="532"/>
      <c r="B889" s="294" t="s">
        <v>343</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1">
        <f>Y888</f>
        <v>0</v>
      </c>
      <c r="Z889" s="411">
        <f t="shared" ref="Z889" si="2681">Z888</f>
        <v>0</v>
      </c>
      <c r="AA889" s="411">
        <f t="shared" ref="AA889" si="2682">AA888</f>
        <v>0</v>
      </c>
      <c r="AB889" s="411">
        <f t="shared" ref="AB889" si="2683">AB888</f>
        <v>0</v>
      </c>
      <c r="AC889" s="411">
        <f t="shared" ref="AC889" si="2684">AC888</f>
        <v>0</v>
      </c>
      <c r="AD889" s="411">
        <f t="shared" ref="AD889" si="2685">AD888</f>
        <v>0</v>
      </c>
      <c r="AE889" s="411">
        <f t="shared" ref="AE889" si="2686">AE888</f>
        <v>0</v>
      </c>
      <c r="AF889" s="411">
        <f t="shared" ref="AF889" si="2687">AF888</f>
        <v>0</v>
      </c>
      <c r="AG889" s="411">
        <f t="shared" ref="AG889" si="2688">AG888</f>
        <v>0</v>
      </c>
      <c r="AH889" s="411">
        <f t="shared" ref="AH889" si="2689">AH888</f>
        <v>0</v>
      </c>
      <c r="AI889" s="411">
        <f t="shared" ref="AI889" si="2690">AI888</f>
        <v>0</v>
      </c>
      <c r="AJ889" s="411">
        <f t="shared" ref="AJ889" si="2691">AJ888</f>
        <v>0</v>
      </c>
      <c r="AK889" s="411">
        <f t="shared" ref="AK889" si="2692">AK888</f>
        <v>0</v>
      </c>
      <c r="AL889" s="411">
        <f t="shared" ref="AL889" si="2693">AL888</f>
        <v>0</v>
      </c>
      <c r="AM889" s="306"/>
    </row>
    <row r="890" spans="1:39" hidden="1" outlineLevel="1">
      <c r="A890" s="532"/>
      <c r="B890" s="428"/>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2"/>
      <c r="Z890" s="425"/>
      <c r="AA890" s="425"/>
      <c r="AB890" s="425"/>
      <c r="AC890" s="425"/>
      <c r="AD890" s="425"/>
      <c r="AE890" s="425"/>
      <c r="AF890" s="425"/>
      <c r="AG890" s="425"/>
      <c r="AH890" s="425"/>
      <c r="AI890" s="425"/>
      <c r="AJ890" s="425"/>
      <c r="AK890" s="425"/>
      <c r="AL890" s="425"/>
      <c r="AM890" s="306"/>
    </row>
    <row r="891" spans="1:39" hidden="1" outlineLevel="1">
      <c r="A891" s="532">
        <v>38</v>
      </c>
      <c r="B891" s="428"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6"/>
      <c r="Z891" s="415"/>
      <c r="AA891" s="415"/>
      <c r="AB891" s="415"/>
      <c r="AC891" s="415"/>
      <c r="AD891" s="415"/>
      <c r="AE891" s="415"/>
      <c r="AF891" s="415"/>
      <c r="AG891" s="415"/>
      <c r="AH891" s="415"/>
      <c r="AI891" s="415"/>
      <c r="AJ891" s="415"/>
      <c r="AK891" s="415"/>
      <c r="AL891" s="415"/>
      <c r="AM891" s="296">
        <f>SUM(Y891:AL891)</f>
        <v>0</v>
      </c>
    </row>
    <row r="892" spans="1:39" hidden="1" outlineLevel="1">
      <c r="A892" s="532"/>
      <c r="B892" s="294" t="s">
        <v>343</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1">
        <f>Y891</f>
        <v>0</v>
      </c>
      <c r="Z892" s="411">
        <f t="shared" ref="Z892" si="2694">Z891</f>
        <v>0</v>
      </c>
      <c r="AA892" s="411">
        <f t="shared" ref="AA892" si="2695">AA891</f>
        <v>0</v>
      </c>
      <c r="AB892" s="411">
        <f t="shared" ref="AB892" si="2696">AB891</f>
        <v>0</v>
      </c>
      <c r="AC892" s="411">
        <f t="shared" ref="AC892" si="2697">AC891</f>
        <v>0</v>
      </c>
      <c r="AD892" s="411">
        <f t="shared" ref="AD892" si="2698">AD891</f>
        <v>0</v>
      </c>
      <c r="AE892" s="411">
        <f t="shared" ref="AE892" si="2699">AE891</f>
        <v>0</v>
      </c>
      <c r="AF892" s="411">
        <f t="shared" ref="AF892" si="2700">AF891</f>
        <v>0</v>
      </c>
      <c r="AG892" s="411">
        <f t="shared" ref="AG892" si="2701">AG891</f>
        <v>0</v>
      </c>
      <c r="AH892" s="411">
        <f t="shared" ref="AH892" si="2702">AH891</f>
        <v>0</v>
      </c>
      <c r="AI892" s="411">
        <f t="shared" ref="AI892" si="2703">AI891</f>
        <v>0</v>
      </c>
      <c r="AJ892" s="411">
        <f t="shared" ref="AJ892" si="2704">AJ891</f>
        <v>0</v>
      </c>
      <c r="AK892" s="411">
        <f t="shared" ref="AK892" si="2705">AK891</f>
        <v>0</v>
      </c>
      <c r="AL892" s="411">
        <f t="shared" ref="AL892" si="2706">AL891</f>
        <v>0</v>
      </c>
      <c r="AM892" s="306"/>
    </row>
    <row r="893" spans="1:39" hidden="1" outlineLevel="1">
      <c r="A893" s="532"/>
      <c r="B893" s="428"/>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2"/>
      <c r="Z893" s="425"/>
      <c r="AA893" s="425"/>
      <c r="AB893" s="425"/>
      <c r="AC893" s="425"/>
      <c r="AD893" s="425"/>
      <c r="AE893" s="425"/>
      <c r="AF893" s="425"/>
      <c r="AG893" s="425"/>
      <c r="AH893" s="425"/>
      <c r="AI893" s="425"/>
      <c r="AJ893" s="425"/>
      <c r="AK893" s="425"/>
      <c r="AL893" s="425"/>
      <c r="AM893" s="306"/>
    </row>
    <row r="894" spans="1:39" ht="30" hidden="1" outlineLevel="1">
      <c r="A894" s="532">
        <v>39</v>
      </c>
      <c r="B894" s="428"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6"/>
      <c r="Z894" s="415"/>
      <c r="AA894" s="415"/>
      <c r="AB894" s="415"/>
      <c r="AC894" s="415"/>
      <c r="AD894" s="415"/>
      <c r="AE894" s="415"/>
      <c r="AF894" s="415"/>
      <c r="AG894" s="415"/>
      <c r="AH894" s="415"/>
      <c r="AI894" s="415"/>
      <c r="AJ894" s="415"/>
      <c r="AK894" s="415"/>
      <c r="AL894" s="415"/>
      <c r="AM894" s="296">
        <f>SUM(Y894:AL894)</f>
        <v>0</v>
      </c>
    </row>
    <row r="895" spans="1:39" hidden="1" outlineLevel="1">
      <c r="A895" s="532"/>
      <c r="B895" s="294" t="s">
        <v>343</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1">
        <f>Y894</f>
        <v>0</v>
      </c>
      <c r="Z895" s="411">
        <f t="shared" ref="Z895" si="2707">Z894</f>
        <v>0</v>
      </c>
      <c r="AA895" s="411">
        <f t="shared" ref="AA895" si="2708">AA894</f>
        <v>0</v>
      </c>
      <c r="AB895" s="411">
        <f t="shared" ref="AB895" si="2709">AB894</f>
        <v>0</v>
      </c>
      <c r="AC895" s="411">
        <f t="shared" ref="AC895" si="2710">AC894</f>
        <v>0</v>
      </c>
      <c r="AD895" s="411">
        <f t="shared" ref="AD895" si="2711">AD894</f>
        <v>0</v>
      </c>
      <c r="AE895" s="411">
        <f t="shared" ref="AE895" si="2712">AE894</f>
        <v>0</v>
      </c>
      <c r="AF895" s="411">
        <f t="shared" ref="AF895" si="2713">AF894</f>
        <v>0</v>
      </c>
      <c r="AG895" s="411">
        <f t="shared" ref="AG895" si="2714">AG894</f>
        <v>0</v>
      </c>
      <c r="AH895" s="411">
        <f t="shared" ref="AH895" si="2715">AH894</f>
        <v>0</v>
      </c>
      <c r="AI895" s="411">
        <f t="shared" ref="AI895" si="2716">AI894</f>
        <v>0</v>
      </c>
      <c r="AJ895" s="411">
        <f t="shared" ref="AJ895" si="2717">AJ894</f>
        <v>0</v>
      </c>
      <c r="AK895" s="411">
        <f t="shared" ref="AK895" si="2718">AK894</f>
        <v>0</v>
      </c>
      <c r="AL895" s="411">
        <f t="shared" ref="AL895" si="2719">AL894</f>
        <v>0</v>
      </c>
      <c r="AM895" s="306"/>
    </row>
    <row r="896" spans="1:39" hidden="1" outlineLevel="1">
      <c r="A896" s="532"/>
      <c r="B896" s="428"/>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2"/>
      <c r="Z896" s="425"/>
      <c r="AA896" s="425"/>
      <c r="AB896" s="425"/>
      <c r="AC896" s="425"/>
      <c r="AD896" s="425"/>
      <c r="AE896" s="425"/>
      <c r="AF896" s="425"/>
      <c r="AG896" s="425"/>
      <c r="AH896" s="425"/>
      <c r="AI896" s="425"/>
      <c r="AJ896" s="425"/>
      <c r="AK896" s="425"/>
      <c r="AL896" s="425"/>
      <c r="AM896" s="306"/>
    </row>
    <row r="897" spans="1:39" ht="30" hidden="1" outlineLevel="1">
      <c r="A897" s="532">
        <v>40</v>
      </c>
      <c r="B897" s="428"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6"/>
      <c r="Z897" s="415"/>
      <c r="AA897" s="415"/>
      <c r="AB897" s="415"/>
      <c r="AC897" s="415"/>
      <c r="AD897" s="415"/>
      <c r="AE897" s="415"/>
      <c r="AF897" s="415"/>
      <c r="AG897" s="415"/>
      <c r="AH897" s="415"/>
      <c r="AI897" s="415"/>
      <c r="AJ897" s="415"/>
      <c r="AK897" s="415"/>
      <c r="AL897" s="415"/>
      <c r="AM897" s="296">
        <f>SUM(Y897:AL897)</f>
        <v>0</v>
      </c>
    </row>
    <row r="898" spans="1:39" hidden="1" outlineLevel="1">
      <c r="A898" s="532"/>
      <c r="B898" s="294" t="s">
        <v>343</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1">
        <f>Y897</f>
        <v>0</v>
      </c>
      <c r="Z898" s="411">
        <f t="shared" ref="Z898" si="2720">Z897</f>
        <v>0</v>
      </c>
      <c r="AA898" s="411">
        <f t="shared" ref="AA898" si="2721">AA897</f>
        <v>0</v>
      </c>
      <c r="AB898" s="411">
        <f t="shared" ref="AB898" si="2722">AB897</f>
        <v>0</v>
      </c>
      <c r="AC898" s="411">
        <f t="shared" ref="AC898" si="2723">AC897</f>
        <v>0</v>
      </c>
      <c r="AD898" s="411">
        <f t="shared" ref="AD898" si="2724">AD897</f>
        <v>0</v>
      </c>
      <c r="AE898" s="411">
        <f t="shared" ref="AE898" si="2725">AE897</f>
        <v>0</v>
      </c>
      <c r="AF898" s="411">
        <f t="shared" ref="AF898" si="2726">AF897</f>
        <v>0</v>
      </c>
      <c r="AG898" s="411">
        <f t="shared" ref="AG898" si="2727">AG897</f>
        <v>0</v>
      </c>
      <c r="AH898" s="411">
        <f t="shared" ref="AH898" si="2728">AH897</f>
        <v>0</v>
      </c>
      <c r="AI898" s="411">
        <f t="shared" ref="AI898" si="2729">AI897</f>
        <v>0</v>
      </c>
      <c r="AJ898" s="411">
        <f t="shared" ref="AJ898" si="2730">AJ897</f>
        <v>0</v>
      </c>
      <c r="AK898" s="411">
        <f t="shared" ref="AK898" si="2731">AK897</f>
        <v>0</v>
      </c>
      <c r="AL898" s="411">
        <f t="shared" ref="AL898" si="2732">AL897</f>
        <v>0</v>
      </c>
      <c r="AM898" s="306"/>
    </row>
    <row r="899" spans="1:39" hidden="1" outlineLevel="1">
      <c r="A899" s="532"/>
      <c r="B899" s="428"/>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2"/>
      <c r="Z899" s="425"/>
      <c r="AA899" s="425"/>
      <c r="AB899" s="425"/>
      <c r="AC899" s="425"/>
      <c r="AD899" s="425"/>
      <c r="AE899" s="425"/>
      <c r="AF899" s="425"/>
      <c r="AG899" s="425"/>
      <c r="AH899" s="425"/>
      <c r="AI899" s="425"/>
      <c r="AJ899" s="425"/>
      <c r="AK899" s="425"/>
      <c r="AL899" s="425"/>
      <c r="AM899" s="306"/>
    </row>
    <row r="900" spans="1:39" ht="45" hidden="1" outlineLevel="1">
      <c r="A900" s="532">
        <v>41</v>
      </c>
      <c r="B900" s="428"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6"/>
      <c r="Z900" s="415"/>
      <c r="AA900" s="415"/>
      <c r="AB900" s="415"/>
      <c r="AC900" s="415"/>
      <c r="AD900" s="415"/>
      <c r="AE900" s="415"/>
      <c r="AF900" s="415"/>
      <c r="AG900" s="415"/>
      <c r="AH900" s="415"/>
      <c r="AI900" s="415"/>
      <c r="AJ900" s="415"/>
      <c r="AK900" s="415"/>
      <c r="AL900" s="415"/>
      <c r="AM900" s="296">
        <f>SUM(Y900:AL900)</f>
        <v>0</v>
      </c>
    </row>
    <row r="901" spans="1:39" hidden="1" outlineLevel="1">
      <c r="A901" s="532"/>
      <c r="B901" s="294" t="s">
        <v>343</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1">
        <f>Y900</f>
        <v>0</v>
      </c>
      <c r="Z901" s="411">
        <f t="shared" ref="Z901" si="2733">Z900</f>
        <v>0</v>
      </c>
      <c r="AA901" s="411">
        <f t="shared" ref="AA901" si="2734">AA900</f>
        <v>0</v>
      </c>
      <c r="AB901" s="411">
        <f t="shared" ref="AB901" si="2735">AB900</f>
        <v>0</v>
      </c>
      <c r="AC901" s="411">
        <f t="shared" ref="AC901" si="2736">AC900</f>
        <v>0</v>
      </c>
      <c r="AD901" s="411">
        <f t="shared" ref="AD901" si="2737">AD900</f>
        <v>0</v>
      </c>
      <c r="AE901" s="411">
        <f t="shared" ref="AE901" si="2738">AE900</f>
        <v>0</v>
      </c>
      <c r="AF901" s="411">
        <f t="shared" ref="AF901" si="2739">AF900</f>
        <v>0</v>
      </c>
      <c r="AG901" s="411">
        <f t="shared" ref="AG901" si="2740">AG900</f>
        <v>0</v>
      </c>
      <c r="AH901" s="411">
        <f t="shared" ref="AH901" si="2741">AH900</f>
        <v>0</v>
      </c>
      <c r="AI901" s="411">
        <f t="shared" ref="AI901" si="2742">AI900</f>
        <v>0</v>
      </c>
      <c r="AJ901" s="411">
        <f t="shared" ref="AJ901" si="2743">AJ900</f>
        <v>0</v>
      </c>
      <c r="AK901" s="411">
        <f t="shared" ref="AK901" si="2744">AK900</f>
        <v>0</v>
      </c>
      <c r="AL901" s="411">
        <f t="shared" ref="AL901" si="2745">AL900</f>
        <v>0</v>
      </c>
      <c r="AM901" s="306"/>
    </row>
    <row r="902" spans="1:39" hidden="1" outlineLevel="1">
      <c r="A902" s="532"/>
      <c r="B902" s="428"/>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2"/>
      <c r="Z902" s="425"/>
      <c r="AA902" s="425"/>
      <c r="AB902" s="425"/>
      <c r="AC902" s="425"/>
      <c r="AD902" s="425"/>
      <c r="AE902" s="425"/>
      <c r="AF902" s="425"/>
      <c r="AG902" s="425"/>
      <c r="AH902" s="425"/>
      <c r="AI902" s="425"/>
      <c r="AJ902" s="425"/>
      <c r="AK902" s="425"/>
      <c r="AL902" s="425"/>
      <c r="AM902" s="306"/>
    </row>
    <row r="903" spans="1:39" ht="45" hidden="1" outlineLevel="1">
      <c r="A903" s="532">
        <v>42</v>
      </c>
      <c r="B903" s="428"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6"/>
      <c r="Z903" s="415"/>
      <c r="AA903" s="415"/>
      <c r="AB903" s="415"/>
      <c r="AC903" s="415"/>
      <c r="AD903" s="415"/>
      <c r="AE903" s="415"/>
      <c r="AF903" s="415"/>
      <c r="AG903" s="415"/>
      <c r="AH903" s="415"/>
      <c r="AI903" s="415"/>
      <c r="AJ903" s="415"/>
      <c r="AK903" s="415"/>
      <c r="AL903" s="415"/>
      <c r="AM903" s="296">
        <f>SUM(Y903:AL903)</f>
        <v>0</v>
      </c>
    </row>
    <row r="904" spans="1:39" hidden="1" outlineLevel="1">
      <c r="A904" s="532"/>
      <c r="B904" s="294" t="s">
        <v>343</v>
      </c>
      <c r="C904" s="291" t="s">
        <v>163</v>
      </c>
      <c r="D904" s="295"/>
      <c r="E904" s="295"/>
      <c r="F904" s="295"/>
      <c r="G904" s="295"/>
      <c r="H904" s="295"/>
      <c r="I904" s="295"/>
      <c r="J904" s="295"/>
      <c r="K904" s="295"/>
      <c r="L904" s="295"/>
      <c r="M904" s="295"/>
      <c r="N904" s="468"/>
      <c r="O904" s="295"/>
      <c r="P904" s="295"/>
      <c r="Q904" s="295"/>
      <c r="R904" s="295"/>
      <c r="S904" s="295"/>
      <c r="T904" s="295"/>
      <c r="U904" s="295"/>
      <c r="V904" s="295"/>
      <c r="W904" s="295"/>
      <c r="X904" s="295"/>
      <c r="Y904" s="411">
        <f>Y903</f>
        <v>0</v>
      </c>
      <c r="Z904" s="411">
        <f t="shared" ref="Z904" si="2746">Z903</f>
        <v>0</v>
      </c>
      <c r="AA904" s="411">
        <f t="shared" ref="AA904" si="2747">AA903</f>
        <v>0</v>
      </c>
      <c r="AB904" s="411">
        <f t="shared" ref="AB904" si="2748">AB903</f>
        <v>0</v>
      </c>
      <c r="AC904" s="411">
        <f t="shared" ref="AC904" si="2749">AC903</f>
        <v>0</v>
      </c>
      <c r="AD904" s="411">
        <f t="shared" ref="AD904" si="2750">AD903</f>
        <v>0</v>
      </c>
      <c r="AE904" s="411">
        <f t="shared" ref="AE904" si="2751">AE903</f>
        <v>0</v>
      </c>
      <c r="AF904" s="411">
        <f t="shared" ref="AF904" si="2752">AF903</f>
        <v>0</v>
      </c>
      <c r="AG904" s="411">
        <f t="shared" ref="AG904" si="2753">AG903</f>
        <v>0</v>
      </c>
      <c r="AH904" s="411">
        <f t="shared" ref="AH904" si="2754">AH903</f>
        <v>0</v>
      </c>
      <c r="AI904" s="411">
        <f t="shared" ref="AI904" si="2755">AI903</f>
        <v>0</v>
      </c>
      <c r="AJ904" s="411">
        <f t="shared" ref="AJ904" si="2756">AJ903</f>
        <v>0</v>
      </c>
      <c r="AK904" s="411">
        <f t="shared" ref="AK904" si="2757">AK903</f>
        <v>0</v>
      </c>
      <c r="AL904" s="411">
        <f t="shared" ref="AL904" si="2758">AL903</f>
        <v>0</v>
      </c>
      <c r="AM904" s="306"/>
    </row>
    <row r="905" spans="1:39" hidden="1" outlineLevel="1">
      <c r="A905" s="532"/>
      <c r="B905" s="428"/>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2"/>
      <c r="Z905" s="425"/>
      <c r="AA905" s="425"/>
      <c r="AB905" s="425"/>
      <c r="AC905" s="425"/>
      <c r="AD905" s="425"/>
      <c r="AE905" s="425"/>
      <c r="AF905" s="425"/>
      <c r="AG905" s="425"/>
      <c r="AH905" s="425"/>
      <c r="AI905" s="425"/>
      <c r="AJ905" s="425"/>
      <c r="AK905" s="425"/>
      <c r="AL905" s="425"/>
      <c r="AM905" s="306"/>
    </row>
    <row r="906" spans="1:39" ht="30" hidden="1" outlineLevel="1">
      <c r="A906" s="532">
        <v>43</v>
      </c>
      <c r="B906" s="428"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6"/>
      <c r="Z906" s="415"/>
      <c r="AA906" s="415"/>
      <c r="AB906" s="415"/>
      <c r="AC906" s="415"/>
      <c r="AD906" s="415"/>
      <c r="AE906" s="415"/>
      <c r="AF906" s="415"/>
      <c r="AG906" s="415"/>
      <c r="AH906" s="415"/>
      <c r="AI906" s="415"/>
      <c r="AJ906" s="415"/>
      <c r="AK906" s="415"/>
      <c r="AL906" s="415"/>
      <c r="AM906" s="296">
        <f>SUM(Y906:AL906)</f>
        <v>0</v>
      </c>
    </row>
    <row r="907" spans="1:39" hidden="1" outlineLevel="1">
      <c r="A907" s="532"/>
      <c r="B907" s="294" t="s">
        <v>343</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1">
        <f>Y906</f>
        <v>0</v>
      </c>
      <c r="Z907" s="411">
        <f t="shared" ref="Z907" si="2759">Z906</f>
        <v>0</v>
      </c>
      <c r="AA907" s="411">
        <f t="shared" ref="AA907" si="2760">AA906</f>
        <v>0</v>
      </c>
      <c r="AB907" s="411">
        <f t="shared" ref="AB907" si="2761">AB906</f>
        <v>0</v>
      </c>
      <c r="AC907" s="411">
        <f t="shared" ref="AC907" si="2762">AC906</f>
        <v>0</v>
      </c>
      <c r="AD907" s="411">
        <f t="shared" ref="AD907" si="2763">AD906</f>
        <v>0</v>
      </c>
      <c r="AE907" s="411">
        <f t="shared" ref="AE907" si="2764">AE906</f>
        <v>0</v>
      </c>
      <c r="AF907" s="411">
        <f t="shared" ref="AF907" si="2765">AF906</f>
        <v>0</v>
      </c>
      <c r="AG907" s="411">
        <f t="shared" ref="AG907" si="2766">AG906</f>
        <v>0</v>
      </c>
      <c r="AH907" s="411">
        <f t="shared" ref="AH907" si="2767">AH906</f>
        <v>0</v>
      </c>
      <c r="AI907" s="411">
        <f t="shared" ref="AI907" si="2768">AI906</f>
        <v>0</v>
      </c>
      <c r="AJ907" s="411">
        <f t="shared" ref="AJ907" si="2769">AJ906</f>
        <v>0</v>
      </c>
      <c r="AK907" s="411">
        <f t="shared" ref="AK907" si="2770">AK906</f>
        <v>0</v>
      </c>
      <c r="AL907" s="411">
        <f t="shared" ref="AL907" si="2771">AL906</f>
        <v>0</v>
      </c>
      <c r="AM907" s="306"/>
    </row>
    <row r="908" spans="1:39" hidden="1" outlineLevel="1">
      <c r="A908" s="532"/>
      <c r="B908" s="428"/>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2"/>
      <c r="Z908" s="425"/>
      <c r="AA908" s="425"/>
      <c r="AB908" s="425"/>
      <c r="AC908" s="425"/>
      <c r="AD908" s="425"/>
      <c r="AE908" s="425"/>
      <c r="AF908" s="425"/>
      <c r="AG908" s="425"/>
      <c r="AH908" s="425"/>
      <c r="AI908" s="425"/>
      <c r="AJ908" s="425"/>
      <c r="AK908" s="425"/>
      <c r="AL908" s="425"/>
      <c r="AM908" s="306"/>
    </row>
    <row r="909" spans="1:39" ht="45" hidden="1" outlineLevel="1">
      <c r="A909" s="532">
        <v>44</v>
      </c>
      <c r="B909" s="428"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6"/>
      <c r="Z909" s="415"/>
      <c r="AA909" s="415"/>
      <c r="AB909" s="415"/>
      <c r="AC909" s="415"/>
      <c r="AD909" s="415"/>
      <c r="AE909" s="415"/>
      <c r="AF909" s="415"/>
      <c r="AG909" s="415"/>
      <c r="AH909" s="415"/>
      <c r="AI909" s="415"/>
      <c r="AJ909" s="415"/>
      <c r="AK909" s="415"/>
      <c r="AL909" s="415"/>
      <c r="AM909" s="296">
        <f>SUM(Y909:AL909)</f>
        <v>0</v>
      </c>
    </row>
    <row r="910" spans="1:39" hidden="1" outlineLevel="1">
      <c r="A910" s="532"/>
      <c r="B910" s="294" t="s">
        <v>343</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1">
        <f>Y909</f>
        <v>0</v>
      </c>
      <c r="Z910" s="411">
        <f t="shared" ref="Z910" si="2772">Z909</f>
        <v>0</v>
      </c>
      <c r="AA910" s="411">
        <f t="shared" ref="AA910" si="2773">AA909</f>
        <v>0</v>
      </c>
      <c r="AB910" s="411">
        <f t="shared" ref="AB910" si="2774">AB909</f>
        <v>0</v>
      </c>
      <c r="AC910" s="411">
        <f t="shared" ref="AC910" si="2775">AC909</f>
        <v>0</v>
      </c>
      <c r="AD910" s="411">
        <f t="shared" ref="AD910" si="2776">AD909</f>
        <v>0</v>
      </c>
      <c r="AE910" s="411">
        <f t="shared" ref="AE910" si="2777">AE909</f>
        <v>0</v>
      </c>
      <c r="AF910" s="411">
        <f t="shared" ref="AF910" si="2778">AF909</f>
        <v>0</v>
      </c>
      <c r="AG910" s="411">
        <f t="shared" ref="AG910" si="2779">AG909</f>
        <v>0</v>
      </c>
      <c r="AH910" s="411">
        <f t="shared" ref="AH910" si="2780">AH909</f>
        <v>0</v>
      </c>
      <c r="AI910" s="411">
        <f t="shared" ref="AI910" si="2781">AI909</f>
        <v>0</v>
      </c>
      <c r="AJ910" s="411">
        <f t="shared" ref="AJ910" si="2782">AJ909</f>
        <v>0</v>
      </c>
      <c r="AK910" s="411">
        <f t="shared" ref="AK910" si="2783">AK909</f>
        <v>0</v>
      </c>
      <c r="AL910" s="411">
        <f t="shared" ref="AL910" si="2784">AL909</f>
        <v>0</v>
      </c>
      <c r="AM910" s="306"/>
    </row>
    <row r="911" spans="1:39" hidden="1" outlineLevel="1">
      <c r="A911" s="532"/>
      <c r="B911" s="428"/>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2"/>
      <c r="Z911" s="425"/>
      <c r="AA911" s="425"/>
      <c r="AB911" s="425"/>
      <c r="AC911" s="425"/>
      <c r="AD911" s="425"/>
      <c r="AE911" s="425"/>
      <c r="AF911" s="425"/>
      <c r="AG911" s="425"/>
      <c r="AH911" s="425"/>
      <c r="AI911" s="425"/>
      <c r="AJ911" s="425"/>
      <c r="AK911" s="425"/>
      <c r="AL911" s="425"/>
      <c r="AM911" s="306"/>
    </row>
    <row r="912" spans="1:39" ht="30" hidden="1" outlineLevel="1">
      <c r="A912" s="532">
        <v>45</v>
      </c>
      <c r="B912" s="428" t="s">
        <v>137</v>
      </c>
      <c r="C912" s="291" t="s">
        <v>25</v>
      </c>
      <c r="D912" s="295"/>
      <c r="E912" s="295"/>
      <c r="F912" s="295"/>
      <c r="G912" s="295"/>
      <c r="H912" s="295"/>
      <c r="I912" s="295"/>
      <c r="J912" s="295"/>
      <c r="K912" s="295"/>
      <c r="L912" s="295"/>
      <c r="M912" s="295"/>
      <c r="N912" s="295">
        <v>12</v>
      </c>
      <c r="O912" s="295"/>
      <c r="P912" s="295"/>
      <c r="Q912" s="295"/>
      <c r="R912" s="295"/>
      <c r="S912" s="295"/>
      <c r="T912" s="295"/>
      <c r="U912" s="295"/>
      <c r="V912" s="295"/>
      <c r="W912" s="295"/>
      <c r="X912" s="295"/>
      <c r="Y912" s="426"/>
      <c r="Z912" s="415"/>
      <c r="AA912" s="415"/>
      <c r="AB912" s="415"/>
      <c r="AC912" s="415"/>
      <c r="AD912" s="415"/>
      <c r="AE912" s="415"/>
      <c r="AF912" s="415"/>
      <c r="AG912" s="415"/>
      <c r="AH912" s="415"/>
      <c r="AI912" s="415"/>
      <c r="AJ912" s="415"/>
      <c r="AK912" s="415"/>
      <c r="AL912" s="415"/>
      <c r="AM912" s="296">
        <f>SUM(Y912:AL912)</f>
        <v>0</v>
      </c>
    </row>
    <row r="913" spans="1:39" hidden="1" outlineLevel="1">
      <c r="A913" s="532"/>
      <c r="B913" s="294" t="s">
        <v>343</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1">
        <f>Y912</f>
        <v>0</v>
      </c>
      <c r="Z913" s="411">
        <f t="shared" ref="Z913" si="2785">Z912</f>
        <v>0</v>
      </c>
      <c r="AA913" s="411">
        <f t="shared" ref="AA913" si="2786">AA912</f>
        <v>0</v>
      </c>
      <c r="AB913" s="411">
        <f t="shared" ref="AB913" si="2787">AB912</f>
        <v>0</v>
      </c>
      <c r="AC913" s="411">
        <f t="shared" ref="AC913" si="2788">AC912</f>
        <v>0</v>
      </c>
      <c r="AD913" s="411">
        <f t="shared" ref="AD913" si="2789">AD912</f>
        <v>0</v>
      </c>
      <c r="AE913" s="411">
        <f t="shared" ref="AE913" si="2790">AE912</f>
        <v>0</v>
      </c>
      <c r="AF913" s="411">
        <f t="shared" ref="AF913" si="2791">AF912</f>
        <v>0</v>
      </c>
      <c r="AG913" s="411">
        <f t="shared" ref="AG913" si="2792">AG912</f>
        <v>0</v>
      </c>
      <c r="AH913" s="411">
        <f t="shared" ref="AH913" si="2793">AH912</f>
        <v>0</v>
      </c>
      <c r="AI913" s="411">
        <f t="shared" ref="AI913" si="2794">AI912</f>
        <v>0</v>
      </c>
      <c r="AJ913" s="411">
        <f t="shared" ref="AJ913" si="2795">AJ912</f>
        <v>0</v>
      </c>
      <c r="AK913" s="411">
        <f t="shared" ref="AK913" si="2796">AK912</f>
        <v>0</v>
      </c>
      <c r="AL913" s="411">
        <f t="shared" ref="AL913" si="2797">AL912</f>
        <v>0</v>
      </c>
      <c r="AM913" s="306"/>
    </row>
    <row r="914" spans="1:39" hidden="1" outlineLevel="1">
      <c r="A914" s="532"/>
      <c r="B914" s="428"/>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2"/>
      <c r="Z914" s="425"/>
      <c r="AA914" s="425"/>
      <c r="AB914" s="425"/>
      <c r="AC914" s="425"/>
      <c r="AD914" s="425"/>
      <c r="AE914" s="425"/>
      <c r="AF914" s="425"/>
      <c r="AG914" s="425"/>
      <c r="AH914" s="425"/>
      <c r="AI914" s="425"/>
      <c r="AJ914" s="425"/>
      <c r="AK914" s="425"/>
      <c r="AL914" s="425"/>
      <c r="AM914" s="306"/>
    </row>
    <row r="915" spans="1:39" ht="30" hidden="1" outlineLevel="1">
      <c r="A915" s="532">
        <v>46</v>
      </c>
      <c r="B915" s="428" t="s">
        <v>138</v>
      </c>
      <c r="C915" s="291" t="s">
        <v>25</v>
      </c>
      <c r="D915" s="295"/>
      <c r="E915" s="295"/>
      <c r="F915" s="295"/>
      <c r="G915" s="295"/>
      <c r="H915" s="295"/>
      <c r="I915" s="295"/>
      <c r="J915" s="295"/>
      <c r="K915" s="295"/>
      <c r="L915" s="295"/>
      <c r="M915" s="295"/>
      <c r="N915" s="295">
        <v>12</v>
      </c>
      <c r="O915" s="295"/>
      <c r="P915" s="295"/>
      <c r="Q915" s="295"/>
      <c r="R915" s="295"/>
      <c r="S915" s="295"/>
      <c r="T915" s="295"/>
      <c r="U915" s="295"/>
      <c r="V915" s="295"/>
      <c r="W915" s="295"/>
      <c r="X915" s="295"/>
      <c r="Y915" s="426"/>
      <c r="Z915" s="415"/>
      <c r="AA915" s="415"/>
      <c r="AB915" s="415"/>
      <c r="AC915" s="415"/>
      <c r="AD915" s="415"/>
      <c r="AE915" s="415"/>
      <c r="AF915" s="415"/>
      <c r="AG915" s="415"/>
      <c r="AH915" s="415"/>
      <c r="AI915" s="415"/>
      <c r="AJ915" s="415"/>
      <c r="AK915" s="415"/>
      <c r="AL915" s="415"/>
      <c r="AM915" s="296">
        <f>SUM(Y915:AL915)</f>
        <v>0</v>
      </c>
    </row>
    <row r="916" spans="1:39" hidden="1" outlineLevel="1">
      <c r="A916" s="532"/>
      <c r="B916" s="294" t="s">
        <v>343</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1">
        <f>Y915</f>
        <v>0</v>
      </c>
      <c r="Z916" s="411">
        <f t="shared" ref="Z916" si="2798">Z915</f>
        <v>0</v>
      </c>
      <c r="AA916" s="411">
        <f t="shared" ref="AA916" si="2799">AA915</f>
        <v>0</v>
      </c>
      <c r="AB916" s="411">
        <f t="shared" ref="AB916" si="2800">AB915</f>
        <v>0</v>
      </c>
      <c r="AC916" s="411">
        <f t="shared" ref="AC916" si="2801">AC915</f>
        <v>0</v>
      </c>
      <c r="AD916" s="411">
        <f t="shared" ref="AD916" si="2802">AD915</f>
        <v>0</v>
      </c>
      <c r="AE916" s="411">
        <f t="shared" ref="AE916" si="2803">AE915</f>
        <v>0</v>
      </c>
      <c r="AF916" s="411">
        <f t="shared" ref="AF916" si="2804">AF915</f>
        <v>0</v>
      </c>
      <c r="AG916" s="411">
        <f t="shared" ref="AG916" si="2805">AG915</f>
        <v>0</v>
      </c>
      <c r="AH916" s="411">
        <f t="shared" ref="AH916" si="2806">AH915</f>
        <v>0</v>
      </c>
      <c r="AI916" s="411">
        <f t="shared" ref="AI916" si="2807">AI915</f>
        <v>0</v>
      </c>
      <c r="AJ916" s="411">
        <f t="shared" ref="AJ916" si="2808">AJ915</f>
        <v>0</v>
      </c>
      <c r="AK916" s="411">
        <f t="shared" ref="AK916" si="2809">AK915</f>
        <v>0</v>
      </c>
      <c r="AL916" s="411">
        <f t="shared" ref="AL916" si="2810">AL915</f>
        <v>0</v>
      </c>
      <c r="AM916" s="306"/>
    </row>
    <row r="917" spans="1:39" hidden="1" outlineLevel="1">
      <c r="A917" s="532"/>
      <c r="B917" s="428"/>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2"/>
      <c r="Z917" s="425"/>
      <c r="AA917" s="425"/>
      <c r="AB917" s="425"/>
      <c r="AC917" s="425"/>
      <c r="AD917" s="425"/>
      <c r="AE917" s="425"/>
      <c r="AF917" s="425"/>
      <c r="AG917" s="425"/>
      <c r="AH917" s="425"/>
      <c r="AI917" s="425"/>
      <c r="AJ917" s="425"/>
      <c r="AK917" s="425"/>
      <c r="AL917" s="425"/>
      <c r="AM917" s="306"/>
    </row>
    <row r="918" spans="1:39" ht="30" hidden="1" outlineLevel="1">
      <c r="A918" s="532">
        <v>47</v>
      </c>
      <c r="B918" s="428"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6"/>
      <c r="Z918" s="415"/>
      <c r="AA918" s="415"/>
      <c r="AB918" s="415"/>
      <c r="AC918" s="415"/>
      <c r="AD918" s="415"/>
      <c r="AE918" s="415"/>
      <c r="AF918" s="415"/>
      <c r="AG918" s="415"/>
      <c r="AH918" s="415"/>
      <c r="AI918" s="415"/>
      <c r="AJ918" s="415"/>
      <c r="AK918" s="415"/>
      <c r="AL918" s="415"/>
      <c r="AM918" s="296">
        <f>SUM(Y918:AL918)</f>
        <v>0</v>
      </c>
    </row>
    <row r="919" spans="1:39" hidden="1" outlineLevel="1">
      <c r="A919" s="532"/>
      <c r="B919" s="294" t="s">
        <v>343</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1">
        <f>Y918</f>
        <v>0</v>
      </c>
      <c r="Z919" s="411">
        <f t="shared" ref="Z919" si="2811">Z918</f>
        <v>0</v>
      </c>
      <c r="AA919" s="411">
        <f t="shared" ref="AA919" si="2812">AA918</f>
        <v>0</v>
      </c>
      <c r="AB919" s="411">
        <f t="shared" ref="AB919" si="2813">AB918</f>
        <v>0</v>
      </c>
      <c r="AC919" s="411">
        <f t="shared" ref="AC919" si="2814">AC918</f>
        <v>0</v>
      </c>
      <c r="AD919" s="411">
        <f t="shared" ref="AD919" si="2815">AD918</f>
        <v>0</v>
      </c>
      <c r="AE919" s="411">
        <f t="shared" ref="AE919" si="2816">AE918</f>
        <v>0</v>
      </c>
      <c r="AF919" s="411">
        <f t="shared" ref="AF919" si="2817">AF918</f>
        <v>0</v>
      </c>
      <c r="AG919" s="411">
        <f t="shared" ref="AG919" si="2818">AG918</f>
        <v>0</v>
      </c>
      <c r="AH919" s="411">
        <f t="shared" ref="AH919" si="2819">AH918</f>
        <v>0</v>
      </c>
      <c r="AI919" s="411">
        <f t="shared" ref="AI919" si="2820">AI918</f>
        <v>0</v>
      </c>
      <c r="AJ919" s="411">
        <f t="shared" ref="AJ919" si="2821">AJ918</f>
        <v>0</v>
      </c>
      <c r="AK919" s="411">
        <f t="shared" ref="AK919" si="2822">AK918</f>
        <v>0</v>
      </c>
      <c r="AL919" s="411">
        <f t="shared" ref="AL919" si="2823">AL918</f>
        <v>0</v>
      </c>
      <c r="AM919" s="306"/>
    </row>
    <row r="920" spans="1:39" hidden="1" outlineLevel="1">
      <c r="A920" s="532"/>
      <c r="B920" s="428"/>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2"/>
      <c r="Z920" s="425"/>
      <c r="AA920" s="425"/>
      <c r="AB920" s="425"/>
      <c r="AC920" s="425"/>
      <c r="AD920" s="425"/>
      <c r="AE920" s="425"/>
      <c r="AF920" s="425"/>
      <c r="AG920" s="425"/>
      <c r="AH920" s="425"/>
      <c r="AI920" s="425"/>
      <c r="AJ920" s="425"/>
      <c r="AK920" s="425"/>
      <c r="AL920" s="425"/>
      <c r="AM920" s="306"/>
    </row>
    <row r="921" spans="1:39" ht="45" hidden="1" outlineLevel="1">
      <c r="A921" s="532">
        <v>48</v>
      </c>
      <c r="B921" s="428"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6"/>
      <c r="Z921" s="415"/>
      <c r="AA921" s="415"/>
      <c r="AB921" s="415"/>
      <c r="AC921" s="415"/>
      <c r="AD921" s="415"/>
      <c r="AE921" s="415"/>
      <c r="AF921" s="415"/>
      <c r="AG921" s="415"/>
      <c r="AH921" s="415"/>
      <c r="AI921" s="415"/>
      <c r="AJ921" s="415"/>
      <c r="AK921" s="415"/>
      <c r="AL921" s="415"/>
      <c r="AM921" s="296">
        <f>SUM(Y921:AL921)</f>
        <v>0</v>
      </c>
    </row>
    <row r="922" spans="1:39" hidden="1" outlineLevel="1">
      <c r="A922" s="532"/>
      <c r="B922" s="294" t="s">
        <v>343</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1">
        <f>Y921</f>
        <v>0</v>
      </c>
      <c r="Z922" s="411">
        <f t="shared" ref="Z922" si="2824">Z921</f>
        <v>0</v>
      </c>
      <c r="AA922" s="411">
        <f t="shared" ref="AA922" si="2825">AA921</f>
        <v>0</v>
      </c>
      <c r="AB922" s="411">
        <f t="shared" ref="AB922" si="2826">AB921</f>
        <v>0</v>
      </c>
      <c r="AC922" s="411">
        <f t="shared" ref="AC922" si="2827">AC921</f>
        <v>0</v>
      </c>
      <c r="AD922" s="411">
        <f t="shared" ref="AD922" si="2828">AD921</f>
        <v>0</v>
      </c>
      <c r="AE922" s="411">
        <f t="shared" ref="AE922" si="2829">AE921</f>
        <v>0</v>
      </c>
      <c r="AF922" s="411">
        <f t="shared" ref="AF922" si="2830">AF921</f>
        <v>0</v>
      </c>
      <c r="AG922" s="411">
        <f t="shared" ref="AG922" si="2831">AG921</f>
        <v>0</v>
      </c>
      <c r="AH922" s="411">
        <f t="shared" ref="AH922" si="2832">AH921</f>
        <v>0</v>
      </c>
      <c r="AI922" s="411">
        <f t="shared" ref="AI922" si="2833">AI921</f>
        <v>0</v>
      </c>
      <c r="AJ922" s="411">
        <f t="shared" ref="AJ922" si="2834">AJ921</f>
        <v>0</v>
      </c>
      <c r="AK922" s="411">
        <f t="shared" ref="AK922" si="2835">AK921</f>
        <v>0</v>
      </c>
      <c r="AL922" s="411">
        <f t="shared" ref="AL922" si="2836">AL921</f>
        <v>0</v>
      </c>
      <c r="AM922" s="306"/>
    </row>
    <row r="923" spans="1:39" hidden="1" outlineLevel="1">
      <c r="A923" s="532"/>
      <c r="B923" s="428"/>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2"/>
      <c r="Z923" s="425"/>
      <c r="AA923" s="425"/>
      <c r="AB923" s="425"/>
      <c r="AC923" s="425"/>
      <c r="AD923" s="425"/>
      <c r="AE923" s="425"/>
      <c r="AF923" s="425"/>
      <c r="AG923" s="425"/>
      <c r="AH923" s="425"/>
      <c r="AI923" s="425"/>
      <c r="AJ923" s="425"/>
      <c r="AK923" s="425"/>
      <c r="AL923" s="425"/>
      <c r="AM923" s="306"/>
    </row>
    <row r="924" spans="1:39" ht="30" hidden="1" outlineLevel="1">
      <c r="A924" s="532">
        <v>49</v>
      </c>
      <c r="B924" s="428"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6"/>
      <c r="Z924" s="415"/>
      <c r="AA924" s="415"/>
      <c r="AB924" s="415"/>
      <c r="AC924" s="415"/>
      <c r="AD924" s="415"/>
      <c r="AE924" s="415"/>
      <c r="AF924" s="415"/>
      <c r="AG924" s="415"/>
      <c r="AH924" s="415"/>
      <c r="AI924" s="415"/>
      <c r="AJ924" s="415"/>
      <c r="AK924" s="415"/>
      <c r="AL924" s="415"/>
      <c r="AM924" s="296">
        <f>SUM(Y924:AL924)</f>
        <v>0</v>
      </c>
    </row>
    <row r="925" spans="1:39" hidden="1" outlineLevel="1">
      <c r="A925" s="532"/>
      <c r="B925" s="294" t="s">
        <v>343</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1">
        <f>Y924</f>
        <v>0</v>
      </c>
      <c r="Z925" s="411">
        <f t="shared" ref="Z925" si="2837">Z924</f>
        <v>0</v>
      </c>
      <c r="AA925" s="411">
        <f t="shared" ref="AA925" si="2838">AA924</f>
        <v>0</v>
      </c>
      <c r="AB925" s="411">
        <f t="shared" ref="AB925" si="2839">AB924</f>
        <v>0</v>
      </c>
      <c r="AC925" s="411">
        <f t="shared" ref="AC925" si="2840">AC924</f>
        <v>0</v>
      </c>
      <c r="AD925" s="411">
        <f t="shared" ref="AD925" si="2841">AD924</f>
        <v>0</v>
      </c>
      <c r="AE925" s="411">
        <f t="shared" ref="AE925" si="2842">AE924</f>
        <v>0</v>
      </c>
      <c r="AF925" s="411">
        <f t="shared" ref="AF925" si="2843">AF924</f>
        <v>0</v>
      </c>
      <c r="AG925" s="411">
        <f t="shared" ref="AG925" si="2844">AG924</f>
        <v>0</v>
      </c>
      <c r="AH925" s="411">
        <f t="shared" ref="AH925" si="2845">AH924</f>
        <v>0</v>
      </c>
      <c r="AI925" s="411">
        <f t="shared" ref="AI925" si="2846">AI924</f>
        <v>0</v>
      </c>
      <c r="AJ925" s="411">
        <f t="shared" ref="AJ925" si="2847">AJ924</f>
        <v>0</v>
      </c>
      <c r="AK925" s="411">
        <f t="shared" ref="AK925" si="2848">AK924</f>
        <v>0</v>
      </c>
      <c r="AL925" s="411">
        <f t="shared" ref="AL925" si="2849">AL924</f>
        <v>0</v>
      </c>
      <c r="AM925" s="306"/>
    </row>
    <row r="926" spans="1:39" hidden="1" outlineLevel="1">
      <c r="A926" s="532"/>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75" collapsed="1">
      <c r="B927" s="327" t="s">
        <v>329</v>
      </c>
      <c r="C927" s="329"/>
      <c r="D927" s="329">
        <f>SUM(D770:D925)</f>
        <v>0</v>
      </c>
      <c r="E927" s="329"/>
      <c r="F927" s="329"/>
      <c r="G927" s="329"/>
      <c r="H927" s="329"/>
      <c r="I927" s="329"/>
      <c r="J927" s="329"/>
      <c r="K927" s="329"/>
      <c r="L927" s="329"/>
      <c r="M927" s="329"/>
      <c r="N927" s="329"/>
      <c r="O927" s="329">
        <f>SUM(O770:O925)</f>
        <v>0</v>
      </c>
      <c r="P927" s="329"/>
      <c r="Q927" s="329"/>
      <c r="R927" s="329"/>
      <c r="S927" s="329"/>
      <c r="T927" s="329"/>
      <c r="U927" s="329"/>
      <c r="V927" s="329"/>
      <c r="W927" s="329"/>
      <c r="X927" s="329"/>
      <c r="Y927" s="329">
        <f>IF(Y768="kWh",SUMPRODUCT(D770:D925,Y770:Y925))</f>
        <v>0</v>
      </c>
      <c r="Z927" s="329">
        <f>IF(Z768="kWh",SUMPRODUCT(D770:D925,Z770:Z925))</f>
        <v>0</v>
      </c>
      <c r="AA927" s="329">
        <f>IF(AA768="kw",SUMPRODUCT(N770:N925,O770:O925,AA770:AA925),SUMPRODUCT(D770:D925,AA770:AA925))</f>
        <v>0</v>
      </c>
      <c r="AB927" s="329">
        <f>IF(AB768="kw",SUMPRODUCT(N770:N925,O770:O925,AB770:AB925),SUMPRODUCT(D770:D925,AB770:AB925))</f>
        <v>0</v>
      </c>
      <c r="AC927" s="329">
        <f>IF(AC768="kw",SUMPRODUCT(N770:N925,O770:O925,AC770:AC925),SUMPRODUCT(D770:D925,AC770:AC925))</f>
        <v>0</v>
      </c>
      <c r="AD927" s="329">
        <f>IF(AD768="kw",SUMPRODUCT(N770:N925,O770:O925,AD770:AD925),SUMPRODUCT(D770:D925,AD770:AD925))</f>
        <v>0</v>
      </c>
      <c r="AE927" s="329">
        <f>IF(AE768="kw",SUMPRODUCT(N770:N925,O770:O925,AE770:AE925),SUMPRODUCT(D770:D925,AE770:AE925))</f>
        <v>0</v>
      </c>
      <c r="AF927" s="329">
        <f>IF(AF768="kw",SUMPRODUCT(N770:N925,O770:O925,AF770:AF925),SUMPRODUCT(D770:D925,AF770:AF925))</f>
        <v>0</v>
      </c>
      <c r="AG927" s="329">
        <f>IF(AG768="kw",SUMPRODUCT(N770:N925,O770:O925,AG770:AG925),SUMPRODUCT(D770:D925,AG770:AG925))</f>
        <v>0</v>
      </c>
      <c r="AH927" s="329">
        <f>IF(AH768="kw",SUMPRODUCT(N770:N925,O770:O925,AH770:AH925),SUMPRODUCT(D770:D925,AH770:AH925))</f>
        <v>0</v>
      </c>
      <c r="AI927" s="329">
        <f>IF(AI768="kw",SUMPRODUCT(N770:N925,O770:O925,AI770:AI925),SUMPRODUCT(D770:D925,AI770:AI925))</f>
        <v>0</v>
      </c>
      <c r="AJ927" s="329">
        <f>IF(AJ768="kw",SUMPRODUCT(N770:N925,O770:O925,AJ770:AJ925),SUMPRODUCT(D770:D925,AJ770:AJ925))</f>
        <v>0</v>
      </c>
      <c r="AK927" s="329">
        <f>IF(AK768="kw",SUMPRODUCT(N770:N925,O770:O925,AK770:AK925),SUMPRODUCT(D770:D925,AK770:AK925))</f>
        <v>0</v>
      </c>
      <c r="AL927" s="329">
        <f>IF(AL768="kw",SUMPRODUCT(N770:N925,O770:O925,AL770:AL925),SUMPRODUCT(D770:D925,AL770:AL925))</f>
        <v>0</v>
      </c>
      <c r="AM927" s="330"/>
    </row>
    <row r="928" spans="1:39" ht="15.75">
      <c r="B928" s="391" t="s">
        <v>330</v>
      </c>
      <c r="C928" s="392"/>
      <c r="D928" s="392"/>
      <c r="E928" s="392"/>
      <c r="F928" s="392"/>
      <c r="G928" s="392"/>
      <c r="H928" s="392"/>
      <c r="I928" s="392"/>
      <c r="J928" s="392"/>
      <c r="K928" s="392"/>
      <c r="L928" s="392"/>
      <c r="M928" s="392"/>
      <c r="N928" s="392"/>
      <c r="O928" s="392"/>
      <c r="P928" s="392"/>
      <c r="Q928" s="392"/>
      <c r="R928" s="392"/>
      <c r="S928" s="392"/>
      <c r="T928" s="392"/>
      <c r="U928" s="392"/>
      <c r="V928" s="392"/>
      <c r="W928" s="392"/>
      <c r="X928" s="392"/>
      <c r="Y928" s="392">
        <f>HLOOKUP(Y584,'2. LRAMVA Threshold'!$B$42:$Q$53,11,FALSE)</f>
        <v>0</v>
      </c>
      <c r="Z928" s="392">
        <f>HLOOKUP(Z584,'2. LRAMVA Threshold'!$B$42:$Q$53,11,FALSE)</f>
        <v>0</v>
      </c>
      <c r="AA928" s="392">
        <f>HLOOKUP(AA584,'2. LRAMVA Threshold'!$B$42:$Q$53,11,FALSE)</f>
        <v>0</v>
      </c>
      <c r="AB928" s="392">
        <f>HLOOKUP(AB584,'2. LRAMVA Threshold'!$B$42:$Q$53,11,FALSE)</f>
        <v>0</v>
      </c>
      <c r="AC928" s="392">
        <f>HLOOKUP(AC584,'2. LRAMVA Threshold'!$B$42:$Q$53,11,FALSE)</f>
        <v>0</v>
      </c>
      <c r="AD928" s="392">
        <f>HLOOKUP(AD584,'2. LRAMVA Threshold'!$B$42:$Q$53,11,FALSE)</f>
        <v>0</v>
      </c>
      <c r="AE928" s="392">
        <f>HLOOKUP(AE584,'2. LRAMVA Threshold'!$B$42:$Q$53,11,FALSE)</f>
        <v>0</v>
      </c>
      <c r="AF928" s="392">
        <f>HLOOKUP(AF584,'2. LRAMVA Threshold'!$B$42:$Q$53,11,FALSE)</f>
        <v>0</v>
      </c>
      <c r="AG928" s="392">
        <f>HLOOKUP(AG584,'2. LRAMVA Threshold'!$B$42:$Q$53,11,FALSE)</f>
        <v>0</v>
      </c>
      <c r="AH928" s="392">
        <f>HLOOKUP(AH584,'2. LRAMVA Threshold'!$B$42:$Q$53,11,FALSE)</f>
        <v>0</v>
      </c>
      <c r="AI928" s="392">
        <f>HLOOKUP(AI584,'2. LRAMVA Threshold'!$B$42:$Q$53,11,FALSE)</f>
        <v>0</v>
      </c>
      <c r="AJ928" s="392">
        <f>HLOOKUP(AJ584,'2. LRAMVA Threshold'!$B$42:$Q$53,11,FALSE)</f>
        <v>0</v>
      </c>
      <c r="AK928" s="392">
        <f>HLOOKUP(AK584,'2. LRAMVA Threshold'!$B$42:$Q$53,11,FALSE)</f>
        <v>0</v>
      </c>
      <c r="AL928" s="392">
        <f>HLOOKUP(AL584,'2. LRAMVA Threshold'!$B$42:$Q$53,11,FALSE)</f>
        <v>0</v>
      </c>
      <c r="AM928" s="442"/>
    </row>
    <row r="929" spans="2:39">
      <c r="B929" s="394"/>
      <c r="C929" s="432"/>
      <c r="D929" s="433"/>
      <c r="E929" s="433"/>
      <c r="F929" s="433"/>
      <c r="G929" s="433"/>
      <c r="H929" s="433"/>
      <c r="I929" s="433"/>
      <c r="J929" s="433"/>
      <c r="K929" s="433"/>
      <c r="L929" s="433"/>
      <c r="M929" s="433"/>
      <c r="N929" s="433"/>
      <c r="O929" s="434"/>
      <c r="P929" s="433"/>
      <c r="Q929" s="433"/>
      <c r="R929" s="433"/>
      <c r="S929" s="435"/>
      <c r="T929" s="435"/>
      <c r="U929" s="435"/>
      <c r="V929" s="435"/>
      <c r="W929" s="433"/>
      <c r="X929" s="433"/>
      <c r="Y929" s="436"/>
      <c r="Z929" s="436"/>
      <c r="AA929" s="436"/>
      <c r="AB929" s="436"/>
      <c r="AC929" s="436"/>
      <c r="AD929" s="436"/>
      <c r="AE929" s="436"/>
      <c r="AF929" s="399"/>
      <c r="AG929" s="399"/>
      <c r="AH929" s="399"/>
      <c r="AI929" s="399"/>
      <c r="AJ929" s="399"/>
      <c r="AK929" s="399"/>
      <c r="AL929" s="399"/>
      <c r="AM929" s="400"/>
    </row>
    <row r="930" spans="2:39">
      <c r="B930" s="324" t="s">
        <v>331</v>
      </c>
      <c r="C930" s="338"/>
      <c r="D930" s="338"/>
      <c r="E930" s="376"/>
      <c r="F930" s="376"/>
      <c r="G930" s="376"/>
      <c r="H930" s="376"/>
      <c r="I930" s="376"/>
      <c r="J930" s="376"/>
      <c r="K930" s="376"/>
      <c r="L930" s="376"/>
      <c r="M930" s="376"/>
      <c r="N930" s="376"/>
      <c r="O930" s="291"/>
      <c r="P930" s="340"/>
      <c r="Q930" s="340"/>
      <c r="R930" s="340"/>
      <c r="S930" s="339"/>
      <c r="T930" s="339"/>
      <c r="U930" s="339"/>
      <c r="V930" s="339"/>
      <c r="W930" s="340"/>
      <c r="X930" s="340"/>
      <c r="Y930" s="341">
        <f>HLOOKUP(Y$35,'3.  Distribution Rates'!$C$122:$P$133,11,FALSE)</f>
        <v>0</v>
      </c>
      <c r="Z930" s="341">
        <f>HLOOKUP(Z$35,'3.  Distribution Rates'!$C$122:$P$133,11,FALSE)</f>
        <v>0</v>
      </c>
      <c r="AA930" s="341">
        <f>HLOOKUP(AA$35,'3.  Distribution Rates'!$C$122:$P$133,11,FALSE)</f>
        <v>0</v>
      </c>
      <c r="AB930" s="341">
        <f>HLOOKUP(AB$35,'3.  Distribution Rates'!$C$122:$P$133,11,FALSE)</f>
        <v>0</v>
      </c>
      <c r="AC930" s="341">
        <f>HLOOKUP(AC$35,'3.  Distribution Rates'!$C$122:$P$133,11,FALSE)</f>
        <v>0</v>
      </c>
      <c r="AD930" s="341">
        <f>HLOOKUP(AD$35,'3.  Distribution Rates'!$C$122:$P$133,11,FALSE)</f>
        <v>0</v>
      </c>
      <c r="AE930" s="341">
        <f>HLOOKUP(AE$35,'3.  Distribution Rates'!$C$122:$P$133,11,FALSE)</f>
        <v>0</v>
      </c>
      <c r="AF930" s="341">
        <f>HLOOKUP(AF$35,'3.  Distribution Rates'!$C$122:$P$133,11,FALSE)</f>
        <v>0</v>
      </c>
      <c r="AG930" s="341">
        <f>HLOOKUP(AG$35,'3.  Distribution Rates'!$C$122:$P$133,11,FALSE)</f>
        <v>0</v>
      </c>
      <c r="AH930" s="341">
        <f>HLOOKUP(AH$35,'3.  Distribution Rates'!$C$122:$P$133,11,FALSE)</f>
        <v>0</v>
      </c>
      <c r="AI930" s="341">
        <f>HLOOKUP(AI$35,'3.  Distribution Rates'!$C$122:$P$133,11,FALSE)</f>
        <v>0</v>
      </c>
      <c r="AJ930" s="341">
        <f>HLOOKUP(AJ$35,'3.  Distribution Rates'!$C$122:$P$133,11,FALSE)</f>
        <v>0</v>
      </c>
      <c r="AK930" s="341">
        <f>HLOOKUP(AK$35,'3.  Distribution Rates'!$C$122:$P$133,11,FALSE)</f>
        <v>0</v>
      </c>
      <c r="AL930" s="341">
        <f>HLOOKUP(AL$35,'3.  Distribution Rates'!$C$122:$P$133,11,FALSE)</f>
        <v>0</v>
      </c>
      <c r="AM930" s="377"/>
    </row>
    <row r="931" spans="2:39">
      <c r="B931" s="324" t="s">
        <v>332</v>
      </c>
      <c r="C931" s="345"/>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8">
        <f>'4.  2011-2014 LRAM'!Y142*Y930</f>
        <v>0</v>
      </c>
      <c r="Z931" s="378">
        <f>'4.  2011-2014 LRAM'!Z142*Z930</f>
        <v>0</v>
      </c>
      <c r="AA931" s="378">
        <f>'4.  2011-2014 LRAM'!AA142*AA930</f>
        <v>0</v>
      </c>
      <c r="AB931" s="378">
        <f>'4.  2011-2014 LRAM'!AB142*AB930</f>
        <v>0</v>
      </c>
      <c r="AC931" s="378">
        <f>'4.  2011-2014 LRAM'!AC142*AC930</f>
        <v>0</v>
      </c>
      <c r="AD931" s="378">
        <f>'4.  2011-2014 LRAM'!AD142*AD930</f>
        <v>0</v>
      </c>
      <c r="AE931" s="378">
        <f>'4.  2011-2014 LRAM'!AE142*AE930</f>
        <v>0</v>
      </c>
      <c r="AF931" s="378">
        <f>'4.  2011-2014 LRAM'!AF142*AF930</f>
        <v>0</v>
      </c>
      <c r="AG931" s="378">
        <f>'4.  2011-2014 LRAM'!AG142*AG930</f>
        <v>0</v>
      </c>
      <c r="AH931" s="378">
        <f>'4.  2011-2014 LRAM'!AH142*AH930</f>
        <v>0</v>
      </c>
      <c r="AI931" s="378">
        <f>'4.  2011-2014 LRAM'!AI142*AI930</f>
        <v>0</v>
      </c>
      <c r="AJ931" s="378">
        <f>'4.  2011-2014 LRAM'!AJ142*AJ930</f>
        <v>0</v>
      </c>
      <c r="AK931" s="378">
        <f>'4.  2011-2014 LRAM'!AK142*AK930</f>
        <v>0</v>
      </c>
      <c r="AL931" s="378">
        <f>'4.  2011-2014 LRAM'!AL142*AL930</f>
        <v>0</v>
      </c>
      <c r="AM931" s="628">
        <f t="shared" ref="AM931:AM939" si="2850">SUM(Y931:AL931)</f>
        <v>0</v>
      </c>
    </row>
    <row r="932" spans="2:39">
      <c r="B932" s="324" t="s">
        <v>333</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f>'4.  2011-2014 LRAM'!Y271*Y930</f>
        <v>0</v>
      </c>
      <c r="Z932" s="378">
        <f>'4.  2011-2014 LRAM'!Z271*Z930</f>
        <v>0</v>
      </c>
      <c r="AA932" s="378">
        <f>'4.  2011-2014 LRAM'!AA271*AA930</f>
        <v>0</v>
      </c>
      <c r="AB932" s="378">
        <f>'4.  2011-2014 LRAM'!AB271*AB930</f>
        <v>0</v>
      </c>
      <c r="AC932" s="378">
        <f>'4.  2011-2014 LRAM'!AC271*AC930</f>
        <v>0</v>
      </c>
      <c r="AD932" s="378">
        <f>'4.  2011-2014 LRAM'!AD271*AD930</f>
        <v>0</v>
      </c>
      <c r="AE932" s="378">
        <f>'4.  2011-2014 LRAM'!AE271*AE930</f>
        <v>0</v>
      </c>
      <c r="AF932" s="378">
        <f>'4.  2011-2014 LRAM'!AF271*AF930</f>
        <v>0</v>
      </c>
      <c r="AG932" s="378">
        <f>'4.  2011-2014 LRAM'!AG271*AG930</f>
        <v>0</v>
      </c>
      <c r="AH932" s="378">
        <f>'4.  2011-2014 LRAM'!AH271*AH930</f>
        <v>0</v>
      </c>
      <c r="AI932" s="378">
        <f>'4.  2011-2014 LRAM'!AI271*AI930</f>
        <v>0</v>
      </c>
      <c r="AJ932" s="378">
        <f>'4.  2011-2014 LRAM'!AJ271*AJ930</f>
        <v>0</v>
      </c>
      <c r="AK932" s="378">
        <f>'4.  2011-2014 LRAM'!AK271*AK930</f>
        <v>0</v>
      </c>
      <c r="AL932" s="378">
        <f>'4.  2011-2014 LRAM'!AL271*AL930</f>
        <v>0</v>
      </c>
      <c r="AM932" s="628">
        <f t="shared" si="2850"/>
        <v>0</v>
      </c>
    </row>
    <row r="933" spans="2:39">
      <c r="B933" s="324" t="s">
        <v>334</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f>'4.  2011-2014 LRAM'!Y400*Y930</f>
        <v>0</v>
      </c>
      <c r="Z933" s="378">
        <f>'4.  2011-2014 LRAM'!Z400*Z930</f>
        <v>0</v>
      </c>
      <c r="AA933" s="378">
        <f>'4.  2011-2014 LRAM'!AA400*AA930</f>
        <v>0</v>
      </c>
      <c r="AB933" s="378">
        <f>'4.  2011-2014 LRAM'!AB400*AB930</f>
        <v>0</v>
      </c>
      <c r="AC933" s="378">
        <f>'4.  2011-2014 LRAM'!AC400*AC930</f>
        <v>0</v>
      </c>
      <c r="AD933" s="378">
        <f>'4.  2011-2014 LRAM'!AD400*AD930</f>
        <v>0</v>
      </c>
      <c r="AE933" s="378">
        <f>'4.  2011-2014 LRAM'!AE400*AE930</f>
        <v>0</v>
      </c>
      <c r="AF933" s="378">
        <f>'4.  2011-2014 LRAM'!AF400*AF930</f>
        <v>0</v>
      </c>
      <c r="AG933" s="378">
        <f>'4.  2011-2014 LRAM'!AG400*AG930</f>
        <v>0</v>
      </c>
      <c r="AH933" s="378">
        <f>'4.  2011-2014 LRAM'!AH400*AH930</f>
        <v>0</v>
      </c>
      <c r="AI933" s="378">
        <f>'4.  2011-2014 LRAM'!AI400*AI930</f>
        <v>0</v>
      </c>
      <c r="AJ933" s="378">
        <f>'4.  2011-2014 LRAM'!AJ400*AJ930</f>
        <v>0</v>
      </c>
      <c r="AK933" s="378">
        <f>'4.  2011-2014 LRAM'!AK400*AK930</f>
        <v>0</v>
      </c>
      <c r="AL933" s="378">
        <f>'4.  2011-2014 LRAM'!AL400*AL930</f>
        <v>0</v>
      </c>
      <c r="AM933" s="628">
        <f t="shared" si="2850"/>
        <v>0</v>
      </c>
    </row>
    <row r="934" spans="2:39">
      <c r="B934" s="324" t="s">
        <v>335</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f>'4.  2011-2014 LRAM'!Y530*Y930</f>
        <v>0</v>
      </c>
      <c r="Z934" s="378">
        <f>'4.  2011-2014 LRAM'!Z530*Z930</f>
        <v>0</v>
      </c>
      <c r="AA934" s="378">
        <f>'4.  2011-2014 LRAM'!AA530*AA930</f>
        <v>0</v>
      </c>
      <c r="AB934" s="378">
        <f>'4.  2011-2014 LRAM'!AB530*AB930</f>
        <v>0</v>
      </c>
      <c r="AC934" s="378">
        <f>'4.  2011-2014 LRAM'!AC530*AC930</f>
        <v>0</v>
      </c>
      <c r="AD934" s="378">
        <f>'4.  2011-2014 LRAM'!AD530*AD930</f>
        <v>0</v>
      </c>
      <c r="AE934" s="378">
        <f>'4.  2011-2014 LRAM'!AE530*AE930</f>
        <v>0</v>
      </c>
      <c r="AF934" s="378">
        <f>'4.  2011-2014 LRAM'!AF530*AF930</f>
        <v>0</v>
      </c>
      <c r="AG934" s="378">
        <f>'4.  2011-2014 LRAM'!AG530*AG930</f>
        <v>0</v>
      </c>
      <c r="AH934" s="378">
        <f>'4.  2011-2014 LRAM'!AH530*AH930</f>
        <v>0</v>
      </c>
      <c r="AI934" s="378">
        <f>'4.  2011-2014 LRAM'!AI530*AI930</f>
        <v>0</v>
      </c>
      <c r="AJ934" s="378">
        <f>'4.  2011-2014 LRAM'!AJ530*AJ930</f>
        <v>0</v>
      </c>
      <c r="AK934" s="378">
        <f>'4.  2011-2014 LRAM'!AK530*AK930</f>
        <v>0</v>
      </c>
      <c r="AL934" s="378">
        <f>'4.  2011-2014 LRAM'!AL530*AL930</f>
        <v>0</v>
      </c>
      <c r="AM934" s="628">
        <f t="shared" si="2850"/>
        <v>0</v>
      </c>
    </row>
    <row r="935" spans="2:39">
      <c r="B935" s="324" t="s">
        <v>336</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f t="shared" ref="Y935:AL935" si="2851">Y211*Y930</f>
        <v>0</v>
      </c>
      <c r="Z935" s="378">
        <f t="shared" si="2851"/>
        <v>0</v>
      </c>
      <c r="AA935" s="378">
        <f t="shared" si="2851"/>
        <v>0</v>
      </c>
      <c r="AB935" s="378">
        <f t="shared" si="2851"/>
        <v>0</v>
      </c>
      <c r="AC935" s="378">
        <f t="shared" si="2851"/>
        <v>0</v>
      </c>
      <c r="AD935" s="378">
        <f t="shared" si="2851"/>
        <v>0</v>
      </c>
      <c r="AE935" s="378">
        <f t="shared" si="2851"/>
        <v>0</v>
      </c>
      <c r="AF935" s="378">
        <f t="shared" si="2851"/>
        <v>0</v>
      </c>
      <c r="AG935" s="378">
        <f t="shared" si="2851"/>
        <v>0</v>
      </c>
      <c r="AH935" s="378">
        <f t="shared" si="2851"/>
        <v>0</v>
      </c>
      <c r="AI935" s="378">
        <f t="shared" si="2851"/>
        <v>0</v>
      </c>
      <c r="AJ935" s="378">
        <f t="shared" si="2851"/>
        <v>0</v>
      </c>
      <c r="AK935" s="378">
        <f t="shared" si="2851"/>
        <v>0</v>
      </c>
      <c r="AL935" s="378">
        <f t="shared" si="2851"/>
        <v>0</v>
      </c>
      <c r="AM935" s="628">
        <f t="shared" si="2850"/>
        <v>0</v>
      </c>
    </row>
    <row r="936" spans="2:39">
      <c r="B936" s="324" t="s">
        <v>337</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52">Y394*Y930</f>
        <v>0</v>
      </c>
      <c r="Z936" s="378">
        <f t="shared" si="2852"/>
        <v>0</v>
      </c>
      <c r="AA936" s="378">
        <f t="shared" si="2852"/>
        <v>0</v>
      </c>
      <c r="AB936" s="378">
        <f t="shared" si="2852"/>
        <v>0</v>
      </c>
      <c r="AC936" s="378">
        <f t="shared" si="2852"/>
        <v>0</v>
      </c>
      <c r="AD936" s="378">
        <f t="shared" si="2852"/>
        <v>0</v>
      </c>
      <c r="AE936" s="378">
        <f t="shared" si="2852"/>
        <v>0</v>
      </c>
      <c r="AF936" s="378">
        <f t="shared" si="2852"/>
        <v>0</v>
      </c>
      <c r="AG936" s="378">
        <f t="shared" si="2852"/>
        <v>0</v>
      </c>
      <c r="AH936" s="378">
        <f t="shared" si="2852"/>
        <v>0</v>
      </c>
      <c r="AI936" s="378">
        <f t="shared" si="2852"/>
        <v>0</v>
      </c>
      <c r="AJ936" s="378">
        <f t="shared" si="2852"/>
        <v>0</v>
      </c>
      <c r="AK936" s="378">
        <f t="shared" si="2852"/>
        <v>0</v>
      </c>
      <c r="AL936" s="378">
        <f t="shared" si="2852"/>
        <v>0</v>
      </c>
      <c r="AM936" s="628">
        <f t="shared" si="2850"/>
        <v>0</v>
      </c>
    </row>
    <row r="937" spans="2:39">
      <c r="B937" s="324" t="s">
        <v>338</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53">Y577*Y930</f>
        <v>0</v>
      </c>
      <c r="Z937" s="378">
        <f t="shared" si="2853"/>
        <v>0</v>
      </c>
      <c r="AA937" s="378">
        <f t="shared" si="2853"/>
        <v>0</v>
      </c>
      <c r="AB937" s="378">
        <f t="shared" si="2853"/>
        <v>0</v>
      </c>
      <c r="AC937" s="378">
        <f t="shared" si="2853"/>
        <v>0</v>
      </c>
      <c r="AD937" s="378">
        <f t="shared" si="2853"/>
        <v>0</v>
      </c>
      <c r="AE937" s="378">
        <f t="shared" si="2853"/>
        <v>0</v>
      </c>
      <c r="AF937" s="378">
        <f t="shared" si="2853"/>
        <v>0</v>
      </c>
      <c r="AG937" s="378">
        <f t="shared" si="2853"/>
        <v>0</v>
      </c>
      <c r="AH937" s="378">
        <f t="shared" si="2853"/>
        <v>0</v>
      </c>
      <c r="AI937" s="378">
        <f t="shared" si="2853"/>
        <v>0</v>
      </c>
      <c r="AJ937" s="378">
        <f t="shared" si="2853"/>
        <v>0</v>
      </c>
      <c r="AK937" s="378">
        <f t="shared" si="2853"/>
        <v>0</v>
      </c>
      <c r="AL937" s="378">
        <f t="shared" si="2853"/>
        <v>0</v>
      </c>
      <c r="AM937" s="628">
        <f t="shared" si="2850"/>
        <v>0</v>
      </c>
    </row>
    <row r="938" spans="2:39">
      <c r="B938" s="324" t="s">
        <v>339</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54">Y760*Y930</f>
        <v>0</v>
      </c>
      <c r="Z938" s="378">
        <f t="shared" si="2854"/>
        <v>0</v>
      </c>
      <c r="AA938" s="378">
        <f t="shared" si="2854"/>
        <v>0</v>
      </c>
      <c r="AB938" s="378">
        <f t="shared" si="2854"/>
        <v>0</v>
      </c>
      <c r="AC938" s="378">
        <f t="shared" si="2854"/>
        <v>0</v>
      </c>
      <c r="AD938" s="378">
        <f t="shared" si="2854"/>
        <v>0</v>
      </c>
      <c r="AE938" s="378">
        <f t="shared" si="2854"/>
        <v>0</v>
      </c>
      <c r="AF938" s="378">
        <f t="shared" si="2854"/>
        <v>0</v>
      </c>
      <c r="AG938" s="378">
        <f t="shared" si="2854"/>
        <v>0</v>
      </c>
      <c r="AH938" s="378">
        <f t="shared" si="2854"/>
        <v>0</v>
      </c>
      <c r="AI938" s="378">
        <f t="shared" si="2854"/>
        <v>0</v>
      </c>
      <c r="AJ938" s="378">
        <f t="shared" si="2854"/>
        <v>0</v>
      </c>
      <c r="AK938" s="378">
        <f t="shared" si="2854"/>
        <v>0</v>
      </c>
      <c r="AL938" s="378">
        <f t="shared" si="2854"/>
        <v>0</v>
      </c>
      <c r="AM938" s="628">
        <f t="shared" si="2850"/>
        <v>0</v>
      </c>
    </row>
    <row r="939" spans="2:39">
      <c r="B939" s="324" t="s">
        <v>340</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Y927*Y930</f>
        <v>0</v>
      </c>
      <c r="Z939" s="378">
        <f t="shared" ref="Z939:AL939" si="2855">Z927*Z930</f>
        <v>0</v>
      </c>
      <c r="AA939" s="378">
        <f t="shared" si="2855"/>
        <v>0</v>
      </c>
      <c r="AB939" s="378">
        <f t="shared" si="2855"/>
        <v>0</v>
      </c>
      <c r="AC939" s="378">
        <f t="shared" si="2855"/>
        <v>0</v>
      </c>
      <c r="AD939" s="378">
        <f t="shared" si="2855"/>
        <v>0</v>
      </c>
      <c r="AE939" s="378">
        <f t="shared" si="2855"/>
        <v>0</v>
      </c>
      <c r="AF939" s="378">
        <f t="shared" si="2855"/>
        <v>0</v>
      </c>
      <c r="AG939" s="378">
        <f t="shared" si="2855"/>
        <v>0</v>
      </c>
      <c r="AH939" s="378">
        <f t="shared" si="2855"/>
        <v>0</v>
      </c>
      <c r="AI939" s="378">
        <f t="shared" si="2855"/>
        <v>0</v>
      </c>
      <c r="AJ939" s="378">
        <f t="shared" si="2855"/>
        <v>0</v>
      </c>
      <c r="AK939" s="378">
        <f t="shared" si="2855"/>
        <v>0</v>
      </c>
      <c r="AL939" s="378">
        <f t="shared" si="2855"/>
        <v>0</v>
      </c>
      <c r="AM939" s="628">
        <f t="shared" si="2850"/>
        <v>0</v>
      </c>
    </row>
    <row r="940" spans="2:39" ht="15.75">
      <c r="B940" s="349" t="s">
        <v>344</v>
      </c>
      <c r="C940" s="345"/>
      <c r="D940" s="336"/>
      <c r="E940" s="334"/>
      <c r="F940" s="334"/>
      <c r="G940" s="334"/>
      <c r="H940" s="334"/>
      <c r="I940" s="334"/>
      <c r="J940" s="334"/>
      <c r="K940" s="334"/>
      <c r="L940" s="334"/>
      <c r="M940" s="334"/>
      <c r="N940" s="334"/>
      <c r="O940" s="300"/>
      <c r="P940" s="334"/>
      <c r="Q940" s="334"/>
      <c r="R940" s="334"/>
      <c r="S940" s="336"/>
      <c r="T940" s="336"/>
      <c r="U940" s="336"/>
      <c r="V940" s="336"/>
      <c r="W940" s="334"/>
      <c r="X940" s="334"/>
      <c r="Y940" s="346">
        <f>SUM(Y931:Y939)</f>
        <v>0</v>
      </c>
      <c r="Z940" s="346">
        <f t="shared" ref="Z940:AE940" si="2856">SUM(Z931:Z939)</f>
        <v>0</v>
      </c>
      <c r="AA940" s="346">
        <f t="shared" si="2856"/>
        <v>0</v>
      </c>
      <c r="AB940" s="346">
        <f t="shared" si="2856"/>
        <v>0</v>
      </c>
      <c r="AC940" s="346">
        <f t="shared" si="2856"/>
        <v>0</v>
      </c>
      <c r="AD940" s="346">
        <f t="shared" si="2856"/>
        <v>0</v>
      </c>
      <c r="AE940" s="346">
        <f t="shared" si="2856"/>
        <v>0</v>
      </c>
      <c r="AF940" s="346">
        <f>SUM(AF931:AF939)</f>
        <v>0</v>
      </c>
      <c r="AG940" s="346">
        <f t="shared" ref="AG940:AL940" si="2857">SUM(AG931:AG939)</f>
        <v>0</v>
      </c>
      <c r="AH940" s="346">
        <f t="shared" si="2857"/>
        <v>0</v>
      </c>
      <c r="AI940" s="346">
        <f t="shared" si="2857"/>
        <v>0</v>
      </c>
      <c r="AJ940" s="346">
        <f t="shared" si="2857"/>
        <v>0</v>
      </c>
      <c r="AK940" s="346">
        <f t="shared" si="2857"/>
        <v>0</v>
      </c>
      <c r="AL940" s="346">
        <f t="shared" si="2857"/>
        <v>0</v>
      </c>
      <c r="AM940" s="407">
        <f>SUM(AM931:AM939)</f>
        <v>0</v>
      </c>
    </row>
    <row r="941" spans="2:39" ht="15.75">
      <c r="B941" s="349" t="s">
        <v>345</v>
      </c>
      <c r="C941" s="345"/>
      <c r="D941" s="350"/>
      <c r="E941" s="334"/>
      <c r="F941" s="334"/>
      <c r="G941" s="334"/>
      <c r="H941" s="334"/>
      <c r="I941" s="334"/>
      <c r="J941" s="334"/>
      <c r="K941" s="334"/>
      <c r="L941" s="334"/>
      <c r="M941" s="334"/>
      <c r="N941" s="334"/>
      <c r="O941" s="300"/>
      <c r="P941" s="334"/>
      <c r="Q941" s="334"/>
      <c r="R941" s="334"/>
      <c r="S941" s="336"/>
      <c r="T941" s="336"/>
      <c r="U941" s="336"/>
      <c r="V941" s="336"/>
      <c r="W941" s="334"/>
      <c r="X941" s="334"/>
      <c r="Y941" s="347">
        <f>Y928*Y930</f>
        <v>0</v>
      </c>
      <c r="Z941" s="347">
        <f t="shared" ref="Z941:AE941" si="2858">Z928*Z930</f>
        <v>0</v>
      </c>
      <c r="AA941" s="347">
        <f t="shared" si="2858"/>
        <v>0</v>
      </c>
      <c r="AB941" s="347">
        <f t="shared" si="2858"/>
        <v>0</v>
      </c>
      <c r="AC941" s="347">
        <f t="shared" si="2858"/>
        <v>0</v>
      </c>
      <c r="AD941" s="347">
        <f t="shared" si="2858"/>
        <v>0</v>
      </c>
      <c r="AE941" s="347">
        <f t="shared" si="2858"/>
        <v>0</v>
      </c>
      <c r="AF941" s="347">
        <f>AF928*AF930</f>
        <v>0</v>
      </c>
      <c r="AG941" s="347">
        <f t="shared" ref="AG941:AL941" si="2859">AG928*AG930</f>
        <v>0</v>
      </c>
      <c r="AH941" s="347">
        <f t="shared" si="2859"/>
        <v>0</v>
      </c>
      <c r="AI941" s="347">
        <f t="shared" si="2859"/>
        <v>0</v>
      </c>
      <c r="AJ941" s="347">
        <f t="shared" si="2859"/>
        <v>0</v>
      </c>
      <c r="AK941" s="347">
        <f t="shared" si="2859"/>
        <v>0</v>
      </c>
      <c r="AL941" s="347">
        <f t="shared" si="2859"/>
        <v>0</v>
      </c>
      <c r="AM941" s="407">
        <f>SUM(Y941:AL941)</f>
        <v>0</v>
      </c>
    </row>
    <row r="942" spans="2:39" ht="15.75">
      <c r="B942" s="349" t="s">
        <v>346</v>
      </c>
      <c r="C942" s="345"/>
      <c r="D942" s="350"/>
      <c r="E942" s="334"/>
      <c r="F942" s="334"/>
      <c r="G942" s="334"/>
      <c r="H942" s="334"/>
      <c r="I942" s="334"/>
      <c r="J942" s="334"/>
      <c r="K942" s="334"/>
      <c r="L942" s="334"/>
      <c r="M942" s="334"/>
      <c r="N942" s="334"/>
      <c r="O942" s="300"/>
      <c r="P942" s="334"/>
      <c r="Q942" s="334"/>
      <c r="R942" s="334"/>
      <c r="S942" s="350"/>
      <c r="T942" s="350"/>
      <c r="U942" s="350"/>
      <c r="V942" s="350"/>
      <c r="W942" s="334"/>
      <c r="X942" s="334"/>
      <c r="Y942" s="351"/>
      <c r="Z942" s="351"/>
      <c r="AA942" s="351"/>
      <c r="AB942" s="351"/>
      <c r="AC942" s="351"/>
      <c r="AD942" s="351"/>
      <c r="AE942" s="351"/>
      <c r="AF942" s="351"/>
      <c r="AG942" s="351"/>
      <c r="AH942" s="351"/>
      <c r="AI942" s="351"/>
      <c r="AJ942" s="351"/>
      <c r="AK942" s="351"/>
      <c r="AL942" s="351"/>
      <c r="AM942" s="407">
        <f>AM940-AM941</f>
        <v>0</v>
      </c>
    </row>
    <row r="943" spans="2:39">
      <c r="B943" s="324"/>
      <c r="C943" s="350"/>
      <c r="D943" s="350"/>
      <c r="E943" s="334"/>
      <c r="F943" s="334"/>
      <c r="G943" s="334"/>
      <c r="H943" s="334"/>
      <c r="I943" s="334"/>
      <c r="J943" s="334"/>
      <c r="K943" s="334"/>
      <c r="L943" s="334"/>
      <c r="M943" s="334"/>
      <c r="N943" s="334"/>
      <c r="O943" s="300"/>
      <c r="P943" s="334"/>
      <c r="Q943" s="334"/>
      <c r="R943" s="334"/>
      <c r="S943" s="350"/>
      <c r="T943" s="345"/>
      <c r="U943" s="350"/>
      <c r="V943" s="350"/>
      <c r="W943" s="334"/>
      <c r="X943" s="334"/>
      <c r="Y943" s="352"/>
      <c r="Z943" s="352"/>
      <c r="AA943" s="352"/>
      <c r="AB943" s="352"/>
      <c r="AC943" s="352"/>
      <c r="AD943" s="352"/>
      <c r="AE943" s="352"/>
      <c r="AF943" s="352"/>
      <c r="AG943" s="352"/>
      <c r="AH943" s="352"/>
      <c r="AI943" s="352"/>
      <c r="AJ943" s="352"/>
      <c r="AK943" s="352"/>
      <c r="AL943" s="352"/>
      <c r="AM943" s="337"/>
    </row>
    <row r="944" spans="2:39">
      <c r="B944" s="440" t="s">
        <v>341</v>
      </c>
      <c r="C944" s="364"/>
      <c r="D944" s="384"/>
      <c r="E944" s="384"/>
      <c r="F944" s="384"/>
      <c r="G944" s="384"/>
      <c r="H944" s="384"/>
      <c r="I944" s="384"/>
      <c r="J944" s="384"/>
      <c r="K944" s="384"/>
      <c r="L944" s="384"/>
      <c r="M944" s="384"/>
      <c r="N944" s="384"/>
      <c r="O944" s="383"/>
      <c r="P944" s="384"/>
      <c r="Q944" s="384"/>
      <c r="R944" s="384"/>
      <c r="S944" s="364"/>
      <c r="T944" s="385"/>
      <c r="U944" s="385"/>
      <c r="V944" s="384"/>
      <c r="W944" s="384"/>
      <c r="X944" s="385"/>
      <c r="Y944" s="326">
        <f>SUMPRODUCT(E770:E925,Y770:Y925)</f>
        <v>0</v>
      </c>
      <c r="Z944" s="326">
        <f>SUMPRODUCT(E770:E925,Z770:Z925)</f>
        <v>0</v>
      </c>
      <c r="AA944" s="326">
        <f t="shared" ref="AA944:AL944" si="2860">IF(AA768="kw",SUMPRODUCT($N$770:$N$925,$P$770:$P$925,AA770:AA925),SUMPRODUCT($E$770:$E$925,AA770:AA925))</f>
        <v>0</v>
      </c>
      <c r="AB944" s="326">
        <f t="shared" si="2860"/>
        <v>0</v>
      </c>
      <c r="AC944" s="326">
        <f t="shared" si="2860"/>
        <v>0</v>
      </c>
      <c r="AD944" s="326">
        <f t="shared" si="2860"/>
        <v>0</v>
      </c>
      <c r="AE944" s="326">
        <f t="shared" si="2860"/>
        <v>0</v>
      </c>
      <c r="AF944" s="326">
        <f t="shared" si="2860"/>
        <v>0</v>
      </c>
      <c r="AG944" s="326">
        <f t="shared" si="2860"/>
        <v>0</v>
      </c>
      <c r="AH944" s="326">
        <f t="shared" si="2860"/>
        <v>0</v>
      </c>
      <c r="AI944" s="326">
        <f t="shared" si="2860"/>
        <v>0</v>
      </c>
      <c r="AJ944" s="326">
        <f t="shared" si="2860"/>
        <v>0</v>
      </c>
      <c r="AK944" s="326">
        <f t="shared" si="2860"/>
        <v>0</v>
      </c>
      <c r="AL944" s="326">
        <f t="shared" si="2860"/>
        <v>0</v>
      </c>
      <c r="AM944" s="386"/>
    </row>
    <row r="945" spans="1:39" ht="18.75" customHeight="1">
      <c r="B945" s="368" t="s">
        <v>599</v>
      </c>
      <c r="C945" s="387"/>
      <c r="D945" s="388"/>
      <c r="E945" s="388"/>
      <c r="F945" s="388"/>
      <c r="G945" s="388"/>
      <c r="H945" s="388"/>
      <c r="I945" s="388"/>
      <c r="J945" s="388"/>
      <c r="K945" s="388"/>
      <c r="L945" s="388"/>
      <c r="M945" s="388"/>
      <c r="N945" s="388"/>
      <c r="O945" s="388"/>
      <c r="P945" s="388"/>
      <c r="Q945" s="388"/>
      <c r="R945" s="388"/>
      <c r="S945" s="371"/>
      <c r="T945" s="372"/>
      <c r="U945" s="388"/>
      <c r="V945" s="388"/>
      <c r="W945" s="388"/>
      <c r="X945" s="388"/>
      <c r="Y945" s="409"/>
      <c r="Z945" s="409"/>
      <c r="AA945" s="409"/>
      <c r="AB945" s="409"/>
      <c r="AC945" s="409"/>
      <c r="AD945" s="409"/>
      <c r="AE945" s="409"/>
      <c r="AF945" s="409"/>
      <c r="AG945" s="409"/>
      <c r="AH945" s="409"/>
      <c r="AI945" s="409"/>
      <c r="AJ945" s="409"/>
      <c r="AK945" s="409"/>
      <c r="AL945" s="409"/>
      <c r="AM945" s="389"/>
    </row>
    <row r="946" spans="1:39" collapsed="1"/>
    <row r="948" spans="1:39" ht="15.75">
      <c r="B948" s="280" t="s">
        <v>342</v>
      </c>
      <c r="C948" s="281"/>
      <c r="D948" s="589" t="s">
        <v>529</v>
      </c>
      <c r="E948" s="253"/>
      <c r="F948" s="589"/>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797" t="s">
        <v>211</v>
      </c>
      <c r="C949" s="799" t="s">
        <v>33</v>
      </c>
      <c r="D949" s="284" t="s">
        <v>423</v>
      </c>
      <c r="E949" s="801" t="s">
        <v>209</v>
      </c>
      <c r="F949" s="802"/>
      <c r="G949" s="802"/>
      <c r="H949" s="802"/>
      <c r="I949" s="802"/>
      <c r="J949" s="802"/>
      <c r="K949" s="802"/>
      <c r="L949" s="802"/>
      <c r="M949" s="803"/>
      <c r="N949" s="807" t="s">
        <v>213</v>
      </c>
      <c r="O949" s="284" t="s">
        <v>424</v>
      </c>
      <c r="P949" s="801" t="s">
        <v>212</v>
      </c>
      <c r="Q949" s="802"/>
      <c r="R949" s="802"/>
      <c r="S949" s="802"/>
      <c r="T949" s="802"/>
      <c r="U949" s="802"/>
      <c r="V949" s="802"/>
      <c r="W949" s="802"/>
      <c r="X949" s="803"/>
      <c r="Y949" s="804" t="s">
        <v>244</v>
      </c>
      <c r="Z949" s="805"/>
      <c r="AA949" s="805"/>
      <c r="AB949" s="805"/>
      <c r="AC949" s="805"/>
      <c r="AD949" s="805"/>
      <c r="AE949" s="805"/>
      <c r="AF949" s="805"/>
      <c r="AG949" s="805"/>
      <c r="AH949" s="805"/>
      <c r="AI949" s="805"/>
      <c r="AJ949" s="805"/>
      <c r="AK949" s="805"/>
      <c r="AL949" s="805"/>
      <c r="AM949" s="806"/>
    </row>
    <row r="950" spans="1:39" ht="65.25" customHeight="1">
      <c r="B950" s="798"/>
      <c r="C950" s="800"/>
      <c r="D950" s="285">
        <v>2020</v>
      </c>
      <c r="E950" s="285">
        <v>2021</v>
      </c>
      <c r="F950" s="285">
        <v>2022</v>
      </c>
      <c r="G950" s="285">
        <v>2023</v>
      </c>
      <c r="H950" s="285">
        <v>2024</v>
      </c>
      <c r="I950" s="285">
        <v>2025</v>
      </c>
      <c r="J950" s="285">
        <v>2026</v>
      </c>
      <c r="K950" s="285">
        <v>2027</v>
      </c>
      <c r="L950" s="285">
        <v>2028</v>
      </c>
      <c r="M950" s="285">
        <v>2029</v>
      </c>
      <c r="N950" s="808"/>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 50kW to 4999 kW</v>
      </c>
      <c r="AB950" s="285" t="str">
        <f>'1.  LRAMVA Summary'!G52</f>
        <v>Unmettered Scattered Load</v>
      </c>
      <c r="AC950" s="285" t="str">
        <f>'1.  LRAMVA Summary'!H52</f>
        <v>Sentinel Lighiting</v>
      </c>
      <c r="AD950" s="285" t="str">
        <f>'1.  LRAMVA Summary'!I52</f>
        <v>Street Lighting</v>
      </c>
      <c r="AE950" s="285" t="str">
        <f>'1.  LRAMVA Summary'!J52</f>
        <v/>
      </c>
      <c r="AF950" s="285" t="str">
        <f>'1.  LRAMVA Summary'!K52</f>
        <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32"/>
      <c r="B951" s="518" t="s">
        <v>505</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kWh</v>
      </c>
      <c r="AC951" s="291" t="str">
        <f>'1.  LRAMVA Summary'!H53</f>
        <v>kw</v>
      </c>
      <c r="AD951" s="291" t="str">
        <f>'1.  LRAMVA Summary'!I53</f>
        <v>kw</v>
      </c>
      <c r="AE951" s="291">
        <f>'1.  LRAMVA Summary'!J53</f>
        <v>0</v>
      </c>
      <c r="AF951" s="291">
        <f>'1.  LRAMVA Summary'!K53</f>
        <v>0</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hidden="1" customHeight="1" outlineLevel="1">
      <c r="A952" s="532"/>
      <c r="B952" s="504" t="s">
        <v>498</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hidden="1" customHeight="1" outlineLevel="1">
      <c r="A953" s="532">
        <v>1</v>
      </c>
      <c r="B953" s="428"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5"/>
      <c r="Z953" s="415"/>
      <c r="AA953" s="415"/>
      <c r="AB953" s="415"/>
      <c r="AC953" s="415"/>
      <c r="AD953" s="415"/>
      <c r="AE953" s="415"/>
      <c r="AF953" s="410"/>
      <c r="AG953" s="410"/>
      <c r="AH953" s="410"/>
      <c r="AI953" s="410"/>
      <c r="AJ953" s="410"/>
      <c r="AK953" s="410"/>
      <c r="AL953" s="410"/>
      <c r="AM953" s="296">
        <f>SUM(Y953:AL953)</f>
        <v>0</v>
      </c>
    </row>
    <row r="954" spans="1:39" ht="15" hidden="1" customHeight="1" outlineLevel="1">
      <c r="A954" s="532"/>
      <c r="B954" s="294" t="s">
        <v>347</v>
      </c>
      <c r="C954" s="291" t="s">
        <v>163</v>
      </c>
      <c r="D954" s="295"/>
      <c r="E954" s="295"/>
      <c r="F954" s="295"/>
      <c r="G954" s="295"/>
      <c r="H954" s="295"/>
      <c r="I954" s="295"/>
      <c r="J954" s="295"/>
      <c r="K954" s="295"/>
      <c r="L954" s="295"/>
      <c r="M954" s="295"/>
      <c r="N954" s="468"/>
      <c r="O954" s="295"/>
      <c r="P954" s="295"/>
      <c r="Q954" s="295"/>
      <c r="R954" s="295"/>
      <c r="S954" s="295"/>
      <c r="T954" s="295"/>
      <c r="U954" s="295"/>
      <c r="V954" s="295"/>
      <c r="W954" s="295"/>
      <c r="X954" s="295"/>
      <c r="Y954" s="411">
        <f>Y953</f>
        <v>0</v>
      </c>
      <c r="Z954" s="411">
        <f t="shared" ref="Z954" si="2861">Z953</f>
        <v>0</v>
      </c>
      <c r="AA954" s="411">
        <f t="shared" ref="AA954" si="2862">AA953</f>
        <v>0</v>
      </c>
      <c r="AB954" s="411">
        <f t="shared" ref="AB954" si="2863">AB953</f>
        <v>0</v>
      </c>
      <c r="AC954" s="411">
        <f t="shared" ref="AC954" si="2864">AC953</f>
        <v>0</v>
      </c>
      <c r="AD954" s="411">
        <f t="shared" ref="AD954" si="2865">AD953</f>
        <v>0</v>
      </c>
      <c r="AE954" s="411">
        <f t="shared" ref="AE954" si="2866">AE953</f>
        <v>0</v>
      </c>
      <c r="AF954" s="411">
        <f t="shared" ref="AF954" si="2867">AF953</f>
        <v>0</v>
      </c>
      <c r="AG954" s="411">
        <f t="shared" ref="AG954" si="2868">AG953</f>
        <v>0</v>
      </c>
      <c r="AH954" s="411">
        <f t="shared" ref="AH954" si="2869">AH953</f>
        <v>0</v>
      </c>
      <c r="AI954" s="411">
        <f t="shared" ref="AI954" si="2870">AI953</f>
        <v>0</v>
      </c>
      <c r="AJ954" s="411">
        <f t="shared" ref="AJ954" si="2871">AJ953</f>
        <v>0</v>
      </c>
      <c r="AK954" s="411">
        <f t="shared" ref="AK954" si="2872">AK953</f>
        <v>0</v>
      </c>
      <c r="AL954" s="411">
        <f t="shared" ref="AL954" si="2873">AL953</f>
        <v>0</v>
      </c>
      <c r="AM954" s="297"/>
    </row>
    <row r="955" spans="1:39" ht="15" hidden="1" customHeight="1" outlineLevel="1">
      <c r="A955" s="532"/>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2"/>
      <c r="Z955" s="413"/>
      <c r="AA955" s="413"/>
      <c r="AB955" s="413"/>
      <c r="AC955" s="413"/>
      <c r="AD955" s="413"/>
      <c r="AE955" s="413"/>
      <c r="AF955" s="413"/>
      <c r="AG955" s="413"/>
      <c r="AH955" s="413"/>
      <c r="AI955" s="413"/>
      <c r="AJ955" s="413"/>
      <c r="AK955" s="413"/>
      <c r="AL955" s="413"/>
      <c r="AM955" s="302"/>
    </row>
    <row r="956" spans="1:39" ht="15" hidden="1" customHeight="1" outlineLevel="1">
      <c r="A956" s="532">
        <v>2</v>
      </c>
      <c r="B956" s="428"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5"/>
      <c r="Z956" s="415"/>
      <c r="AA956" s="415"/>
      <c r="AB956" s="415"/>
      <c r="AC956" s="415"/>
      <c r="AD956" s="415"/>
      <c r="AE956" s="415"/>
      <c r="AF956" s="410"/>
      <c r="AG956" s="410"/>
      <c r="AH956" s="410"/>
      <c r="AI956" s="410"/>
      <c r="AJ956" s="410"/>
      <c r="AK956" s="410"/>
      <c r="AL956" s="410"/>
      <c r="AM956" s="296">
        <f>SUM(Y956:AL956)</f>
        <v>0</v>
      </c>
    </row>
    <row r="957" spans="1:39" ht="15" hidden="1" customHeight="1" outlineLevel="1">
      <c r="A957" s="532"/>
      <c r="B957" s="294" t="s">
        <v>347</v>
      </c>
      <c r="C957" s="291" t="s">
        <v>163</v>
      </c>
      <c r="D957" s="295"/>
      <c r="E957" s="295"/>
      <c r="F957" s="295"/>
      <c r="G957" s="295"/>
      <c r="H957" s="295"/>
      <c r="I957" s="295"/>
      <c r="J957" s="295"/>
      <c r="K957" s="295"/>
      <c r="L957" s="295"/>
      <c r="M957" s="295"/>
      <c r="N957" s="468"/>
      <c r="O957" s="295"/>
      <c r="P957" s="295"/>
      <c r="Q957" s="295"/>
      <c r="R957" s="295"/>
      <c r="S957" s="295"/>
      <c r="T957" s="295"/>
      <c r="U957" s="295"/>
      <c r="V957" s="295"/>
      <c r="W957" s="295"/>
      <c r="X957" s="295"/>
      <c r="Y957" s="411">
        <f>Y956</f>
        <v>0</v>
      </c>
      <c r="Z957" s="411">
        <f t="shared" ref="Z957" si="2874">Z956</f>
        <v>0</v>
      </c>
      <c r="AA957" s="411">
        <f t="shared" ref="AA957" si="2875">AA956</f>
        <v>0</v>
      </c>
      <c r="AB957" s="411">
        <f t="shared" ref="AB957" si="2876">AB956</f>
        <v>0</v>
      </c>
      <c r="AC957" s="411">
        <f t="shared" ref="AC957" si="2877">AC956</f>
        <v>0</v>
      </c>
      <c r="AD957" s="411">
        <f t="shared" ref="AD957" si="2878">AD956</f>
        <v>0</v>
      </c>
      <c r="AE957" s="411">
        <f t="shared" ref="AE957" si="2879">AE956</f>
        <v>0</v>
      </c>
      <c r="AF957" s="411">
        <f t="shared" ref="AF957" si="2880">AF956</f>
        <v>0</v>
      </c>
      <c r="AG957" s="411">
        <f t="shared" ref="AG957" si="2881">AG956</f>
        <v>0</v>
      </c>
      <c r="AH957" s="411">
        <f t="shared" ref="AH957" si="2882">AH956</f>
        <v>0</v>
      </c>
      <c r="AI957" s="411">
        <f t="shared" ref="AI957" si="2883">AI956</f>
        <v>0</v>
      </c>
      <c r="AJ957" s="411">
        <f t="shared" ref="AJ957" si="2884">AJ956</f>
        <v>0</v>
      </c>
      <c r="AK957" s="411">
        <f t="shared" ref="AK957" si="2885">AK956</f>
        <v>0</v>
      </c>
      <c r="AL957" s="411">
        <f t="shared" ref="AL957" si="2886">AL956</f>
        <v>0</v>
      </c>
      <c r="AM957" s="297"/>
    </row>
    <row r="958" spans="1:39" ht="15" hidden="1" customHeight="1" outlineLevel="1">
      <c r="A958" s="532"/>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2"/>
      <c r="Z958" s="413"/>
      <c r="AA958" s="413"/>
      <c r="AB958" s="413"/>
      <c r="AC958" s="413"/>
      <c r="AD958" s="413"/>
      <c r="AE958" s="413"/>
      <c r="AF958" s="413"/>
      <c r="AG958" s="413"/>
      <c r="AH958" s="413"/>
      <c r="AI958" s="413"/>
      <c r="AJ958" s="413"/>
      <c r="AK958" s="413"/>
      <c r="AL958" s="413"/>
      <c r="AM958" s="302"/>
    </row>
    <row r="959" spans="1:39" ht="15" hidden="1" customHeight="1" outlineLevel="1">
      <c r="A959" s="532">
        <v>3</v>
      </c>
      <c r="B959" s="428"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5"/>
      <c r="Z959" s="415"/>
      <c r="AA959" s="415"/>
      <c r="AB959" s="415"/>
      <c r="AC959" s="415"/>
      <c r="AD959" s="415"/>
      <c r="AE959" s="415"/>
      <c r="AF959" s="410"/>
      <c r="AG959" s="410"/>
      <c r="AH959" s="410"/>
      <c r="AI959" s="410"/>
      <c r="AJ959" s="410"/>
      <c r="AK959" s="410"/>
      <c r="AL959" s="410"/>
      <c r="AM959" s="296">
        <f>SUM(Y959:AL959)</f>
        <v>0</v>
      </c>
    </row>
    <row r="960" spans="1:39" ht="15" hidden="1" customHeight="1" outlineLevel="1">
      <c r="A960" s="532"/>
      <c r="B960" s="294" t="s">
        <v>347</v>
      </c>
      <c r="C960" s="291" t="s">
        <v>163</v>
      </c>
      <c r="D960" s="295"/>
      <c r="E960" s="295"/>
      <c r="F960" s="295"/>
      <c r="G960" s="295"/>
      <c r="H960" s="295"/>
      <c r="I960" s="295"/>
      <c r="J960" s="295"/>
      <c r="K960" s="295"/>
      <c r="L960" s="295"/>
      <c r="M960" s="295"/>
      <c r="N960" s="468"/>
      <c r="O960" s="295"/>
      <c r="P960" s="295"/>
      <c r="Q960" s="295"/>
      <c r="R960" s="295"/>
      <c r="S960" s="295"/>
      <c r="T960" s="295"/>
      <c r="U960" s="295"/>
      <c r="V960" s="295"/>
      <c r="W960" s="295"/>
      <c r="X960" s="295"/>
      <c r="Y960" s="411">
        <f>Y959</f>
        <v>0</v>
      </c>
      <c r="Z960" s="411">
        <f t="shared" ref="Z960" si="2887">Z959</f>
        <v>0</v>
      </c>
      <c r="AA960" s="411">
        <f t="shared" ref="AA960" si="2888">AA959</f>
        <v>0</v>
      </c>
      <c r="AB960" s="411">
        <f t="shared" ref="AB960" si="2889">AB959</f>
        <v>0</v>
      </c>
      <c r="AC960" s="411">
        <f t="shared" ref="AC960" si="2890">AC959</f>
        <v>0</v>
      </c>
      <c r="AD960" s="411">
        <f t="shared" ref="AD960" si="2891">AD959</f>
        <v>0</v>
      </c>
      <c r="AE960" s="411">
        <f t="shared" ref="AE960" si="2892">AE959</f>
        <v>0</v>
      </c>
      <c r="AF960" s="411">
        <f t="shared" ref="AF960" si="2893">AF959</f>
        <v>0</v>
      </c>
      <c r="AG960" s="411">
        <f t="shared" ref="AG960" si="2894">AG959</f>
        <v>0</v>
      </c>
      <c r="AH960" s="411">
        <f t="shared" ref="AH960" si="2895">AH959</f>
        <v>0</v>
      </c>
      <c r="AI960" s="411">
        <f t="shared" ref="AI960" si="2896">AI959</f>
        <v>0</v>
      </c>
      <c r="AJ960" s="411">
        <f t="shared" ref="AJ960" si="2897">AJ959</f>
        <v>0</v>
      </c>
      <c r="AK960" s="411">
        <f t="shared" ref="AK960" si="2898">AK959</f>
        <v>0</v>
      </c>
      <c r="AL960" s="411">
        <f t="shared" ref="AL960" si="2899">AL959</f>
        <v>0</v>
      </c>
      <c r="AM960" s="297"/>
    </row>
    <row r="961" spans="1:39" ht="15" hidden="1" customHeight="1" outlineLevel="1">
      <c r="A961" s="532"/>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2"/>
      <c r="Z961" s="412"/>
      <c r="AA961" s="412"/>
      <c r="AB961" s="412"/>
      <c r="AC961" s="412"/>
      <c r="AD961" s="412"/>
      <c r="AE961" s="412"/>
      <c r="AF961" s="412"/>
      <c r="AG961" s="412"/>
      <c r="AH961" s="412"/>
      <c r="AI961" s="412"/>
      <c r="AJ961" s="412"/>
      <c r="AK961" s="412"/>
      <c r="AL961" s="412"/>
      <c r="AM961" s="306"/>
    </row>
    <row r="962" spans="1:39" ht="15" hidden="1" customHeight="1" outlineLevel="1">
      <c r="A962" s="532">
        <v>4</v>
      </c>
      <c r="B962" s="520" t="s">
        <v>692</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5"/>
      <c r="Z962" s="415"/>
      <c r="AA962" s="415"/>
      <c r="AB962" s="415"/>
      <c r="AC962" s="415"/>
      <c r="AD962" s="415"/>
      <c r="AE962" s="415"/>
      <c r="AF962" s="410"/>
      <c r="AG962" s="410"/>
      <c r="AH962" s="410"/>
      <c r="AI962" s="410"/>
      <c r="AJ962" s="410"/>
      <c r="AK962" s="410"/>
      <c r="AL962" s="410"/>
      <c r="AM962" s="296">
        <f>SUM(Y962:AL962)</f>
        <v>0</v>
      </c>
    </row>
    <row r="963" spans="1:39" ht="15" hidden="1" customHeight="1" outlineLevel="1">
      <c r="A963" s="532"/>
      <c r="B963" s="294" t="s">
        <v>347</v>
      </c>
      <c r="C963" s="291" t="s">
        <v>163</v>
      </c>
      <c r="D963" s="295"/>
      <c r="E963" s="295"/>
      <c r="F963" s="295"/>
      <c r="G963" s="295"/>
      <c r="H963" s="295"/>
      <c r="I963" s="295"/>
      <c r="J963" s="295"/>
      <c r="K963" s="295"/>
      <c r="L963" s="295"/>
      <c r="M963" s="295"/>
      <c r="N963" s="468"/>
      <c r="O963" s="295"/>
      <c r="P963" s="295"/>
      <c r="Q963" s="295"/>
      <c r="R963" s="295"/>
      <c r="S963" s="295"/>
      <c r="T963" s="295"/>
      <c r="U963" s="295"/>
      <c r="V963" s="295"/>
      <c r="W963" s="295"/>
      <c r="X963" s="295"/>
      <c r="Y963" s="411">
        <f>Y962</f>
        <v>0</v>
      </c>
      <c r="Z963" s="411">
        <f t="shared" ref="Z963" si="2900">Z962</f>
        <v>0</v>
      </c>
      <c r="AA963" s="411">
        <f t="shared" ref="AA963" si="2901">AA962</f>
        <v>0</v>
      </c>
      <c r="AB963" s="411">
        <f t="shared" ref="AB963" si="2902">AB962</f>
        <v>0</v>
      </c>
      <c r="AC963" s="411">
        <f t="shared" ref="AC963" si="2903">AC962</f>
        <v>0</v>
      </c>
      <c r="AD963" s="411">
        <f t="shared" ref="AD963" si="2904">AD962</f>
        <v>0</v>
      </c>
      <c r="AE963" s="411">
        <f t="shared" ref="AE963" si="2905">AE962</f>
        <v>0</v>
      </c>
      <c r="AF963" s="411">
        <f t="shared" ref="AF963" si="2906">AF962</f>
        <v>0</v>
      </c>
      <c r="AG963" s="411">
        <f t="shared" ref="AG963" si="2907">AG962</f>
        <v>0</v>
      </c>
      <c r="AH963" s="411">
        <f t="shared" ref="AH963" si="2908">AH962</f>
        <v>0</v>
      </c>
      <c r="AI963" s="411">
        <f t="shared" ref="AI963" si="2909">AI962</f>
        <v>0</v>
      </c>
      <c r="AJ963" s="411">
        <f t="shared" ref="AJ963" si="2910">AJ962</f>
        <v>0</v>
      </c>
      <c r="AK963" s="411">
        <f t="shared" ref="AK963" si="2911">AK962</f>
        <v>0</v>
      </c>
      <c r="AL963" s="411">
        <f t="shared" ref="AL963" si="2912">AL962</f>
        <v>0</v>
      </c>
      <c r="AM963" s="297"/>
    </row>
    <row r="964" spans="1:39" ht="15" hidden="1" customHeight="1" outlineLevel="1">
      <c r="A964" s="532"/>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2"/>
      <c r="Z964" s="412"/>
      <c r="AA964" s="412"/>
      <c r="AB964" s="412"/>
      <c r="AC964" s="412"/>
      <c r="AD964" s="412"/>
      <c r="AE964" s="412"/>
      <c r="AF964" s="412"/>
      <c r="AG964" s="412"/>
      <c r="AH964" s="412"/>
      <c r="AI964" s="412"/>
      <c r="AJ964" s="412"/>
      <c r="AK964" s="412"/>
      <c r="AL964" s="412"/>
      <c r="AM964" s="306"/>
    </row>
    <row r="965" spans="1:39" ht="15" hidden="1" customHeight="1" outlineLevel="1">
      <c r="A965" s="532">
        <v>5</v>
      </c>
      <c r="B965" s="428"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5"/>
      <c r="Z965" s="415"/>
      <c r="AA965" s="415"/>
      <c r="AB965" s="415"/>
      <c r="AC965" s="415"/>
      <c r="AD965" s="415"/>
      <c r="AE965" s="415"/>
      <c r="AF965" s="410"/>
      <c r="AG965" s="410"/>
      <c r="AH965" s="410"/>
      <c r="AI965" s="410"/>
      <c r="AJ965" s="410"/>
      <c r="AK965" s="410"/>
      <c r="AL965" s="410"/>
      <c r="AM965" s="296">
        <f>SUM(Y965:AL965)</f>
        <v>0</v>
      </c>
    </row>
    <row r="966" spans="1:39" ht="15" hidden="1" customHeight="1" outlineLevel="1">
      <c r="A966" s="532"/>
      <c r="B966" s="294" t="s">
        <v>347</v>
      </c>
      <c r="C966" s="291" t="s">
        <v>163</v>
      </c>
      <c r="D966" s="295"/>
      <c r="E966" s="295"/>
      <c r="F966" s="295"/>
      <c r="G966" s="295"/>
      <c r="H966" s="295"/>
      <c r="I966" s="295"/>
      <c r="J966" s="295"/>
      <c r="K966" s="295"/>
      <c r="L966" s="295"/>
      <c r="M966" s="295"/>
      <c r="N966" s="468"/>
      <c r="O966" s="295"/>
      <c r="P966" s="295"/>
      <c r="Q966" s="295"/>
      <c r="R966" s="295"/>
      <c r="S966" s="295"/>
      <c r="T966" s="295"/>
      <c r="U966" s="295"/>
      <c r="V966" s="295"/>
      <c r="W966" s="295"/>
      <c r="X966" s="295"/>
      <c r="Y966" s="411">
        <f>Y965</f>
        <v>0</v>
      </c>
      <c r="Z966" s="411">
        <f t="shared" ref="Z966" si="2913">Z965</f>
        <v>0</v>
      </c>
      <c r="AA966" s="411">
        <f t="shared" ref="AA966" si="2914">AA965</f>
        <v>0</v>
      </c>
      <c r="AB966" s="411">
        <f t="shared" ref="AB966" si="2915">AB965</f>
        <v>0</v>
      </c>
      <c r="AC966" s="411">
        <f t="shared" ref="AC966" si="2916">AC965</f>
        <v>0</v>
      </c>
      <c r="AD966" s="411">
        <f t="shared" ref="AD966" si="2917">AD965</f>
        <v>0</v>
      </c>
      <c r="AE966" s="411">
        <f t="shared" ref="AE966" si="2918">AE965</f>
        <v>0</v>
      </c>
      <c r="AF966" s="411">
        <f t="shared" ref="AF966" si="2919">AF965</f>
        <v>0</v>
      </c>
      <c r="AG966" s="411">
        <f t="shared" ref="AG966" si="2920">AG965</f>
        <v>0</v>
      </c>
      <c r="AH966" s="411">
        <f t="shared" ref="AH966" si="2921">AH965</f>
        <v>0</v>
      </c>
      <c r="AI966" s="411">
        <f t="shared" ref="AI966" si="2922">AI965</f>
        <v>0</v>
      </c>
      <c r="AJ966" s="411">
        <f t="shared" ref="AJ966" si="2923">AJ965</f>
        <v>0</v>
      </c>
      <c r="AK966" s="411">
        <f t="shared" ref="AK966" si="2924">AK965</f>
        <v>0</v>
      </c>
      <c r="AL966" s="411">
        <f t="shared" ref="AL966" si="2925">AL965</f>
        <v>0</v>
      </c>
      <c r="AM966" s="297"/>
    </row>
    <row r="967" spans="1:39" ht="15" hidden="1" customHeight="1" outlineLevel="1">
      <c r="A967" s="532"/>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22"/>
      <c r="Z967" s="423"/>
      <c r="AA967" s="423"/>
      <c r="AB967" s="423"/>
      <c r="AC967" s="423"/>
      <c r="AD967" s="423"/>
      <c r="AE967" s="423"/>
      <c r="AF967" s="423"/>
      <c r="AG967" s="423"/>
      <c r="AH967" s="423"/>
      <c r="AI967" s="423"/>
      <c r="AJ967" s="423"/>
      <c r="AK967" s="423"/>
      <c r="AL967" s="423"/>
      <c r="AM967" s="297"/>
    </row>
    <row r="968" spans="1:39" ht="15.75" hidden="1" outlineLevel="1">
      <c r="A968" s="532"/>
      <c r="B968" s="319" t="s">
        <v>499</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4"/>
      <c r="Z968" s="414"/>
      <c r="AA968" s="414"/>
      <c r="AB968" s="414"/>
      <c r="AC968" s="414"/>
      <c r="AD968" s="414"/>
      <c r="AE968" s="414"/>
      <c r="AF968" s="414"/>
      <c r="AG968" s="414"/>
      <c r="AH968" s="414"/>
      <c r="AI968" s="414"/>
      <c r="AJ968" s="414"/>
      <c r="AK968" s="414"/>
      <c r="AL968" s="414"/>
      <c r="AM968" s="292"/>
    </row>
    <row r="969" spans="1:39" ht="15" hidden="1" customHeight="1" outlineLevel="1">
      <c r="A969" s="532">
        <v>6</v>
      </c>
      <c r="B969" s="428"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5"/>
      <c r="Z969" s="415"/>
      <c r="AA969" s="415"/>
      <c r="AB969" s="415"/>
      <c r="AC969" s="415"/>
      <c r="AD969" s="415"/>
      <c r="AE969" s="415"/>
      <c r="AF969" s="415"/>
      <c r="AG969" s="415"/>
      <c r="AH969" s="415"/>
      <c r="AI969" s="415"/>
      <c r="AJ969" s="415"/>
      <c r="AK969" s="415"/>
      <c r="AL969" s="415"/>
      <c r="AM969" s="296">
        <f>SUM(Y969:AL969)</f>
        <v>0</v>
      </c>
    </row>
    <row r="970" spans="1:39" ht="15" hidden="1" customHeight="1" outlineLevel="1">
      <c r="A970" s="532"/>
      <c r="B970" s="294" t="s">
        <v>347</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1">
        <f>Y969</f>
        <v>0</v>
      </c>
      <c r="Z970" s="411">
        <f t="shared" ref="Z970" si="2926">Z969</f>
        <v>0</v>
      </c>
      <c r="AA970" s="411">
        <f t="shared" ref="AA970" si="2927">AA969</f>
        <v>0</v>
      </c>
      <c r="AB970" s="411">
        <f t="shared" ref="AB970" si="2928">AB969</f>
        <v>0</v>
      </c>
      <c r="AC970" s="411">
        <f t="shared" ref="AC970" si="2929">AC969</f>
        <v>0</v>
      </c>
      <c r="AD970" s="411">
        <f t="shared" ref="AD970" si="2930">AD969</f>
        <v>0</v>
      </c>
      <c r="AE970" s="411">
        <f t="shared" ref="AE970" si="2931">AE969</f>
        <v>0</v>
      </c>
      <c r="AF970" s="411">
        <f t="shared" ref="AF970" si="2932">AF969</f>
        <v>0</v>
      </c>
      <c r="AG970" s="411">
        <f t="shared" ref="AG970" si="2933">AG969</f>
        <v>0</v>
      </c>
      <c r="AH970" s="411">
        <f t="shared" ref="AH970" si="2934">AH969</f>
        <v>0</v>
      </c>
      <c r="AI970" s="411">
        <f t="shared" ref="AI970" si="2935">AI969</f>
        <v>0</v>
      </c>
      <c r="AJ970" s="411">
        <f t="shared" ref="AJ970" si="2936">AJ969</f>
        <v>0</v>
      </c>
      <c r="AK970" s="411">
        <f t="shared" ref="AK970" si="2937">AK969</f>
        <v>0</v>
      </c>
      <c r="AL970" s="411">
        <f t="shared" ref="AL970" si="2938">AL969</f>
        <v>0</v>
      </c>
      <c r="AM970" s="311"/>
    </row>
    <row r="971" spans="1:39" ht="15" hidden="1" customHeight="1" outlineLevel="1">
      <c r="A971" s="532"/>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6"/>
      <c r="Z971" s="416"/>
      <c r="AA971" s="416"/>
      <c r="AB971" s="416"/>
      <c r="AC971" s="416"/>
      <c r="AD971" s="416"/>
      <c r="AE971" s="416"/>
      <c r="AF971" s="416"/>
      <c r="AG971" s="416"/>
      <c r="AH971" s="416"/>
      <c r="AI971" s="416"/>
      <c r="AJ971" s="416"/>
      <c r="AK971" s="416"/>
      <c r="AL971" s="416"/>
      <c r="AM971" s="313"/>
    </row>
    <row r="972" spans="1:39" ht="15" hidden="1" customHeight="1" outlineLevel="1">
      <c r="A972" s="532">
        <v>7</v>
      </c>
      <c r="B972" s="428"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5"/>
      <c r="Z972" s="415"/>
      <c r="AA972" s="415"/>
      <c r="AB972" s="415"/>
      <c r="AC972" s="415"/>
      <c r="AD972" s="415"/>
      <c r="AE972" s="415"/>
      <c r="AF972" s="415"/>
      <c r="AG972" s="415"/>
      <c r="AH972" s="415"/>
      <c r="AI972" s="415"/>
      <c r="AJ972" s="415"/>
      <c r="AK972" s="415"/>
      <c r="AL972" s="415"/>
      <c r="AM972" s="296">
        <f>SUM(Y972:AL972)</f>
        <v>0</v>
      </c>
    </row>
    <row r="973" spans="1:39" ht="15" hidden="1" customHeight="1" outlineLevel="1">
      <c r="A973" s="532"/>
      <c r="B973" s="294" t="s">
        <v>347</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1">
        <f>Y972</f>
        <v>0</v>
      </c>
      <c r="Z973" s="411">
        <f t="shared" ref="Z973" si="2939">Z972</f>
        <v>0</v>
      </c>
      <c r="AA973" s="411">
        <f t="shared" ref="AA973" si="2940">AA972</f>
        <v>0</v>
      </c>
      <c r="AB973" s="411">
        <f t="shared" ref="AB973" si="2941">AB972</f>
        <v>0</v>
      </c>
      <c r="AC973" s="411">
        <f t="shared" ref="AC973" si="2942">AC972</f>
        <v>0</v>
      </c>
      <c r="AD973" s="411">
        <f t="shared" ref="AD973" si="2943">AD972</f>
        <v>0</v>
      </c>
      <c r="AE973" s="411">
        <f t="shared" ref="AE973" si="2944">AE972</f>
        <v>0</v>
      </c>
      <c r="AF973" s="411">
        <f t="shared" ref="AF973" si="2945">AF972</f>
        <v>0</v>
      </c>
      <c r="AG973" s="411">
        <f t="shared" ref="AG973" si="2946">AG972</f>
        <v>0</v>
      </c>
      <c r="AH973" s="411">
        <f t="shared" ref="AH973" si="2947">AH972</f>
        <v>0</v>
      </c>
      <c r="AI973" s="411">
        <f t="shared" ref="AI973" si="2948">AI972</f>
        <v>0</v>
      </c>
      <c r="AJ973" s="411">
        <f t="shared" ref="AJ973" si="2949">AJ972</f>
        <v>0</v>
      </c>
      <c r="AK973" s="411">
        <f t="shared" ref="AK973" si="2950">AK972</f>
        <v>0</v>
      </c>
      <c r="AL973" s="411">
        <f t="shared" ref="AL973" si="2951">AL972</f>
        <v>0</v>
      </c>
      <c r="AM973" s="311"/>
    </row>
    <row r="974" spans="1:39" ht="15" hidden="1" customHeight="1" outlineLevel="1">
      <c r="A974" s="532"/>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6"/>
      <c r="Z974" s="417"/>
      <c r="AA974" s="416"/>
      <c r="AB974" s="416"/>
      <c r="AC974" s="416"/>
      <c r="AD974" s="416"/>
      <c r="AE974" s="416"/>
      <c r="AF974" s="416"/>
      <c r="AG974" s="416"/>
      <c r="AH974" s="416"/>
      <c r="AI974" s="416"/>
      <c r="AJ974" s="416"/>
      <c r="AK974" s="416"/>
      <c r="AL974" s="416"/>
      <c r="AM974" s="313"/>
    </row>
    <row r="975" spans="1:39" ht="15" hidden="1" customHeight="1" outlineLevel="1">
      <c r="A975" s="532">
        <v>8</v>
      </c>
      <c r="B975" s="428"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5"/>
      <c r="Z975" s="415"/>
      <c r="AA975" s="415"/>
      <c r="AB975" s="415"/>
      <c r="AC975" s="415"/>
      <c r="AD975" s="415"/>
      <c r="AE975" s="415"/>
      <c r="AF975" s="415"/>
      <c r="AG975" s="415"/>
      <c r="AH975" s="415"/>
      <c r="AI975" s="415"/>
      <c r="AJ975" s="415"/>
      <c r="AK975" s="415"/>
      <c r="AL975" s="415"/>
      <c r="AM975" s="296">
        <f>SUM(Y975:AL975)</f>
        <v>0</v>
      </c>
    </row>
    <row r="976" spans="1:39" ht="15" hidden="1" customHeight="1" outlineLevel="1">
      <c r="A976" s="532"/>
      <c r="B976" s="294" t="s">
        <v>347</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1">
        <f>Y975</f>
        <v>0</v>
      </c>
      <c r="Z976" s="411">
        <f t="shared" ref="Z976" si="2952">Z975</f>
        <v>0</v>
      </c>
      <c r="AA976" s="411">
        <f t="shared" ref="AA976" si="2953">AA975</f>
        <v>0</v>
      </c>
      <c r="AB976" s="411">
        <f t="shared" ref="AB976" si="2954">AB975</f>
        <v>0</v>
      </c>
      <c r="AC976" s="411">
        <f t="shared" ref="AC976" si="2955">AC975</f>
        <v>0</v>
      </c>
      <c r="AD976" s="411">
        <f t="shared" ref="AD976" si="2956">AD975</f>
        <v>0</v>
      </c>
      <c r="AE976" s="411">
        <f t="shared" ref="AE976" si="2957">AE975</f>
        <v>0</v>
      </c>
      <c r="AF976" s="411">
        <f t="shared" ref="AF976" si="2958">AF975</f>
        <v>0</v>
      </c>
      <c r="AG976" s="411">
        <f t="shared" ref="AG976" si="2959">AG975</f>
        <v>0</v>
      </c>
      <c r="AH976" s="411">
        <f t="shared" ref="AH976" si="2960">AH975</f>
        <v>0</v>
      </c>
      <c r="AI976" s="411">
        <f t="shared" ref="AI976" si="2961">AI975</f>
        <v>0</v>
      </c>
      <c r="AJ976" s="411">
        <f t="shared" ref="AJ976" si="2962">AJ975</f>
        <v>0</v>
      </c>
      <c r="AK976" s="411">
        <f t="shared" ref="AK976" si="2963">AK975</f>
        <v>0</v>
      </c>
      <c r="AL976" s="411">
        <f t="shared" ref="AL976" si="2964">AL975</f>
        <v>0</v>
      </c>
      <c r="AM976" s="311"/>
    </row>
    <row r="977" spans="1:39" ht="15" hidden="1" customHeight="1" outlineLevel="1">
      <c r="A977" s="532"/>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6"/>
      <c r="Z977" s="417"/>
      <c r="AA977" s="416"/>
      <c r="AB977" s="416"/>
      <c r="AC977" s="416"/>
      <c r="AD977" s="416"/>
      <c r="AE977" s="416"/>
      <c r="AF977" s="416"/>
      <c r="AG977" s="416"/>
      <c r="AH977" s="416"/>
      <c r="AI977" s="416"/>
      <c r="AJ977" s="416"/>
      <c r="AK977" s="416"/>
      <c r="AL977" s="416"/>
      <c r="AM977" s="313"/>
    </row>
    <row r="978" spans="1:39" ht="15" hidden="1" customHeight="1" outlineLevel="1">
      <c r="A978" s="532">
        <v>9</v>
      </c>
      <c r="B978" s="428"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5"/>
      <c r="Z978" s="415"/>
      <c r="AA978" s="415"/>
      <c r="AB978" s="415"/>
      <c r="AC978" s="415"/>
      <c r="AD978" s="415"/>
      <c r="AE978" s="415"/>
      <c r="AF978" s="415"/>
      <c r="AG978" s="415"/>
      <c r="AH978" s="415"/>
      <c r="AI978" s="415"/>
      <c r="AJ978" s="415"/>
      <c r="AK978" s="415"/>
      <c r="AL978" s="415"/>
      <c r="AM978" s="296">
        <f>SUM(Y978:AL978)</f>
        <v>0</v>
      </c>
    </row>
    <row r="979" spans="1:39" ht="15" hidden="1" customHeight="1" outlineLevel="1">
      <c r="A979" s="532"/>
      <c r="B979" s="294" t="s">
        <v>347</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1">
        <f>Y978</f>
        <v>0</v>
      </c>
      <c r="Z979" s="411">
        <f t="shared" ref="Z979" si="2965">Z978</f>
        <v>0</v>
      </c>
      <c r="AA979" s="411">
        <f t="shared" ref="AA979" si="2966">AA978</f>
        <v>0</v>
      </c>
      <c r="AB979" s="411">
        <f t="shared" ref="AB979" si="2967">AB978</f>
        <v>0</v>
      </c>
      <c r="AC979" s="411">
        <f t="shared" ref="AC979" si="2968">AC978</f>
        <v>0</v>
      </c>
      <c r="AD979" s="411">
        <f t="shared" ref="AD979" si="2969">AD978</f>
        <v>0</v>
      </c>
      <c r="AE979" s="411">
        <f t="shared" ref="AE979" si="2970">AE978</f>
        <v>0</v>
      </c>
      <c r="AF979" s="411">
        <f t="shared" ref="AF979" si="2971">AF978</f>
        <v>0</v>
      </c>
      <c r="AG979" s="411">
        <f t="shared" ref="AG979" si="2972">AG978</f>
        <v>0</v>
      </c>
      <c r="AH979" s="411">
        <f t="shared" ref="AH979" si="2973">AH978</f>
        <v>0</v>
      </c>
      <c r="AI979" s="411">
        <f t="shared" ref="AI979" si="2974">AI978</f>
        <v>0</v>
      </c>
      <c r="AJ979" s="411">
        <f t="shared" ref="AJ979" si="2975">AJ978</f>
        <v>0</v>
      </c>
      <c r="AK979" s="411">
        <f t="shared" ref="AK979" si="2976">AK978</f>
        <v>0</v>
      </c>
      <c r="AL979" s="411">
        <f t="shared" ref="AL979" si="2977">AL978</f>
        <v>0</v>
      </c>
      <c r="AM979" s="311"/>
    </row>
    <row r="980" spans="1:39" ht="15" hidden="1" customHeight="1" outlineLevel="1">
      <c r="A980" s="532"/>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6"/>
      <c r="Z980" s="416"/>
      <c r="AA980" s="416"/>
      <c r="AB980" s="416"/>
      <c r="AC980" s="416"/>
      <c r="AD980" s="416"/>
      <c r="AE980" s="416"/>
      <c r="AF980" s="416"/>
      <c r="AG980" s="416"/>
      <c r="AH980" s="416"/>
      <c r="AI980" s="416"/>
      <c r="AJ980" s="416"/>
      <c r="AK980" s="416"/>
      <c r="AL980" s="416"/>
      <c r="AM980" s="313"/>
    </row>
    <row r="981" spans="1:39" ht="15" hidden="1" customHeight="1" outlineLevel="1">
      <c r="A981" s="532">
        <v>10</v>
      </c>
      <c r="B981" s="428"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5"/>
      <c r="Z981" s="415"/>
      <c r="AA981" s="415"/>
      <c r="AB981" s="415"/>
      <c r="AC981" s="415"/>
      <c r="AD981" s="415"/>
      <c r="AE981" s="415"/>
      <c r="AF981" s="415"/>
      <c r="AG981" s="415"/>
      <c r="AH981" s="415"/>
      <c r="AI981" s="415"/>
      <c r="AJ981" s="415"/>
      <c r="AK981" s="415"/>
      <c r="AL981" s="415"/>
      <c r="AM981" s="296">
        <f>SUM(Y981:AL981)</f>
        <v>0</v>
      </c>
    </row>
    <row r="982" spans="1:39" ht="15" hidden="1" customHeight="1" outlineLevel="1">
      <c r="A982" s="532"/>
      <c r="B982" s="294" t="s">
        <v>347</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1">
        <f>Y981</f>
        <v>0</v>
      </c>
      <c r="Z982" s="411">
        <f t="shared" ref="Z982" si="2978">Z981</f>
        <v>0</v>
      </c>
      <c r="AA982" s="411">
        <f t="shared" ref="AA982" si="2979">AA981</f>
        <v>0</v>
      </c>
      <c r="AB982" s="411">
        <f t="shared" ref="AB982" si="2980">AB981</f>
        <v>0</v>
      </c>
      <c r="AC982" s="411">
        <f t="shared" ref="AC982" si="2981">AC981</f>
        <v>0</v>
      </c>
      <c r="AD982" s="411">
        <f t="shared" ref="AD982" si="2982">AD981</f>
        <v>0</v>
      </c>
      <c r="AE982" s="411">
        <f t="shared" ref="AE982" si="2983">AE981</f>
        <v>0</v>
      </c>
      <c r="AF982" s="411">
        <f t="shared" ref="AF982" si="2984">AF981</f>
        <v>0</v>
      </c>
      <c r="AG982" s="411">
        <f t="shared" ref="AG982" si="2985">AG981</f>
        <v>0</v>
      </c>
      <c r="AH982" s="411">
        <f t="shared" ref="AH982" si="2986">AH981</f>
        <v>0</v>
      </c>
      <c r="AI982" s="411">
        <f t="shared" ref="AI982" si="2987">AI981</f>
        <v>0</v>
      </c>
      <c r="AJ982" s="411">
        <f t="shared" ref="AJ982" si="2988">AJ981</f>
        <v>0</v>
      </c>
      <c r="AK982" s="411">
        <f t="shared" ref="AK982" si="2989">AK981</f>
        <v>0</v>
      </c>
      <c r="AL982" s="411">
        <f t="shared" ref="AL982" si="2990">AL981</f>
        <v>0</v>
      </c>
      <c r="AM982" s="311"/>
    </row>
    <row r="983" spans="1:39" ht="15" hidden="1" customHeight="1" outlineLevel="1">
      <c r="A983" s="532"/>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6"/>
      <c r="Z983" s="417"/>
      <c r="AA983" s="416"/>
      <c r="AB983" s="416"/>
      <c r="AC983" s="416"/>
      <c r="AD983" s="416"/>
      <c r="AE983" s="416"/>
      <c r="AF983" s="416"/>
      <c r="AG983" s="416"/>
      <c r="AH983" s="416"/>
      <c r="AI983" s="416"/>
      <c r="AJ983" s="416"/>
      <c r="AK983" s="416"/>
      <c r="AL983" s="416"/>
      <c r="AM983" s="313"/>
    </row>
    <row r="984" spans="1:39" ht="15" hidden="1" customHeight="1" outlineLevel="1">
      <c r="A984" s="532"/>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4"/>
      <c r="Z984" s="414"/>
      <c r="AA984" s="414"/>
      <c r="AB984" s="414"/>
      <c r="AC984" s="414"/>
      <c r="AD984" s="414"/>
      <c r="AE984" s="414"/>
      <c r="AF984" s="414"/>
      <c r="AG984" s="414"/>
      <c r="AH984" s="414"/>
      <c r="AI984" s="414"/>
      <c r="AJ984" s="414"/>
      <c r="AK984" s="414"/>
      <c r="AL984" s="414"/>
      <c r="AM984" s="292"/>
    </row>
    <row r="985" spans="1:39" ht="15" hidden="1" customHeight="1" outlineLevel="1">
      <c r="A985" s="532">
        <v>11</v>
      </c>
      <c r="B985" s="428"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6"/>
      <c r="Z985" s="415"/>
      <c r="AA985" s="415"/>
      <c r="AB985" s="415"/>
      <c r="AC985" s="415"/>
      <c r="AD985" s="415"/>
      <c r="AE985" s="415"/>
      <c r="AF985" s="415"/>
      <c r="AG985" s="415"/>
      <c r="AH985" s="415"/>
      <c r="AI985" s="415"/>
      <c r="AJ985" s="415"/>
      <c r="AK985" s="415"/>
      <c r="AL985" s="415"/>
      <c r="AM985" s="296">
        <f>SUM(Y985:AL985)</f>
        <v>0</v>
      </c>
    </row>
    <row r="986" spans="1:39" ht="15" hidden="1" customHeight="1" outlineLevel="1">
      <c r="A986" s="532"/>
      <c r="B986" s="294" t="s">
        <v>347</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1">
        <f>Y985</f>
        <v>0</v>
      </c>
      <c r="Z986" s="411">
        <f t="shared" ref="Z986" si="2991">Z985</f>
        <v>0</v>
      </c>
      <c r="AA986" s="411">
        <f t="shared" ref="AA986" si="2992">AA985</f>
        <v>0</v>
      </c>
      <c r="AB986" s="411">
        <f t="shared" ref="AB986" si="2993">AB985</f>
        <v>0</v>
      </c>
      <c r="AC986" s="411">
        <f t="shared" ref="AC986" si="2994">AC985</f>
        <v>0</v>
      </c>
      <c r="AD986" s="411">
        <f t="shared" ref="AD986" si="2995">AD985</f>
        <v>0</v>
      </c>
      <c r="AE986" s="411">
        <f t="shared" ref="AE986" si="2996">AE985</f>
        <v>0</v>
      </c>
      <c r="AF986" s="411">
        <f t="shared" ref="AF986" si="2997">AF985</f>
        <v>0</v>
      </c>
      <c r="AG986" s="411">
        <f t="shared" ref="AG986" si="2998">AG985</f>
        <v>0</v>
      </c>
      <c r="AH986" s="411">
        <f t="shared" ref="AH986" si="2999">AH985</f>
        <v>0</v>
      </c>
      <c r="AI986" s="411">
        <f t="shared" ref="AI986" si="3000">AI985</f>
        <v>0</v>
      </c>
      <c r="AJ986" s="411">
        <f t="shared" ref="AJ986" si="3001">AJ985</f>
        <v>0</v>
      </c>
      <c r="AK986" s="411">
        <f t="shared" ref="AK986" si="3002">AK985</f>
        <v>0</v>
      </c>
      <c r="AL986" s="411">
        <f t="shared" ref="AL986" si="3003">AL985</f>
        <v>0</v>
      </c>
      <c r="AM986" s="297"/>
    </row>
    <row r="987" spans="1:39" ht="15" hidden="1" customHeight="1" outlineLevel="1">
      <c r="A987" s="532"/>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2"/>
      <c r="Z987" s="423"/>
      <c r="AA987" s="423"/>
      <c r="AB987" s="423"/>
      <c r="AC987" s="423"/>
      <c r="AD987" s="423"/>
      <c r="AE987" s="423"/>
      <c r="AF987" s="423"/>
      <c r="AG987" s="423"/>
      <c r="AH987" s="423"/>
      <c r="AI987" s="423"/>
      <c r="AJ987" s="423"/>
      <c r="AK987" s="423"/>
      <c r="AL987" s="423"/>
      <c r="AM987" s="306"/>
    </row>
    <row r="988" spans="1:39" ht="28.5" hidden="1" customHeight="1" outlineLevel="1">
      <c r="A988" s="532">
        <v>12</v>
      </c>
      <c r="B988" s="428"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10"/>
      <c r="Z988" s="415"/>
      <c r="AA988" s="415"/>
      <c r="AB988" s="415"/>
      <c r="AC988" s="415"/>
      <c r="AD988" s="415"/>
      <c r="AE988" s="415"/>
      <c r="AF988" s="415"/>
      <c r="AG988" s="415"/>
      <c r="AH988" s="415"/>
      <c r="AI988" s="415"/>
      <c r="AJ988" s="415"/>
      <c r="AK988" s="415"/>
      <c r="AL988" s="415"/>
      <c r="AM988" s="296">
        <f>SUM(Y988:AL988)</f>
        <v>0</v>
      </c>
    </row>
    <row r="989" spans="1:39" ht="15" hidden="1" customHeight="1" outlineLevel="1">
      <c r="A989" s="532"/>
      <c r="B989" s="294" t="s">
        <v>347</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1">
        <f>Y988</f>
        <v>0</v>
      </c>
      <c r="Z989" s="411">
        <f t="shared" ref="Z989" si="3004">Z988</f>
        <v>0</v>
      </c>
      <c r="AA989" s="411">
        <f t="shared" ref="AA989" si="3005">AA988</f>
        <v>0</v>
      </c>
      <c r="AB989" s="411">
        <f t="shared" ref="AB989" si="3006">AB988</f>
        <v>0</v>
      </c>
      <c r="AC989" s="411">
        <f t="shared" ref="AC989" si="3007">AC988</f>
        <v>0</v>
      </c>
      <c r="AD989" s="411">
        <f t="shared" ref="AD989" si="3008">AD988</f>
        <v>0</v>
      </c>
      <c r="AE989" s="411">
        <f t="shared" ref="AE989" si="3009">AE988</f>
        <v>0</v>
      </c>
      <c r="AF989" s="411">
        <f t="shared" ref="AF989" si="3010">AF988</f>
        <v>0</v>
      </c>
      <c r="AG989" s="411">
        <f t="shared" ref="AG989" si="3011">AG988</f>
        <v>0</v>
      </c>
      <c r="AH989" s="411">
        <f t="shared" ref="AH989" si="3012">AH988</f>
        <v>0</v>
      </c>
      <c r="AI989" s="411">
        <f t="shared" ref="AI989" si="3013">AI988</f>
        <v>0</v>
      </c>
      <c r="AJ989" s="411">
        <f t="shared" ref="AJ989" si="3014">AJ988</f>
        <v>0</v>
      </c>
      <c r="AK989" s="411">
        <f t="shared" ref="AK989" si="3015">AK988</f>
        <v>0</v>
      </c>
      <c r="AL989" s="411">
        <f t="shared" ref="AL989" si="3016">AL988</f>
        <v>0</v>
      </c>
      <c r="AM989" s="297"/>
    </row>
    <row r="990" spans="1:39" ht="15" hidden="1" customHeight="1" outlineLevel="1">
      <c r="A990" s="532"/>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22"/>
      <c r="Z990" s="422"/>
      <c r="AA990" s="412"/>
      <c r="AB990" s="412"/>
      <c r="AC990" s="412"/>
      <c r="AD990" s="412"/>
      <c r="AE990" s="412"/>
      <c r="AF990" s="412"/>
      <c r="AG990" s="412"/>
      <c r="AH990" s="412"/>
      <c r="AI990" s="412"/>
      <c r="AJ990" s="412"/>
      <c r="AK990" s="412"/>
      <c r="AL990" s="412"/>
      <c r="AM990" s="306"/>
    </row>
    <row r="991" spans="1:39" ht="15" hidden="1" customHeight="1" outlineLevel="1">
      <c r="A991" s="532">
        <v>13</v>
      </c>
      <c r="B991" s="428"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10"/>
      <c r="Z991" s="415"/>
      <c r="AA991" s="415"/>
      <c r="AB991" s="415"/>
      <c r="AC991" s="415"/>
      <c r="AD991" s="415"/>
      <c r="AE991" s="415"/>
      <c r="AF991" s="415"/>
      <c r="AG991" s="415"/>
      <c r="AH991" s="415"/>
      <c r="AI991" s="415"/>
      <c r="AJ991" s="415"/>
      <c r="AK991" s="415"/>
      <c r="AL991" s="415"/>
      <c r="AM991" s="296">
        <f>SUM(Y991:AL991)</f>
        <v>0</v>
      </c>
    </row>
    <row r="992" spans="1:39" ht="15" hidden="1" customHeight="1" outlineLevel="1">
      <c r="A992" s="532"/>
      <c r="B992" s="294" t="s">
        <v>347</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1">
        <f>Y991</f>
        <v>0</v>
      </c>
      <c r="Z992" s="411">
        <f t="shared" ref="Z992" si="3017">Z991</f>
        <v>0</v>
      </c>
      <c r="AA992" s="411">
        <f t="shared" ref="AA992" si="3018">AA991</f>
        <v>0</v>
      </c>
      <c r="AB992" s="411">
        <f t="shared" ref="AB992" si="3019">AB991</f>
        <v>0</v>
      </c>
      <c r="AC992" s="411">
        <f t="shared" ref="AC992" si="3020">AC991</f>
        <v>0</v>
      </c>
      <c r="AD992" s="411">
        <f t="shared" ref="AD992" si="3021">AD991</f>
        <v>0</v>
      </c>
      <c r="AE992" s="411">
        <f t="shared" ref="AE992" si="3022">AE991</f>
        <v>0</v>
      </c>
      <c r="AF992" s="411">
        <f t="shared" ref="AF992" si="3023">AF991</f>
        <v>0</v>
      </c>
      <c r="AG992" s="411">
        <f t="shared" ref="AG992" si="3024">AG991</f>
        <v>0</v>
      </c>
      <c r="AH992" s="411">
        <f t="shared" ref="AH992" si="3025">AH991</f>
        <v>0</v>
      </c>
      <c r="AI992" s="411">
        <f t="shared" ref="AI992" si="3026">AI991</f>
        <v>0</v>
      </c>
      <c r="AJ992" s="411">
        <f t="shared" ref="AJ992" si="3027">AJ991</f>
        <v>0</v>
      </c>
      <c r="AK992" s="411">
        <f t="shared" ref="AK992" si="3028">AK991</f>
        <v>0</v>
      </c>
      <c r="AL992" s="411">
        <f t="shared" ref="AL992" si="3029">AL991</f>
        <v>0</v>
      </c>
      <c r="AM992" s="306"/>
    </row>
    <row r="993" spans="1:40" ht="15" hidden="1" customHeight="1" outlineLevel="1">
      <c r="A993" s="532"/>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2"/>
      <c r="Z993" s="412"/>
      <c r="AA993" s="412"/>
      <c r="AB993" s="412"/>
      <c r="AC993" s="412"/>
      <c r="AD993" s="412"/>
      <c r="AE993" s="412"/>
      <c r="AF993" s="412"/>
      <c r="AG993" s="412"/>
      <c r="AH993" s="412"/>
      <c r="AI993" s="412"/>
      <c r="AJ993" s="412"/>
      <c r="AK993" s="412"/>
      <c r="AL993" s="412"/>
      <c r="AM993" s="306"/>
    </row>
    <row r="994" spans="1:40" ht="15" hidden="1" customHeight="1" outlineLevel="1">
      <c r="A994" s="532"/>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4"/>
      <c r="Z994" s="414"/>
      <c r="AA994" s="414"/>
      <c r="AB994" s="414"/>
      <c r="AC994" s="414"/>
      <c r="AD994" s="414"/>
      <c r="AE994" s="414"/>
      <c r="AF994" s="414"/>
      <c r="AG994" s="414"/>
      <c r="AH994" s="414"/>
      <c r="AI994" s="414"/>
      <c r="AJ994" s="414"/>
      <c r="AK994" s="414"/>
      <c r="AL994" s="414"/>
      <c r="AM994" s="292"/>
    </row>
    <row r="995" spans="1:40" ht="15" hidden="1" customHeight="1" outlineLevel="1">
      <c r="A995" s="532">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0"/>
      <c r="Z995" s="410"/>
      <c r="AA995" s="410"/>
      <c r="AB995" s="410"/>
      <c r="AC995" s="410"/>
      <c r="AD995" s="410"/>
      <c r="AE995" s="410"/>
      <c r="AF995" s="410"/>
      <c r="AG995" s="410"/>
      <c r="AH995" s="410"/>
      <c r="AI995" s="410"/>
      <c r="AJ995" s="410"/>
      <c r="AK995" s="410"/>
      <c r="AL995" s="410"/>
      <c r="AM995" s="296">
        <f>SUM(Y995:AL995)</f>
        <v>0</v>
      </c>
    </row>
    <row r="996" spans="1:40" ht="15" hidden="1" customHeight="1" outlineLevel="1">
      <c r="A996" s="532"/>
      <c r="B996" s="294" t="s">
        <v>347</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1">
        <f>Y995</f>
        <v>0</v>
      </c>
      <c r="Z996" s="411">
        <f t="shared" ref="Z996" si="3030">Z995</f>
        <v>0</v>
      </c>
      <c r="AA996" s="411">
        <f t="shared" ref="AA996" si="3031">AA995</f>
        <v>0</v>
      </c>
      <c r="AB996" s="411">
        <f t="shared" ref="AB996" si="3032">AB995</f>
        <v>0</v>
      </c>
      <c r="AC996" s="411">
        <f t="shared" ref="AC996" si="3033">AC995</f>
        <v>0</v>
      </c>
      <c r="AD996" s="411">
        <f t="shared" ref="AD996" si="3034">AD995</f>
        <v>0</v>
      </c>
      <c r="AE996" s="411">
        <f t="shared" ref="AE996" si="3035">AE995</f>
        <v>0</v>
      </c>
      <c r="AF996" s="411">
        <f t="shared" ref="AF996" si="3036">AF995</f>
        <v>0</v>
      </c>
      <c r="AG996" s="411">
        <f t="shared" ref="AG996" si="3037">AG995</f>
        <v>0</v>
      </c>
      <c r="AH996" s="411">
        <f t="shared" ref="AH996" si="3038">AH995</f>
        <v>0</v>
      </c>
      <c r="AI996" s="411">
        <f t="shared" ref="AI996" si="3039">AI995</f>
        <v>0</v>
      </c>
      <c r="AJ996" s="411">
        <f t="shared" ref="AJ996" si="3040">AJ995</f>
        <v>0</v>
      </c>
      <c r="AK996" s="411">
        <f t="shared" ref="AK996" si="3041">AK995</f>
        <v>0</v>
      </c>
      <c r="AL996" s="411">
        <f t="shared" ref="AL996" si="3042">AL995</f>
        <v>0</v>
      </c>
      <c r="AM996" s="297"/>
    </row>
    <row r="997" spans="1:40" ht="15" hidden="1" customHeight="1" outlineLevel="1">
      <c r="A997" s="532"/>
      <c r="B997" s="315"/>
      <c r="C997" s="305"/>
      <c r="D997" s="291"/>
      <c r="E997" s="291"/>
      <c r="F997" s="291"/>
      <c r="G997" s="291"/>
      <c r="H997" s="291"/>
      <c r="I997" s="291"/>
      <c r="J997" s="291"/>
      <c r="K997" s="291"/>
      <c r="L997" s="291"/>
      <c r="M997" s="291"/>
      <c r="N997" s="468"/>
      <c r="O997" s="291"/>
      <c r="P997" s="291"/>
      <c r="Q997" s="291"/>
      <c r="R997" s="291"/>
      <c r="S997" s="291"/>
      <c r="T997" s="291"/>
      <c r="U997" s="291"/>
      <c r="V997" s="291"/>
      <c r="W997" s="291"/>
      <c r="X997" s="291"/>
      <c r="Y997" s="412"/>
      <c r="Z997" s="412"/>
      <c r="AA997" s="412"/>
      <c r="AB997" s="412"/>
      <c r="AC997" s="412"/>
      <c r="AD997" s="412"/>
      <c r="AE997" s="412"/>
      <c r="AF997" s="412"/>
      <c r="AG997" s="412"/>
      <c r="AH997" s="412"/>
      <c r="AI997" s="412"/>
      <c r="AJ997" s="412"/>
      <c r="AK997" s="412"/>
      <c r="AL997" s="412"/>
      <c r="AM997" s="301"/>
      <c r="AN997" s="629"/>
    </row>
    <row r="998" spans="1:40" s="309" customFormat="1" ht="15.75" hidden="1" outlineLevel="1">
      <c r="A998" s="532"/>
      <c r="B998" s="288" t="s">
        <v>491</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2"/>
      <c r="Z998" s="412"/>
      <c r="AA998" s="412"/>
      <c r="AB998" s="412"/>
      <c r="AC998" s="412"/>
      <c r="AD998" s="412"/>
      <c r="AE998" s="416"/>
      <c r="AF998" s="416"/>
      <c r="AG998" s="416"/>
      <c r="AH998" s="416"/>
      <c r="AI998" s="416"/>
      <c r="AJ998" s="416"/>
      <c r="AK998" s="416"/>
      <c r="AL998" s="416"/>
      <c r="AM998" s="517"/>
      <c r="AN998" s="630"/>
    </row>
    <row r="999" spans="1:40" hidden="1" outlineLevel="1">
      <c r="A999" s="532">
        <v>15</v>
      </c>
      <c r="B999" s="294" t="s">
        <v>496</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10"/>
      <c r="Z999" s="410"/>
      <c r="AA999" s="410"/>
      <c r="AB999" s="410"/>
      <c r="AC999" s="410"/>
      <c r="AD999" s="410"/>
      <c r="AE999" s="410"/>
      <c r="AF999" s="410"/>
      <c r="AG999" s="410"/>
      <c r="AH999" s="410"/>
      <c r="AI999" s="410"/>
      <c r="AJ999" s="410"/>
      <c r="AK999" s="410"/>
      <c r="AL999" s="410"/>
      <c r="AM999" s="631">
        <f>SUM(Y999:AL999)</f>
        <v>0</v>
      </c>
      <c r="AN999" s="629"/>
    </row>
    <row r="1000" spans="1:40" hidden="1" outlineLevel="1">
      <c r="A1000" s="532"/>
      <c r="B1000" s="294" t="s">
        <v>343</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1">
        <f>Y999</f>
        <v>0</v>
      </c>
      <c r="Z1000" s="411">
        <f>Z999</f>
        <v>0</v>
      </c>
      <c r="AA1000" s="411">
        <f t="shared" ref="AA1000:AL1000" si="3043">AA999</f>
        <v>0</v>
      </c>
      <c r="AB1000" s="411">
        <f t="shared" si="3043"/>
        <v>0</v>
      </c>
      <c r="AC1000" s="411">
        <f t="shared" si="3043"/>
        <v>0</v>
      </c>
      <c r="AD1000" s="411">
        <f>AD999</f>
        <v>0</v>
      </c>
      <c r="AE1000" s="411">
        <f t="shared" si="3043"/>
        <v>0</v>
      </c>
      <c r="AF1000" s="411">
        <f t="shared" si="3043"/>
        <v>0</v>
      </c>
      <c r="AG1000" s="411">
        <f t="shared" si="3043"/>
        <v>0</v>
      </c>
      <c r="AH1000" s="411">
        <f t="shared" si="3043"/>
        <v>0</v>
      </c>
      <c r="AI1000" s="411">
        <f t="shared" si="3043"/>
        <v>0</v>
      </c>
      <c r="AJ1000" s="411">
        <f t="shared" si="3043"/>
        <v>0</v>
      </c>
      <c r="AK1000" s="411">
        <f t="shared" si="3043"/>
        <v>0</v>
      </c>
      <c r="AL1000" s="411">
        <f t="shared" si="3043"/>
        <v>0</v>
      </c>
      <c r="AM1000" s="297"/>
    </row>
    <row r="1001" spans="1:40" hidden="1" outlineLevel="1">
      <c r="A1001" s="532"/>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2"/>
      <c r="Z1001" s="412"/>
      <c r="AA1001" s="412"/>
      <c r="AB1001" s="412"/>
      <c r="AC1001" s="412"/>
      <c r="AD1001" s="412"/>
      <c r="AE1001" s="412"/>
      <c r="AF1001" s="412"/>
      <c r="AG1001" s="412"/>
      <c r="AH1001" s="412"/>
      <c r="AI1001" s="412"/>
      <c r="AJ1001" s="412"/>
      <c r="AK1001" s="412"/>
      <c r="AL1001" s="412"/>
      <c r="AM1001" s="306"/>
    </row>
    <row r="1002" spans="1:40" s="283" customFormat="1" hidden="1" outlineLevel="1">
      <c r="A1002" s="532">
        <v>16</v>
      </c>
      <c r="B1002" s="324" t="s">
        <v>492</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10"/>
      <c r="Z1002" s="410"/>
      <c r="AA1002" s="410"/>
      <c r="AB1002" s="410"/>
      <c r="AC1002" s="410"/>
      <c r="AD1002" s="410"/>
      <c r="AE1002" s="410"/>
      <c r="AF1002" s="410"/>
      <c r="AG1002" s="410"/>
      <c r="AH1002" s="410"/>
      <c r="AI1002" s="410"/>
      <c r="AJ1002" s="410"/>
      <c r="AK1002" s="410"/>
      <c r="AL1002" s="410"/>
      <c r="AM1002" s="296">
        <f>SUM(Y1002:AL1002)</f>
        <v>0</v>
      </c>
    </row>
    <row r="1003" spans="1:40" s="283" customFormat="1" hidden="1" outlineLevel="1">
      <c r="A1003" s="532"/>
      <c r="B1003" s="294" t="s">
        <v>343</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1">
        <f>Y1002</f>
        <v>0</v>
      </c>
      <c r="Z1003" s="411">
        <f t="shared" ref="Z1003:AK1003" si="3044">Z1002</f>
        <v>0</v>
      </c>
      <c r="AA1003" s="411">
        <f t="shared" si="3044"/>
        <v>0</v>
      </c>
      <c r="AB1003" s="411">
        <f t="shared" si="3044"/>
        <v>0</v>
      </c>
      <c r="AC1003" s="411">
        <f t="shared" si="3044"/>
        <v>0</v>
      </c>
      <c r="AD1003" s="411">
        <f t="shared" si="3044"/>
        <v>0</v>
      </c>
      <c r="AE1003" s="411">
        <f t="shared" si="3044"/>
        <v>0</v>
      </c>
      <c r="AF1003" s="411">
        <f t="shared" si="3044"/>
        <v>0</v>
      </c>
      <c r="AG1003" s="411">
        <f t="shared" si="3044"/>
        <v>0</v>
      </c>
      <c r="AH1003" s="411">
        <f t="shared" si="3044"/>
        <v>0</v>
      </c>
      <c r="AI1003" s="411">
        <f t="shared" si="3044"/>
        <v>0</v>
      </c>
      <c r="AJ1003" s="411">
        <f t="shared" si="3044"/>
        <v>0</v>
      </c>
      <c r="AK1003" s="411">
        <f t="shared" si="3044"/>
        <v>0</v>
      </c>
      <c r="AL1003" s="411">
        <f>AL1002</f>
        <v>0</v>
      </c>
      <c r="AM1003" s="297"/>
    </row>
    <row r="1004" spans="1:40" s="283" customFormat="1" hidden="1" outlineLevel="1">
      <c r="A1004" s="532"/>
      <c r="B1004" s="324"/>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2"/>
      <c r="Z1004" s="412"/>
      <c r="AA1004" s="412"/>
      <c r="AB1004" s="412"/>
      <c r="AC1004" s="412"/>
      <c r="AD1004" s="412"/>
      <c r="AE1004" s="416"/>
      <c r="AF1004" s="416"/>
      <c r="AG1004" s="416"/>
      <c r="AH1004" s="416"/>
      <c r="AI1004" s="416"/>
      <c r="AJ1004" s="416"/>
      <c r="AK1004" s="416"/>
      <c r="AL1004" s="416"/>
      <c r="AM1004" s="313"/>
    </row>
    <row r="1005" spans="1:40" ht="15.75" hidden="1" outlineLevel="1">
      <c r="A1005" s="532"/>
      <c r="B1005" s="519" t="s">
        <v>497</v>
      </c>
      <c r="C1005" s="320"/>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4"/>
      <c r="Z1005" s="414"/>
      <c r="AA1005" s="414"/>
      <c r="AB1005" s="414"/>
      <c r="AC1005" s="414"/>
      <c r="AD1005" s="414"/>
      <c r="AE1005" s="414"/>
      <c r="AF1005" s="414"/>
      <c r="AG1005" s="414"/>
      <c r="AH1005" s="414"/>
      <c r="AI1005" s="414"/>
      <c r="AJ1005" s="414"/>
      <c r="AK1005" s="414"/>
      <c r="AL1005" s="414"/>
      <c r="AM1005" s="292"/>
    </row>
    <row r="1006" spans="1:40" hidden="1" outlineLevel="1">
      <c r="A1006" s="532">
        <v>17</v>
      </c>
      <c r="B1006" s="428"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6"/>
      <c r="Z1006" s="410"/>
      <c r="AA1006" s="410"/>
      <c r="AB1006" s="410"/>
      <c r="AC1006" s="410"/>
      <c r="AD1006" s="410"/>
      <c r="AE1006" s="410"/>
      <c r="AF1006" s="415"/>
      <c r="AG1006" s="415"/>
      <c r="AH1006" s="415"/>
      <c r="AI1006" s="415"/>
      <c r="AJ1006" s="415"/>
      <c r="AK1006" s="415"/>
      <c r="AL1006" s="415"/>
      <c r="AM1006" s="296">
        <f>SUM(Y1006:AL1006)</f>
        <v>0</v>
      </c>
    </row>
    <row r="1007" spans="1:40" hidden="1" outlineLevel="1">
      <c r="A1007" s="532"/>
      <c r="B1007" s="294" t="s">
        <v>343</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1">
        <f>Y1006</f>
        <v>0</v>
      </c>
      <c r="Z1007" s="411">
        <f t="shared" ref="Z1007:AL1007" si="3045">Z1006</f>
        <v>0</v>
      </c>
      <c r="AA1007" s="411">
        <f t="shared" si="3045"/>
        <v>0</v>
      </c>
      <c r="AB1007" s="411">
        <f t="shared" si="3045"/>
        <v>0</v>
      </c>
      <c r="AC1007" s="411">
        <f t="shared" si="3045"/>
        <v>0</v>
      </c>
      <c r="AD1007" s="411">
        <f t="shared" si="3045"/>
        <v>0</v>
      </c>
      <c r="AE1007" s="411">
        <f t="shared" si="3045"/>
        <v>0</v>
      </c>
      <c r="AF1007" s="411">
        <f t="shared" si="3045"/>
        <v>0</v>
      </c>
      <c r="AG1007" s="411">
        <f t="shared" si="3045"/>
        <v>0</v>
      </c>
      <c r="AH1007" s="411">
        <f t="shared" si="3045"/>
        <v>0</v>
      </c>
      <c r="AI1007" s="411">
        <f t="shared" si="3045"/>
        <v>0</v>
      </c>
      <c r="AJ1007" s="411">
        <f t="shared" si="3045"/>
        <v>0</v>
      </c>
      <c r="AK1007" s="411">
        <f t="shared" si="3045"/>
        <v>0</v>
      </c>
      <c r="AL1007" s="411">
        <f t="shared" si="3045"/>
        <v>0</v>
      </c>
      <c r="AM1007" s="306"/>
    </row>
    <row r="1008" spans="1:40" hidden="1" outlineLevel="1">
      <c r="A1008" s="532"/>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22"/>
      <c r="Z1008" s="425"/>
      <c r="AA1008" s="425"/>
      <c r="AB1008" s="425"/>
      <c r="AC1008" s="425"/>
      <c r="AD1008" s="425"/>
      <c r="AE1008" s="425"/>
      <c r="AF1008" s="425"/>
      <c r="AG1008" s="425"/>
      <c r="AH1008" s="425"/>
      <c r="AI1008" s="425"/>
      <c r="AJ1008" s="425"/>
      <c r="AK1008" s="425"/>
      <c r="AL1008" s="425"/>
      <c r="AM1008" s="306"/>
    </row>
    <row r="1009" spans="1:39" hidden="1" outlineLevel="1">
      <c r="A1009" s="532">
        <v>18</v>
      </c>
      <c r="B1009" s="428"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6"/>
      <c r="Z1009" s="410"/>
      <c r="AA1009" s="410"/>
      <c r="AB1009" s="410"/>
      <c r="AC1009" s="410"/>
      <c r="AD1009" s="410"/>
      <c r="AE1009" s="410"/>
      <c r="AF1009" s="415"/>
      <c r="AG1009" s="415"/>
      <c r="AH1009" s="415"/>
      <c r="AI1009" s="415"/>
      <c r="AJ1009" s="415"/>
      <c r="AK1009" s="415"/>
      <c r="AL1009" s="415"/>
      <c r="AM1009" s="296">
        <f>SUM(Y1009:AL1009)</f>
        <v>0</v>
      </c>
    </row>
    <row r="1010" spans="1:39" hidden="1" outlineLevel="1">
      <c r="A1010" s="532"/>
      <c r="B1010" s="294" t="s">
        <v>343</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1">
        <f>Y1009</f>
        <v>0</v>
      </c>
      <c r="Z1010" s="411">
        <f t="shared" ref="Z1010:AL1010" si="3046">Z1009</f>
        <v>0</v>
      </c>
      <c r="AA1010" s="411">
        <f t="shared" si="3046"/>
        <v>0</v>
      </c>
      <c r="AB1010" s="411">
        <f t="shared" si="3046"/>
        <v>0</v>
      </c>
      <c r="AC1010" s="411">
        <f t="shared" si="3046"/>
        <v>0</v>
      </c>
      <c r="AD1010" s="411">
        <f t="shared" si="3046"/>
        <v>0</v>
      </c>
      <c r="AE1010" s="411">
        <f t="shared" si="3046"/>
        <v>0</v>
      </c>
      <c r="AF1010" s="411">
        <f t="shared" si="3046"/>
        <v>0</v>
      </c>
      <c r="AG1010" s="411">
        <f t="shared" si="3046"/>
        <v>0</v>
      </c>
      <c r="AH1010" s="411">
        <f t="shared" si="3046"/>
        <v>0</v>
      </c>
      <c r="AI1010" s="411">
        <f t="shared" si="3046"/>
        <v>0</v>
      </c>
      <c r="AJ1010" s="411">
        <f t="shared" si="3046"/>
        <v>0</v>
      </c>
      <c r="AK1010" s="411">
        <f t="shared" si="3046"/>
        <v>0</v>
      </c>
      <c r="AL1010" s="411">
        <f t="shared" si="3046"/>
        <v>0</v>
      </c>
      <c r="AM1010" s="306"/>
    </row>
    <row r="1011" spans="1:39" hidden="1" outlineLevel="1">
      <c r="A1011" s="532"/>
      <c r="B1011" s="322"/>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3"/>
      <c r="Z1011" s="424"/>
      <c r="AA1011" s="424"/>
      <c r="AB1011" s="424"/>
      <c r="AC1011" s="424"/>
      <c r="AD1011" s="424"/>
      <c r="AE1011" s="424"/>
      <c r="AF1011" s="424"/>
      <c r="AG1011" s="424"/>
      <c r="AH1011" s="424"/>
      <c r="AI1011" s="424"/>
      <c r="AJ1011" s="424"/>
      <c r="AK1011" s="424"/>
      <c r="AL1011" s="424"/>
      <c r="AM1011" s="297"/>
    </row>
    <row r="1012" spans="1:39" hidden="1" outlineLevel="1">
      <c r="A1012" s="532">
        <v>19</v>
      </c>
      <c r="B1012" s="428"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6"/>
      <c r="Z1012" s="410"/>
      <c r="AA1012" s="410"/>
      <c r="AB1012" s="410"/>
      <c r="AC1012" s="410"/>
      <c r="AD1012" s="410"/>
      <c r="AE1012" s="410"/>
      <c r="AF1012" s="415"/>
      <c r="AG1012" s="415"/>
      <c r="AH1012" s="415"/>
      <c r="AI1012" s="415"/>
      <c r="AJ1012" s="415"/>
      <c r="AK1012" s="415"/>
      <c r="AL1012" s="415"/>
      <c r="AM1012" s="296">
        <f>SUM(Y1012:AL1012)</f>
        <v>0</v>
      </c>
    </row>
    <row r="1013" spans="1:39" hidden="1" outlineLevel="1">
      <c r="A1013" s="532"/>
      <c r="B1013" s="294" t="s">
        <v>343</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1">
        <f>Y1012</f>
        <v>0</v>
      </c>
      <c r="Z1013" s="411">
        <f t="shared" ref="Z1013:AL1013" si="3047">Z1012</f>
        <v>0</v>
      </c>
      <c r="AA1013" s="411">
        <f t="shared" si="3047"/>
        <v>0</v>
      </c>
      <c r="AB1013" s="411">
        <f t="shared" si="3047"/>
        <v>0</v>
      </c>
      <c r="AC1013" s="411">
        <f t="shared" si="3047"/>
        <v>0</v>
      </c>
      <c r="AD1013" s="411">
        <f t="shared" si="3047"/>
        <v>0</v>
      </c>
      <c r="AE1013" s="411">
        <f t="shared" si="3047"/>
        <v>0</v>
      </c>
      <c r="AF1013" s="411">
        <f t="shared" si="3047"/>
        <v>0</v>
      </c>
      <c r="AG1013" s="411">
        <f t="shared" si="3047"/>
        <v>0</v>
      </c>
      <c r="AH1013" s="411">
        <f t="shared" si="3047"/>
        <v>0</v>
      </c>
      <c r="AI1013" s="411">
        <f t="shared" si="3047"/>
        <v>0</v>
      </c>
      <c r="AJ1013" s="411">
        <f t="shared" si="3047"/>
        <v>0</v>
      </c>
      <c r="AK1013" s="411">
        <f t="shared" si="3047"/>
        <v>0</v>
      </c>
      <c r="AL1013" s="411">
        <f t="shared" si="3047"/>
        <v>0</v>
      </c>
      <c r="AM1013" s="297"/>
    </row>
    <row r="1014" spans="1:39" hidden="1" outlineLevel="1">
      <c r="A1014" s="532"/>
      <c r="B1014" s="322"/>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2"/>
      <c r="Z1014" s="412"/>
      <c r="AA1014" s="412"/>
      <c r="AB1014" s="412"/>
      <c r="AC1014" s="412"/>
      <c r="AD1014" s="412"/>
      <c r="AE1014" s="412"/>
      <c r="AF1014" s="412"/>
      <c r="AG1014" s="412"/>
      <c r="AH1014" s="412"/>
      <c r="AI1014" s="412"/>
      <c r="AJ1014" s="412"/>
      <c r="AK1014" s="412"/>
      <c r="AL1014" s="412"/>
      <c r="AM1014" s="306"/>
    </row>
    <row r="1015" spans="1:39" hidden="1" outlineLevel="1">
      <c r="A1015" s="532">
        <v>20</v>
      </c>
      <c r="B1015" s="428"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6"/>
      <c r="Z1015" s="410"/>
      <c r="AA1015" s="410"/>
      <c r="AB1015" s="410"/>
      <c r="AC1015" s="410"/>
      <c r="AD1015" s="410"/>
      <c r="AE1015" s="410"/>
      <c r="AF1015" s="415"/>
      <c r="AG1015" s="415"/>
      <c r="AH1015" s="415"/>
      <c r="AI1015" s="415"/>
      <c r="AJ1015" s="415"/>
      <c r="AK1015" s="415"/>
      <c r="AL1015" s="415"/>
      <c r="AM1015" s="296">
        <f>SUM(Y1015:AL1015)</f>
        <v>0</v>
      </c>
    </row>
    <row r="1016" spans="1:39" hidden="1" outlineLevel="1">
      <c r="A1016" s="532"/>
      <c r="B1016" s="294" t="s">
        <v>343</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1">
        <f t="shared" ref="Y1016:AL1016" si="3048">Y1015</f>
        <v>0</v>
      </c>
      <c r="Z1016" s="411">
        <f t="shared" si="3048"/>
        <v>0</v>
      </c>
      <c r="AA1016" s="411">
        <f t="shared" si="3048"/>
        <v>0</v>
      </c>
      <c r="AB1016" s="411">
        <f t="shared" si="3048"/>
        <v>0</v>
      </c>
      <c r="AC1016" s="411">
        <f t="shared" si="3048"/>
        <v>0</v>
      </c>
      <c r="AD1016" s="411">
        <f t="shared" si="3048"/>
        <v>0</v>
      </c>
      <c r="AE1016" s="411">
        <f t="shared" si="3048"/>
        <v>0</v>
      </c>
      <c r="AF1016" s="411">
        <f t="shared" si="3048"/>
        <v>0</v>
      </c>
      <c r="AG1016" s="411">
        <f t="shared" si="3048"/>
        <v>0</v>
      </c>
      <c r="AH1016" s="411">
        <f t="shared" si="3048"/>
        <v>0</v>
      </c>
      <c r="AI1016" s="411">
        <f t="shared" si="3048"/>
        <v>0</v>
      </c>
      <c r="AJ1016" s="411">
        <f t="shared" si="3048"/>
        <v>0</v>
      </c>
      <c r="AK1016" s="411">
        <f t="shared" si="3048"/>
        <v>0</v>
      </c>
      <c r="AL1016" s="411">
        <f t="shared" si="3048"/>
        <v>0</v>
      </c>
      <c r="AM1016" s="306"/>
    </row>
    <row r="1017" spans="1:39" ht="15.75" hidden="1" outlineLevel="1">
      <c r="A1017" s="532"/>
      <c r="B1017" s="323"/>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2"/>
      <c r="Z1017" s="412"/>
      <c r="AA1017" s="412"/>
      <c r="AB1017" s="412"/>
      <c r="AC1017" s="412"/>
      <c r="AD1017" s="412"/>
      <c r="AE1017" s="412"/>
      <c r="AF1017" s="412"/>
      <c r="AG1017" s="412"/>
      <c r="AH1017" s="412"/>
      <c r="AI1017" s="412"/>
      <c r="AJ1017" s="412"/>
      <c r="AK1017" s="412"/>
      <c r="AL1017" s="412"/>
      <c r="AM1017" s="306"/>
    </row>
    <row r="1018" spans="1:39" ht="15.75" hidden="1" outlineLevel="1">
      <c r="A1018" s="532"/>
      <c r="B1018" s="518" t="s">
        <v>504</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22"/>
      <c r="Z1018" s="425"/>
      <c r="AA1018" s="425"/>
      <c r="AB1018" s="425"/>
      <c r="AC1018" s="425"/>
      <c r="AD1018" s="425"/>
      <c r="AE1018" s="425"/>
      <c r="AF1018" s="425"/>
      <c r="AG1018" s="425"/>
      <c r="AH1018" s="425"/>
      <c r="AI1018" s="425"/>
      <c r="AJ1018" s="425"/>
      <c r="AK1018" s="425"/>
      <c r="AL1018" s="425"/>
      <c r="AM1018" s="306"/>
    </row>
    <row r="1019" spans="1:39" ht="15.75" hidden="1" outlineLevel="1">
      <c r="A1019" s="532"/>
      <c r="B1019" s="504" t="s">
        <v>500</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 hidden="1" customHeight="1" outlineLevel="1">
      <c r="A1020" s="532">
        <v>21</v>
      </c>
      <c r="B1020" s="428"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10"/>
      <c r="Z1020" s="410"/>
      <c r="AA1020" s="410"/>
      <c r="AB1020" s="410"/>
      <c r="AC1020" s="410"/>
      <c r="AD1020" s="410"/>
      <c r="AE1020" s="410"/>
      <c r="AF1020" s="410"/>
      <c r="AG1020" s="410"/>
      <c r="AH1020" s="410"/>
      <c r="AI1020" s="410"/>
      <c r="AJ1020" s="410"/>
      <c r="AK1020" s="410"/>
      <c r="AL1020" s="410"/>
      <c r="AM1020" s="296">
        <f>SUM(Y1020:AL1020)</f>
        <v>0</v>
      </c>
    </row>
    <row r="1021" spans="1:39" ht="15" hidden="1" customHeight="1" outlineLevel="1">
      <c r="A1021" s="532"/>
      <c r="B1021" s="294" t="s">
        <v>347</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1">
        <f>Y1020</f>
        <v>0</v>
      </c>
      <c r="Z1021" s="411">
        <f t="shared" ref="Z1021" si="3049">Z1020</f>
        <v>0</v>
      </c>
      <c r="AA1021" s="411">
        <f t="shared" ref="AA1021" si="3050">AA1020</f>
        <v>0</v>
      </c>
      <c r="AB1021" s="411">
        <f t="shared" ref="AB1021" si="3051">AB1020</f>
        <v>0</v>
      </c>
      <c r="AC1021" s="411">
        <f t="shared" ref="AC1021" si="3052">AC1020</f>
        <v>0</v>
      </c>
      <c r="AD1021" s="411">
        <f t="shared" ref="AD1021" si="3053">AD1020</f>
        <v>0</v>
      </c>
      <c r="AE1021" s="411">
        <f t="shared" ref="AE1021" si="3054">AE1020</f>
        <v>0</v>
      </c>
      <c r="AF1021" s="411">
        <f t="shared" ref="AF1021" si="3055">AF1020</f>
        <v>0</v>
      </c>
      <c r="AG1021" s="411">
        <f t="shared" ref="AG1021" si="3056">AG1020</f>
        <v>0</v>
      </c>
      <c r="AH1021" s="411">
        <f t="shared" ref="AH1021" si="3057">AH1020</f>
        <v>0</v>
      </c>
      <c r="AI1021" s="411">
        <f t="shared" ref="AI1021" si="3058">AI1020</f>
        <v>0</v>
      </c>
      <c r="AJ1021" s="411">
        <f t="shared" ref="AJ1021" si="3059">AJ1020</f>
        <v>0</v>
      </c>
      <c r="AK1021" s="411">
        <f t="shared" ref="AK1021" si="3060">AK1020</f>
        <v>0</v>
      </c>
      <c r="AL1021" s="411">
        <f t="shared" ref="AL1021" si="3061">AL1020</f>
        <v>0</v>
      </c>
      <c r="AM1021" s="306"/>
    </row>
    <row r="1022" spans="1:39" ht="15" hidden="1" customHeight="1" outlineLevel="1">
      <c r="A1022" s="532"/>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22"/>
      <c r="Z1022" s="425"/>
      <c r="AA1022" s="425"/>
      <c r="AB1022" s="425"/>
      <c r="AC1022" s="425"/>
      <c r="AD1022" s="425"/>
      <c r="AE1022" s="425"/>
      <c r="AF1022" s="425"/>
      <c r="AG1022" s="425"/>
      <c r="AH1022" s="425"/>
      <c r="AI1022" s="425"/>
      <c r="AJ1022" s="425"/>
      <c r="AK1022" s="425"/>
      <c r="AL1022" s="425"/>
      <c r="AM1022" s="306"/>
    </row>
    <row r="1023" spans="1:39" ht="15" hidden="1" customHeight="1" outlineLevel="1">
      <c r="A1023" s="532">
        <v>22</v>
      </c>
      <c r="B1023" s="428"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10"/>
      <c r="Z1023" s="410"/>
      <c r="AA1023" s="410"/>
      <c r="AB1023" s="410"/>
      <c r="AC1023" s="410"/>
      <c r="AD1023" s="410"/>
      <c r="AE1023" s="410"/>
      <c r="AF1023" s="410"/>
      <c r="AG1023" s="410"/>
      <c r="AH1023" s="410"/>
      <c r="AI1023" s="410"/>
      <c r="AJ1023" s="410"/>
      <c r="AK1023" s="410"/>
      <c r="AL1023" s="410"/>
      <c r="AM1023" s="296">
        <f>SUM(Y1023:AL1023)</f>
        <v>0</v>
      </c>
    </row>
    <row r="1024" spans="1:39" ht="15" hidden="1" customHeight="1" outlineLevel="1">
      <c r="A1024" s="532"/>
      <c r="B1024" s="294" t="s">
        <v>347</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1">
        <f>Y1023</f>
        <v>0</v>
      </c>
      <c r="Z1024" s="411">
        <f t="shared" ref="Z1024" si="3062">Z1023</f>
        <v>0</v>
      </c>
      <c r="AA1024" s="411">
        <f t="shared" ref="AA1024" si="3063">AA1023</f>
        <v>0</v>
      </c>
      <c r="AB1024" s="411">
        <f t="shared" ref="AB1024" si="3064">AB1023</f>
        <v>0</v>
      </c>
      <c r="AC1024" s="411">
        <f t="shared" ref="AC1024" si="3065">AC1023</f>
        <v>0</v>
      </c>
      <c r="AD1024" s="411">
        <f t="shared" ref="AD1024" si="3066">AD1023</f>
        <v>0</v>
      </c>
      <c r="AE1024" s="411">
        <f t="shared" ref="AE1024" si="3067">AE1023</f>
        <v>0</v>
      </c>
      <c r="AF1024" s="411">
        <f t="shared" ref="AF1024" si="3068">AF1023</f>
        <v>0</v>
      </c>
      <c r="AG1024" s="411">
        <f t="shared" ref="AG1024" si="3069">AG1023</f>
        <v>0</v>
      </c>
      <c r="AH1024" s="411">
        <f t="shared" ref="AH1024" si="3070">AH1023</f>
        <v>0</v>
      </c>
      <c r="AI1024" s="411">
        <f t="shared" ref="AI1024" si="3071">AI1023</f>
        <v>0</v>
      </c>
      <c r="AJ1024" s="411">
        <f t="shared" ref="AJ1024" si="3072">AJ1023</f>
        <v>0</v>
      </c>
      <c r="AK1024" s="411">
        <f t="shared" ref="AK1024" si="3073">AK1023</f>
        <v>0</v>
      </c>
      <c r="AL1024" s="411">
        <f t="shared" ref="AL1024" si="3074">AL1023</f>
        <v>0</v>
      </c>
      <c r="AM1024" s="306"/>
    </row>
    <row r="1025" spans="1:39" ht="15" hidden="1" customHeight="1" outlineLevel="1">
      <c r="A1025" s="532"/>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22"/>
      <c r="Z1025" s="425"/>
      <c r="AA1025" s="425"/>
      <c r="AB1025" s="425"/>
      <c r="AC1025" s="425"/>
      <c r="AD1025" s="425"/>
      <c r="AE1025" s="425"/>
      <c r="AF1025" s="425"/>
      <c r="AG1025" s="425"/>
      <c r="AH1025" s="425"/>
      <c r="AI1025" s="425"/>
      <c r="AJ1025" s="425"/>
      <c r="AK1025" s="425"/>
      <c r="AL1025" s="425"/>
      <c r="AM1025" s="306"/>
    </row>
    <row r="1026" spans="1:39" ht="15" hidden="1" customHeight="1" outlineLevel="1">
      <c r="A1026" s="532">
        <v>23</v>
      </c>
      <c r="B1026" s="428"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10"/>
      <c r="Z1026" s="410"/>
      <c r="AA1026" s="410"/>
      <c r="AB1026" s="410"/>
      <c r="AC1026" s="410"/>
      <c r="AD1026" s="410"/>
      <c r="AE1026" s="410"/>
      <c r="AF1026" s="410"/>
      <c r="AG1026" s="410"/>
      <c r="AH1026" s="410"/>
      <c r="AI1026" s="410"/>
      <c r="AJ1026" s="410"/>
      <c r="AK1026" s="410"/>
      <c r="AL1026" s="410"/>
      <c r="AM1026" s="296">
        <f>SUM(Y1026:AL1026)</f>
        <v>0</v>
      </c>
    </row>
    <row r="1027" spans="1:39" ht="15" hidden="1" customHeight="1" outlineLevel="1">
      <c r="A1027" s="532"/>
      <c r="B1027" s="294" t="s">
        <v>347</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1">
        <f>Y1026</f>
        <v>0</v>
      </c>
      <c r="Z1027" s="411">
        <f t="shared" ref="Z1027" si="3075">Z1026</f>
        <v>0</v>
      </c>
      <c r="AA1027" s="411">
        <f t="shared" ref="AA1027" si="3076">AA1026</f>
        <v>0</v>
      </c>
      <c r="AB1027" s="411">
        <f t="shared" ref="AB1027" si="3077">AB1026</f>
        <v>0</v>
      </c>
      <c r="AC1027" s="411">
        <f t="shared" ref="AC1027" si="3078">AC1026</f>
        <v>0</v>
      </c>
      <c r="AD1027" s="411">
        <f t="shared" ref="AD1027" si="3079">AD1026</f>
        <v>0</v>
      </c>
      <c r="AE1027" s="411">
        <f t="shared" ref="AE1027" si="3080">AE1026</f>
        <v>0</v>
      </c>
      <c r="AF1027" s="411">
        <f t="shared" ref="AF1027" si="3081">AF1026</f>
        <v>0</v>
      </c>
      <c r="AG1027" s="411">
        <f t="shared" ref="AG1027" si="3082">AG1026</f>
        <v>0</v>
      </c>
      <c r="AH1027" s="411">
        <f t="shared" ref="AH1027" si="3083">AH1026</f>
        <v>0</v>
      </c>
      <c r="AI1027" s="411">
        <f t="shared" ref="AI1027" si="3084">AI1026</f>
        <v>0</v>
      </c>
      <c r="AJ1027" s="411">
        <f t="shared" ref="AJ1027" si="3085">AJ1026</f>
        <v>0</v>
      </c>
      <c r="AK1027" s="411">
        <f t="shared" ref="AK1027" si="3086">AK1026</f>
        <v>0</v>
      </c>
      <c r="AL1027" s="411">
        <f t="shared" ref="AL1027" si="3087">AL1026</f>
        <v>0</v>
      </c>
      <c r="AM1027" s="306"/>
    </row>
    <row r="1028" spans="1:39" ht="15" hidden="1" customHeight="1" outlineLevel="1">
      <c r="A1028" s="532"/>
      <c r="B1028" s="430"/>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22"/>
      <c r="Z1028" s="425"/>
      <c r="AA1028" s="425"/>
      <c r="AB1028" s="425"/>
      <c r="AC1028" s="425"/>
      <c r="AD1028" s="425"/>
      <c r="AE1028" s="425"/>
      <c r="AF1028" s="425"/>
      <c r="AG1028" s="425"/>
      <c r="AH1028" s="425"/>
      <c r="AI1028" s="425"/>
      <c r="AJ1028" s="425"/>
      <c r="AK1028" s="425"/>
      <c r="AL1028" s="425"/>
      <c r="AM1028" s="306"/>
    </row>
    <row r="1029" spans="1:39" ht="15" hidden="1" customHeight="1" outlineLevel="1">
      <c r="A1029" s="532">
        <v>24</v>
      </c>
      <c r="B1029" s="428"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10"/>
      <c r="Z1029" s="410"/>
      <c r="AA1029" s="410"/>
      <c r="AB1029" s="410"/>
      <c r="AC1029" s="410"/>
      <c r="AD1029" s="410"/>
      <c r="AE1029" s="410"/>
      <c r="AF1029" s="410"/>
      <c r="AG1029" s="410"/>
      <c r="AH1029" s="410"/>
      <c r="AI1029" s="410"/>
      <c r="AJ1029" s="410"/>
      <c r="AK1029" s="410"/>
      <c r="AL1029" s="410"/>
      <c r="AM1029" s="296">
        <f>SUM(Y1029:AL1029)</f>
        <v>0</v>
      </c>
    </row>
    <row r="1030" spans="1:39" ht="15" hidden="1" customHeight="1" outlineLevel="1">
      <c r="A1030" s="532"/>
      <c r="B1030" s="294" t="s">
        <v>347</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1">
        <f>Y1029</f>
        <v>0</v>
      </c>
      <c r="Z1030" s="411">
        <f t="shared" ref="Z1030" si="3088">Z1029</f>
        <v>0</v>
      </c>
      <c r="AA1030" s="411">
        <f t="shared" ref="AA1030" si="3089">AA1029</f>
        <v>0</v>
      </c>
      <c r="AB1030" s="411">
        <f t="shared" ref="AB1030" si="3090">AB1029</f>
        <v>0</v>
      </c>
      <c r="AC1030" s="411">
        <f t="shared" ref="AC1030" si="3091">AC1029</f>
        <v>0</v>
      </c>
      <c r="AD1030" s="411">
        <f t="shared" ref="AD1030" si="3092">AD1029</f>
        <v>0</v>
      </c>
      <c r="AE1030" s="411">
        <f t="shared" ref="AE1030" si="3093">AE1029</f>
        <v>0</v>
      </c>
      <c r="AF1030" s="411">
        <f t="shared" ref="AF1030" si="3094">AF1029</f>
        <v>0</v>
      </c>
      <c r="AG1030" s="411">
        <f t="shared" ref="AG1030" si="3095">AG1029</f>
        <v>0</v>
      </c>
      <c r="AH1030" s="411">
        <f t="shared" ref="AH1030" si="3096">AH1029</f>
        <v>0</v>
      </c>
      <c r="AI1030" s="411">
        <f t="shared" ref="AI1030" si="3097">AI1029</f>
        <v>0</v>
      </c>
      <c r="AJ1030" s="411">
        <f t="shared" ref="AJ1030" si="3098">AJ1029</f>
        <v>0</v>
      </c>
      <c r="AK1030" s="411">
        <f t="shared" ref="AK1030" si="3099">AK1029</f>
        <v>0</v>
      </c>
      <c r="AL1030" s="411">
        <f t="shared" ref="AL1030" si="3100">AL1029</f>
        <v>0</v>
      </c>
      <c r="AM1030" s="306"/>
    </row>
    <row r="1031" spans="1:39" ht="15" hidden="1" customHeight="1" outlineLevel="1">
      <c r="A1031" s="532"/>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2"/>
      <c r="Z1031" s="425"/>
      <c r="AA1031" s="425"/>
      <c r="AB1031" s="425"/>
      <c r="AC1031" s="425"/>
      <c r="AD1031" s="425"/>
      <c r="AE1031" s="425"/>
      <c r="AF1031" s="425"/>
      <c r="AG1031" s="425"/>
      <c r="AH1031" s="425"/>
      <c r="AI1031" s="425"/>
      <c r="AJ1031" s="425"/>
      <c r="AK1031" s="425"/>
      <c r="AL1031" s="425"/>
      <c r="AM1031" s="306"/>
    </row>
    <row r="1032" spans="1:39" ht="15" hidden="1" customHeight="1" outlineLevel="1">
      <c r="A1032" s="532"/>
      <c r="B1032" s="288" t="s">
        <v>501</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hidden="1" customHeight="1" outlineLevel="1">
      <c r="A1033" s="532">
        <v>25</v>
      </c>
      <c r="B1033" s="428"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6"/>
      <c r="Z1033" s="415"/>
      <c r="AA1033" s="415"/>
      <c r="AB1033" s="415"/>
      <c r="AC1033" s="415"/>
      <c r="AD1033" s="415"/>
      <c r="AE1033" s="415"/>
      <c r="AF1033" s="415"/>
      <c r="AG1033" s="415"/>
      <c r="AH1033" s="415"/>
      <c r="AI1033" s="415"/>
      <c r="AJ1033" s="415"/>
      <c r="AK1033" s="415"/>
      <c r="AL1033" s="415"/>
      <c r="AM1033" s="296">
        <f>SUM(Y1033:AL1033)</f>
        <v>0</v>
      </c>
    </row>
    <row r="1034" spans="1:39" ht="15" hidden="1" customHeight="1" outlineLevel="1">
      <c r="A1034" s="532"/>
      <c r="B1034" s="294" t="s">
        <v>347</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1">
        <f>Y1033</f>
        <v>0</v>
      </c>
      <c r="Z1034" s="411">
        <f t="shared" ref="Z1034" si="3101">Z1033</f>
        <v>0</v>
      </c>
      <c r="AA1034" s="411">
        <f t="shared" ref="AA1034" si="3102">AA1033</f>
        <v>0</v>
      </c>
      <c r="AB1034" s="411">
        <f t="shared" ref="AB1034" si="3103">AB1033</f>
        <v>0</v>
      </c>
      <c r="AC1034" s="411">
        <f t="shared" ref="AC1034" si="3104">AC1033</f>
        <v>0</v>
      </c>
      <c r="AD1034" s="411">
        <f t="shared" ref="AD1034" si="3105">AD1033</f>
        <v>0</v>
      </c>
      <c r="AE1034" s="411">
        <f t="shared" ref="AE1034" si="3106">AE1033</f>
        <v>0</v>
      </c>
      <c r="AF1034" s="411">
        <f t="shared" ref="AF1034" si="3107">AF1033</f>
        <v>0</v>
      </c>
      <c r="AG1034" s="411">
        <f t="shared" ref="AG1034" si="3108">AG1033</f>
        <v>0</v>
      </c>
      <c r="AH1034" s="411">
        <f t="shared" ref="AH1034" si="3109">AH1033</f>
        <v>0</v>
      </c>
      <c r="AI1034" s="411">
        <f t="shared" ref="AI1034" si="3110">AI1033</f>
        <v>0</v>
      </c>
      <c r="AJ1034" s="411">
        <f t="shared" ref="AJ1034" si="3111">AJ1033</f>
        <v>0</v>
      </c>
      <c r="AK1034" s="411">
        <f t="shared" ref="AK1034" si="3112">AK1033</f>
        <v>0</v>
      </c>
      <c r="AL1034" s="411">
        <f t="shared" ref="AL1034" si="3113">AL1033</f>
        <v>0</v>
      </c>
      <c r="AM1034" s="306"/>
    </row>
    <row r="1035" spans="1:39" ht="15" hidden="1" customHeight="1" outlineLevel="1">
      <c r="A1035" s="532"/>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2"/>
      <c r="Z1035" s="425"/>
      <c r="AA1035" s="425"/>
      <c r="AB1035" s="425"/>
      <c r="AC1035" s="425"/>
      <c r="AD1035" s="425"/>
      <c r="AE1035" s="425"/>
      <c r="AF1035" s="425"/>
      <c r="AG1035" s="425"/>
      <c r="AH1035" s="425"/>
      <c r="AI1035" s="425"/>
      <c r="AJ1035" s="425"/>
      <c r="AK1035" s="425"/>
      <c r="AL1035" s="425"/>
      <c r="AM1035" s="306"/>
    </row>
    <row r="1036" spans="1:39" ht="15" hidden="1" customHeight="1" outlineLevel="1">
      <c r="A1036" s="532">
        <v>26</v>
      </c>
      <c r="B1036" s="428" t="s">
        <v>118</v>
      </c>
      <c r="C1036" s="291" t="s">
        <v>25</v>
      </c>
      <c r="D1036" s="295"/>
      <c r="E1036" s="295"/>
      <c r="F1036" s="295"/>
      <c r="G1036" s="295"/>
      <c r="H1036" s="295"/>
      <c r="I1036" s="295"/>
      <c r="J1036" s="295"/>
      <c r="K1036" s="295"/>
      <c r="L1036" s="295"/>
      <c r="M1036" s="295"/>
      <c r="N1036" s="295">
        <v>12</v>
      </c>
      <c r="O1036" s="295"/>
      <c r="P1036" s="295"/>
      <c r="Q1036" s="295"/>
      <c r="R1036" s="295"/>
      <c r="S1036" s="295"/>
      <c r="T1036" s="295"/>
      <c r="U1036" s="295"/>
      <c r="V1036" s="295"/>
      <c r="W1036" s="295"/>
      <c r="X1036" s="295"/>
      <c r="Y1036" s="426"/>
      <c r="Z1036" s="415"/>
      <c r="AA1036" s="415"/>
      <c r="AB1036" s="415"/>
      <c r="AC1036" s="415"/>
      <c r="AD1036" s="415"/>
      <c r="AE1036" s="415"/>
      <c r="AF1036" s="415"/>
      <c r="AG1036" s="415"/>
      <c r="AH1036" s="415"/>
      <c r="AI1036" s="415"/>
      <c r="AJ1036" s="415"/>
      <c r="AK1036" s="415"/>
      <c r="AL1036" s="415"/>
      <c r="AM1036" s="296">
        <f>SUM(Y1036:AL1036)</f>
        <v>0</v>
      </c>
    </row>
    <row r="1037" spans="1:39" ht="15" hidden="1" customHeight="1" outlineLevel="1">
      <c r="A1037" s="532"/>
      <c r="B1037" s="294" t="s">
        <v>347</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1">
        <f>Y1036</f>
        <v>0</v>
      </c>
      <c r="Z1037" s="411">
        <f t="shared" ref="Z1037" si="3114">Z1036</f>
        <v>0</v>
      </c>
      <c r="AA1037" s="411">
        <f t="shared" ref="AA1037" si="3115">AA1036</f>
        <v>0</v>
      </c>
      <c r="AB1037" s="411">
        <f t="shared" ref="AB1037" si="3116">AB1036</f>
        <v>0</v>
      </c>
      <c r="AC1037" s="411">
        <f t="shared" ref="AC1037" si="3117">AC1036</f>
        <v>0</v>
      </c>
      <c r="AD1037" s="411">
        <f t="shared" ref="AD1037" si="3118">AD1036</f>
        <v>0</v>
      </c>
      <c r="AE1037" s="411">
        <f t="shared" ref="AE1037" si="3119">AE1036</f>
        <v>0</v>
      </c>
      <c r="AF1037" s="411">
        <f t="shared" ref="AF1037" si="3120">AF1036</f>
        <v>0</v>
      </c>
      <c r="AG1037" s="411">
        <f t="shared" ref="AG1037" si="3121">AG1036</f>
        <v>0</v>
      </c>
      <c r="AH1037" s="411">
        <f t="shared" ref="AH1037" si="3122">AH1036</f>
        <v>0</v>
      </c>
      <c r="AI1037" s="411">
        <f t="shared" ref="AI1037" si="3123">AI1036</f>
        <v>0</v>
      </c>
      <c r="AJ1037" s="411">
        <f t="shared" ref="AJ1037" si="3124">AJ1036</f>
        <v>0</v>
      </c>
      <c r="AK1037" s="411">
        <f t="shared" ref="AK1037" si="3125">AK1036</f>
        <v>0</v>
      </c>
      <c r="AL1037" s="411">
        <f t="shared" ref="AL1037" si="3126">AL1036</f>
        <v>0</v>
      </c>
      <c r="AM1037" s="306"/>
    </row>
    <row r="1038" spans="1:39" ht="15" hidden="1" customHeight="1" outlineLevel="1">
      <c r="A1038" s="532"/>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2"/>
      <c r="Z1038" s="425"/>
      <c r="AA1038" s="425"/>
      <c r="AB1038" s="425"/>
      <c r="AC1038" s="425"/>
      <c r="AD1038" s="425"/>
      <c r="AE1038" s="425"/>
      <c r="AF1038" s="425"/>
      <c r="AG1038" s="425"/>
      <c r="AH1038" s="425"/>
      <c r="AI1038" s="425"/>
      <c r="AJ1038" s="425"/>
      <c r="AK1038" s="425"/>
      <c r="AL1038" s="425"/>
      <c r="AM1038" s="306"/>
    </row>
    <row r="1039" spans="1:39" ht="15" hidden="1" customHeight="1" outlineLevel="1">
      <c r="A1039" s="532">
        <v>27</v>
      </c>
      <c r="B1039" s="428"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6"/>
      <c r="Z1039" s="415"/>
      <c r="AA1039" s="415"/>
      <c r="AB1039" s="415"/>
      <c r="AC1039" s="415"/>
      <c r="AD1039" s="415"/>
      <c r="AE1039" s="415"/>
      <c r="AF1039" s="415"/>
      <c r="AG1039" s="415"/>
      <c r="AH1039" s="415"/>
      <c r="AI1039" s="415"/>
      <c r="AJ1039" s="415"/>
      <c r="AK1039" s="415"/>
      <c r="AL1039" s="415"/>
      <c r="AM1039" s="296">
        <f>SUM(Y1039:AL1039)</f>
        <v>0</v>
      </c>
    </row>
    <row r="1040" spans="1:39" ht="15" hidden="1" customHeight="1" outlineLevel="1">
      <c r="A1040" s="532"/>
      <c r="B1040" s="294" t="s">
        <v>347</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1">
        <f>Y1039</f>
        <v>0</v>
      </c>
      <c r="Z1040" s="411">
        <f t="shared" ref="Z1040" si="3127">Z1039</f>
        <v>0</v>
      </c>
      <c r="AA1040" s="411">
        <f t="shared" ref="AA1040" si="3128">AA1039</f>
        <v>0</v>
      </c>
      <c r="AB1040" s="411">
        <f t="shared" ref="AB1040" si="3129">AB1039</f>
        <v>0</v>
      </c>
      <c r="AC1040" s="411">
        <f t="shared" ref="AC1040" si="3130">AC1039</f>
        <v>0</v>
      </c>
      <c r="AD1040" s="411">
        <f t="shared" ref="AD1040" si="3131">AD1039</f>
        <v>0</v>
      </c>
      <c r="AE1040" s="411">
        <f t="shared" ref="AE1040" si="3132">AE1039</f>
        <v>0</v>
      </c>
      <c r="AF1040" s="411">
        <f t="shared" ref="AF1040" si="3133">AF1039</f>
        <v>0</v>
      </c>
      <c r="AG1040" s="411">
        <f t="shared" ref="AG1040" si="3134">AG1039</f>
        <v>0</v>
      </c>
      <c r="AH1040" s="411">
        <f t="shared" ref="AH1040" si="3135">AH1039</f>
        <v>0</v>
      </c>
      <c r="AI1040" s="411">
        <f t="shared" ref="AI1040" si="3136">AI1039</f>
        <v>0</v>
      </c>
      <c r="AJ1040" s="411">
        <f t="shared" ref="AJ1040" si="3137">AJ1039</f>
        <v>0</v>
      </c>
      <c r="AK1040" s="411">
        <f t="shared" ref="AK1040" si="3138">AK1039</f>
        <v>0</v>
      </c>
      <c r="AL1040" s="411">
        <f t="shared" ref="AL1040" si="3139">AL1039</f>
        <v>0</v>
      </c>
      <c r="AM1040" s="306"/>
    </row>
    <row r="1041" spans="1:39" ht="15" hidden="1" customHeight="1" outlineLevel="1">
      <c r="A1041" s="532"/>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2"/>
      <c r="Z1041" s="425"/>
      <c r="AA1041" s="425"/>
      <c r="AB1041" s="425"/>
      <c r="AC1041" s="425"/>
      <c r="AD1041" s="425"/>
      <c r="AE1041" s="425"/>
      <c r="AF1041" s="425"/>
      <c r="AG1041" s="425"/>
      <c r="AH1041" s="425"/>
      <c r="AI1041" s="425"/>
      <c r="AJ1041" s="425"/>
      <c r="AK1041" s="425"/>
      <c r="AL1041" s="425"/>
      <c r="AM1041" s="306"/>
    </row>
    <row r="1042" spans="1:39" ht="15" hidden="1" customHeight="1" outlineLevel="1">
      <c r="A1042" s="532">
        <v>28</v>
      </c>
      <c r="B1042" s="428"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6"/>
      <c r="Z1042" s="415"/>
      <c r="AA1042" s="415"/>
      <c r="AB1042" s="415"/>
      <c r="AC1042" s="415"/>
      <c r="AD1042" s="415"/>
      <c r="AE1042" s="415"/>
      <c r="AF1042" s="415"/>
      <c r="AG1042" s="415"/>
      <c r="AH1042" s="415"/>
      <c r="AI1042" s="415"/>
      <c r="AJ1042" s="415"/>
      <c r="AK1042" s="415"/>
      <c r="AL1042" s="415"/>
      <c r="AM1042" s="296">
        <f>SUM(Y1042:AL1042)</f>
        <v>0</v>
      </c>
    </row>
    <row r="1043" spans="1:39" ht="15" hidden="1" customHeight="1" outlineLevel="1">
      <c r="A1043" s="532"/>
      <c r="B1043" s="294" t="s">
        <v>347</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1">
        <f>Y1042</f>
        <v>0</v>
      </c>
      <c r="Z1043" s="411">
        <f>Z1042</f>
        <v>0</v>
      </c>
      <c r="AA1043" s="411">
        <f t="shared" ref="AA1043" si="3140">AA1042</f>
        <v>0</v>
      </c>
      <c r="AB1043" s="411">
        <f t="shared" ref="AB1043" si="3141">AB1042</f>
        <v>0</v>
      </c>
      <c r="AC1043" s="411">
        <f t="shared" ref="AC1043" si="3142">AC1042</f>
        <v>0</v>
      </c>
      <c r="AD1043" s="411">
        <f t="shared" ref="AD1043" si="3143">AD1042</f>
        <v>0</v>
      </c>
      <c r="AE1043" s="411">
        <f>AE1042</f>
        <v>0</v>
      </c>
      <c r="AF1043" s="411">
        <f t="shared" ref="AF1043" si="3144">AF1042</f>
        <v>0</v>
      </c>
      <c r="AG1043" s="411">
        <f t="shared" ref="AG1043" si="3145">AG1042</f>
        <v>0</v>
      </c>
      <c r="AH1043" s="411">
        <f t="shared" ref="AH1043" si="3146">AH1042</f>
        <v>0</v>
      </c>
      <c r="AI1043" s="411">
        <f t="shared" ref="AI1043" si="3147">AI1042</f>
        <v>0</v>
      </c>
      <c r="AJ1043" s="411">
        <f t="shared" ref="AJ1043" si="3148">AJ1042</f>
        <v>0</v>
      </c>
      <c r="AK1043" s="411">
        <f t="shared" ref="AK1043" si="3149">AK1042</f>
        <v>0</v>
      </c>
      <c r="AL1043" s="411">
        <f t="shared" ref="AL1043" si="3150">AL1042</f>
        <v>0</v>
      </c>
      <c r="AM1043" s="306"/>
    </row>
    <row r="1044" spans="1:39" ht="15" hidden="1" customHeight="1" outlineLevel="1">
      <c r="A1044" s="532"/>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2"/>
      <c r="Z1044" s="425"/>
      <c r="AA1044" s="425"/>
      <c r="AB1044" s="425"/>
      <c r="AC1044" s="425"/>
      <c r="AD1044" s="425"/>
      <c r="AE1044" s="425"/>
      <c r="AF1044" s="425"/>
      <c r="AG1044" s="425"/>
      <c r="AH1044" s="425"/>
      <c r="AI1044" s="425"/>
      <c r="AJ1044" s="425"/>
      <c r="AK1044" s="425"/>
      <c r="AL1044" s="425"/>
      <c r="AM1044" s="306"/>
    </row>
    <row r="1045" spans="1:39" ht="15" hidden="1" customHeight="1" outlineLevel="1">
      <c r="A1045" s="532">
        <v>29</v>
      </c>
      <c r="B1045" s="428"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6"/>
      <c r="Z1045" s="415"/>
      <c r="AA1045" s="415"/>
      <c r="AB1045" s="415"/>
      <c r="AC1045" s="415"/>
      <c r="AD1045" s="415"/>
      <c r="AE1045" s="415"/>
      <c r="AF1045" s="415"/>
      <c r="AG1045" s="415"/>
      <c r="AH1045" s="415"/>
      <c r="AI1045" s="415"/>
      <c r="AJ1045" s="415"/>
      <c r="AK1045" s="415"/>
      <c r="AL1045" s="415"/>
      <c r="AM1045" s="296">
        <f>SUM(Y1045:AL1045)</f>
        <v>0</v>
      </c>
    </row>
    <row r="1046" spans="1:39" ht="15" hidden="1" customHeight="1" outlineLevel="1">
      <c r="A1046" s="532"/>
      <c r="B1046" s="294" t="s">
        <v>347</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1">
        <f>Y1045</f>
        <v>0</v>
      </c>
      <c r="Z1046" s="411">
        <f t="shared" ref="Z1046" si="3151">Z1045</f>
        <v>0</v>
      </c>
      <c r="AA1046" s="411">
        <f t="shared" ref="AA1046" si="3152">AA1045</f>
        <v>0</v>
      </c>
      <c r="AB1046" s="411">
        <f t="shared" ref="AB1046" si="3153">AB1045</f>
        <v>0</v>
      </c>
      <c r="AC1046" s="411">
        <f t="shared" ref="AC1046" si="3154">AC1045</f>
        <v>0</v>
      </c>
      <c r="AD1046" s="411">
        <f t="shared" ref="AD1046" si="3155">AD1045</f>
        <v>0</v>
      </c>
      <c r="AE1046" s="411">
        <f t="shared" ref="AE1046" si="3156">AE1045</f>
        <v>0</v>
      </c>
      <c r="AF1046" s="411">
        <f t="shared" ref="AF1046" si="3157">AF1045</f>
        <v>0</v>
      </c>
      <c r="AG1046" s="411">
        <f t="shared" ref="AG1046" si="3158">AG1045</f>
        <v>0</v>
      </c>
      <c r="AH1046" s="411">
        <f t="shared" ref="AH1046" si="3159">AH1045</f>
        <v>0</v>
      </c>
      <c r="AI1046" s="411">
        <f t="shared" ref="AI1046" si="3160">AI1045</f>
        <v>0</v>
      </c>
      <c r="AJ1046" s="411">
        <f t="shared" ref="AJ1046" si="3161">AJ1045</f>
        <v>0</v>
      </c>
      <c r="AK1046" s="411">
        <f t="shared" ref="AK1046" si="3162">AK1045</f>
        <v>0</v>
      </c>
      <c r="AL1046" s="411">
        <f t="shared" ref="AL1046" si="3163">AL1045</f>
        <v>0</v>
      </c>
      <c r="AM1046" s="306"/>
    </row>
    <row r="1047" spans="1:39" ht="15" hidden="1" customHeight="1" outlineLevel="1">
      <c r="A1047" s="532"/>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2"/>
      <c r="Z1047" s="425"/>
      <c r="AA1047" s="425"/>
      <c r="AB1047" s="425"/>
      <c r="AC1047" s="425"/>
      <c r="AD1047" s="425"/>
      <c r="AE1047" s="425"/>
      <c r="AF1047" s="425"/>
      <c r="AG1047" s="425"/>
      <c r="AH1047" s="425"/>
      <c r="AI1047" s="425"/>
      <c r="AJ1047" s="425"/>
      <c r="AK1047" s="425"/>
      <c r="AL1047" s="425"/>
      <c r="AM1047" s="306"/>
    </row>
    <row r="1048" spans="1:39" ht="15" hidden="1" customHeight="1" outlineLevel="1">
      <c r="A1048" s="532">
        <v>30</v>
      </c>
      <c r="B1048" s="428"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6"/>
      <c r="Z1048" s="415"/>
      <c r="AA1048" s="415"/>
      <c r="AB1048" s="415"/>
      <c r="AC1048" s="415"/>
      <c r="AD1048" s="415"/>
      <c r="AE1048" s="415"/>
      <c r="AF1048" s="415"/>
      <c r="AG1048" s="415"/>
      <c r="AH1048" s="415"/>
      <c r="AI1048" s="415"/>
      <c r="AJ1048" s="415"/>
      <c r="AK1048" s="415"/>
      <c r="AL1048" s="415"/>
      <c r="AM1048" s="296">
        <f>SUM(Y1048:AL1048)</f>
        <v>0</v>
      </c>
    </row>
    <row r="1049" spans="1:39" ht="15" hidden="1" customHeight="1" outlineLevel="1">
      <c r="A1049" s="532"/>
      <c r="B1049" s="294" t="s">
        <v>347</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1">
        <f>Y1048</f>
        <v>0</v>
      </c>
      <c r="Z1049" s="411">
        <f t="shared" ref="Z1049" si="3164">Z1048</f>
        <v>0</v>
      </c>
      <c r="AA1049" s="411">
        <f t="shared" ref="AA1049" si="3165">AA1048</f>
        <v>0</v>
      </c>
      <c r="AB1049" s="411">
        <f t="shared" ref="AB1049" si="3166">AB1048</f>
        <v>0</v>
      </c>
      <c r="AC1049" s="411">
        <f t="shared" ref="AC1049" si="3167">AC1048</f>
        <v>0</v>
      </c>
      <c r="AD1049" s="411">
        <f t="shared" ref="AD1049" si="3168">AD1048</f>
        <v>0</v>
      </c>
      <c r="AE1049" s="411">
        <f t="shared" ref="AE1049" si="3169">AE1048</f>
        <v>0</v>
      </c>
      <c r="AF1049" s="411">
        <f t="shared" ref="AF1049" si="3170">AF1048</f>
        <v>0</v>
      </c>
      <c r="AG1049" s="411">
        <f t="shared" ref="AG1049" si="3171">AG1048</f>
        <v>0</v>
      </c>
      <c r="AH1049" s="411">
        <f t="shared" ref="AH1049" si="3172">AH1048</f>
        <v>0</v>
      </c>
      <c r="AI1049" s="411">
        <f t="shared" ref="AI1049" si="3173">AI1048</f>
        <v>0</v>
      </c>
      <c r="AJ1049" s="411">
        <f t="shared" ref="AJ1049" si="3174">AJ1048</f>
        <v>0</v>
      </c>
      <c r="AK1049" s="411">
        <f t="shared" ref="AK1049" si="3175">AK1048</f>
        <v>0</v>
      </c>
      <c r="AL1049" s="411">
        <f t="shared" ref="AL1049" si="3176">AL1048</f>
        <v>0</v>
      </c>
      <c r="AM1049" s="306"/>
    </row>
    <row r="1050" spans="1:39" ht="15" hidden="1" customHeight="1" outlineLevel="1">
      <c r="A1050" s="532"/>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2"/>
      <c r="Z1050" s="425"/>
      <c r="AA1050" s="425"/>
      <c r="AB1050" s="425"/>
      <c r="AC1050" s="425"/>
      <c r="AD1050" s="425"/>
      <c r="AE1050" s="425"/>
      <c r="AF1050" s="425"/>
      <c r="AG1050" s="425"/>
      <c r="AH1050" s="425"/>
      <c r="AI1050" s="425"/>
      <c r="AJ1050" s="425"/>
      <c r="AK1050" s="425"/>
      <c r="AL1050" s="425"/>
      <c r="AM1050" s="306"/>
    </row>
    <row r="1051" spans="1:39" ht="15" hidden="1" customHeight="1" outlineLevel="1">
      <c r="A1051" s="532">
        <v>31</v>
      </c>
      <c r="B1051" s="428"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6"/>
      <c r="Z1051" s="415"/>
      <c r="AA1051" s="415"/>
      <c r="AB1051" s="415"/>
      <c r="AC1051" s="415"/>
      <c r="AD1051" s="415"/>
      <c r="AE1051" s="415"/>
      <c r="AF1051" s="415"/>
      <c r="AG1051" s="415"/>
      <c r="AH1051" s="415"/>
      <c r="AI1051" s="415"/>
      <c r="AJ1051" s="415"/>
      <c r="AK1051" s="415"/>
      <c r="AL1051" s="415"/>
      <c r="AM1051" s="296">
        <f>SUM(Y1051:AL1051)</f>
        <v>0</v>
      </c>
    </row>
    <row r="1052" spans="1:39" ht="15" hidden="1" customHeight="1" outlineLevel="1">
      <c r="A1052" s="532"/>
      <c r="B1052" s="294" t="s">
        <v>347</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1">
        <f>Y1051</f>
        <v>0</v>
      </c>
      <c r="Z1052" s="411">
        <f t="shared" ref="Z1052" si="3177">Z1051</f>
        <v>0</v>
      </c>
      <c r="AA1052" s="411">
        <f t="shared" ref="AA1052" si="3178">AA1051</f>
        <v>0</v>
      </c>
      <c r="AB1052" s="411">
        <f t="shared" ref="AB1052" si="3179">AB1051</f>
        <v>0</v>
      </c>
      <c r="AC1052" s="411">
        <f t="shared" ref="AC1052" si="3180">AC1051</f>
        <v>0</v>
      </c>
      <c r="AD1052" s="411">
        <f t="shared" ref="AD1052" si="3181">AD1051</f>
        <v>0</v>
      </c>
      <c r="AE1052" s="411">
        <f t="shared" ref="AE1052" si="3182">AE1051</f>
        <v>0</v>
      </c>
      <c r="AF1052" s="411">
        <f t="shared" ref="AF1052" si="3183">AF1051</f>
        <v>0</v>
      </c>
      <c r="AG1052" s="411">
        <f t="shared" ref="AG1052" si="3184">AG1051</f>
        <v>0</v>
      </c>
      <c r="AH1052" s="411">
        <f t="shared" ref="AH1052" si="3185">AH1051</f>
        <v>0</v>
      </c>
      <c r="AI1052" s="411">
        <f t="shared" ref="AI1052" si="3186">AI1051</f>
        <v>0</v>
      </c>
      <c r="AJ1052" s="411">
        <f t="shared" ref="AJ1052" si="3187">AJ1051</f>
        <v>0</v>
      </c>
      <c r="AK1052" s="411">
        <f t="shared" ref="AK1052" si="3188">AK1051</f>
        <v>0</v>
      </c>
      <c r="AL1052" s="411">
        <f t="shared" ref="AL1052" si="3189">AL1051</f>
        <v>0</v>
      </c>
      <c r="AM1052" s="306"/>
    </row>
    <row r="1053" spans="1:39" ht="15" hidden="1" customHeight="1" outlineLevel="1">
      <c r="A1053" s="532"/>
      <c r="B1053" s="428"/>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2"/>
      <c r="Z1053" s="425"/>
      <c r="AA1053" s="425"/>
      <c r="AB1053" s="425"/>
      <c r="AC1053" s="425"/>
      <c r="AD1053" s="425"/>
      <c r="AE1053" s="425"/>
      <c r="AF1053" s="425"/>
      <c r="AG1053" s="425"/>
      <c r="AH1053" s="425"/>
      <c r="AI1053" s="425"/>
      <c r="AJ1053" s="425"/>
      <c r="AK1053" s="425"/>
      <c r="AL1053" s="425"/>
      <c r="AM1053" s="306"/>
    </row>
    <row r="1054" spans="1:39" ht="15" hidden="1" customHeight="1" outlineLevel="1">
      <c r="A1054" s="532">
        <v>32</v>
      </c>
      <c r="B1054" s="428"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6"/>
      <c r="Z1054" s="415"/>
      <c r="AA1054" s="415"/>
      <c r="AB1054" s="415"/>
      <c r="AC1054" s="415"/>
      <c r="AD1054" s="415"/>
      <c r="AE1054" s="415"/>
      <c r="AF1054" s="415"/>
      <c r="AG1054" s="415"/>
      <c r="AH1054" s="415"/>
      <c r="AI1054" s="415"/>
      <c r="AJ1054" s="415"/>
      <c r="AK1054" s="415"/>
      <c r="AL1054" s="415"/>
      <c r="AM1054" s="296">
        <f>SUM(Y1054:AL1054)</f>
        <v>0</v>
      </c>
    </row>
    <row r="1055" spans="1:39" ht="15" hidden="1" customHeight="1" outlineLevel="1">
      <c r="A1055" s="532"/>
      <c r="B1055" s="294" t="s">
        <v>347</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1">
        <f>Y1054</f>
        <v>0</v>
      </c>
      <c r="Z1055" s="411">
        <f t="shared" ref="Z1055" si="3190">Z1054</f>
        <v>0</v>
      </c>
      <c r="AA1055" s="411">
        <f t="shared" ref="AA1055" si="3191">AA1054</f>
        <v>0</v>
      </c>
      <c r="AB1055" s="411">
        <f t="shared" ref="AB1055" si="3192">AB1054</f>
        <v>0</v>
      </c>
      <c r="AC1055" s="411">
        <f t="shared" ref="AC1055" si="3193">AC1054</f>
        <v>0</v>
      </c>
      <c r="AD1055" s="411">
        <f t="shared" ref="AD1055" si="3194">AD1054</f>
        <v>0</v>
      </c>
      <c r="AE1055" s="411">
        <f t="shared" ref="AE1055" si="3195">AE1054</f>
        <v>0</v>
      </c>
      <c r="AF1055" s="411">
        <f t="shared" ref="AF1055" si="3196">AF1054</f>
        <v>0</v>
      </c>
      <c r="AG1055" s="411">
        <f t="shared" ref="AG1055" si="3197">AG1054</f>
        <v>0</v>
      </c>
      <c r="AH1055" s="411">
        <f t="shared" ref="AH1055" si="3198">AH1054</f>
        <v>0</v>
      </c>
      <c r="AI1055" s="411">
        <f t="shared" ref="AI1055" si="3199">AI1054</f>
        <v>0</v>
      </c>
      <c r="AJ1055" s="411">
        <f t="shared" ref="AJ1055" si="3200">AJ1054</f>
        <v>0</v>
      </c>
      <c r="AK1055" s="411">
        <f t="shared" ref="AK1055" si="3201">AK1054</f>
        <v>0</v>
      </c>
      <c r="AL1055" s="411">
        <f t="shared" ref="AL1055" si="3202">AL1054</f>
        <v>0</v>
      </c>
      <c r="AM1055" s="306"/>
    </row>
    <row r="1056" spans="1:39" ht="15" hidden="1" customHeight="1" outlineLevel="1">
      <c r="A1056" s="532"/>
      <c r="B1056" s="428"/>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2"/>
      <c r="Z1056" s="425"/>
      <c r="AA1056" s="425"/>
      <c r="AB1056" s="425"/>
      <c r="AC1056" s="425"/>
      <c r="AD1056" s="425"/>
      <c r="AE1056" s="425"/>
      <c r="AF1056" s="425"/>
      <c r="AG1056" s="425"/>
      <c r="AH1056" s="425"/>
      <c r="AI1056" s="425"/>
      <c r="AJ1056" s="425"/>
      <c r="AK1056" s="425"/>
      <c r="AL1056" s="425"/>
      <c r="AM1056" s="306"/>
    </row>
    <row r="1057" spans="1:39" ht="15" hidden="1" customHeight="1" outlineLevel="1">
      <c r="A1057" s="532"/>
      <c r="B1057" s="288" t="s">
        <v>502</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hidden="1" customHeight="1" outlineLevel="1">
      <c r="A1058" s="532">
        <v>33</v>
      </c>
      <c r="B1058" s="428"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6"/>
      <c r="Z1058" s="415"/>
      <c r="AA1058" s="415"/>
      <c r="AB1058" s="415"/>
      <c r="AC1058" s="415"/>
      <c r="AD1058" s="415"/>
      <c r="AE1058" s="415"/>
      <c r="AF1058" s="415"/>
      <c r="AG1058" s="415"/>
      <c r="AH1058" s="415"/>
      <c r="AI1058" s="415"/>
      <c r="AJ1058" s="415"/>
      <c r="AK1058" s="415"/>
      <c r="AL1058" s="415"/>
      <c r="AM1058" s="296">
        <f>SUM(Y1058:AL1058)</f>
        <v>0</v>
      </c>
    </row>
    <row r="1059" spans="1:39" ht="15" hidden="1" customHeight="1" outlineLevel="1">
      <c r="A1059" s="532"/>
      <c r="B1059" s="294" t="s">
        <v>347</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1">
        <f>Y1058</f>
        <v>0</v>
      </c>
      <c r="Z1059" s="411">
        <f t="shared" ref="Z1059" si="3203">Z1058</f>
        <v>0</v>
      </c>
      <c r="AA1059" s="411">
        <f t="shared" ref="AA1059" si="3204">AA1058</f>
        <v>0</v>
      </c>
      <c r="AB1059" s="411">
        <f t="shared" ref="AB1059" si="3205">AB1058</f>
        <v>0</v>
      </c>
      <c r="AC1059" s="411">
        <f t="shared" ref="AC1059" si="3206">AC1058</f>
        <v>0</v>
      </c>
      <c r="AD1059" s="411">
        <f t="shared" ref="AD1059" si="3207">AD1058</f>
        <v>0</v>
      </c>
      <c r="AE1059" s="411">
        <f t="shared" ref="AE1059" si="3208">AE1058</f>
        <v>0</v>
      </c>
      <c r="AF1059" s="411">
        <f t="shared" ref="AF1059" si="3209">AF1058</f>
        <v>0</v>
      </c>
      <c r="AG1059" s="411">
        <f t="shared" ref="AG1059" si="3210">AG1058</f>
        <v>0</v>
      </c>
      <c r="AH1059" s="411">
        <f t="shared" ref="AH1059" si="3211">AH1058</f>
        <v>0</v>
      </c>
      <c r="AI1059" s="411">
        <f t="shared" ref="AI1059" si="3212">AI1058</f>
        <v>0</v>
      </c>
      <c r="AJ1059" s="411">
        <f t="shared" ref="AJ1059" si="3213">AJ1058</f>
        <v>0</v>
      </c>
      <c r="AK1059" s="411">
        <f t="shared" ref="AK1059" si="3214">AK1058</f>
        <v>0</v>
      </c>
      <c r="AL1059" s="411">
        <f t="shared" ref="AL1059" si="3215">AL1058</f>
        <v>0</v>
      </c>
      <c r="AM1059" s="306"/>
    </row>
    <row r="1060" spans="1:39" ht="15" hidden="1" customHeight="1" outlineLevel="1">
      <c r="A1060" s="532"/>
      <c r="B1060" s="428"/>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2"/>
      <c r="Z1060" s="425"/>
      <c r="AA1060" s="425"/>
      <c r="AB1060" s="425"/>
      <c r="AC1060" s="425"/>
      <c r="AD1060" s="425"/>
      <c r="AE1060" s="425"/>
      <c r="AF1060" s="425"/>
      <c r="AG1060" s="425"/>
      <c r="AH1060" s="425"/>
      <c r="AI1060" s="425"/>
      <c r="AJ1060" s="425"/>
      <c r="AK1060" s="425"/>
      <c r="AL1060" s="425"/>
      <c r="AM1060" s="306"/>
    </row>
    <row r="1061" spans="1:39" ht="15" hidden="1" customHeight="1" outlineLevel="1">
      <c r="A1061" s="532">
        <v>34</v>
      </c>
      <c r="B1061" s="428"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6"/>
      <c r="Z1061" s="415"/>
      <c r="AA1061" s="415"/>
      <c r="AB1061" s="415"/>
      <c r="AC1061" s="415"/>
      <c r="AD1061" s="415"/>
      <c r="AE1061" s="415"/>
      <c r="AF1061" s="415"/>
      <c r="AG1061" s="415"/>
      <c r="AH1061" s="415"/>
      <c r="AI1061" s="415"/>
      <c r="AJ1061" s="415"/>
      <c r="AK1061" s="415"/>
      <c r="AL1061" s="415"/>
      <c r="AM1061" s="296">
        <f>SUM(Y1061:AL1061)</f>
        <v>0</v>
      </c>
    </row>
    <row r="1062" spans="1:39" ht="15" hidden="1" customHeight="1" outlineLevel="1">
      <c r="A1062" s="532"/>
      <c r="B1062" s="294" t="s">
        <v>347</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1">
        <f>Y1061</f>
        <v>0</v>
      </c>
      <c r="Z1062" s="411">
        <f t="shared" ref="Z1062" si="3216">Z1061</f>
        <v>0</v>
      </c>
      <c r="AA1062" s="411">
        <f t="shared" ref="AA1062" si="3217">AA1061</f>
        <v>0</v>
      </c>
      <c r="AB1062" s="411">
        <f t="shared" ref="AB1062" si="3218">AB1061</f>
        <v>0</v>
      </c>
      <c r="AC1062" s="411">
        <f t="shared" ref="AC1062" si="3219">AC1061</f>
        <v>0</v>
      </c>
      <c r="AD1062" s="411">
        <f t="shared" ref="AD1062" si="3220">AD1061</f>
        <v>0</v>
      </c>
      <c r="AE1062" s="411">
        <f t="shared" ref="AE1062" si="3221">AE1061</f>
        <v>0</v>
      </c>
      <c r="AF1062" s="411">
        <f t="shared" ref="AF1062" si="3222">AF1061</f>
        <v>0</v>
      </c>
      <c r="AG1062" s="411">
        <f t="shared" ref="AG1062" si="3223">AG1061</f>
        <v>0</v>
      </c>
      <c r="AH1062" s="411">
        <f t="shared" ref="AH1062" si="3224">AH1061</f>
        <v>0</v>
      </c>
      <c r="AI1062" s="411">
        <f t="shared" ref="AI1062" si="3225">AI1061</f>
        <v>0</v>
      </c>
      <c r="AJ1062" s="411">
        <f t="shared" ref="AJ1062" si="3226">AJ1061</f>
        <v>0</v>
      </c>
      <c r="AK1062" s="411">
        <f t="shared" ref="AK1062" si="3227">AK1061</f>
        <v>0</v>
      </c>
      <c r="AL1062" s="411">
        <f t="shared" ref="AL1062" si="3228">AL1061</f>
        <v>0</v>
      </c>
      <c r="AM1062" s="306"/>
    </row>
    <row r="1063" spans="1:39" ht="15" hidden="1" customHeight="1" outlineLevel="1">
      <c r="A1063" s="532"/>
      <c r="B1063" s="428"/>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2"/>
      <c r="Z1063" s="425"/>
      <c r="AA1063" s="425"/>
      <c r="AB1063" s="425"/>
      <c r="AC1063" s="425"/>
      <c r="AD1063" s="425"/>
      <c r="AE1063" s="425"/>
      <c r="AF1063" s="425"/>
      <c r="AG1063" s="425"/>
      <c r="AH1063" s="425"/>
      <c r="AI1063" s="425"/>
      <c r="AJ1063" s="425"/>
      <c r="AK1063" s="425"/>
      <c r="AL1063" s="425"/>
      <c r="AM1063" s="306"/>
    </row>
    <row r="1064" spans="1:39" ht="15" hidden="1" customHeight="1" outlineLevel="1">
      <c r="A1064" s="532">
        <v>35</v>
      </c>
      <c r="B1064" s="428"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6"/>
      <c r="Z1064" s="415"/>
      <c r="AA1064" s="415"/>
      <c r="AB1064" s="415"/>
      <c r="AC1064" s="415"/>
      <c r="AD1064" s="415"/>
      <c r="AE1064" s="415"/>
      <c r="AF1064" s="415"/>
      <c r="AG1064" s="415"/>
      <c r="AH1064" s="415"/>
      <c r="AI1064" s="415"/>
      <c r="AJ1064" s="415"/>
      <c r="AK1064" s="415"/>
      <c r="AL1064" s="415"/>
      <c r="AM1064" s="296">
        <f>SUM(Y1064:AL1064)</f>
        <v>0</v>
      </c>
    </row>
    <row r="1065" spans="1:39" ht="15" hidden="1" customHeight="1" outlineLevel="1">
      <c r="A1065" s="532"/>
      <c r="B1065" s="294" t="s">
        <v>347</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1">
        <f>Y1064</f>
        <v>0</v>
      </c>
      <c r="Z1065" s="411">
        <f t="shared" ref="Z1065" si="3229">Z1064</f>
        <v>0</v>
      </c>
      <c r="AA1065" s="411">
        <f t="shared" ref="AA1065" si="3230">AA1064</f>
        <v>0</v>
      </c>
      <c r="AB1065" s="411">
        <f t="shared" ref="AB1065" si="3231">AB1064</f>
        <v>0</v>
      </c>
      <c r="AC1065" s="411">
        <f t="shared" ref="AC1065" si="3232">AC1064</f>
        <v>0</v>
      </c>
      <c r="AD1065" s="411">
        <f t="shared" ref="AD1065" si="3233">AD1064</f>
        <v>0</v>
      </c>
      <c r="AE1065" s="411">
        <f t="shared" ref="AE1065" si="3234">AE1064</f>
        <v>0</v>
      </c>
      <c r="AF1065" s="411">
        <f t="shared" ref="AF1065" si="3235">AF1064</f>
        <v>0</v>
      </c>
      <c r="AG1065" s="411">
        <f t="shared" ref="AG1065" si="3236">AG1064</f>
        <v>0</v>
      </c>
      <c r="AH1065" s="411">
        <f t="shared" ref="AH1065" si="3237">AH1064</f>
        <v>0</v>
      </c>
      <c r="AI1065" s="411">
        <f t="shared" ref="AI1065" si="3238">AI1064</f>
        <v>0</v>
      </c>
      <c r="AJ1065" s="411">
        <f t="shared" ref="AJ1065" si="3239">AJ1064</f>
        <v>0</v>
      </c>
      <c r="AK1065" s="411">
        <f t="shared" ref="AK1065" si="3240">AK1064</f>
        <v>0</v>
      </c>
      <c r="AL1065" s="411">
        <f t="shared" ref="AL1065" si="3241">AL1064</f>
        <v>0</v>
      </c>
      <c r="AM1065" s="306"/>
    </row>
    <row r="1066" spans="1:39" ht="15" hidden="1" customHeight="1" outlineLevel="1">
      <c r="A1066" s="532"/>
      <c r="B1066" s="43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2"/>
      <c r="Z1066" s="425"/>
      <c r="AA1066" s="425"/>
      <c r="AB1066" s="425"/>
      <c r="AC1066" s="425"/>
      <c r="AD1066" s="425"/>
      <c r="AE1066" s="425"/>
      <c r="AF1066" s="425"/>
      <c r="AG1066" s="425"/>
      <c r="AH1066" s="425"/>
      <c r="AI1066" s="425"/>
      <c r="AJ1066" s="425"/>
      <c r="AK1066" s="425"/>
      <c r="AL1066" s="425"/>
      <c r="AM1066" s="306"/>
    </row>
    <row r="1067" spans="1:39" ht="15" hidden="1" customHeight="1" outlineLevel="1">
      <c r="A1067" s="532"/>
      <c r="B1067" s="288" t="s">
        <v>503</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28.5" hidden="1" customHeight="1" outlineLevel="1">
      <c r="A1068" s="532">
        <v>36</v>
      </c>
      <c r="B1068" s="428"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6"/>
      <c r="Z1068" s="415"/>
      <c r="AA1068" s="415"/>
      <c r="AB1068" s="415"/>
      <c r="AC1068" s="415"/>
      <c r="AD1068" s="415"/>
      <c r="AE1068" s="415"/>
      <c r="AF1068" s="415"/>
      <c r="AG1068" s="415"/>
      <c r="AH1068" s="415"/>
      <c r="AI1068" s="415"/>
      <c r="AJ1068" s="415"/>
      <c r="AK1068" s="415"/>
      <c r="AL1068" s="415"/>
      <c r="AM1068" s="296">
        <f>SUM(Y1068:AL1068)</f>
        <v>0</v>
      </c>
    </row>
    <row r="1069" spans="1:39" ht="15" hidden="1" customHeight="1" outlineLevel="1">
      <c r="A1069" s="532"/>
      <c r="B1069" s="294" t="s">
        <v>347</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1">
        <f>Y1068</f>
        <v>0</v>
      </c>
      <c r="Z1069" s="411">
        <f t="shared" ref="Z1069" si="3242">Z1068</f>
        <v>0</v>
      </c>
      <c r="AA1069" s="411">
        <f t="shared" ref="AA1069" si="3243">AA1068</f>
        <v>0</v>
      </c>
      <c r="AB1069" s="411">
        <f t="shared" ref="AB1069" si="3244">AB1068</f>
        <v>0</v>
      </c>
      <c r="AC1069" s="411">
        <f t="shared" ref="AC1069" si="3245">AC1068</f>
        <v>0</v>
      </c>
      <c r="AD1069" s="411">
        <f t="shared" ref="AD1069" si="3246">AD1068</f>
        <v>0</v>
      </c>
      <c r="AE1069" s="411">
        <f t="shared" ref="AE1069" si="3247">AE1068</f>
        <v>0</v>
      </c>
      <c r="AF1069" s="411">
        <f t="shared" ref="AF1069" si="3248">AF1068</f>
        <v>0</v>
      </c>
      <c r="AG1069" s="411">
        <f t="shared" ref="AG1069" si="3249">AG1068</f>
        <v>0</v>
      </c>
      <c r="AH1069" s="411">
        <f t="shared" ref="AH1069" si="3250">AH1068</f>
        <v>0</v>
      </c>
      <c r="AI1069" s="411">
        <f t="shared" ref="AI1069" si="3251">AI1068</f>
        <v>0</v>
      </c>
      <c r="AJ1069" s="411">
        <f t="shared" ref="AJ1069" si="3252">AJ1068</f>
        <v>0</v>
      </c>
      <c r="AK1069" s="411">
        <f t="shared" ref="AK1069" si="3253">AK1068</f>
        <v>0</v>
      </c>
      <c r="AL1069" s="411">
        <f t="shared" ref="AL1069" si="3254">AL1068</f>
        <v>0</v>
      </c>
      <c r="AM1069" s="306"/>
    </row>
    <row r="1070" spans="1:39" ht="15" hidden="1" customHeight="1" outlineLevel="1">
      <c r="A1070" s="532"/>
      <c r="B1070" s="428"/>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2"/>
      <c r="Z1070" s="425"/>
      <c r="AA1070" s="425"/>
      <c r="AB1070" s="425"/>
      <c r="AC1070" s="425"/>
      <c r="AD1070" s="425"/>
      <c r="AE1070" s="425"/>
      <c r="AF1070" s="425"/>
      <c r="AG1070" s="425"/>
      <c r="AH1070" s="425"/>
      <c r="AI1070" s="425"/>
      <c r="AJ1070" s="425"/>
      <c r="AK1070" s="425"/>
      <c r="AL1070" s="425"/>
      <c r="AM1070" s="306"/>
    </row>
    <row r="1071" spans="1:39" ht="15" hidden="1" customHeight="1" outlineLevel="1">
      <c r="A1071" s="532">
        <v>37</v>
      </c>
      <c r="B1071" s="428"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6"/>
      <c r="Z1071" s="415"/>
      <c r="AA1071" s="415"/>
      <c r="AB1071" s="415"/>
      <c r="AC1071" s="415"/>
      <c r="AD1071" s="415"/>
      <c r="AE1071" s="415"/>
      <c r="AF1071" s="415"/>
      <c r="AG1071" s="415"/>
      <c r="AH1071" s="415"/>
      <c r="AI1071" s="415"/>
      <c r="AJ1071" s="415"/>
      <c r="AK1071" s="415"/>
      <c r="AL1071" s="415"/>
      <c r="AM1071" s="296">
        <f>SUM(Y1071:AL1071)</f>
        <v>0</v>
      </c>
    </row>
    <row r="1072" spans="1:39" ht="15" hidden="1" customHeight="1" outlineLevel="1">
      <c r="A1072" s="532"/>
      <c r="B1072" s="294" t="s">
        <v>347</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1">
        <f>Y1071</f>
        <v>0</v>
      </c>
      <c r="Z1072" s="411">
        <f t="shared" ref="Z1072" si="3255">Z1071</f>
        <v>0</v>
      </c>
      <c r="AA1072" s="411">
        <f t="shared" ref="AA1072" si="3256">AA1071</f>
        <v>0</v>
      </c>
      <c r="AB1072" s="411">
        <f t="shared" ref="AB1072" si="3257">AB1071</f>
        <v>0</v>
      </c>
      <c r="AC1072" s="411">
        <f t="shared" ref="AC1072" si="3258">AC1071</f>
        <v>0</v>
      </c>
      <c r="AD1072" s="411">
        <f t="shared" ref="AD1072" si="3259">AD1071</f>
        <v>0</v>
      </c>
      <c r="AE1072" s="411">
        <f t="shared" ref="AE1072" si="3260">AE1071</f>
        <v>0</v>
      </c>
      <c r="AF1072" s="411">
        <f t="shared" ref="AF1072" si="3261">AF1071</f>
        <v>0</v>
      </c>
      <c r="AG1072" s="411">
        <f t="shared" ref="AG1072" si="3262">AG1071</f>
        <v>0</v>
      </c>
      <c r="AH1072" s="411">
        <f t="shared" ref="AH1072" si="3263">AH1071</f>
        <v>0</v>
      </c>
      <c r="AI1072" s="411">
        <f t="shared" ref="AI1072" si="3264">AI1071</f>
        <v>0</v>
      </c>
      <c r="AJ1072" s="411">
        <f t="shared" ref="AJ1072" si="3265">AJ1071</f>
        <v>0</v>
      </c>
      <c r="AK1072" s="411">
        <f t="shared" ref="AK1072" si="3266">AK1071</f>
        <v>0</v>
      </c>
      <c r="AL1072" s="411">
        <f t="shared" ref="AL1072" si="3267">AL1071</f>
        <v>0</v>
      </c>
      <c r="AM1072" s="306"/>
    </row>
    <row r="1073" spans="1:39" ht="15" hidden="1" customHeight="1" outlineLevel="1">
      <c r="A1073" s="532"/>
      <c r="B1073" s="428"/>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2"/>
      <c r="Z1073" s="425"/>
      <c r="AA1073" s="425"/>
      <c r="AB1073" s="425"/>
      <c r="AC1073" s="425"/>
      <c r="AD1073" s="425"/>
      <c r="AE1073" s="425"/>
      <c r="AF1073" s="425"/>
      <c r="AG1073" s="425"/>
      <c r="AH1073" s="425"/>
      <c r="AI1073" s="425"/>
      <c r="AJ1073" s="425"/>
      <c r="AK1073" s="425"/>
      <c r="AL1073" s="425"/>
      <c r="AM1073" s="306"/>
    </row>
    <row r="1074" spans="1:39" ht="15" hidden="1" customHeight="1" outlineLevel="1">
      <c r="A1074" s="532">
        <v>38</v>
      </c>
      <c r="B1074" s="428"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6"/>
      <c r="Z1074" s="415"/>
      <c r="AA1074" s="415"/>
      <c r="AB1074" s="415"/>
      <c r="AC1074" s="415"/>
      <c r="AD1074" s="415"/>
      <c r="AE1074" s="415"/>
      <c r="AF1074" s="415"/>
      <c r="AG1074" s="415"/>
      <c r="AH1074" s="415"/>
      <c r="AI1074" s="415"/>
      <c r="AJ1074" s="415"/>
      <c r="AK1074" s="415"/>
      <c r="AL1074" s="415"/>
      <c r="AM1074" s="296">
        <f>SUM(Y1074:AL1074)</f>
        <v>0</v>
      </c>
    </row>
    <row r="1075" spans="1:39" ht="15" hidden="1" customHeight="1" outlineLevel="1">
      <c r="A1075" s="532"/>
      <c r="B1075" s="294" t="s">
        <v>347</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1">
        <f>Y1074</f>
        <v>0</v>
      </c>
      <c r="Z1075" s="411">
        <f t="shared" ref="Z1075" si="3268">Z1074</f>
        <v>0</v>
      </c>
      <c r="AA1075" s="411">
        <f t="shared" ref="AA1075" si="3269">AA1074</f>
        <v>0</v>
      </c>
      <c r="AB1075" s="411">
        <f t="shared" ref="AB1075" si="3270">AB1074</f>
        <v>0</v>
      </c>
      <c r="AC1075" s="411">
        <f t="shared" ref="AC1075" si="3271">AC1074</f>
        <v>0</v>
      </c>
      <c r="AD1075" s="411">
        <f t="shared" ref="AD1075" si="3272">AD1074</f>
        <v>0</v>
      </c>
      <c r="AE1075" s="411">
        <f t="shared" ref="AE1075" si="3273">AE1074</f>
        <v>0</v>
      </c>
      <c r="AF1075" s="411">
        <f t="shared" ref="AF1075" si="3274">AF1074</f>
        <v>0</v>
      </c>
      <c r="AG1075" s="411">
        <f t="shared" ref="AG1075" si="3275">AG1074</f>
        <v>0</v>
      </c>
      <c r="AH1075" s="411">
        <f t="shared" ref="AH1075" si="3276">AH1074</f>
        <v>0</v>
      </c>
      <c r="AI1075" s="411">
        <f t="shared" ref="AI1075" si="3277">AI1074</f>
        <v>0</v>
      </c>
      <c r="AJ1075" s="411">
        <f t="shared" ref="AJ1075" si="3278">AJ1074</f>
        <v>0</v>
      </c>
      <c r="AK1075" s="411">
        <f t="shared" ref="AK1075" si="3279">AK1074</f>
        <v>0</v>
      </c>
      <c r="AL1075" s="411">
        <f t="shared" ref="AL1075" si="3280">AL1074</f>
        <v>0</v>
      </c>
      <c r="AM1075" s="306"/>
    </row>
    <row r="1076" spans="1:39" ht="15" hidden="1" customHeight="1" outlineLevel="1">
      <c r="A1076" s="532"/>
      <c r="B1076" s="428"/>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2"/>
      <c r="Z1076" s="425"/>
      <c r="AA1076" s="425"/>
      <c r="AB1076" s="425"/>
      <c r="AC1076" s="425"/>
      <c r="AD1076" s="425"/>
      <c r="AE1076" s="425"/>
      <c r="AF1076" s="425"/>
      <c r="AG1076" s="425"/>
      <c r="AH1076" s="425"/>
      <c r="AI1076" s="425"/>
      <c r="AJ1076" s="425"/>
      <c r="AK1076" s="425"/>
      <c r="AL1076" s="425"/>
      <c r="AM1076" s="306"/>
    </row>
    <row r="1077" spans="1:39" ht="15" hidden="1" customHeight="1" outlineLevel="1">
      <c r="A1077" s="532">
        <v>39</v>
      </c>
      <c r="B1077" s="428"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6"/>
      <c r="Z1077" s="415"/>
      <c r="AA1077" s="415"/>
      <c r="AB1077" s="415"/>
      <c r="AC1077" s="415"/>
      <c r="AD1077" s="415"/>
      <c r="AE1077" s="415"/>
      <c r="AF1077" s="415"/>
      <c r="AG1077" s="415"/>
      <c r="AH1077" s="415"/>
      <c r="AI1077" s="415"/>
      <c r="AJ1077" s="415"/>
      <c r="AK1077" s="415"/>
      <c r="AL1077" s="415"/>
      <c r="AM1077" s="296">
        <f>SUM(Y1077:AL1077)</f>
        <v>0</v>
      </c>
    </row>
    <row r="1078" spans="1:39" ht="15" hidden="1" customHeight="1" outlineLevel="1">
      <c r="A1078" s="532"/>
      <c r="B1078" s="294" t="s">
        <v>347</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1">
        <f>Y1077</f>
        <v>0</v>
      </c>
      <c r="Z1078" s="411">
        <f t="shared" ref="Z1078" si="3281">Z1077</f>
        <v>0</v>
      </c>
      <c r="AA1078" s="411">
        <f t="shared" ref="AA1078" si="3282">AA1077</f>
        <v>0</v>
      </c>
      <c r="AB1078" s="411">
        <f t="shared" ref="AB1078" si="3283">AB1077</f>
        <v>0</v>
      </c>
      <c r="AC1078" s="411">
        <f t="shared" ref="AC1078" si="3284">AC1077</f>
        <v>0</v>
      </c>
      <c r="AD1078" s="411">
        <f t="shared" ref="AD1078" si="3285">AD1077</f>
        <v>0</v>
      </c>
      <c r="AE1078" s="411">
        <f t="shared" ref="AE1078" si="3286">AE1077</f>
        <v>0</v>
      </c>
      <c r="AF1078" s="411">
        <f t="shared" ref="AF1078" si="3287">AF1077</f>
        <v>0</v>
      </c>
      <c r="AG1078" s="411">
        <f t="shared" ref="AG1078" si="3288">AG1077</f>
        <v>0</v>
      </c>
      <c r="AH1078" s="411">
        <f t="shared" ref="AH1078" si="3289">AH1077</f>
        <v>0</v>
      </c>
      <c r="AI1078" s="411">
        <f t="shared" ref="AI1078" si="3290">AI1077</f>
        <v>0</v>
      </c>
      <c r="AJ1078" s="411">
        <f t="shared" ref="AJ1078" si="3291">AJ1077</f>
        <v>0</v>
      </c>
      <c r="AK1078" s="411">
        <f t="shared" ref="AK1078" si="3292">AK1077</f>
        <v>0</v>
      </c>
      <c r="AL1078" s="411">
        <f t="shared" ref="AL1078" si="3293">AL1077</f>
        <v>0</v>
      </c>
      <c r="AM1078" s="306"/>
    </row>
    <row r="1079" spans="1:39" ht="15" hidden="1" customHeight="1" outlineLevel="1">
      <c r="A1079" s="532"/>
      <c r="B1079" s="428"/>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2"/>
      <c r="Z1079" s="425"/>
      <c r="AA1079" s="425"/>
      <c r="AB1079" s="425"/>
      <c r="AC1079" s="425"/>
      <c r="AD1079" s="425"/>
      <c r="AE1079" s="425"/>
      <c r="AF1079" s="425"/>
      <c r="AG1079" s="425"/>
      <c r="AH1079" s="425"/>
      <c r="AI1079" s="425"/>
      <c r="AJ1079" s="425"/>
      <c r="AK1079" s="425"/>
      <c r="AL1079" s="425"/>
      <c r="AM1079" s="306"/>
    </row>
    <row r="1080" spans="1:39" ht="15" hidden="1" customHeight="1" outlineLevel="1">
      <c r="A1080" s="532">
        <v>40</v>
      </c>
      <c r="B1080" s="428"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6"/>
      <c r="Z1080" s="415"/>
      <c r="AA1080" s="415"/>
      <c r="AB1080" s="415"/>
      <c r="AC1080" s="415"/>
      <c r="AD1080" s="415"/>
      <c r="AE1080" s="415"/>
      <c r="AF1080" s="415"/>
      <c r="AG1080" s="415"/>
      <c r="AH1080" s="415"/>
      <c r="AI1080" s="415"/>
      <c r="AJ1080" s="415"/>
      <c r="AK1080" s="415"/>
      <c r="AL1080" s="415"/>
      <c r="AM1080" s="296">
        <f>SUM(Y1080:AL1080)</f>
        <v>0</v>
      </c>
    </row>
    <row r="1081" spans="1:39" ht="15" hidden="1" customHeight="1" outlineLevel="1">
      <c r="A1081" s="532"/>
      <c r="B1081" s="294" t="s">
        <v>347</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1">
        <f>Y1080</f>
        <v>0</v>
      </c>
      <c r="Z1081" s="411">
        <f t="shared" ref="Z1081" si="3294">Z1080</f>
        <v>0</v>
      </c>
      <c r="AA1081" s="411">
        <f t="shared" ref="AA1081" si="3295">AA1080</f>
        <v>0</v>
      </c>
      <c r="AB1081" s="411">
        <f t="shared" ref="AB1081" si="3296">AB1080</f>
        <v>0</v>
      </c>
      <c r="AC1081" s="411">
        <f t="shared" ref="AC1081" si="3297">AC1080</f>
        <v>0</v>
      </c>
      <c r="AD1081" s="411">
        <f t="shared" ref="AD1081" si="3298">AD1080</f>
        <v>0</v>
      </c>
      <c r="AE1081" s="411">
        <f t="shared" ref="AE1081" si="3299">AE1080</f>
        <v>0</v>
      </c>
      <c r="AF1081" s="411">
        <f t="shared" ref="AF1081" si="3300">AF1080</f>
        <v>0</v>
      </c>
      <c r="AG1081" s="411">
        <f t="shared" ref="AG1081" si="3301">AG1080</f>
        <v>0</v>
      </c>
      <c r="AH1081" s="411">
        <f t="shared" ref="AH1081" si="3302">AH1080</f>
        <v>0</v>
      </c>
      <c r="AI1081" s="411">
        <f t="shared" ref="AI1081" si="3303">AI1080</f>
        <v>0</v>
      </c>
      <c r="AJ1081" s="411">
        <f t="shared" ref="AJ1081" si="3304">AJ1080</f>
        <v>0</v>
      </c>
      <c r="AK1081" s="411">
        <f t="shared" ref="AK1081" si="3305">AK1080</f>
        <v>0</v>
      </c>
      <c r="AL1081" s="411">
        <f t="shared" ref="AL1081" si="3306">AL1080</f>
        <v>0</v>
      </c>
      <c r="AM1081" s="306"/>
    </row>
    <row r="1082" spans="1:39" ht="15" hidden="1" customHeight="1" outlineLevel="1">
      <c r="A1082" s="532"/>
      <c r="B1082" s="428"/>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2"/>
      <c r="Z1082" s="425"/>
      <c r="AA1082" s="425"/>
      <c r="AB1082" s="425"/>
      <c r="AC1082" s="425"/>
      <c r="AD1082" s="425"/>
      <c r="AE1082" s="425"/>
      <c r="AF1082" s="425"/>
      <c r="AG1082" s="425"/>
      <c r="AH1082" s="425"/>
      <c r="AI1082" s="425"/>
      <c r="AJ1082" s="425"/>
      <c r="AK1082" s="425"/>
      <c r="AL1082" s="425"/>
      <c r="AM1082" s="306"/>
    </row>
    <row r="1083" spans="1:39" ht="28.5" hidden="1" customHeight="1" outlineLevel="1">
      <c r="A1083" s="532">
        <v>41</v>
      </c>
      <c r="B1083" s="428"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6"/>
      <c r="Z1083" s="415"/>
      <c r="AA1083" s="415"/>
      <c r="AB1083" s="415"/>
      <c r="AC1083" s="415"/>
      <c r="AD1083" s="415"/>
      <c r="AE1083" s="415"/>
      <c r="AF1083" s="415"/>
      <c r="AG1083" s="415"/>
      <c r="AH1083" s="415"/>
      <c r="AI1083" s="415"/>
      <c r="AJ1083" s="415"/>
      <c r="AK1083" s="415"/>
      <c r="AL1083" s="415"/>
      <c r="AM1083" s="296">
        <f>SUM(Y1083:AL1083)</f>
        <v>0</v>
      </c>
    </row>
    <row r="1084" spans="1:39" ht="15" hidden="1" customHeight="1" outlineLevel="1">
      <c r="A1084" s="532"/>
      <c r="B1084" s="294" t="s">
        <v>347</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1">
        <f>Y1083</f>
        <v>0</v>
      </c>
      <c r="Z1084" s="411">
        <f t="shared" ref="Z1084" si="3307">Z1083</f>
        <v>0</v>
      </c>
      <c r="AA1084" s="411">
        <f t="shared" ref="AA1084" si="3308">AA1083</f>
        <v>0</v>
      </c>
      <c r="AB1084" s="411">
        <f t="shared" ref="AB1084" si="3309">AB1083</f>
        <v>0</v>
      </c>
      <c r="AC1084" s="411">
        <f t="shared" ref="AC1084" si="3310">AC1083</f>
        <v>0</v>
      </c>
      <c r="AD1084" s="411">
        <f t="shared" ref="AD1084" si="3311">AD1083</f>
        <v>0</v>
      </c>
      <c r="AE1084" s="411">
        <f t="shared" ref="AE1084" si="3312">AE1083</f>
        <v>0</v>
      </c>
      <c r="AF1084" s="411">
        <f t="shared" ref="AF1084" si="3313">AF1083</f>
        <v>0</v>
      </c>
      <c r="AG1084" s="411">
        <f t="shared" ref="AG1084" si="3314">AG1083</f>
        <v>0</v>
      </c>
      <c r="AH1084" s="411">
        <f t="shared" ref="AH1084" si="3315">AH1083</f>
        <v>0</v>
      </c>
      <c r="AI1084" s="411">
        <f t="shared" ref="AI1084" si="3316">AI1083</f>
        <v>0</v>
      </c>
      <c r="AJ1084" s="411">
        <f t="shared" ref="AJ1084" si="3317">AJ1083</f>
        <v>0</v>
      </c>
      <c r="AK1084" s="411">
        <f t="shared" ref="AK1084" si="3318">AK1083</f>
        <v>0</v>
      </c>
      <c r="AL1084" s="411">
        <f t="shared" ref="AL1084" si="3319">AL1083</f>
        <v>0</v>
      </c>
      <c r="AM1084" s="306"/>
    </row>
    <row r="1085" spans="1:39" ht="15" hidden="1" customHeight="1" outlineLevel="1">
      <c r="A1085" s="532"/>
      <c r="B1085" s="428"/>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2"/>
      <c r="Z1085" s="425"/>
      <c r="AA1085" s="425"/>
      <c r="AB1085" s="425"/>
      <c r="AC1085" s="425"/>
      <c r="AD1085" s="425"/>
      <c r="AE1085" s="425"/>
      <c r="AF1085" s="425"/>
      <c r="AG1085" s="425"/>
      <c r="AH1085" s="425"/>
      <c r="AI1085" s="425"/>
      <c r="AJ1085" s="425"/>
      <c r="AK1085" s="425"/>
      <c r="AL1085" s="425"/>
      <c r="AM1085" s="306"/>
    </row>
    <row r="1086" spans="1:39" ht="28.5" hidden="1" customHeight="1" outlineLevel="1">
      <c r="A1086" s="532">
        <v>42</v>
      </c>
      <c r="B1086" s="428"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6"/>
      <c r="Z1086" s="415"/>
      <c r="AA1086" s="415"/>
      <c r="AB1086" s="415"/>
      <c r="AC1086" s="415"/>
      <c r="AD1086" s="415"/>
      <c r="AE1086" s="415"/>
      <c r="AF1086" s="415"/>
      <c r="AG1086" s="415"/>
      <c r="AH1086" s="415"/>
      <c r="AI1086" s="415"/>
      <c r="AJ1086" s="415"/>
      <c r="AK1086" s="415"/>
      <c r="AL1086" s="415"/>
      <c r="AM1086" s="296">
        <f>SUM(Y1086:AL1086)</f>
        <v>0</v>
      </c>
    </row>
    <row r="1087" spans="1:39" ht="15" hidden="1" customHeight="1" outlineLevel="1">
      <c r="A1087" s="532"/>
      <c r="B1087" s="294" t="s">
        <v>347</v>
      </c>
      <c r="C1087" s="291" t="s">
        <v>163</v>
      </c>
      <c r="D1087" s="295"/>
      <c r="E1087" s="295"/>
      <c r="F1087" s="295"/>
      <c r="G1087" s="295"/>
      <c r="H1087" s="295"/>
      <c r="I1087" s="295"/>
      <c r="J1087" s="295"/>
      <c r="K1087" s="295"/>
      <c r="L1087" s="295"/>
      <c r="M1087" s="295"/>
      <c r="N1087" s="468"/>
      <c r="O1087" s="295"/>
      <c r="P1087" s="295"/>
      <c r="Q1087" s="295"/>
      <c r="R1087" s="295"/>
      <c r="S1087" s="295"/>
      <c r="T1087" s="295"/>
      <c r="U1087" s="295"/>
      <c r="V1087" s="295"/>
      <c r="W1087" s="295"/>
      <c r="X1087" s="295"/>
      <c r="Y1087" s="411">
        <f>Y1086</f>
        <v>0</v>
      </c>
      <c r="Z1087" s="411">
        <f t="shared" ref="Z1087" si="3320">Z1086</f>
        <v>0</v>
      </c>
      <c r="AA1087" s="411">
        <f t="shared" ref="AA1087" si="3321">AA1086</f>
        <v>0</v>
      </c>
      <c r="AB1087" s="411">
        <f t="shared" ref="AB1087" si="3322">AB1086</f>
        <v>0</v>
      </c>
      <c r="AC1087" s="411">
        <f t="shared" ref="AC1087" si="3323">AC1086</f>
        <v>0</v>
      </c>
      <c r="AD1087" s="411">
        <f t="shared" ref="AD1087" si="3324">AD1086</f>
        <v>0</v>
      </c>
      <c r="AE1087" s="411">
        <f t="shared" ref="AE1087" si="3325">AE1086</f>
        <v>0</v>
      </c>
      <c r="AF1087" s="411">
        <f t="shared" ref="AF1087" si="3326">AF1086</f>
        <v>0</v>
      </c>
      <c r="AG1087" s="411">
        <f t="shared" ref="AG1087" si="3327">AG1086</f>
        <v>0</v>
      </c>
      <c r="AH1087" s="411">
        <f t="shared" ref="AH1087" si="3328">AH1086</f>
        <v>0</v>
      </c>
      <c r="AI1087" s="411">
        <f t="shared" ref="AI1087" si="3329">AI1086</f>
        <v>0</v>
      </c>
      <c r="AJ1087" s="411">
        <f t="shared" ref="AJ1087" si="3330">AJ1086</f>
        <v>0</v>
      </c>
      <c r="AK1087" s="411">
        <f t="shared" ref="AK1087" si="3331">AK1086</f>
        <v>0</v>
      </c>
      <c r="AL1087" s="411">
        <f t="shared" ref="AL1087" si="3332">AL1086</f>
        <v>0</v>
      </c>
      <c r="AM1087" s="306"/>
    </row>
    <row r="1088" spans="1:39" ht="15" hidden="1" customHeight="1" outlineLevel="1">
      <c r="A1088" s="532"/>
      <c r="B1088" s="428"/>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2"/>
      <c r="Z1088" s="425"/>
      <c r="AA1088" s="425"/>
      <c r="AB1088" s="425"/>
      <c r="AC1088" s="425"/>
      <c r="AD1088" s="425"/>
      <c r="AE1088" s="425"/>
      <c r="AF1088" s="425"/>
      <c r="AG1088" s="425"/>
      <c r="AH1088" s="425"/>
      <c r="AI1088" s="425"/>
      <c r="AJ1088" s="425"/>
      <c r="AK1088" s="425"/>
      <c r="AL1088" s="425"/>
      <c r="AM1088" s="306"/>
    </row>
    <row r="1089" spans="1:39" ht="15" hidden="1" customHeight="1" outlineLevel="1">
      <c r="A1089" s="532">
        <v>43</v>
      </c>
      <c r="B1089" s="428"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6"/>
      <c r="Z1089" s="415"/>
      <c r="AA1089" s="415"/>
      <c r="AB1089" s="415"/>
      <c r="AC1089" s="415"/>
      <c r="AD1089" s="415"/>
      <c r="AE1089" s="415"/>
      <c r="AF1089" s="415"/>
      <c r="AG1089" s="415"/>
      <c r="AH1089" s="415"/>
      <c r="AI1089" s="415"/>
      <c r="AJ1089" s="415"/>
      <c r="AK1089" s="415"/>
      <c r="AL1089" s="415"/>
      <c r="AM1089" s="296">
        <f>SUM(Y1089:AL1089)</f>
        <v>0</v>
      </c>
    </row>
    <row r="1090" spans="1:39" ht="15" hidden="1" customHeight="1" outlineLevel="1">
      <c r="A1090" s="532"/>
      <c r="B1090" s="294" t="s">
        <v>347</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1">
        <f>Y1089</f>
        <v>0</v>
      </c>
      <c r="Z1090" s="411">
        <f t="shared" ref="Z1090" si="3333">Z1089</f>
        <v>0</v>
      </c>
      <c r="AA1090" s="411">
        <f t="shared" ref="AA1090" si="3334">AA1089</f>
        <v>0</v>
      </c>
      <c r="AB1090" s="411">
        <f t="shared" ref="AB1090" si="3335">AB1089</f>
        <v>0</v>
      </c>
      <c r="AC1090" s="411">
        <f t="shared" ref="AC1090" si="3336">AC1089</f>
        <v>0</v>
      </c>
      <c r="AD1090" s="411">
        <f t="shared" ref="AD1090" si="3337">AD1089</f>
        <v>0</v>
      </c>
      <c r="AE1090" s="411">
        <f t="shared" ref="AE1090" si="3338">AE1089</f>
        <v>0</v>
      </c>
      <c r="AF1090" s="411">
        <f t="shared" ref="AF1090" si="3339">AF1089</f>
        <v>0</v>
      </c>
      <c r="AG1090" s="411">
        <f t="shared" ref="AG1090" si="3340">AG1089</f>
        <v>0</v>
      </c>
      <c r="AH1090" s="411">
        <f t="shared" ref="AH1090" si="3341">AH1089</f>
        <v>0</v>
      </c>
      <c r="AI1090" s="411">
        <f t="shared" ref="AI1090" si="3342">AI1089</f>
        <v>0</v>
      </c>
      <c r="AJ1090" s="411">
        <f t="shared" ref="AJ1090" si="3343">AJ1089</f>
        <v>0</v>
      </c>
      <c r="AK1090" s="411">
        <f t="shared" ref="AK1090" si="3344">AK1089</f>
        <v>0</v>
      </c>
      <c r="AL1090" s="411">
        <f t="shared" ref="AL1090" si="3345">AL1089</f>
        <v>0</v>
      </c>
      <c r="AM1090" s="306"/>
    </row>
    <row r="1091" spans="1:39" ht="15" hidden="1" customHeight="1" outlineLevel="1">
      <c r="A1091" s="532"/>
      <c r="B1091" s="428"/>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2"/>
      <c r="Z1091" s="425"/>
      <c r="AA1091" s="425"/>
      <c r="AB1091" s="425"/>
      <c r="AC1091" s="425"/>
      <c r="AD1091" s="425"/>
      <c r="AE1091" s="425"/>
      <c r="AF1091" s="425"/>
      <c r="AG1091" s="425"/>
      <c r="AH1091" s="425"/>
      <c r="AI1091" s="425"/>
      <c r="AJ1091" s="425"/>
      <c r="AK1091" s="425"/>
      <c r="AL1091" s="425"/>
      <c r="AM1091" s="306"/>
    </row>
    <row r="1092" spans="1:39" ht="28.5" hidden="1" customHeight="1" outlineLevel="1">
      <c r="A1092" s="532">
        <v>44</v>
      </c>
      <c r="B1092" s="428"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6"/>
      <c r="Z1092" s="415"/>
      <c r="AA1092" s="415"/>
      <c r="AB1092" s="415"/>
      <c r="AC1092" s="415"/>
      <c r="AD1092" s="415"/>
      <c r="AE1092" s="415"/>
      <c r="AF1092" s="415"/>
      <c r="AG1092" s="415"/>
      <c r="AH1092" s="415"/>
      <c r="AI1092" s="415"/>
      <c r="AJ1092" s="415"/>
      <c r="AK1092" s="415"/>
      <c r="AL1092" s="415"/>
      <c r="AM1092" s="296">
        <f>SUM(Y1092:AL1092)</f>
        <v>0</v>
      </c>
    </row>
    <row r="1093" spans="1:39" ht="15" hidden="1" customHeight="1" outlineLevel="1">
      <c r="A1093" s="532"/>
      <c r="B1093" s="294" t="s">
        <v>347</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1">
        <f>Y1092</f>
        <v>0</v>
      </c>
      <c r="Z1093" s="411">
        <f t="shared" ref="Z1093" si="3346">Z1092</f>
        <v>0</v>
      </c>
      <c r="AA1093" s="411">
        <f t="shared" ref="AA1093" si="3347">AA1092</f>
        <v>0</v>
      </c>
      <c r="AB1093" s="411">
        <f t="shared" ref="AB1093" si="3348">AB1092</f>
        <v>0</v>
      </c>
      <c r="AC1093" s="411">
        <f t="shared" ref="AC1093" si="3349">AC1092</f>
        <v>0</v>
      </c>
      <c r="AD1093" s="411">
        <f t="shared" ref="AD1093" si="3350">AD1092</f>
        <v>0</v>
      </c>
      <c r="AE1093" s="411">
        <f t="shared" ref="AE1093" si="3351">AE1092</f>
        <v>0</v>
      </c>
      <c r="AF1093" s="411">
        <f t="shared" ref="AF1093" si="3352">AF1092</f>
        <v>0</v>
      </c>
      <c r="AG1093" s="411">
        <f t="shared" ref="AG1093" si="3353">AG1092</f>
        <v>0</v>
      </c>
      <c r="AH1093" s="411">
        <f t="shared" ref="AH1093" si="3354">AH1092</f>
        <v>0</v>
      </c>
      <c r="AI1093" s="411">
        <f t="shared" ref="AI1093" si="3355">AI1092</f>
        <v>0</v>
      </c>
      <c r="AJ1093" s="411">
        <f t="shared" ref="AJ1093" si="3356">AJ1092</f>
        <v>0</v>
      </c>
      <c r="AK1093" s="411">
        <f t="shared" ref="AK1093" si="3357">AK1092</f>
        <v>0</v>
      </c>
      <c r="AL1093" s="411">
        <f t="shared" ref="AL1093" si="3358">AL1092</f>
        <v>0</v>
      </c>
      <c r="AM1093" s="306"/>
    </row>
    <row r="1094" spans="1:39" ht="15" hidden="1" customHeight="1" outlineLevel="1">
      <c r="A1094" s="532"/>
      <c r="B1094" s="428"/>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2"/>
      <c r="Z1094" s="425"/>
      <c r="AA1094" s="425"/>
      <c r="AB1094" s="425"/>
      <c r="AC1094" s="425"/>
      <c r="AD1094" s="425"/>
      <c r="AE1094" s="425"/>
      <c r="AF1094" s="425"/>
      <c r="AG1094" s="425"/>
      <c r="AH1094" s="425"/>
      <c r="AI1094" s="425"/>
      <c r="AJ1094" s="425"/>
      <c r="AK1094" s="425"/>
      <c r="AL1094" s="425"/>
      <c r="AM1094" s="306"/>
    </row>
    <row r="1095" spans="1:39" ht="32.450000000000003" hidden="1" customHeight="1" outlineLevel="1">
      <c r="A1095" s="532">
        <v>45</v>
      </c>
      <c r="B1095" s="428"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6"/>
      <c r="Z1095" s="415"/>
      <c r="AA1095" s="415"/>
      <c r="AB1095" s="415"/>
      <c r="AC1095" s="415"/>
      <c r="AD1095" s="415"/>
      <c r="AE1095" s="415"/>
      <c r="AF1095" s="415"/>
      <c r="AG1095" s="415"/>
      <c r="AH1095" s="415"/>
      <c r="AI1095" s="415"/>
      <c r="AJ1095" s="415"/>
      <c r="AK1095" s="415"/>
      <c r="AL1095" s="415"/>
      <c r="AM1095" s="296">
        <f>SUM(Y1095:AL1095)</f>
        <v>0</v>
      </c>
    </row>
    <row r="1096" spans="1:39" ht="15" hidden="1" customHeight="1" outlineLevel="1">
      <c r="A1096" s="532"/>
      <c r="B1096" s="294" t="s">
        <v>347</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1">
        <f>Y1095</f>
        <v>0</v>
      </c>
      <c r="Z1096" s="411">
        <f t="shared" ref="Z1096" si="3359">Z1095</f>
        <v>0</v>
      </c>
      <c r="AA1096" s="411">
        <f t="shared" ref="AA1096" si="3360">AA1095</f>
        <v>0</v>
      </c>
      <c r="AB1096" s="411">
        <f t="shared" ref="AB1096" si="3361">AB1095</f>
        <v>0</v>
      </c>
      <c r="AC1096" s="411">
        <f t="shared" ref="AC1096" si="3362">AC1095</f>
        <v>0</v>
      </c>
      <c r="AD1096" s="411">
        <f t="shared" ref="AD1096" si="3363">AD1095</f>
        <v>0</v>
      </c>
      <c r="AE1096" s="411">
        <f t="shared" ref="AE1096" si="3364">AE1095</f>
        <v>0</v>
      </c>
      <c r="AF1096" s="411">
        <f t="shared" ref="AF1096" si="3365">AF1095</f>
        <v>0</v>
      </c>
      <c r="AG1096" s="411">
        <f t="shared" ref="AG1096" si="3366">AG1095</f>
        <v>0</v>
      </c>
      <c r="AH1096" s="411">
        <f t="shared" ref="AH1096" si="3367">AH1095</f>
        <v>0</v>
      </c>
      <c r="AI1096" s="411">
        <f t="shared" ref="AI1096" si="3368">AI1095</f>
        <v>0</v>
      </c>
      <c r="AJ1096" s="411">
        <f t="shared" ref="AJ1096" si="3369">AJ1095</f>
        <v>0</v>
      </c>
      <c r="AK1096" s="411">
        <f t="shared" ref="AK1096" si="3370">AK1095</f>
        <v>0</v>
      </c>
      <c r="AL1096" s="411">
        <f t="shared" ref="AL1096" si="3371">AL1095</f>
        <v>0</v>
      </c>
      <c r="AM1096" s="306"/>
    </row>
    <row r="1097" spans="1:39" ht="15" hidden="1" customHeight="1" outlineLevel="1">
      <c r="A1097" s="532"/>
      <c r="B1097" s="428"/>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2"/>
      <c r="Z1097" s="425"/>
      <c r="AA1097" s="425"/>
      <c r="AB1097" s="425"/>
      <c r="AC1097" s="425"/>
      <c r="AD1097" s="425"/>
      <c r="AE1097" s="425"/>
      <c r="AF1097" s="425"/>
      <c r="AG1097" s="425"/>
      <c r="AH1097" s="425"/>
      <c r="AI1097" s="425"/>
      <c r="AJ1097" s="425"/>
      <c r="AK1097" s="425"/>
      <c r="AL1097" s="425"/>
      <c r="AM1097" s="306"/>
    </row>
    <row r="1098" spans="1:39" ht="31.9" hidden="1" customHeight="1" outlineLevel="1">
      <c r="A1098" s="532">
        <v>46</v>
      </c>
      <c r="B1098" s="428"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6"/>
      <c r="Z1098" s="415"/>
      <c r="AA1098" s="415"/>
      <c r="AB1098" s="415"/>
      <c r="AC1098" s="415"/>
      <c r="AD1098" s="415"/>
      <c r="AE1098" s="415"/>
      <c r="AF1098" s="415"/>
      <c r="AG1098" s="415"/>
      <c r="AH1098" s="415"/>
      <c r="AI1098" s="415"/>
      <c r="AJ1098" s="415"/>
      <c r="AK1098" s="415"/>
      <c r="AL1098" s="415"/>
      <c r="AM1098" s="296">
        <f>SUM(Y1098:AL1098)</f>
        <v>0</v>
      </c>
    </row>
    <row r="1099" spans="1:39" ht="15" hidden="1" customHeight="1" outlineLevel="1">
      <c r="A1099" s="532"/>
      <c r="B1099" s="294" t="s">
        <v>347</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1">
        <f>Y1098</f>
        <v>0</v>
      </c>
      <c r="Z1099" s="411">
        <f t="shared" ref="Z1099" si="3372">Z1098</f>
        <v>0</v>
      </c>
      <c r="AA1099" s="411">
        <f t="shared" ref="AA1099" si="3373">AA1098</f>
        <v>0</v>
      </c>
      <c r="AB1099" s="411">
        <f t="shared" ref="AB1099" si="3374">AB1098</f>
        <v>0</v>
      </c>
      <c r="AC1099" s="411">
        <f t="shared" ref="AC1099" si="3375">AC1098</f>
        <v>0</v>
      </c>
      <c r="AD1099" s="411">
        <f t="shared" ref="AD1099" si="3376">AD1098</f>
        <v>0</v>
      </c>
      <c r="AE1099" s="411">
        <f t="shared" ref="AE1099" si="3377">AE1098</f>
        <v>0</v>
      </c>
      <c r="AF1099" s="411">
        <f t="shared" ref="AF1099" si="3378">AF1098</f>
        <v>0</v>
      </c>
      <c r="AG1099" s="411">
        <f t="shared" ref="AG1099" si="3379">AG1098</f>
        <v>0</v>
      </c>
      <c r="AH1099" s="411">
        <f t="shared" ref="AH1099" si="3380">AH1098</f>
        <v>0</v>
      </c>
      <c r="AI1099" s="411">
        <f t="shared" ref="AI1099" si="3381">AI1098</f>
        <v>0</v>
      </c>
      <c r="AJ1099" s="411">
        <f t="shared" ref="AJ1099" si="3382">AJ1098</f>
        <v>0</v>
      </c>
      <c r="AK1099" s="411">
        <f t="shared" ref="AK1099" si="3383">AK1098</f>
        <v>0</v>
      </c>
      <c r="AL1099" s="411">
        <f t="shared" ref="AL1099" si="3384">AL1098</f>
        <v>0</v>
      </c>
      <c r="AM1099" s="306"/>
    </row>
    <row r="1100" spans="1:39" ht="15" hidden="1" customHeight="1" outlineLevel="1">
      <c r="A1100" s="532"/>
      <c r="B1100" s="428"/>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2"/>
      <c r="Z1100" s="425"/>
      <c r="AA1100" s="425"/>
      <c r="AB1100" s="425"/>
      <c r="AC1100" s="425"/>
      <c r="AD1100" s="425"/>
      <c r="AE1100" s="425"/>
      <c r="AF1100" s="425"/>
      <c r="AG1100" s="425"/>
      <c r="AH1100" s="425"/>
      <c r="AI1100" s="425"/>
      <c r="AJ1100" s="425"/>
      <c r="AK1100" s="425"/>
      <c r="AL1100" s="425"/>
      <c r="AM1100" s="306"/>
    </row>
    <row r="1101" spans="1:39" ht="35.450000000000003" hidden="1" customHeight="1" outlineLevel="1">
      <c r="A1101" s="532">
        <v>47</v>
      </c>
      <c r="B1101" s="428"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6"/>
      <c r="Z1101" s="415"/>
      <c r="AA1101" s="415"/>
      <c r="AB1101" s="415"/>
      <c r="AC1101" s="415"/>
      <c r="AD1101" s="415"/>
      <c r="AE1101" s="415"/>
      <c r="AF1101" s="415"/>
      <c r="AG1101" s="415"/>
      <c r="AH1101" s="415"/>
      <c r="AI1101" s="415"/>
      <c r="AJ1101" s="415"/>
      <c r="AK1101" s="415"/>
      <c r="AL1101" s="415"/>
      <c r="AM1101" s="296">
        <f>SUM(Y1101:AL1101)</f>
        <v>0</v>
      </c>
    </row>
    <row r="1102" spans="1:39" ht="15" hidden="1" customHeight="1" outlineLevel="1">
      <c r="A1102" s="532"/>
      <c r="B1102" s="294" t="s">
        <v>347</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1">
        <f>Y1101</f>
        <v>0</v>
      </c>
      <c r="Z1102" s="411">
        <f t="shared" ref="Z1102" si="3385">Z1101</f>
        <v>0</v>
      </c>
      <c r="AA1102" s="411">
        <f t="shared" ref="AA1102" si="3386">AA1101</f>
        <v>0</v>
      </c>
      <c r="AB1102" s="411">
        <f t="shared" ref="AB1102" si="3387">AB1101</f>
        <v>0</v>
      </c>
      <c r="AC1102" s="411">
        <f t="shared" ref="AC1102" si="3388">AC1101</f>
        <v>0</v>
      </c>
      <c r="AD1102" s="411">
        <f t="shared" ref="AD1102" si="3389">AD1101</f>
        <v>0</v>
      </c>
      <c r="AE1102" s="411">
        <f t="shared" ref="AE1102" si="3390">AE1101</f>
        <v>0</v>
      </c>
      <c r="AF1102" s="411">
        <f t="shared" ref="AF1102" si="3391">AF1101</f>
        <v>0</v>
      </c>
      <c r="AG1102" s="411">
        <f t="shared" ref="AG1102" si="3392">AG1101</f>
        <v>0</v>
      </c>
      <c r="AH1102" s="411">
        <f t="shared" ref="AH1102" si="3393">AH1101</f>
        <v>0</v>
      </c>
      <c r="AI1102" s="411">
        <f t="shared" ref="AI1102" si="3394">AI1101</f>
        <v>0</v>
      </c>
      <c r="AJ1102" s="411">
        <f t="shared" ref="AJ1102" si="3395">AJ1101</f>
        <v>0</v>
      </c>
      <c r="AK1102" s="411">
        <f t="shared" ref="AK1102" si="3396">AK1101</f>
        <v>0</v>
      </c>
      <c r="AL1102" s="411">
        <f t="shared" ref="AL1102" si="3397">AL1101</f>
        <v>0</v>
      </c>
      <c r="AM1102" s="306"/>
    </row>
    <row r="1103" spans="1:39" ht="15" hidden="1" customHeight="1" outlineLevel="1">
      <c r="A1103" s="532"/>
      <c r="B1103" s="428"/>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2"/>
      <c r="Z1103" s="425"/>
      <c r="AA1103" s="425"/>
      <c r="AB1103" s="425"/>
      <c r="AC1103" s="425"/>
      <c r="AD1103" s="425"/>
      <c r="AE1103" s="425"/>
      <c r="AF1103" s="425"/>
      <c r="AG1103" s="425"/>
      <c r="AH1103" s="425"/>
      <c r="AI1103" s="425"/>
      <c r="AJ1103" s="425"/>
      <c r="AK1103" s="425"/>
      <c r="AL1103" s="425"/>
      <c r="AM1103" s="306"/>
    </row>
    <row r="1104" spans="1:39" ht="39.6" hidden="1" customHeight="1" outlineLevel="1">
      <c r="A1104" s="532">
        <v>48</v>
      </c>
      <c r="B1104" s="428"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6"/>
      <c r="Z1104" s="415"/>
      <c r="AA1104" s="415"/>
      <c r="AB1104" s="415"/>
      <c r="AC1104" s="415"/>
      <c r="AD1104" s="415"/>
      <c r="AE1104" s="415"/>
      <c r="AF1104" s="415"/>
      <c r="AG1104" s="415"/>
      <c r="AH1104" s="415"/>
      <c r="AI1104" s="415"/>
      <c r="AJ1104" s="415"/>
      <c r="AK1104" s="415"/>
      <c r="AL1104" s="415"/>
      <c r="AM1104" s="296">
        <f>SUM(Y1104:AL1104)</f>
        <v>0</v>
      </c>
    </row>
    <row r="1105" spans="1:39" ht="15" hidden="1" customHeight="1" outlineLevel="1">
      <c r="A1105" s="532"/>
      <c r="B1105" s="294" t="s">
        <v>347</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1">
        <f>Y1104</f>
        <v>0</v>
      </c>
      <c r="Z1105" s="411">
        <f t="shared" ref="Z1105" si="3398">Z1104</f>
        <v>0</v>
      </c>
      <c r="AA1105" s="411">
        <f t="shared" ref="AA1105" si="3399">AA1104</f>
        <v>0</v>
      </c>
      <c r="AB1105" s="411">
        <f t="shared" ref="AB1105" si="3400">AB1104</f>
        <v>0</v>
      </c>
      <c r="AC1105" s="411">
        <f t="shared" ref="AC1105" si="3401">AC1104</f>
        <v>0</v>
      </c>
      <c r="AD1105" s="411">
        <f t="shared" ref="AD1105" si="3402">AD1104</f>
        <v>0</v>
      </c>
      <c r="AE1105" s="411">
        <f t="shared" ref="AE1105" si="3403">AE1104</f>
        <v>0</v>
      </c>
      <c r="AF1105" s="411">
        <f t="shared" ref="AF1105" si="3404">AF1104</f>
        <v>0</v>
      </c>
      <c r="AG1105" s="411">
        <f t="shared" ref="AG1105" si="3405">AG1104</f>
        <v>0</v>
      </c>
      <c r="AH1105" s="411">
        <f t="shared" ref="AH1105" si="3406">AH1104</f>
        <v>0</v>
      </c>
      <c r="AI1105" s="411">
        <f t="shared" ref="AI1105" si="3407">AI1104</f>
        <v>0</v>
      </c>
      <c r="AJ1105" s="411">
        <f t="shared" ref="AJ1105" si="3408">AJ1104</f>
        <v>0</v>
      </c>
      <c r="AK1105" s="411">
        <f t="shared" ref="AK1105" si="3409">AK1104</f>
        <v>0</v>
      </c>
      <c r="AL1105" s="411">
        <f t="shared" ref="AL1105" si="3410">AL1104</f>
        <v>0</v>
      </c>
      <c r="AM1105" s="306"/>
    </row>
    <row r="1106" spans="1:39" ht="15" hidden="1" customHeight="1" outlineLevel="1">
      <c r="A1106" s="532"/>
      <c r="B1106" s="428"/>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2"/>
      <c r="Z1106" s="425"/>
      <c r="AA1106" s="425"/>
      <c r="AB1106" s="425"/>
      <c r="AC1106" s="425"/>
      <c r="AD1106" s="425"/>
      <c r="AE1106" s="425"/>
      <c r="AF1106" s="425"/>
      <c r="AG1106" s="425"/>
      <c r="AH1106" s="425"/>
      <c r="AI1106" s="425"/>
      <c r="AJ1106" s="425"/>
      <c r="AK1106" s="425"/>
      <c r="AL1106" s="425"/>
      <c r="AM1106" s="306"/>
    </row>
    <row r="1107" spans="1:39" ht="33" hidden="1" customHeight="1" outlineLevel="1">
      <c r="A1107" s="532">
        <v>49</v>
      </c>
      <c r="B1107" s="428"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6"/>
      <c r="Z1107" s="415"/>
      <c r="AA1107" s="415"/>
      <c r="AB1107" s="415"/>
      <c r="AC1107" s="415"/>
      <c r="AD1107" s="415"/>
      <c r="AE1107" s="415"/>
      <c r="AF1107" s="415"/>
      <c r="AG1107" s="415"/>
      <c r="AH1107" s="415"/>
      <c r="AI1107" s="415"/>
      <c r="AJ1107" s="415"/>
      <c r="AK1107" s="415"/>
      <c r="AL1107" s="415"/>
      <c r="AM1107" s="296">
        <f>SUM(Y1107:AL1107)</f>
        <v>0</v>
      </c>
    </row>
    <row r="1108" spans="1:39" ht="15" hidden="1" customHeight="1" outlineLevel="1">
      <c r="A1108" s="532"/>
      <c r="B1108" s="294" t="s">
        <v>347</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1">
        <f>Y1107</f>
        <v>0</v>
      </c>
      <c r="Z1108" s="411">
        <f t="shared" ref="Z1108" si="3411">Z1107</f>
        <v>0</v>
      </c>
      <c r="AA1108" s="411">
        <f t="shared" ref="AA1108" si="3412">AA1107</f>
        <v>0</v>
      </c>
      <c r="AB1108" s="411">
        <f t="shared" ref="AB1108" si="3413">AB1107</f>
        <v>0</v>
      </c>
      <c r="AC1108" s="411">
        <f t="shared" ref="AC1108" si="3414">AC1107</f>
        <v>0</v>
      </c>
      <c r="AD1108" s="411">
        <f t="shared" ref="AD1108" si="3415">AD1107</f>
        <v>0</v>
      </c>
      <c r="AE1108" s="411">
        <f t="shared" ref="AE1108" si="3416">AE1107</f>
        <v>0</v>
      </c>
      <c r="AF1108" s="411">
        <f t="shared" ref="AF1108" si="3417">AF1107</f>
        <v>0</v>
      </c>
      <c r="AG1108" s="411">
        <f t="shared" ref="AG1108" si="3418">AG1107</f>
        <v>0</v>
      </c>
      <c r="AH1108" s="411">
        <f t="shared" ref="AH1108" si="3419">AH1107</f>
        <v>0</v>
      </c>
      <c r="AI1108" s="411">
        <f t="shared" ref="AI1108" si="3420">AI1107</f>
        <v>0</v>
      </c>
      <c r="AJ1108" s="411">
        <f t="shared" ref="AJ1108" si="3421">AJ1107</f>
        <v>0</v>
      </c>
      <c r="AK1108" s="411">
        <f t="shared" ref="AK1108" si="3422">AK1107</f>
        <v>0</v>
      </c>
      <c r="AL1108" s="411">
        <f t="shared" ref="AL1108" si="3423">AL1107</f>
        <v>0</v>
      </c>
      <c r="AM1108" s="306"/>
    </row>
    <row r="1109" spans="1:39" ht="15" hidden="1" customHeight="1" outlineLevel="1">
      <c r="A1109" s="532"/>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75" collapsed="1">
      <c r="B1110" s="327" t="s">
        <v>348</v>
      </c>
      <c r="C1110" s="329"/>
      <c r="D1110" s="329">
        <f>SUM(D953:D1108)</f>
        <v>0</v>
      </c>
      <c r="E1110" s="329"/>
      <c r="F1110" s="329"/>
      <c r="G1110" s="329"/>
      <c r="H1110" s="329"/>
      <c r="I1110" s="329"/>
      <c r="J1110" s="329"/>
      <c r="K1110" s="329"/>
      <c r="L1110" s="329"/>
      <c r="M1110" s="329"/>
      <c r="N1110" s="329"/>
      <c r="O1110" s="329">
        <f>SUM(O953:O1108)</f>
        <v>0</v>
      </c>
      <c r="P1110" s="329"/>
      <c r="Q1110" s="329"/>
      <c r="R1110" s="329"/>
      <c r="S1110" s="329"/>
      <c r="T1110" s="329"/>
      <c r="U1110" s="329"/>
      <c r="V1110" s="329"/>
      <c r="W1110" s="329"/>
      <c r="X1110" s="329"/>
      <c r="Y1110" s="329">
        <f>IF(Y951="kWh",SUMPRODUCT(D953:D1108,Y953:Y1108))</f>
        <v>0</v>
      </c>
      <c r="Z1110" s="329">
        <f>IF(Z951="kWh",SUMPRODUCT(D953:D1108,Z953:Z1108))</f>
        <v>0</v>
      </c>
      <c r="AA1110" s="329">
        <f>IF(AA951="kw",SUMPRODUCT(N953:N1108,O953:O1108,AA953:AA1108),SUMPRODUCT(D953:D1108,AA953:AA1108))</f>
        <v>0</v>
      </c>
      <c r="AB1110" s="329">
        <f>IF(AB951="kw",SUMPRODUCT(N953:N1108,O953:O1108,AB953:AB1108),SUMPRODUCT(D953:D1108,AB953:AB1108))</f>
        <v>0</v>
      </c>
      <c r="AC1110" s="329">
        <f>IF(AC951="kw",SUMPRODUCT(N953:N1108,O953:O1108,AC953:AC1108),SUMPRODUCT(D953:D1108,AC953:AC1108))</f>
        <v>0</v>
      </c>
      <c r="AD1110" s="329">
        <f>IF(AD951="kw",SUMPRODUCT(N953:N1108,O953:O1108,AD953:AD1108),SUMPRODUCT(D953:D1108,AD953:AD1108))</f>
        <v>0</v>
      </c>
      <c r="AE1110" s="329">
        <f>IF(AE951="kw",SUMPRODUCT(N953:N1108,O953:O1108,AE953:AE1108),SUMPRODUCT(D953:D1108,AE953:AE1108))</f>
        <v>0</v>
      </c>
      <c r="AF1110" s="329">
        <f>IF(AF951="kw",SUMPRODUCT(N953:N1108,O953:O1108,AF953:AF1108),SUMPRODUCT(D953:D1108,AF953:AF1108))</f>
        <v>0</v>
      </c>
      <c r="AG1110" s="329">
        <f>IF(AG951="kw",SUMPRODUCT(N953:N1108,O953:O1108,AG953:AG1108),SUMPRODUCT(D953:D1108,AG953:AG1108))</f>
        <v>0</v>
      </c>
      <c r="AH1110" s="329">
        <f>IF(AH951="kw",SUMPRODUCT(N953:N1108,O953:O1108,AH953:AH1108),SUMPRODUCT(D953:D1108,AH953:AH1108))</f>
        <v>0</v>
      </c>
      <c r="AI1110" s="329">
        <f>IF(AI951="kw",SUMPRODUCT(N953:N1108,O953:O1108,AI953:AI1108),SUMPRODUCT(D953:D1108,AI953:AI1108))</f>
        <v>0</v>
      </c>
      <c r="AJ1110" s="329">
        <f>IF(AJ951="kw",SUMPRODUCT(N953:N1108,O953:O1108,AJ953:AJ1108),SUMPRODUCT(D953:D1108,AJ953:AJ1108))</f>
        <v>0</v>
      </c>
      <c r="AK1110" s="329">
        <f>IF(AK951="kw",SUMPRODUCT(N953:N1108,O953:O1108,AK953:AK1108),SUMPRODUCT(D953:D1108,AK953:AK1108))</f>
        <v>0</v>
      </c>
      <c r="AL1110" s="329">
        <f>IF(AL951="kw",SUMPRODUCT(N953:N1108,O953:O1108,AL953:AL1108),SUMPRODUCT(D953:D1108,AL953:AL1108))</f>
        <v>0</v>
      </c>
      <c r="AM1110" s="330"/>
    </row>
    <row r="1111" spans="1:39" ht="15.75">
      <c r="B1111" s="391" t="s">
        <v>349</v>
      </c>
      <c r="C1111" s="392"/>
      <c r="D1111" s="392"/>
      <c r="E1111" s="392"/>
      <c r="F1111" s="392"/>
      <c r="G1111" s="392"/>
      <c r="H1111" s="392"/>
      <c r="I1111" s="392"/>
      <c r="J1111" s="392"/>
      <c r="K1111" s="392"/>
      <c r="L1111" s="392"/>
      <c r="M1111" s="392"/>
      <c r="N1111" s="392"/>
      <c r="O1111" s="392"/>
      <c r="P1111" s="392"/>
      <c r="Q1111" s="392"/>
      <c r="R1111" s="392"/>
      <c r="S1111" s="392"/>
      <c r="T1111" s="392"/>
      <c r="U1111" s="392"/>
      <c r="V1111" s="392"/>
      <c r="W1111" s="392"/>
      <c r="X1111" s="392"/>
      <c r="Y1111" s="392">
        <f>HLOOKUP(Y767,'2. LRAMVA Threshold'!$B$42:$Q$53,12,FALSE)</f>
        <v>0</v>
      </c>
      <c r="Z1111" s="392">
        <f>HLOOKUP(Z767,'2. LRAMVA Threshold'!$B$42:$Q$53,12,FALSE)</f>
        <v>0</v>
      </c>
      <c r="AA1111" s="392">
        <f>HLOOKUP(AA767,'2. LRAMVA Threshold'!$B$42:$Q$53,12,FALSE)</f>
        <v>0</v>
      </c>
      <c r="AB1111" s="392">
        <f>HLOOKUP(AB767,'2. LRAMVA Threshold'!$B$42:$Q$53,12,FALSE)</f>
        <v>0</v>
      </c>
      <c r="AC1111" s="392">
        <f>HLOOKUP(AC767,'2. LRAMVA Threshold'!$B$42:$Q$53,12,FALSE)</f>
        <v>0</v>
      </c>
      <c r="AD1111" s="392">
        <f>HLOOKUP(AD767,'2. LRAMVA Threshold'!$B$42:$Q$53,12,FALSE)</f>
        <v>0</v>
      </c>
      <c r="AE1111" s="392">
        <f>HLOOKUP(AE767,'2. LRAMVA Threshold'!$B$42:$Q$53,12,FALSE)</f>
        <v>0</v>
      </c>
      <c r="AF1111" s="392">
        <f>HLOOKUP(AF767,'2. LRAMVA Threshold'!$B$42:$Q$53,12,FALSE)</f>
        <v>0</v>
      </c>
      <c r="AG1111" s="392">
        <f>HLOOKUP(AG767,'2. LRAMVA Threshold'!$B$42:$Q$53,12,FALSE)</f>
        <v>0</v>
      </c>
      <c r="AH1111" s="392">
        <f>HLOOKUP(AH767,'2. LRAMVA Threshold'!$B$42:$Q$53,12,FALSE)</f>
        <v>0</v>
      </c>
      <c r="AI1111" s="392">
        <f>HLOOKUP(AI767,'2. LRAMVA Threshold'!$B$42:$Q$53,12,FALSE)</f>
        <v>0</v>
      </c>
      <c r="AJ1111" s="392">
        <f>HLOOKUP(AJ767,'2. LRAMVA Threshold'!$B$42:$Q$53,12,FALSE)</f>
        <v>0</v>
      </c>
      <c r="AK1111" s="392">
        <f>HLOOKUP(AK767,'2. LRAMVA Threshold'!$B$42:$Q$53,12,FALSE)</f>
        <v>0</v>
      </c>
      <c r="AL1111" s="392">
        <f>HLOOKUP(AL767,'2. LRAMVA Threshold'!$B$42:$Q$53,12,FALSE)</f>
        <v>0</v>
      </c>
      <c r="AM1111" s="442"/>
    </row>
    <row r="1112" spans="1:39">
      <c r="B1112" s="394"/>
      <c r="C1112" s="432"/>
      <c r="D1112" s="433"/>
      <c r="E1112" s="433"/>
      <c r="F1112" s="433"/>
      <c r="G1112" s="433"/>
      <c r="H1112" s="433"/>
      <c r="I1112" s="433"/>
      <c r="J1112" s="433"/>
      <c r="K1112" s="433"/>
      <c r="L1112" s="433"/>
      <c r="M1112" s="433"/>
      <c r="N1112" s="433"/>
      <c r="O1112" s="434"/>
      <c r="P1112" s="433"/>
      <c r="Q1112" s="433"/>
      <c r="R1112" s="433"/>
      <c r="S1112" s="435"/>
      <c r="T1112" s="435"/>
      <c r="U1112" s="435"/>
      <c r="V1112" s="435"/>
      <c r="W1112" s="433"/>
      <c r="X1112" s="433"/>
      <c r="Y1112" s="436"/>
      <c r="Z1112" s="436"/>
      <c r="AA1112" s="436"/>
      <c r="AB1112" s="436"/>
      <c r="AC1112" s="436"/>
      <c r="AD1112" s="436"/>
      <c r="AE1112" s="436"/>
      <c r="AF1112" s="399"/>
      <c r="AG1112" s="399"/>
      <c r="AH1112" s="399"/>
      <c r="AI1112" s="399"/>
      <c r="AJ1112" s="399"/>
      <c r="AK1112" s="399"/>
      <c r="AL1112" s="399"/>
      <c r="AM1112" s="400"/>
    </row>
    <row r="1113" spans="1:39">
      <c r="B1113" s="324" t="s">
        <v>350</v>
      </c>
      <c r="C1113" s="338"/>
      <c r="D1113" s="338"/>
      <c r="E1113" s="376"/>
      <c r="F1113" s="376"/>
      <c r="G1113" s="376"/>
      <c r="H1113" s="376"/>
      <c r="I1113" s="376"/>
      <c r="J1113" s="376"/>
      <c r="K1113" s="376"/>
      <c r="L1113" s="376"/>
      <c r="M1113" s="376"/>
      <c r="N1113" s="376"/>
      <c r="O1113" s="291"/>
      <c r="P1113" s="340"/>
      <c r="Q1113" s="340"/>
      <c r="R1113" s="340"/>
      <c r="S1113" s="339"/>
      <c r="T1113" s="339"/>
      <c r="U1113" s="339"/>
      <c r="V1113" s="339"/>
      <c r="W1113" s="340"/>
      <c r="X1113" s="340"/>
      <c r="Y1113" s="341">
        <f>HLOOKUP(Y$35,'3.  Distribution Rates'!$C$122:$P$133,12,FALSE)</f>
        <v>0</v>
      </c>
      <c r="Z1113" s="341">
        <f>HLOOKUP(Z$35,'3.  Distribution Rates'!$C$122:$P$133,12,FALSE)</f>
        <v>0</v>
      </c>
      <c r="AA1113" s="341">
        <f>HLOOKUP(AA$35,'3.  Distribution Rates'!$C$122:$P$133,12,FALSE)</f>
        <v>0</v>
      </c>
      <c r="AB1113" s="341">
        <f>HLOOKUP(AB$35,'3.  Distribution Rates'!$C$122:$P$133,12,FALSE)</f>
        <v>0</v>
      </c>
      <c r="AC1113" s="341">
        <f>HLOOKUP(AC$35,'3.  Distribution Rates'!$C$122:$P$133,12,FALSE)</f>
        <v>0</v>
      </c>
      <c r="AD1113" s="341">
        <f>HLOOKUP(AD$35,'3.  Distribution Rates'!$C$122:$P$133,12,FALSE)</f>
        <v>0</v>
      </c>
      <c r="AE1113" s="341">
        <f>HLOOKUP(AE$35,'3.  Distribution Rates'!$C$122:$P$133,12,FALSE)</f>
        <v>0</v>
      </c>
      <c r="AF1113" s="341">
        <f>HLOOKUP(AF$35,'3.  Distribution Rates'!$C$122:$P$133,12,FALSE)</f>
        <v>0</v>
      </c>
      <c r="AG1113" s="341">
        <f>HLOOKUP(AG$35,'3.  Distribution Rates'!$C$122:$P$133,12,FALSE)</f>
        <v>0</v>
      </c>
      <c r="AH1113" s="341">
        <f>HLOOKUP(AH$35,'3.  Distribution Rates'!$C$122:$P$133,12,FALSE)</f>
        <v>0</v>
      </c>
      <c r="AI1113" s="341">
        <f>HLOOKUP(AI$35,'3.  Distribution Rates'!$C$122:$P$133,12,FALSE)</f>
        <v>0</v>
      </c>
      <c r="AJ1113" s="341">
        <f>HLOOKUP(AJ$35,'3.  Distribution Rates'!$C$122:$P$133,12,FALSE)</f>
        <v>0</v>
      </c>
      <c r="AK1113" s="341">
        <f>HLOOKUP(AK$35,'3.  Distribution Rates'!$C$122:$P$133,12,FALSE)</f>
        <v>0</v>
      </c>
      <c r="AL1113" s="341">
        <f>HLOOKUP(AL$35,'3.  Distribution Rates'!$C$122:$P$133,12,FALSE)</f>
        <v>0</v>
      </c>
      <c r="AM1113" s="444"/>
    </row>
    <row r="1114" spans="1:39">
      <c r="B1114" s="324" t="s">
        <v>354</v>
      </c>
      <c r="C1114" s="345"/>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8">
        <f>'4.  2011-2014 LRAM'!Y143*Y1113</f>
        <v>0</v>
      </c>
      <c r="Z1114" s="378">
        <f>'4.  2011-2014 LRAM'!Z143*Z1113</f>
        <v>0</v>
      </c>
      <c r="AA1114" s="378">
        <f>'4.  2011-2014 LRAM'!AA143*AA1113</f>
        <v>0</v>
      </c>
      <c r="AB1114" s="378">
        <f>'4.  2011-2014 LRAM'!AB143*AB1113</f>
        <v>0</v>
      </c>
      <c r="AC1114" s="378">
        <f>'4.  2011-2014 LRAM'!AC143*AC1113</f>
        <v>0</v>
      </c>
      <c r="AD1114" s="378">
        <f>'4.  2011-2014 LRAM'!AD143*AD1113</f>
        <v>0</v>
      </c>
      <c r="AE1114" s="378">
        <f>'4.  2011-2014 LRAM'!AE143*AE1113</f>
        <v>0</v>
      </c>
      <c r="AF1114" s="378">
        <f>'4.  2011-2014 LRAM'!AF143*AF1113</f>
        <v>0</v>
      </c>
      <c r="AG1114" s="378">
        <f>'4.  2011-2014 LRAM'!AG143*AG1113</f>
        <v>0</v>
      </c>
      <c r="AH1114" s="378">
        <f>'4.  2011-2014 LRAM'!AH143*AH1113</f>
        <v>0</v>
      </c>
      <c r="AI1114" s="378">
        <f>'4.  2011-2014 LRAM'!AI143*AI1113</f>
        <v>0</v>
      </c>
      <c r="AJ1114" s="378">
        <f>'4.  2011-2014 LRAM'!AJ143*AJ1113</f>
        <v>0</v>
      </c>
      <c r="AK1114" s="378">
        <f>'4.  2011-2014 LRAM'!AK143*AK1113</f>
        <v>0</v>
      </c>
      <c r="AL1114" s="378">
        <f>'4.  2011-2014 LRAM'!AL143*AL1113</f>
        <v>0</v>
      </c>
      <c r="AM1114" s="628">
        <f t="shared" ref="AM1114:AM1123" si="3424">SUM(Y1114:AL1114)</f>
        <v>0</v>
      </c>
    </row>
    <row r="1115" spans="1:39">
      <c r="B1115" s="324" t="s">
        <v>355</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f>'4.  2011-2014 LRAM'!Y272*Y1113</f>
        <v>0</v>
      </c>
      <c r="Z1115" s="378">
        <f>'4.  2011-2014 LRAM'!Z272*Z1113</f>
        <v>0</v>
      </c>
      <c r="AA1115" s="378">
        <f>'4.  2011-2014 LRAM'!AA272*AA1113</f>
        <v>0</v>
      </c>
      <c r="AB1115" s="378">
        <f>'4.  2011-2014 LRAM'!AB272*AB1113</f>
        <v>0</v>
      </c>
      <c r="AC1115" s="378">
        <f>'4.  2011-2014 LRAM'!AC272*AC1113</f>
        <v>0</v>
      </c>
      <c r="AD1115" s="378">
        <f>'4.  2011-2014 LRAM'!AD272*AD1113</f>
        <v>0</v>
      </c>
      <c r="AE1115" s="378">
        <f>'4.  2011-2014 LRAM'!AE272*AE1113</f>
        <v>0</v>
      </c>
      <c r="AF1115" s="378">
        <f>'4.  2011-2014 LRAM'!AF272*AF1113</f>
        <v>0</v>
      </c>
      <c r="AG1115" s="378">
        <f>'4.  2011-2014 LRAM'!AG272*AG1113</f>
        <v>0</v>
      </c>
      <c r="AH1115" s="378">
        <f>'4.  2011-2014 LRAM'!AH272*AH1113</f>
        <v>0</v>
      </c>
      <c r="AI1115" s="378">
        <f>'4.  2011-2014 LRAM'!AI272*AI1113</f>
        <v>0</v>
      </c>
      <c r="AJ1115" s="378">
        <f>'4.  2011-2014 LRAM'!AJ272*AJ1113</f>
        <v>0</v>
      </c>
      <c r="AK1115" s="378">
        <f>'4.  2011-2014 LRAM'!AK272*AK1113</f>
        <v>0</v>
      </c>
      <c r="AL1115" s="378">
        <f>'4.  2011-2014 LRAM'!AL272*AL1113</f>
        <v>0</v>
      </c>
      <c r="AM1115" s="628">
        <f t="shared" si="3424"/>
        <v>0</v>
      </c>
    </row>
    <row r="1116" spans="1:39">
      <c r="B1116" s="324" t="s">
        <v>356</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f>'4.  2011-2014 LRAM'!Y401*Y1113</f>
        <v>0</v>
      </c>
      <c r="Z1116" s="378">
        <f>'4.  2011-2014 LRAM'!Z401*Z1113</f>
        <v>0</v>
      </c>
      <c r="AA1116" s="378">
        <f>'4.  2011-2014 LRAM'!AA401*AA1113</f>
        <v>0</v>
      </c>
      <c r="AB1116" s="378">
        <f>'4.  2011-2014 LRAM'!AB401*AB1113</f>
        <v>0</v>
      </c>
      <c r="AC1116" s="378">
        <f>'4.  2011-2014 LRAM'!AC401*AC1113</f>
        <v>0</v>
      </c>
      <c r="AD1116" s="378">
        <f>'4.  2011-2014 LRAM'!AD401*AD1113</f>
        <v>0</v>
      </c>
      <c r="AE1116" s="378">
        <f>'4.  2011-2014 LRAM'!AE401*AE1113</f>
        <v>0</v>
      </c>
      <c r="AF1116" s="378">
        <f>'4.  2011-2014 LRAM'!AF401*AF1113</f>
        <v>0</v>
      </c>
      <c r="AG1116" s="378">
        <f>'4.  2011-2014 LRAM'!AG401*AG1113</f>
        <v>0</v>
      </c>
      <c r="AH1116" s="378">
        <f>'4.  2011-2014 LRAM'!AH401*AH1113</f>
        <v>0</v>
      </c>
      <c r="AI1116" s="378">
        <f>'4.  2011-2014 LRAM'!AI401*AI1113</f>
        <v>0</v>
      </c>
      <c r="AJ1116" s="378">
        <f>'4.  2011-2014 LRAM'!AJ401*AJ1113</f>
        <v>0</v>
      </c>
      <c r="AK1116" s="378">
        <f>'4.  2011-2014 LRAM'!AK401*AK1113</f>
        <v>0</v>
      </c>
      <c r="AL1116" s="378">
        <f>'4.  2011-2014 LRAM'!AL401*AL1113</f>
        <v>0</v>
      </c>
      <c r="AM1116" s="628">
        <f t="shared" si="3424"/>
        <v>0</v>
      </c>
    </row>
    <row r="1117" spans="1:39">
      <c r="B1117" s="324" t="s">
        <v>357</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f>'4.  2011-2014 LRAM'!Y531*Y1113</f>
        <v>0</v>
      </c>
      <c r="Z1117" s="378">
        <f>'4.  2011-2014 LRAM'!Z531*Z1113</f>
        <v>0</v>
      </c>
      <c r="AA1117" s="378">
        <f>'4.  2011-2014 LRAM'!AA531*AA1113</f>
        <v>0</v>
      </c>
      <c r="AB1117" s="378">
        <f>'4.  2011-2014 LRAM'!AB531*AB1113</f>
        <v>0</v>
      </c>
      <c r="AC1117" s="378">
        <f>'4.  2011-2014 LRAM'!AC531*AC1113</f>
        <v>0</v>
      </c>
      <c r="AD1117" s="378">
        <f>'4.  2011-2014 LRAM'!AD531*AD1113</f>
        <v>0</v>
      </c>
      <c r="AE1117" s="378">
        <f>'4.  2011-2014 LRAM'!AE531*AE1113</f>
        <v>0</v>
      </c>
      <c r="AF1117" s="378">
        <f>'4.  2011-2014 LRAM'!AF531*AF1113</f>
        <v>0</v>
      </c>
      <c r="AG1117" s="378">
        <f>'4.  2011-2014 LRAM'!AG531*AG1113</f>
        <v>0</v>
      </c>
      <c r="AH1117" s="378">
        <f>'4.  2011-2014 LRAM'!AH531*AH1113</f>
        <v>0</v>
      </c>
      <c r="AI1117" s="378">
        <f>'4.  2011-2014 LRAM'!AI531*AI1113</f>
        <v>0</v>
      </c>
      <c r="AJ1117" s="378">
        <f>'4.  2011-2014 LRAM'!AJ531*AJ1113</f>
        <v>0</v>
      </c>
      <c r="AK1117" s="378">
        <f>'4.  2011-2014 LRAM'!AK531*AK1113</f>
        <v>0</v>
      </c>
      <c r="AL1117" s="378">
        <f>'4.  2011-2014 LRAM'!AL531*AL1113</f>
        <v>0</v>
      </c>
      <c r="AM1117" s="628">
        <f t="shared" si="3424"/>
        <v>0</v>
      </c>
    </row>
    <row r="1118" spans="1:39">
      <c r="B1118" s="324" t="s">
        <v>358</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f t="shared" ref="Y1118:AL1118" si="3425">Y212*Y1113</f>
        <v>0</v>
      </c>
      <c r="Z1118" s="378">
        <f t="shared" si="3425"/>
        <v>0</v>
      </c>
      <c r="AA1118" s="378">
        <f t="shared" si="3425"/>
        <v>0</v>
      </c>
      <c r="AB1118" s="378">
        <f t="shared" si="3425"/>
        <v>0</v>
      </c>
      <c r="AC1118" s="378">
        <f t="shared" si="3425"/>
        <v>0</v>
      </c>
      <c r="AD1118" s="378">
        <f t="shared" si="3425"/>
        <v>0</v>
      </c>
      <c r="AE1118" s="378">
        <f t="shared" si="3425"/>
        <v>0</v>
      </c>
      <c r="AF1118" s="378">
        <f t="shared" si="3425"/>
        <v>0</v>
      </c>
      <c r="AG1118" s="378">
        <f t="shared" si="3425"/>
        <v>0</v>
      </c>
      <c r="AH1118" s="378">
        <f t="shared" si="3425"/>
        <v>0</v>
      </c>
      <c r="AI1118" s="378">
        <f t="shared" si="3425"/>
        <v>0</v>
      </c>
      <c r="AJ1118" s="378">
        <f t="shared" si="3425"/>
        <v>0</v>
      </c>
      <c r="AK1118" s="378">
        <f t="shared" si="3425"/>
        <v>0</v>
      </c>
      <c r="AL1118" s="378">
        <f t="shared" si="3425"/>
        <v>0</v>
      </c>
      <c r="AM1118" s="628">
        <f t="shared" si="3424"/>
        <v>0</v>
      </c>
    </row>
    <row r="1119" spans="1:39">
      <c r="B1119" s="324" t="s">
        <v>359</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 t="shared" ref="Y1119:AL1119" si="3426">Y395*Y1113</f>
        <v>0</v>
      </c>
      <c r="Z1119" s="378">
        <f t="shared" si="3426"/>
        <v>0</v>
      </c>
      <c r="AA1119" s="378">
        <f t="shared" si="3426"/>
        <v>0</v>
      </c>
      <c r="AB1119" s="378">
        <f t="shared" si="3426"/>
        <v>0</v>
      </c>
      <c r="AC1119" s="378">
        <f t="shared" si="3426"/>
        <v>0</v>
      </c>
      <c r="AD1119" s="378">
        <f t="shared" si="3426"/>
        <v>0</v>
      </c>
      <c r="AE1119" s="378">
        <f t="shared" si="3426"/>
        <v>0</v>
      </c>
      <c r="AF1119" s="378">
        <f t="shared" si="3426"/>
        <v>0</v>
      </c>
      <c r="AG1119" s="378">
        <f t="shared" si="3426"/>
        <v>0</v>
      </c>
      <c r="AH1119" s="378">
        <f t="shared" si="3426"/>
        <v>0</v>
      </c>
      <c r="AI1119" s="378">
        <f t="shared" si="3426"/>
        <v>0</v>
      </c>
      <c r="AJ1119" s="378">
        <f t="shared" si="3426"/>
        <v>0</v>
      </c>
      <c r="AK1119" s="378">
        <f t="shared" si="3426"/>
        <v>0</v>
      </c>
      <c r="AL1119" s="378">
        <f t="shared" si="3426"/>
        <v>0</v>
      </c>
      <c r="AM1119" s="628">
        <f t="shared" si="3424"/>
        <v>0</v>
      </c>
    </row>
    <row r="1120" spans="1:39">
      <c r="B1120" s="324" t="s">
        <v>360</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27">Y578*Y1113</f>
        <v>0</v>
      </c>
      <c r="Z1120" s="378">
        <f t="shared" si="3427"/>
        <v>0</v>
      </c>
      <c r="AA1120" s="378">
        <f t="shared" si="3427"/>
        <v>0</v>
      </c>
      <c r="AB1120" s="378">
        <f t="shared" si="3427"/>
        <v>0</v>
      </c>
      <c r="AC1120" s="378">
        <f t="shared" si="3427"/>
        <v>0</v>
      </c>
      <c r="AD1120" s="378">
        <f t="shared" si="3427"/>
        <v>0</v>
      </c>
      <c r="AE1120" s="378">
        <f t="shared" si="3427"/>
        <v>0</v>
      </c>
      <c r="AF1120" s="378">
        <f t="shared" si="3427"/>
        <v>0</v>
      </c>
      <c r="AG1120" s="378">
        <f t="shared" si="3427"/>
        <v>0</v>
      </c>
      <c r="AH1120" s="378">
        <f t="shared" si="3427"/>
        <v>0</v>
      </c>
      <c r="AI1120" s="378">
        <f t="shared" si="3427"/>
        <v>0</v>
      </c>
      <c r="AJ1120" s="378">
        <f t="shared" si="3427"/>
        <v>0</v>
      </c>
      <c r="AK1120" s="378">
        <f t="shared" si="3427"/>
        <v>0</v>
      </c>
      <c r="AL1120" s="378">
        <f t="shared" si="3427"/>
        <v>0</v>
      </c>
      <c r="AM1120" s="628">
        <f t="shared" si="3424"/>
        <v>0</v>
      </c>
    </row>
    <row r="1121" spans="2:39">
      <c r="B1121" s="324" t="s">
        <v>361</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28">Y761*Y1113</f>
        <v>0</v>
      </c>
      <c r="Z1121" s="378">
        <f t="shared" si="3428"/>
        <v>0</v>
      </c>
      <c r="AA1121" s="378">
        <f t="shared" si="3428"/>
        <v>0</v>
      </c>
      <c r="AB1121" s="378">
        <f t="shared" si="3428"/>
        <v>0</v>
      </c>
      <c r="AC1121" s="378">
        <f t="shared" si="3428"/>
        <v>0</v>
      </c>
      <c r="AD1121" s="378">
        <f t="shared" si="3428"/>
        <v>0</v>
      </c>
      <c r="AE1121" s="378">
        <f t="shared" si="3428"/>
        <v>0</v>
      </c>
      <c r="AF1121" s="378">
        <f t="shared" si="3428"/>
        <v>0</v>
      </c>
      <c r="AG1121" s="378">
        <f t="shared" si="3428"/>
        <v>0</v>
      </c>
      <c r="AH1121" s="378">
        <f t="shared" si="3428"/>
        <v>0</v>
      </c>
      <c r="AI1121" s="378">
        <f t="shared" si="3428"/>
        <v>0</v>
      </c>
      <c r="AJ1121" s="378">
        <f t="shared" si="3428"/>
        <v>0</v>
      </c>
      <c r="AK1121" s="378">
        <f t="shared" si="3428"/>
        <v>0</v>
      </c>
      <c r="AL1121" s="378">
        <f t="shared" si="3428"/>
        <v>0</v>
      </c>
      <c r="AM1121" s="628">
        <f t="shared" si="3424"/>
        <v>0</v>
      </c>
    </row>
    <row r="1122" spans="2:39">
      <c r="B1122" s="324" t="s">
        <v>362</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29">Y944*Y1113</f>
        <v>0</v>
      </c>
      <c r="Z1122" s="378">
        <f t="shared" si="3429"/>
        <v>0</v>
      </c>
      <c r="AA1122" s="378">
        <f t="shared" si="3429"/>
        <v>0</v>
      </c>
      <c r="AB1122" s="378">
        <f t="shared" si="3429"/>
        <v>0</v>
      </c>
      <c r="AC1122" s="378">
        <f t="shared" si="3429"/>
        <v>0</v>
      </c>
      <c r="AD1122" s="378">
        <f t="shared" si="3429"/>
        <v>0</v>
      </c>
      <c r="AE1122" s="378">
        <f t="shared" si="3429"/>
        <v>0</v>
      </c>
      <c r="AF1122" s="378">
        <f t="shared" si="3429"/>
        <v>0</v>
      </c>
      <c r="AG1122" s="378">
        <f t="shared" si="3429"/>
        <v>0</v>
      </c>
      <c r="AH1122" s="378">
        <f t="shared" si="3429"/>
        <v>0</v>
      </c>
      <c r="AI1122" s="378">
        <f t="shared" si="3429"/>
        <v>0</v>
      </c>
      <c r="AJ1122" s="378">
        <f t="shared" si="3429"/>
        <v>0</v>
      </c>
      <c r="AK1122" s="378">
        <f t="shared" si="3429"/>
        <v>0</v>
      </c>
      <c r="AL1122" s="378">
        <f t="shared" si="3429"/>
        <v>0</v>
      </c>
      <c r="AM1122" s="628">
        <f t="shared" si="3424"/>
        <v>0</v>
      </c>
    </row>
    <row r="1123" spans="2:39">
      <c r="B1123" s="324" t="s">
        <v>363</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Y1110*Y1113</f>
        <v>0</v>
      </c>
      <c r="Z1123" s="378">
        <f>Z1110*Z1113</f>
        <v>0</v>
      </c>
      <c r="AA1123" s="378">
        <f t="shared" ref="AA1123:AL1123" si="3430">AA1110*AA1113</f>
        <v>0</v>
      </c>
      <c r="AB1123" s="378">
        <f t="shared" si="3430"/>
        <v>0</v>
      </c>
      <c r="AC1123" s="378">
        <f t="shared" si="3430"/>
        <v>0</v>
      </c>
      <c r="AD1123" s="378">
        <f t="shared" si="3430"/>
        <v>0</v>
      </c>
      <c r="AE1123" s="378">
        <f t="shared" si="3430"/>
        <v>0</v>
      </c>
      <c r="AF1123" s="378">
        <f t="shared" si="3430"/>
        <v>0</v>
      </c>
      <c r="AG1123" s="378">
        <f t="shared" si="3430"/>
        <v>0</v>
      </c>
      <c r="AH1123" s="378">
        <f t="shared" si="3430"/>
        <v>0</v>
      </c>
      <c r="AI1123" s="378">
        <f t="shared" si="3430"/>
        <v>0</v>
      </c>
      <c r="AJ1123" s="378">
        <f t="shared" si="3430"/>
        <v>0</v>
      </c>
      <c r="AK1123" s="378">
        <f t="shared" si="3430"/>
        <v>0</v>
      </c>
      <c r="AL1123" s="378">
        <f t="shared" si="3430"/>
        <v>0</v>
      </c>
      <c r="AM1123" s="628">
        <f t="shared" si="3424"/>
        <v>0</v>
      </c>
    </row>
    <row r="1124" spans="2:39" ht="15.75">
      <c r="B1124" s="349" t="s">
        <v>353</v>
      </c>
      <c r="C1124" s="345"/>
      <c r="D1124" s="336"/>
      <c r="E1124" s="334"/>
      <c r="F1124" s="334"/>
      <c r="G1124" s="334"/>
      <c r="H1124" s="334"/>
      <c r="I1124" s="334"/>
      <c r="J1124" s="334"/>
      <c r="K1124" s="334"/>
      <c r="L1124" s="334"/>
      <c r="M1124" s="334"/>
      <c r="N1124" s="334"/>
      <c r="O1124" s="300"/>
      <c r="P1124" s="334"/>
      <c r="Q1124" s="334"/>
      <c r="R1124" s="334"/>
      <c r="S1124" s="336"/>
      <c r="T1124" s="336"/>
      <c r="U1124" s="336"/>
      <c r="V1124" s="336"/>
      <c r="W1124" s="334"/>
      <c r="X1124" s="334"/>
      <c r="Y1124" s="346">
        <f>SUM(Y1114:Y1123)</f>
        <v>0</v>
      </c>
      <c r="Z1124" s="346">
        <f t="shared" ref="Z1124:AE1124" si="3431">SUM(Z1114:Z1123)</f>
        <v>0</v>
      </c>
      <c r="AA1124" s="346">
        <f t="shared" si="3431"/>
        <v>0</v>
      </c>
      <c r="AB1124" s="346">
        <f t="shared" si="3431"/>
        <v>0</v>
      </c>
      <c r="AC1124" s="346">
        <f t="shared" si="3431"/>
        <v>0</v>
      </c>
      <c r="AD1124" s="346">
        <f t="shared" si="3431"/>
        <v>0</v>
      </c>
      <c r="AE1124" s="346">
        <f t="shared" si="3431"/>
        <v>0</v>
      </c>
      <c r="AF1124" s="346">
        <f>SUM(AF1114:AF1123)</f>
        <v>0</v>
      </c>
      <c r="AG1124" s="346">
        <f t="shared" ref="AG1124:AL1124" si="3432">SUM(AG1114:AG1123)</f>
        <v>0</v>
      </c>
      <c r="AH1124" s="346">
        <f t="shared" si="3432"/>
        <v>0</v>
      </c>
      <c r="AI1124" s="346">
        <f t="shared" si="3432"/>
        <v>0</v>
      </c>
      <c r="AJ1124" s="346">
        <f t="shared" si="3432"/>
        <v>0</v>
      </c>
      <c r="AK1124" s="346">
        <f t="shared" si="3432"/>
        <v>0</v>
      </c>
      <c r="AL1124" s="346">
        <f t="shared" si="3432"/>
        <v>0</v>
      </c>
      <c r="AM1124" s="407">
        <f>SUM(AM1114:AM1123)</f>
        <v>0</v>
      </c>
    </row>
    <row r="1125" spans="2:39" ht="15.75">
      <c r="B1125" s="349" t="s">
        <v>352</v>
      </c>
      <c r="C1125" s="345"/>
      <c r="D1125" s="350"/>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7">
        <f>Y1111*Y1113</f>
        <v>0</v>
      </c>
      <c r="Z1125" s="347">
        <f t="shared" ref="Z1125:AE1125" si="3433">Z1111*Z1113</f>
        <v>0</v>
      </c>
      <c r="AA1125" s="347">
        <f>AA1111*AA1113</f>
        <v>0</v>
      </c>
      <c r="AB1125" s="347">
        <f t="shared" si="3433"/>
        <v>0</v>
      </c>
      <c r="AC1125" s="347">
        <f t="shared" si="3433"/>
        <v>0</v>
      </c>
      <c r="AD1125" s="347">
        <f t="shared" si="3433"/>
        <v>0</v>
      </c>
      <c r="AE1125" s="347">
        <f t="shared" si="3433"/>
        <v>0</v>
      </c>
      <c r="AF1125" s="347">
        <f t="shared" ref="AF1125:AL1125" si="3434">AF1111*AF1113</f>
        <v>0</v>
      </c>
      <c r="AG1125" s="347">
        <f t="shared" si="3434"/>
        <v>0</v>
      </c>
      <c r="AH1125" s="347">
        <f t="shared" si="3434"/>
        <v>0</v>
      </c>
      <c r="AI1125" s="347">
        <f t="shared" si="3434"/>
        <v>0</v>
      </c>
      <c r="AJ1125" s="347">
        <f t="shared" si="3434"/>
        <v>0</v>
      </c>
      <c r="AK1125" s="347">
        <f t="shared" si="3434"/>
        <v>0</v>
      </c>
      <c r="AL1125" s="347">
        <f t="shared" si="3434"/>
        <v>0</v>
      </c>
      <c r="AM1125" s="407">
        <f>SUM(Y1125:AL1125)</f>
        <v>0</v>
      </c>
    </row>
    <row r="1126" spans="2:39" ht="15.75">
      <c r="B1126" s="349" t="s">
        <v>351</v>
      </c>
      <c r="C1126" s="345"/>
      <c r="D1126" s="350"/>
      <c r="E1126" s="334"/>
      <c r="F1126" s="334"/>
      <c r="G1126" s="334"/>
      <c r="H1126" s="334"/>
      <c r="I1126" s="334"/>
      <c r="J1126" s="334"/>
      <c r="K1126" s="334"/>
      <c r="L1126" s="334"/>
      <c r="M1126" s="334"/>
      <c r="N1126" s="334"/>
      <c r="O1126" s="300"/>
      <c r="P1126" s="334"/>
      <c r="Q1126" s="334"/>
      <c r="R1126" s="334"/>
      <c r="S1126" s="350"/>
      <c r="T1126" s="350"/>
      <c r="U1126" s="350"/>
      <c r="V1126" s="350"/>
      <c r="W1126" s="334"/>
      <c r="X1126" s="334"/>
      <c r="Y1126" s="351"/>
      <c r="Z1126" s="351"/>
      <c r="AA1126" s="351"/>
      <c r="AB1126" s="351"/>
      <c r="AC1126" s="351"/>
      <c r="AD1126" s="351"/>
      <c r="AE1126" s="351"/>
      <c r="AF1126" s="351"/>
      <c r="AG1126" s="351"/>
      <c r="AH1126" s="351"/>
      <c r="AI1126" s="351"/>
      <c r="AJ1126" s="351"/>
      <c r="AK1126" s="351"/>
      <c r="AL1126" s="351"/>
      <c r="AM1126" s="407">
        <f>AM1124-AM1125</f>
        <v>0</v>
      </c>
    </row>
    <row r="1127" spans="2:39">
      <c r="B1127" s="381"/>
      <c r="C1127" s="445"/>
      <c r="D1127" s="445"/>
      <c r="E1127" s="446"/>
      <c r="F1127" s="446"/>
      <c r="G1127" s="446"/>
      <c r="H1127" s="446"/>
      <c r="I1127" s="446"/>
      <c r="J1127" s="446"/>
      <c r="K1127" s="446"/>
      <c r="L1127" s="446"/>
      <c r="M1127" s="446"/>
      <c r="N1127" s="446"/>
      <c r="O1127" s="447"/>
      <c r="P1127" s="446"/>
      <c r="Q1127" s="446"/>
      <c r="R1127" s="446"/>
      <c r="S1127" s="445"/>
      <c r="T1127" s="448"/>
      <c r="U1127" s="445"/>
      <c r="V1127" s="445"/>
      <c r="W1127" s="446"/>
      <c r="X1127" s="446"/>
      <c r="Y1127" s="449"/>
      <c r="Z1127" s="449"/>
      <c r="AA1127" s="449"/>
      <c r="AB1127" s="449"/>
      <c r="AC1127" s="449"/>
      <c r="AD1127" s="449"/>
      <c r="AE1127" s="449"/>
      <c r="AF1127" s="449"/>
      <c r="AG1127" s="449"/>
      <c r="AH1127" s="449"/>
      <c r="AI1127" s="449"/>
      <c r="AJ1127" s="449"/>
      <c r="AK1127" s="449"/>
      <c r="AL1127" s="449"/>
      <c r="AM1127" s="386"/>
    </row>
    <row r="1128" spans="2:39" ht="19.5" customHeight="1">
      <c r="B1128" s="368" t="s">
        <v>599</v>
      </c>
      <c r="C1128" s="387"/>
      <c r="D1128" s="388"/>
      <c r="E1128" s="388"/>
      <c r="F1128" s="388"/>
      <c r="G1128" s="388"/>
      <c r="H1128" s="388"/>
      <c r="I1128" s="388"/>
      <c r="J1128" s="388"/>
      <c r="K1128" s="388"/>
      <c r="L1128" s="388"/>
      <c r="M1128" s="388"/>
      <c r="N1128" s="388"/>
      <c r="O1128" s="388"/>
      <c r="P1128" s="388"/>
      <c r="Q1128" s="388"/>
      <c r="R1128" s="388"/>
      <c r="S1128" s="371"/>
      <c r="T1128" s="372"/>
      <c r="U1128" s="388"/>
      <c r="V1128" s="388"/>
      <c r="W1128" s="388"/>
      <c r="X1128" s="388"/>
      <c r="Y1128" s="409"/>
      <c r="Z1128" s="409"/>
      <c r="AA1128" s="409"/>
      <c r="AB1128" s="409"/>
      <c r="AC1128" s="409"/>
      <c r="AD1128" s="409"/>
      <c r="AE1128" s="409"/>
      <c r="AF1128" s="409"/>
      <c r="AG1128" s="409"/>
      <c r="AH1128" s="409"/>
      <c r="AI1128" s="409"/>
      <c r="AJ1128" s="409"/>
      <c r="AK1128" s="409"/>
      <c r="AL1128" s="409"/>
      <c r="AM1128" s="389"/>
    </row>
    <row r="1130" spans="2:39">
      <c r="B1130" s="589" t="s">
        <v>529</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82"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399" location="'5.  2015-2020 LRAM'!A1" display="Return to top" xr:uid="{00000000-0004-0000-0A00-000008000000}"/>
    <hyperlink ref="D765" location="'5.  2015-2020 LRAM'!A1" display="Return to top" xr:uid="{00000000-0004-0000-0A00-000009000000}"/>
    <hyperlink ref="D948" location="'5.  2015-2020 LRAM'!A1" display="Return to top" xr:uid="{00000000-0004-0000-0A00-00000A000000}"/>
    <hyperlink ref="B1130" location="'5.  2015-2020 LRAM'!A1" display="Return to top" xr:uid="{00000000-0004-0000-0A00-00000B000000}"/>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165"/>
  <sheetViews>
    <sheetView zoomScale="90" zoomScaleNormal="90" workbookViewId="0">
      <selection activeCell="A10" sqref="A10"/>
    </sheetView>
  </sheetViews>
  <sheetFormatPr defaultColWidth="9.140625"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customWidth="1"/>
    <col min="17" max="17" width="14" style="12" customWidth="1"/>
    <col min="18" max="18" width="15.7109375" style="12" customWidth="1"/>
    <col min="19" max="19" width="14.140625" style="12" customWidth="1"/>
    <col min="20" max="22" width="15" style="12" customWidth="1"/>
    <col min="23" max="23" width="13.42578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09" t="s">
        <v>554</v>
      </c>
      <c r="D6" s="177"/>
      <c r="E6" s="177"/>
      <c r="F6" s="17"/>
      <c r="G6" s="177"/>
      <c r="H6" s="178"/>
      <c r="I6" s="179"/>
      <c r="J6" s="179"/>
      <c r="K6" s="179"/>
      <c r="L6" s="179"/>
      <c r="M6" s="179"/>
      <c r="N6" s="177"/>
      <c r="O6" s="177"/>
      <c r="P6" s="177"/>
      <c r="Q6" s="177"/>
      <c r="R6" s="177"/>
      <c r="S6" s="177"/>
      <c r="T6" s="177"/>
      <c r="U6" s="177"/>
      <c r="V6" s="177"/>
      <c r="W6" s="17"/>
    </row>
    <row r="7" spans="1:28" s="9" customFormat="1" ht="25.1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507</v>
      </c>
      <c r="C8" s="810" t="s">
        <v>678</v>
      </c>
      <c r="D8" s="810"/>
      <c r="E8" s="810"/>
      <c r="F8" s="810"/>
      <c r="G8" s="810"/>
      <c r="H8" s="810"/>
      <c r="I8" s="810"/>
      <c r="J8" s="810"/>
      <c r="K8" s="810"/>
      <c r="L8" s="810"/>
      <c r="M8" s="810"/>
      <c r="N8" s="810"/>
      <c r="O8" s="810"/>
      <c r="P8" s="810"/>
      <c r="Q8" s="810"/>
      <c r="R8" s="810"/>
      <c r="S8" s="810"/>
      <c r="T8" s="105"/>
      <c r="U8" s="105"/>
      <c r="V8" s="105"/>
      <c r="W8" s="105"/>
    </row>
    <row r="9" spans="1:28" s="9" customFormat="1" ht="46.9" customHeight="1">
      <c r="B9" s="55"/>
      <c r="C9" s="772" t="s">
        <v>690</v>
      </c>
      <c r="D9" s="772"/>
      <c r="E9" s="772"/>
      <c r="F9" s="772"/>
      <c r="G9" s="772"/>
      <c r="H9" s="772"/>
      <c r="I9" s="772"/>
      <c r="J9" s="772"/>
      <c r="K9" s="772"/>
      <c r="L9" s="772"/>
      <c r="M9" s="772"/>
      <c r="N9" s="772"/>
      <c r="O9" s="772"/>
      <c r="P9" s="772"/>
      <c r="Q9" s="772"/>
      <c r="R9" s="772"/>
      <c r="S9" s="772"/>
      <c r="T9" s="105"/>
      <c r="U9" s="105"/>
      <c r="V9" s="105"/>
      <c r="W9" s="105"/>
    </row>
    <row r="10" spans="1:28" s="9" customFormat="1" ht="37.9" customHeight="1">
      <c r="B10" s="88"/>
      <c r="C10" s="788" t="s">
        <v>691</v>
      </c>
      <c r="D10" s="772"/>
      <c r="E10" s="772"/>
      <c r="F10" s="772"/>
      <c r="G10" s="772"/>
      <c r="H10" s="772"/>
      <c r="I10" s="772"/>
      <c r="J10" s="772"/>
      <c r="K10" s="772"/>
      <c r="L10" s="772"/>
      <c r="M10" s="772"/>
      <c r="N10" s="772"/>
      <c r="O10" s="772"/>
      <c r="P10" s="772"/>
      <c r="Q10" s="772"/>
      <c r="R10" s="772"/>
      <c r="S10" s="772"/>
      <c r="T10" s="88"/>
      <c r="U10" s="88"/>
      <c r="V10" s="88"/>
    </row>
    <row r="11" spans="1:28" ht="32.450000000000003"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809" t="s">
        <v>235</v>
      </c>
      <c r="C12" s="809"/>
      <c r="D12" s="181"/>
      <c r="E12" s="182" t="s">
        <v>236</v>
      </c>
      <c r="F12" s="51"/>
      <c r="G12" s="51"/>
      <c r="H12" s="44"/>
      <c r="I12" s="51"/>
      <c r="K12" s="591" t="s">
        <v>538</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473</v>
      </c>
      <c r="D14" s="203"/>
      <c r="E14" s="204" t="s">
        <v>62</v>
      </c>
      <c r="F14" s="204" t="s">
        <v>495</v>
      </c>
      <c r="G14" s="204" t="s">
        <v>63</v>
      </c>
      <c r="H14" s="204" t="s">
        <v>64</v>
      </c>
      <c r="I14" s="204" t="str">
        <f>'1.  LRAMVA Summary'!D52</f>
        <v>Residential</v>
      </c>
      <c r="J14" s="204" t="str">
        <f>'1.  LRAMVA Summary'!E52</f>
        <v>GS&lt;50 kW</v>
      </c>
      <c r="K14" s="204" t="str">
        <f>'1.  LRAMVA Summary'!F52</f>
        <v>GS 50kW to 4999 kW</v>
      </c>
      <c r="L14" s="204" t="str">
        <f>'1.  LRAMVA Summary'!G52</f>
        <v>Unmettered Scattered Load</v>
      </c>
      <c r="M14" s="204" t="str">
        <f>'1.  LRAMVA Summary'!H52</f>
        <v>Sentinel Lighiting</v>
      </c>
      <c r="N14" s="204" t="str">
        <f>'1.  LRAMVA Summary'!I52</f>
        <v>Street Lighting</v>
      </c>
      <c r="O14" s="204" t="str">
        <f>'1.  LRAMVA Summary'!J52</f>
        <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-0.91725698163750002</v>
      </c>
      <c r="J16" s="211">
        <f>SUM('1.  LRAMVA Summary'!E$54:E$55)*(MONTH($E16)-1)/12*$H16</f>
        <v>0.10351248244166668</v>
      </c>
      <c r="K16" s="211">
        <f>SUM('1.  LRAMVA Summary'!F$54:F$55)*(MONTH($E16)-1)/12*$H16</f>
        <v>-5.3746139999999998E-2</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-0.86749063919583336</v>
      </c>
    </row>
    <row r="17" spans="2:23" s="9" customFormat="1">
      <c r="B17" s="213" t="s">
        <v>46</v>
      </c>
      <c r="C17" s="213">
        <v>1.47E-2</v>
      </c>
      <c r="D17" s="206"/>
      <c r="E17" s="207">
        <v>40603</v>
      </c>
      <c r="F17" s="208">
        <v>2011</v>
      </c>
      <c r="G17" s="209" t="s">
        <v>65</v>
      </c>
      <c r="H17" s="210">
        <f>C$15/12</f>
        <v>1.225E-3</v>
      </c>
      <c r="I17" s="211">
        <f>SUM('1.  LRAMVA Summary'!D$54:D$55)*(MONTH($E17)-1)/12*$H17</f>
        <v>-1.834513963275</v>
      </c>
      <c r="J17" s="211">
        <f>SUM('1.  LRAMVA Summary'!E$54:E$55)*(MONTH($E17)-1)/12*$H17</f>
        <v>0.20702496488333336</v>
      </c>
      <c r="K17" s="211">
        <f>SUM('1.  LRAMVA Summary'!F$54:F$55)*(MONTH($E17)-1)/12*$H17</f>
        <v>-0.10749228</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-1.7349812783916667</v>
      </c>
    </row>
    <row r="18" spans="2:23" s="9" customFormat="1">
      <c r="B18" s="213" t="s">
        <v>47</v>
      </c>
      <c r="C18" s="213">
        <v>1.47E-2</v>
      </c>
      <c r="D18" s="206"/>
      <c r="E18" s="214">
        <v>40634</v>
      </c>
      <c r="F18" s="208">
        <v>2011</v>
      </c>
      <c r="G18" s="215" t="s">
        <v>66</v>
      </c>
      <c r="H18" s="210">
        <f>C$16/12</f>
        <v>1.225E-3</v>
      </c>
      <c r="I18" s="211">
        <f>SUM('1.  LRAMVA Summary'!D$54:D$55)*(MONTH($E18)-1)/12*$H18</f>
        <v>-2.7517709449125003</v>
      </c>
      <c r="J18" s="211">
        <f>SUM('1.  LRAMVA Summary'!E$54:E$55)*(MONTH($E18)-1)/12*$H18</f>
        <v>0.31053744732499999</v>
      </c>
      <c r="K18" s="211">
        <f>SUM('1.  LRAMVA Summary'!F$54:F$55)*(MONTH($E18)-1)/12*$H18</f>
        <v>-0.16123841999999999</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-2.6024719175875006</v>
      </c>
    </row>
    <row r="19" spans="2:23" s="9" customFormat="1">
      <c r="B19" s="213" t="s">
        <v>48</v>
      </c>
      <c r="C19" s="213">
        <v>1.47E-2</v>
      </c>
      <c r="D19" s="206"/>
      <c r="E19" s="214">
        <v>40664</v>
      </c>
      <c r="F19" s="208">
        <v>2011</v>
      </c>
      <c r="G19" s="215" t="s">
        <v>66</v>
      </c>
      <c r="H19" s="210">
        <f>C$16/12</f>
        <v>1.225E-3</v>
      </c>
      <c r="I19" s="211">
        <f>SUM('1.  LRAMVA Summary'!D$54:D$55)*(MONTH($E19)-1)/12*$H19</f>
        <v>-3.6690279265500001</v>
      </c>
      <c r="J19" s="211">
        <f>SUM('1.  LRAMVA Summary'!E$54:E$55)*(MONTH($E19)-1)/12*$H19</f>
        <v>0.41404992976666671</v>
      </c>
      <c r="K19" s="211">
        <f>SUM('1.  LRAMVA Summary'!F$54:F$55)*(MONTH($E19)-1)/12*$H19</f>
        <v>-0.21498455999999999</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-3.4699625567833334</v>
      </c>
    </row>
    <row r="20" spans="2:23" s="9" customFormat="1">
      <c r="B20" s="213" t="s">
        <v>49</v>
      </c>
      <c r="C20" s="213">
        <v>1.47E-2</v>
      </c>
      <c r="D20" s="206"/>
      <c r="E20" s="214">
        <v>40695</v>
      </c>
      <c r="F20" s="208">
        <v>2011</v>
      </c>
      <c r="G20" s="215" t="s">
        <v>66</v>
      </c>
      <c r="H20" s="210">
        <f>C$16/12</f>
        <v>1.225E-3</v>
      </c>
      <c r="I20" s="211">
        <f>SUM('1.  LRAMVA Summary'!D$54:D$55)*(MONTH($E20)-1)/12*$H20</f>
        <v>-4.5862849081875003</v>
      </c>
      <c r="J20" s="211">
        <f>SUM('1.  LRAMVA Summary'!E$54:E$55)*(MONTH($E20)-1)/12*$H20</f>
        <v>0.51756241220833343</v>
      </c>
      <c r="K20" s="211">
        <f>SUM('1.  LRAMVA Summary'!F$54:F$55)*(MONTH($E20)-1)/12*$H20</f>
        <v>-0.26873069999999999</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-4.3374531959791671</v>
      </c>
    </row>
    <row r="21" spans="2:23" s="9" customFormat="1">
      <c r="B21" s="213" t="s">
        <v>50</v>
      </c>
      <c r="C21" s="213">
        <v>1.47E-2</v>
      </c>
      <c r="D21" s="206"/>
      <c r="E21" s="214">
        <v>40725</v>
      </c>
      <c r="F21" s="208">
        <v>2011</v>
      </c>
      <c r="G21" s="215" t="s">
        <v>68</v>
      </c>
      <c r="H21" s="210">
        <f>C$17/12</f>
        <v>1.225E-3</v>
      </c>
      <c r="I21" s="211">
        <f>SUM('1.  LRAMVA Summary'!D$54:D$55)*(MONTH($E21)-1)/12*$H21</f>
        <v>-5.5035418898250006</v>
      </c>
      <c r="J21" s="211">
        <f>SUM('1.  LRAMVA Summary'!E$54:E$55)*(MONTH($E21)-1)/12*$H21</f>
        <v>0.62107489464999999</v>
      </c>
      <c r="K21" s="211">
        <f>SUM('1.  LRAMVA Summary'!F$54:F$55)*(MONTH($E21)-1)/12*$H21</f>
        <v>-0.32247683999999999</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-5.2049438351750013</v>
      </c>
    </row>
    <row r="22" spans="2:23" s="9" customFormat="1">
      <c r="B22" s="213" t="s">
        <v>51</v>
      </c>
      <c r="C22" s="213">
        <v>1.47E-2</v>
      </c>
      <c r="D22" s="206"/>
      <c r="E22" s="214">
        <v>40756</v>
      </c>
      <c r="F22" s="208">
        <v>2011</v>
      </c>
      <c r="G22" s="215" t="s">
        <v>68</v>
      </c>
      <c r="H22" s="210">
        <f>C$17/12</f>
        <v>1.225E-3</v>
      </c>
      <c r="I22" s="211">
        <f>SUM('1.  LRAMVA Summary'!D$54:D$55)*(MONTH($E22)-1)/12*$H22</f>
        <v>-6.4207988714624999</v>
      </c>
      <c r="J22" s="211">
        <f>SUM('1.  LRAMVA Summary'!E$54:E$55)*(MONTH($E22)-1)/12*$H22</f>
        <v>0.72458737709166665</v>
      </c>
      <c r="K22" s="211">
        <f>SUM('1.  LRAMVA Summary'!F$54:F$55)*(MONTH($E22)-1)/12*$H22</f>
        <v>-0.37622297999999993</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-6.0724344743708327</v>
      </c>
    </row>
    <row r="23" spans="2:23" s="9" customFormat="1">
      <c r="B23" s="213" t="s">
        <v>52</v>
      </c>
      <c r="C23" s="213">
        <v>1.47E-2</v>
      </c>
      <c r="D23" s="206"/>
      <c r="E23" s="214">
        <v>40787</v>
      </c>
      <c r="F23" s="208">
        <v>2011</v>
      </c>
      <c r="G23" s="215" t="s">
        <v>68</v>
      </c>
      <c r="H23" s="210">
        <f>C$17/12</f>
        <v>1.225E-3</v>
      </c>
      <c r="I23" s="211">
        <f>SUM('1.  LRAMVA Summary'!D$54:D$55)*(MONTH($E23)-1)/12*$H23</f>
        <v>-7.3380558531000002</v>
      </c>
      <c r="J23" s="211">
        <f>SUM('1.  LRAMVA Summary'!E$54:E$55)*(MONTH($E23)-1)/12*$H23</f>
        <v>0.82809985953333343</v>
      </c>
      <c r="K23" s="211">
        <f>SUM('1.  LRAMVA Summary'!F$54:F$55)*(MONTH($E23)-1)/12*$H23</f>
        <v>-0.42996911999999998</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-6.9399251135666669</v>
      </c>
    </row>
    <row r="24" spans="2:23" s="9" customFormat="1">
      <c r="B24" s="213" t="s">
        <v>53</v>
      </c>
      <c r="C24" s="213">
        <v>1.47E-2</v>
      </c>
      <c r="D24" s="206"/>
      <c r="E24" s="214">
        <v>40817</v>
      </c>
      <c r="F24" s="208">
        <v>2011</v>
      </c>
      <c r="G24" s="215" t="s">
        <v>69</v>
      </c>
      <c r="H24" s="210">
        <f>C$18/12</f>
        <v>1.225E-3</v>
      </c>
      <c r="I24" s="211">
        <f>SUM('1.  LRAMVA Summary'!D$54:D$55)*(MONTH($E24)-1)/12*$H24</f>
        <v>-8.2553128347375004</v>
      </c>
      <c r="J24" s="211">
        <f>SUM('1.  LRAMVA Summary'!E$54:E$55)*(MONTH($E24)-1)/12*$H24</f>
        <v>0.93161234197500009</v>
      </c>
      <c r="K24" s="211">
        <f>SUM('1.  LRAMVA Summary'!F$54:F$55)*(MONTH($E24)-1)/12*$H24</f>
        <v>-0.48371525999999998</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-7.807415752762501</v>
      </c>
    </row>
    <row r="25" spans="2:23" s="9" customFormat="1">
      <c r="B25" s="213" t="s">
        <v>54</v>
      </c>
      <c r="C25" s="213">
        <v>1.47E-2</v>
      </c>
      <c r="D25" s="206"/>
      <c r="E25" s="214">
        <v>40848</v>
      </c>
      <c r="F25" s="208">
        <v>2011</v>
      </c>
      <c r="G25" s="215" t="s">
        <v>69</v>
      </c>
      <c r="H25" s="210">
        <f>C$18/12</f>
        <v>1.225E-3</v>
      </c>
      <c r="I25" s="211">
        <f>SUM('1.  LRAMVA Summary'!D$54:D$55)*(MONTH($E25)-1)/12*$H25</f>
        <v>-9.1725698163750007</v>
      </c>
      <c r="J25" s="211">
        <f>SUM('1.  LRAMVA Summary'!E$54:E$55)*(MONTH($E25)-1)/12*$H25</f>
        <v>1.0351248244166669</v>
      </c>
      <c r="K25" s="211">
        <f>SUM('1.  LRAMVA Summary'!F$54:F$55)*(MONTH($E25)-1)/12*$H25</f>
        <v>-0.53746139999999998</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-8.6749063919583342</v>
      </c>
    </row>
    <row r="26" spans="2:23" s="9" customFormat="1">
      <c r="B26" s="213" t="s">
        <v>55</v>
      </c>
      <c r="C26" s="213">
        <v>1.47E-2</v>
      </c>
      <c r="D26" s="206"/>
      <c r="E26" s="214">
        <v>40878</v>
      </c>
      <c r="F26" s="208">
        <v>2011</v>
      </c>
      <c r="G26" s="215" t="s">
        <v>69</v>
      </c>
      <c r="H26" s="210">
        <f>C$18/12</f>
        <v>1.225E-3</v>
      </c>
      <c r="I26" s="211">
        <f>SUM('1.  LRAMVA Summary'!D$54:D$55)*(MONTH($E26)-1)/12*$H26</f>
        <v>-10.089826798012499</v>
      </c>
      <c r="J26" s="211">
        <f>SUM('1.  LRAMVA Summary'!E$54:E$55)*(MONTH($E26)-1)/12*$H26</f>
        <v>1.1386373068583335</v>
      </c>
      <c r="K26" s="211">
        <f>SUM('1.  LRAMVA Summary'!F$54:F$55)*(MONTH($E26)-1)/12*$H26</f>
        <v>-0.59120753999999998</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-9.5423970311541648</v>
      </c>
    </row>
    <row r="27" spans="2:23" s="9" customFormat="1" ht="15.75" thickBot="1">
      <c r="B27" s="213" t="s">
        <v>56</v>
      </c>
      <c r="C27" s="213">
        <v>1.47E-2</v>
      </c>
      <c r="D27" s="206"/>
      <c r="E27" s="216" t="s">
        <v>462</v>
      </c>
      <c r="F27" s="216"/>
      <c r="G27" s="217"/>
      <c r="H27" s="218"/>
      <c r="I27" s="219">
        <f>SUM(I15:I26)</f>
        <v>-60.538960788075002</v>
      </c>
      <c r="J27" s="219">
        <f t="shared" ref="J27:O27" si="1">SUM(J15:J26)</f>
        <v>6.8318238411500003</v>
      </c>
      <c r="K27" s="219">
        <f t="shared" si="1"/>
        <v>-3.5472452399999996</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-57.254382186925</v>
      </c>
    </row>
    <row r="28" spans="2:23" s="9" customFormat="1" ht="15.7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426</v>
      </c>
      <c r="F29" s="225"/>
      <c r="G29" s="226"/>
      <c r="H29" s="227"/>
      <c r="I29" s="228">
        <f>I27+I28</f>
        <v>-60.538960788075002</v>
      </c>
      <c r="J29" s="228">
        <f t="shared" ref="J29:M29" si="3">J27+J28</f>
        <v>6.8318238411500003</v>
      </c>
      <c r="K29" s="228">
        <f t="shared" si="3"/>
        <v>-3.5472452399999996</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-57.254382186925</v>
      </c>
    </row>
    <row r="30" spans="2:23" s="9" customFormat="1">
      <c r="B30" s="213" t="s">
        <v>59</v>
      </c>
      <c r="C30" s="213">
        <v>1.47E-2</v>
      </c>
      <c r="D30" s="206"/>
      <c r="E30" s="214">
        <v>40909</v>
      </c>
      <c r="F30" s="214" t="s">
        <v>178</v>
      </c>
      <c r="G30" s="215" t="s">
        <v>65</v>
      </c>
      <c r="H30" s="229">
        <f>C$19/12</f>
        <v>1.225E-3</v>
      </c>
      <c r="I30" s="230">
        <f>(SUM('1.  LRAMVA Summary'!D$54:D$56)+SUM('1.  LRAMVA Summary'!D$57:D$58)*(MONTH($E30)-1)/12)*$H30</f>
        <v>-11.007083779650001</v>
      </c>
      <c r="J30" s="230">
        <f>(SUM('1.  LRAMVA Summary'!E$54:E$56)+SUM('1.  LRAMVA Summary'!E$57:E$58)*(MONTH($E30)-1)/12)*$H30</f>
        <v>1.2421497893</v>
      </c>
      <c r="K30" s="230">
        <f>(SUM('1.  LRAMVA Summary'!F$54:F$56)+SUM('1.  LRAMVA Summary'!F$57:F$58)*(MONTH($E30)-1)/12)*$H30</f>
        <v>-0.64495367999999997</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-10.409887670350003</v>
      </c>
    </row>
    <row r="31" spans="2:23" s="9" customFormat="1">
      <c r="B31" s="213" t="s">
        <v>60</v>
      </c>
      <c r="C31" s="213">
        <v>1.47E-2</v>
      </c>
      <c r="D31" s="206"/>
      <c r="E31" s="214">
        <v>40940</v>
      </c>
      <c r="F31" s="214" t="s">
        <v>178</v>
      </c>
      <c r="G31" s="215" t="s">
        <v>65</v>
      </c>
      <c r="H31" s="229">
        <f>C$19/12</f>
        <v>1.225E-3</v>
      </c>
      <c r="I31" s="230">
        <f>(SUM('1.  LRAMVA Summary'!D$54:D$56)+SUM('1.  LRAMVA Summary'!D$57:D$58)*(MONTH($E31)-1)/12)*$H31</f>
        <v>-12.2027731434</v>
      </c>
      <c r="J31" s="230">
        <f>(SUM('1.  LRAMVA Summary'!E$54:E$56)+SUM('1.  LRAMVA Summary'!E$57:E$58)*(MONTH($E31)-1)/12)*$H31</f>
        <v>1.7967513055712501</v>
      </c>
      <c r="K31" s="230">
        <f>(SUM('1.  LRAMVA Summary'!F$54:F$56)+SUM('1.  LRAMVA Summary'!F$57:F$58)*(MONTH($E31)-1)/12)*$H31</f>
        <v>-0.47917923976649995</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-10.88520107759525</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-13.398462507150001</v>
      </c>
      <c r="J32" s="230">
        <f>(SUM('1.  LRAMVA Summary'!E$54:E$56)+SUM('1.  LRAMVA Summary'!E$57:E$58)*(MONTH($E32)-1)/12)*$H32</f>
        <v>2.3513528218424997</v>
      </c>
      <c r="K32" s="230">
        <f>(SUM('1.  LRAMVA Summary'!F$54:F$56)+SUM('1.  LRAMVA Summary'!F$57:F$58)*(MONTH($E32)-1)/12)*$H32</f>
        <v>-0.31340479953299993</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-11.3605144848405</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-14.594151870899999</v>
      </c>
      <c r="J33" s="230">
        <f>(SUM('1.  LRAMVA Summary'!E$54:E$56)+SUM('1.  LRAMVA Summary'!E$57:E$58)*(MONTH($E33)-1)/12)*$H33</f>
        <v>2.9059543381137498</v>
      </c>
      <c r="K33" s="230">
        <f>(SUM('1.  LRAMVA Summary'!F$54:F$56)+SUM('1.  LRAMVA Summary'!F$57:F$58)*(MONTH($E33)-1)/12)*$H33</f>
        <v>-0.14763035929949991</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-11.835827892085749</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-15.78984123465</v>
      </c>
      <c r="J34" s="230">
        <f>(SUM('1.  LRAMVA Summary'!E$54:E$56)+SUM('1.  LRAMVA Summary'!E$57:E$58)*(MONTH($E34)-1)/12)*$H34</f>
        <v>3.4605558543849999</v>
      </c>
      <c r="K34" s="230">
        <f>(SUM('1.  LRAMVA Summary'!F$54:F$56)+SUM('1.  LRAMVA Summary'!F$57:F$58)*(MONTH($E34)-1)/12)*$H34</f>
        <v>1.8144080934000113E-2</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-12.311141299331</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-16.9855305984</v>
      </c>
      <c r="J35" s="230">
        <f>(SUM('1.  LRAMVA Summary'!E$54:E$56)+SUM('1.  LRAMVA Summary'!E$57:E$58)*(MONTH($E35)-1)/12)*$H35</f>
        <v>4.0151573706562491</v>
      </c>
      <c r="K35" s="230">
        <f>(SUM('1.  LRAMVA Summary'!F$54:F$56)+SUM('1.  LRAMVA Summary'!F$57:F$58)*(MONTH($E35)-1)/12)*$H35</f>
        <v>0.18391852116750013</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-12.786454706576251</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-18.181219962150003</v>
      </c>
      <c r="J36" s="230">
        <f>(SUM('1.  LRAMVA Summary'!E$54:E$56)+SUM('1.  LRAMVA Summary'!E$57:E$58)*(MONTH($E36)-1)/12)*$H36</f>
        <v>4.5697588869274997</v>
      </c>
      <c r="K36" s="230">
        <f>(SUM('1.  LRAMVA Summary'!F$54:F$56)+SUM('1.  LRAMVA Summary'!F$57:F$58)*(MONTH($E36)-1)/12)*$H36</f>
        <v>0.34969296140100015</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-13.261768113821503</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-19.376909325899998</v>
      </c>
      <c r="J37" s="230">
        <f>(SUM('1.  LRAMVA Summary'!E$54:E$56)+SUM('1.  LRAMVA Summary'!E$57:E$58)*(MONTH($E37)-1)/12)*$H37</f>
        <v>5.1243604031987502</v>
      </c>
      <c r="K37" s="230">
        <f>(SUM('1.  LRAMVA Summary'!F$54:F$56)+SUM('1.  LRAMVA Summary'!F$57:F$58)*(MONTH($E37)-1)/12)*$H37</f>
        <v>0.51546740163450022</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-13.737081521066747</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-20.57259868965</v>
      </c>
      <c r="J38" s="230">
        <f>(SUM('1.  LRAMVA Summary'!E$54:E$56)+SUM('1.  LRAMVA Summary'!E$57:E$58)*(MONTH($E38)-1)/12)*$H38</f>
        <v>5.6789619194699998</v>
      </c>
      <c r="K38" s="230">
        <f>(SUM('1.  LRAMVA Summary'!F$54:F$56)+SUM('1.  LRAMVA Summary'!F$57:F$58)*(MONTH($E38)-1)/12)*$H38</f>
        <v>0.68124184186800019</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-14.212394928312001</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-21.768288053400003</v>
      </c>
      <c r="J39" s="230">
        <f>(SUM('1.  LRAMVA Summary'!E$54:E$56)+SUM('1.  LRAMVA Summary'!E$57:E$58)*(MONTH($E39)-1)/12)*$H39</f>
        <v>6.2335634357412495</v>
      </c>
      <c r="K39" s="230">
        <f>(SUM('1.  LRAMVA Summary'!F$54:F$56)+SUM('1.  LRAMVA Summary'!F$57:F$58)*(MONTH($E39)-1)/12)*$H39</f>
        <v>0.84701628210150026</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-14.687708335557254</v>
      </c>
    </row>
    <row r="40" spans="2:23" s="9" customFormat="1">
      <c r="B40" s="213" t="s">
        <v>78</v>
      </c>
      <c r="C40" s="729">
        <v>1.0999999999999999E-2</v>
      </c>
      <c r="D40" s="206"/>
      <c r="E40" s="214">
        <v>41214</v>
      </c>
      <c r="F40" s="214" t="s">
        <v>178</v>
      </c>
      <c r="G40" s="215" t="s">
        <v>69</v>
      </c>
      <c r="H40" s="229">
        <f>C$22/12</f>
        <v>1.225E-3</v>
      </c>
      <c r="I40" s="230">
        <f>(SUM('1.  LRAMVA Summary'!D$54:D$56)+SUM('1.  LRAMVA Summary'!D$57:D$58)*(MONTH($E40)-1)/12)*$H40</f>
        <v>-22.963977417150002</v>
      </c>
      <c r="J40" s="230">
        <f>(SUM('1.  LRAMVA Summary'!E$54:E$56)+SUM('1.  LRAMVA Summary'!E$57:E$58)*(MONTH($E40)-1)/12)*$H40</f>
        <v>6.7881649520124991</v>
      </c>
      <c r="K40" s="230">
        <f>(SUM('1.  LRAMVA Summary'!F$54:F$56)+SUM('1.  LRAMVA Summary'!F$57:F$58)*(MONTH($E40)-1)/12)*$H40</f>
        <v>1.0127907223350003</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-15.163021742802504</v>
      </c>
    </row>
    <row r="41" spans="2:23" s="9" customFormat="1">
      <c r="B41" s="213" t="s">
        <v>79</v>
      </c>
      <c r="C41" s="729">
        <v>1.0999999999999999E-2</v>
      </c>
      <c r="D41" s="206"/>
      <c r="E41" s="214">
        <v>41244</v>
      </c>
      <c r="F41" s="214" t="s">
        <v>178</v>
      </c>
      <c r="G41" s="215" t="s">
        <v>69</v>
      </c>
      <c r="H41" s="229">
        <f>C$22/12</f>
        <v>1.225E-3</v>
      </c>
      <c r="I41" s="230">
        <f>(SUM('1.  LRAMVA Summary'!D$54:D$56)+SUM('1.  LRAMVA Summary'!D$57:D$58)*(MONTH($E41)-1)/12)*$H41</f>
        <v>-24.159666780899997</v>
      </c>
      <c r="J41" s="230">
        <f>(SUM('1.  LRAMVA Summary'!E$54:E$56)+SUM('1.  LRAMVA Summary'!E$57:E$58)*(MONTH($E41)-1)/12)*$H41</f>
        <v>7.3427664682837497</v>
      </c>
      <c r="K41" s="230">
        <f>(SUM('1.  LRAMVA Summary'!F$54:F$56)+SUM('1.  LRAMVA Summary'!F$57:F$58)*(MONTH($E41)-1)/12)*$H41</f>
        <v>1.1785651625685005</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-15.638335150047748</v>
      </c>
    </row>
    <row r="42" spans="2:23" s="9" customFormat="1" ht="15.75" thickBot="1">
      <c r="B42" s="213" t="s">
        <v>80</v>
      </c>
      <c r="C42" s="729">
        <v>1.4999999999999999E-2</v>
      </c>
      <c r="D42" s="206"/>
      <c r="E42" s="216" t="s">
        <v>463</v>
      </c>
      <c r="F42" s="216"/>
      <c r="G42" s="217"/>
      <c r="H42" s="234"/>
      <c r="I42" s="219">
        <f>SUM(I29:I41)</f>
        <v>-271.539464151375</v>
      </c>
      <c r="J42" s="219">
        <f t="shared" ref="J42:O42" si="6">SUM(J29:J41)</f>
        <v>58.341321386652496</v>
      </c>
      <c r="K42" s="219">
        <f t="shared" si="6"/>
        <v>-0.34557634458899722</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-213.5437191093115</v>
      </c>
    </row>
    <row r="43" spans="2:23" s="9" customFormat="1" ht="15.75" thickTop="1">
      <c r="B43" s="213" t="s">
        <v>81</v>
      </c>
      <c r="C43" s="729">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29">
        <v>1.89E-2</v>
      </c>
      <c r="D44" s="206"/>
      <c r="E44" s="225" t="s">
        <v>427</v>
      </c>
      <c r="F44" s="225"/>
      <c r="G44" s="226"/>
      <c r="H44" s="227"/>
      <c r="I44" s="228">
        <f t="shared" ref="I44:O44" si="8">I42+I43</f>
        <v>-271.539464151375</v>
      </c>
      <c r="J44" s="228">
        <f t="shared" si="8"/>
        <v>58.341321386652496</v>
      </c>
      <c r="K44" s="228">
        <f t="shared" si="8"/>
        <v>-0.34557634458899722</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-213.5437191093115</v>
      </c>
    </row>
    <row r="45" spans="2:23" s="9" customFormat="1">
      <c r="B45" s="213" t="s">
        <v>83</v>
      </c>
      <c r="C45" s="729">
        <v>1.89E-2</v>
      </c>
      <c r="D45" s="206"/>
      <c r="E45" s="214">
        <v>41275</v>
      </c>
      <c r="F45" s="214" t="s">
        <v>179</v>
      </c>
      <c r="G45" s="215" t="s">
        <v>65</v>
      </c>
      <c r="H45" s="232">
        <f>C$23/12</f>
        <v>1.225E-3</v>
      </c>
      <c r="I45" s="230">
        <f>(SUM('1.  LRAMVA Summary'!D$54:D$59)+SUM('1.  LRAMVA Summary'!D$60:D$61)*(MONTH($E45)-1)/12)*$H45</f>
        <v>-25.355356144649999</v>
      </c>
      <c r="J45" s="230">
        <f>(SUM('1.  LRAMVA Summary'!E$54:E$59)+SUM('1.  LRAMVA Summary'!E$60:E$61)*(MONTH($E45)-1)/12)*$H45</f>
        <v>7.8973679845549993</v>
      </c>
      <c r="K45" s="230">
        <f>(SUM('1.  LRAMVA Summary'!F$54:F$59)+SUM('1.  LRAMVA Summary'!F$60:F$61)*(MONTH($E45)-1)/12)*$H45</f>
        <v>1.3443396028020003</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-16.113648557292997</v>
      </c>
    </row>
    <row r="46" spans="2:23" s="9" customFormat="1">
      <c r="B46" s="213" t="s">
        <v>84</v>
      </c>
      <c r="C46" s="233"/>
      <c r="D46" s="206"/>
      <c r="E46" s="214">
        <v>41306</v>
      </c>
      <c r="F46" s="214" t="s">
        <v>179</v>
      </c>
      <c r="G46" s="215" t="s">
        <v>65</v>
      </c>
      <c r="H46" s="229">
        <f>C$23/12</f>
        <v>1.225E-3</v>
      </c>
      <c r="I46" s="230">
        <f>(SUM('1.  LRAMVA Summary'!D$54:D$59)+SUM('1.  LRAMVA Summary'!D$60:D$61)*(MONTH($E46)-1)/12)*$H46</f>
        <v>-26.519821283316666</v>
      </c>
      <c r="J46" s="230">
        <f>(SUM('1.  LRAMVA Summary'!E$54:E$59)+SUM('1.  LRAMVA Summary'!E$60:E$61)*(MONTH($E46)-1)/12)*$H46</f>
        <v>8.5637063563362492</v>
      </c>
      <c r="K46" s="230">
        <f>(SUM('1.  LRAMVA Summary'!F$54:F$59)+SUM('1.  LRAMVA Summary'!F$60:F$61)*(MONTH($E46)-1)/12)*$H46</f>
        <v>1.5147632431088502</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-16.44135168387157</v>
      </c>
    </row>
    <row r="47" spans="2:23" s="9" customFormat="1">
      <c r="B47" s="213" t="s">
        <v>85</v>
      </c>
      <c r="C47" s="233"/>
      <c r="D47" s="206"/>
      <c r="E47" s="214">
        <v>41334</v>
      </c>
      <c r="F47" s="214" t="s">
        <v>179</v>
      </c>
      <c r="G47" s="215" t="s">
        <v>65</v>
      </c>
      <c r="H47" s="229">
        <f>C$23/12</f>
        <v>1.225E-3</v>
      </c>
      <c r="I47" s="230">
        <f>(SUM('1.  LRAMVA Summary'!D$54:D$59)+SUM('1.  LRAMVA Summary'!D$60:D$61)*(MONTH($E47)-1)/12)*$H47</f>
        <v>-27.68428642198333</v>
      </c>
      <c r="J47" s="230">
        <f>(SUM('1.  LRAMVA Summary'!E$54:E$59)+SUM('1.  LRAMVA Summary'!E$60:E$61)*(MONTH($E47)-1)/12)*$H47</f>
        <v>9.2300447281174982</v>
      </c>
      <c r="K47" s="230">
        <f>(SUM('1.  LRAMVA Summary'!F$54:F$59)+SUM('1.  LRAMVA Summary'!F$60:F$61)*(MONTH($E47)-1)/12)*$H47</f>
        <v>1.6851868834157002</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-16.769054810450132</v>
      </c>
    </row>
    <row r="48" spans="2:23" s="9" customFormat="1">
      <c r="B48" s="213" t="s">
        <v>86</v>
      </c>
      <c r="C48" s="233"/>
      <c r="D48" s="206"/>
      <c r="E48" s="214">
        <v>41365</v>
      </c>
      <c r="F48" s="214" t="s">
        <v>179</v>
      </c>
      <c r="G48" s="215" t="s">
        <v>66</v>
      </c>
      <c r="H48" s="232">
        <f>C$24/12</f>
        <v>1.225E-3</v>
      </c>
      <c r="I48" s="230">
        <f>(SUM('1.  LRAMVA Summary'!D$54:D$59)+SUM('1.  LRAMVA Summary'!D$60:D$61)*(MONTH($E48)-1)/12)*$H48</f>
        <v>-28.848751560649998</v>
      </c>
      <c r="J48" s="230">
        <f>(SUM('1.  LRAMVA Summary'!E$54:E$59)+SUM('1.  LRAMVA Summary'!E$60:E$61)*(MONTH($E48)-1)/12)*$H48</f>
        <v>9.896383099898749</v>
      </c>
      <c r="K48" s="230">
        <f>(SUM('1.  LRAMVA Summary'!F$54:F$59)+SUM('1.  LRAMVA Summary'!F$60:F$61)*(MONTH($E48)-1)/12)*$H48</f>
        <v>1.8556105237225504</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-17.096757937028698</v>
      </c>
    </row>
    <row r="49" spans="1:23" s="9" customFormat="1">
      <c r="B49" s="213" t="s">
        <v>87</v>
      </c>
      <c r="C49" s="233"/>
      <c r="D49" s="206"/>
      <c r="E49" s="214">
        <v>41395</v>
      </c>
      <c r="F49" s="214" t="s">
        <v>179</v>
      </c>
      <c r="G49" s="215" t="s">
        <v>66</v>
      </c>
      <c r="H49" s="229">
        <f>C$24/12</f>
        <v>1.225E-3</v>
      </c>
      <c r="I49" s="230">
        <f>(SUM('1.  LRAMVA Summary'!D$54:D$59)+SUM('1.  LRAMVA Summary'!D$60:D$61)*(MONTH($E49)-1)/12)*$H49</f>
        <v>-30.013216699316661</v>
      </c>
      <c r="J49" s="230">
        <f>(SUM('1.  LRAMVA Summary'!E$54:E$59)+SUM('1.  LRAMVA Summary'!E$60:E$61)*(MONTH($E49)-1)/12)*$H49</f>
        <v>10.562721471679998</v>
      </c>
      <c r="K49" s="230">
        <f>(SUM('1.  LRAMVA Summary'!F$54:F$59)+SUM('1.  LRAMVA Summary'!F$60:F$61)*(MONTH($E49)-1)/12)*$H49</f>
        <v>2.0260341640294004</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-17.424461063607264</v>
      </c>
    </row>
    <row r="50" spans="1:23" s="9" customFormat="1">
      <c r="B50" s="213" t="s">
        <v>88</v>
      </c>
      <c r="C50" s="233"/>
      <c r="D50" s="206"/>
      <c r="E50" s="214">
        <v>41426</v>
      </c>
      <c r="F50" s="214" t="s">
        <v>179</v>
      </c>
      <c r="G50" s="215" t="s">
        <v>66</v>
      </c>
      <c r="H50" s="229">
        <f>C$24/12</f>
        <v>1.225E-3</v>
      </c>
      <c r="I50" s="230">
        <f>(SUM('1.  LRAMVA Summary'!D$54:D$59)+SUM('1.  LRAMVA Summary'!D$60:D$61)*(MONTH($E50)-1)/12)*$H50</f>
        <v>-31.177681837983332</v>
      </c>
      <c r="J50" s="230">
        <f>(SUM('1.  LRAMVA Summary'!E$54:E$59)+SUM('1.  LRAMVA Summary'!E$60:E$61)*(MONTH($E50)-1)/12)*$H50</f>
        <v>11.229059843461249</v>
      </c>
      <c r="K50" s="230">
        <f>(SUM('1.  LRAMVA Summary'!F$54:F$59)+SUM('1.  LRAMVA Summary'!F$60:F$61)*(MONTH($E50)-1)/12)*$H50</f>
        <v>2.1964578043362502</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-17.752164190185834</v>
      </c>
    </row>
    <row r="51" spans="1:23" s="9" customFormat="1">
      <c r="B51" s="213" t="s">
        <v>89</v>
      </c>
      <c r="C51" s="233"/>
      <c r="D51" s="206"/>
      <c r="E51" s="214">
        <v>41456</v>
      </c>
      <c r="F51" s="214" t="s">
        <v>179</v>
      </c>
      <c r="G51" s="215" t="s">
        <v>68</v>
      </c>
      <c r="H51" s="232">
        <f>C$25/12</f>
        <v>1.225E-3</v>
      </c>
      <c r="I51" s="230">
        <f>(SUM('1.  LRAMVA Summary'!D$54:D$59)+SUM('1.  LRAMVA Summary'!D$60:D$61)*(MONTH($E51)-1)/12)*$H51</f>
        <v>-32.34214697665</v>
      </c>
      <c r="J51" s="230">
        <f>(SUM('1.  LRAMVA Summary'!E$54:E$59)+SUM('1.  LRAMVA Summary'!E$60:E$61)*(MONTH($E51)-1)/12)*$H51</f>
        <v>11.8953982152425</v>
      </c>
      <c r="K51" s="230">
        <f>(SUM('1.  LRAMVA Summary'!F$54:F$59)+SUM('1.  LRAMVA Summary'!F$60:F$61)*(MONTH($E51)-1)/12)*$H51</f>
        <v>2.3668814446431008</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-18.079867316764396</v>
      </c>
    </row>
    <row r="52" spans="1:23" s="9" customFormat="1">
      <c r="B52" s="213" t="s">
        <v>91</v>
      </c>
      <c r="C52" s="233"/>
      <c r="D52" s="206"/>
      <c r="E52" s="214">
        <v>41487</v>
      </c>
      <c r="F52" s="214" t="s">
        <v>179</v>
      </c>
      <c r="G52" s="215" t="s">
        <v>68</v>
      </c>
      <c r="H52" s="229">
        <f>C$25/12</f>
        <v>1.225E-3</v>
      </c>
      <c r="I52" s="230">
        <f>(SUM('1.  LRAMVA Summary'!D$54:D$59)+SUM('1.  LRAMVA Summary'!D$60:D$61)*(MONTH($E52)-1)/12)*$H52</f>
        <v>-33.506612115316663</v>
      </c>
      <c r="J52" s="230">
        <f>(SUM('1.  LRAMVA Summary'!E$54:E$59)+SUM('1.  LRAMVA Summary'!E$60:E$61)*(MONTH($E52)-1)/12)*$H52</f>
        <v>12.56173658702375</v>
      </c>
      <c r="K52" s="230">
        <f>(SUM('1.  LRAMVA Summary'!F$54:F$59)+SUM('1.  LRAMVA Summary'!F$60:F$61)*(MONTH($E52)-1)/12)*$H52</f>
        <v>2.5373050849499506</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-18.407570443342962</v>
      </c>
    </row>
    <row r="53" spans="1:23" s="9" customFormat="1">
      <c r="B53" s="213" t="s">
        <v>90</v>
      </c>
      <c r="C53" s="233"/>
      <c r="D53" s="206"/>
      <c r="E53" s="214">
        <v>41518</v>
      </c>
      <c r="F53" s="214" t="s">
        <v>179</v>
      </c>
      <c r="G53" s="215" t="s">
        <v>68</v>
      </c>
      <c r="H53" s="229">
        <f>C$25/12</f>
        <v>1.225E-3</v>
      </c>
      <c r="I53" s="230">
        <f>(SUM('1.  LRAMVA Summary'!D$54:D$59)+SUM('1.  LRAMVA Summary'!D$60:D$61)*(MONTH($E53)-1)/12)*$H53</f>
        <v>-34.671077253983334</v>
      </c>
      <c r="J53" s="230">
        <f>(SUM('1.  LRAMVA Summary'!E$54:E$59)+SUM('1.  LRAMVA Summary'!E$60:E$61)*(MONTH($E53)-1)/12)*$H53</f>
        <v>13.228074958804998</v>
      </c>
      <c r="K53" s="230">
        <f>(SUM('1.  LRAMVA Summary'!F$54:F$59)+SUM('1.  LRAMVA Summary'!F$60:F$61)*(MONTH($E53)-1)/12)*$H53</f>
        <v>2.7077287252568003</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-18.735273569921539</v>
      </c>
    </row>
    <row r="54" spans="1:23" s="9" customFormat="1">
      <c r="B54" s="235" t="s">
        <v>92</v>
      </c>
      <c r="C54" s="236"/>
      <c r="D54" s="206"/>
      <c r="E54" s="214">
        <v>41548</v>
      </c>
      <c r="F54" s="214" t="s">
        <v>179</v>
      </c>
      <c r="G54" s="215" t="s">
        <v>69</v>
      </c>
      <c r="H54" s="232">
        <f>C$26/12</f>
        <v>1.225E-3</v>
      </c>
      <c r="I54" s="230">
        <f>(SUM('1.  LRAMVA Summary'!D$54:D$59)+SUM('1.  LRAMVA Summary'!D$60:D$61)*(MONTH($E54)-1)/12)*$H54</f>
        <v>-35.835542392649998</v>
      </c>
      <c r="J54" s="230">
        <f>(SUM('1.  LRAMVA Summary'!E$54:E$59)+SUM('1.  LRAMVA Summary'!E$60:E$61)*(MONTH($E54)-1)/12)*$H54</f>
        <v>13.894413330586248</v>
      </c>
      <c r="K54" s="230">
        <f>(SUM('1.  LRAMVA Summary'!F$54:F$59)+SUM('1.  LRAMVA Summary'!F$60:F$61)*(MONTH($E54)-1)/12)*$H54</f>
        <v>2.8781523655636501</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-19.062976696500101</v>
      </c>
    </row>
    <row r="55" spans="1:23" s="9" customFormat="1">
      <c r="D55" s="206"/>
      <c r="E55" s="214">
        <v>41579</v>
      </c>
      <c r="F55" s="214" t="s">
        <v>179</v>
      </c>
      <c r="G55" s="215" t="s">
        <v>69</v>
      </c>
      <c r="H55" s="229">
        <f>C$26/12</f>
        <v>1.225E-3</v>
      </c>
      <c r="I55" s="230">
        <f>(SUM('1.  LRAMVA Summary'!D$54:D$59)+SUM('1.  LRAMVA Summary'!D$60:D$61)*(MONTH($E55)-1)/12)*$H55</f>
        <v>-37.000007531316669</v>
      </c>
      <c r="J55" s="230">
        <f>(SUM('1.  LRAMVA Summary'!E$54:E$59)+SUM('1.  LRAMVA Summary'!E$60:E$61)*(MONTH($E55)-1)/12)*$H55</f>
        <v>14.560751702367497</v>
      </c>
      <c r="K55" s="230">
        <f>(SUM('1.  LRAMVA Summary'!F$54:F$59)+SUM('1.  LRAMVA Summary'!F$60:F$61)*(MONTH($E55)-1)/12)*$H55</f>
        <v>3.0485760058705003</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-19.390679823078671</v>
      </c>
    </row>
    <row r="56" spans="1:23" s="9" customFormat="1" ht="15.75">
      <c r="B56" s="183" t="s">
        <v>182</v>
      </c>
      <c r="C56" s="27"/>
      <c r="D56" s="206"/>
      <c r="E56" s="214">
        <v>41609</v>
      </c>
      <c r="F56" s="214" t="s">
        <v>179</v>
      </c>
      <c r="G56" s="215" t="s">
        <v>69</v>
      </c>
      <c r="H56" s="229">
        <f>C$26/12</f>
        <v>1.225E-3</v>
      </c>
      <c r="I56" s="230">
        <f>(SUM('1.  LRAMVA Summary'!D$54:D$59)+SUM('1.  LRAMVA Summary'!D$60:D$61)*(MONTH($E56)-1)/12)*$H56</f>
        <v>-38.164472669983333</v>
      </c>
      <c r="J56" s="230">
        <f>(SUM('1.  LRAMVA Summary'!E$54:E$59)+SUM('1.  LRAMVA Summary'!E$60:E$61)*(MONTH($E56)-1)/12)*$H56</f>
        <v>15.227090074148748</v>
      </c>
      <c r="K56" s="230">
        <f>(SUM('1.  LRAMVA Summary'!F$54:F$59)+SUM('1.  LRAMVA Summary'!F$60:F$61)*(MONTH($E56)-1)/12)*$H56</f>
        <v>3.21899964617735</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-19.718382949657233</v>
      </c>
    </row>
    <row r="57" spans="1:23" s="9" customFormat="1" ht="15.75" thickBot="1">
      <c r="B57" s="27"/>
      <c r="C57" s="27"/>
      <c r="D57" s="206"/>
      <c r="E57" s="216" t="s">
        <v>464</v>
      </c>
      <c r="F57" s="216"/>
      <c r="G57" s="217"/>
      <c r="H57" s="218"/>
      <c r="I57" s="219">
        <f>SUM(I44:I56)</f>
        <v>-652.65843703917506</v>
      </c>
      <c r="J57" s="219">
        <f t="shared" ref="J57:O57" si="11">SUM(J44:J56)</f>
        <v>197.08806973887496</v>
      </c>
      <c r="K57" s="219">
        <f t="shared" si="11"/>
        <v>27.034459149287109</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-428.53590815101302</v>
      </c>
    </row>
    <row r="58" spans="1:23" s="9" customFormat="1" ht="15.75" thickTop="1">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D59" s="206"/>
      <c r="E59" s="225" t="s">
        <v>428</v>
      </c>
      <c r="F59" s="225"/>
      <c r="G59" s="226"/>
      <c r="H59" s="227"/>
      <c r="I59" s="228">
        <f t="shared" ref="I59:W59" si="13">I57+I58</f>
        <v>-652.65843703917506</v>
      </c>
      <c r="J59" s="228">
        <f t="shared" si="13"/>
        <v>197.08806973887496</v>
      </c>
      <c r="K59" s="228">
        <f t="shared" si="13"/>
        <v>27.034459149287109</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-428.53590815101302</v>
      </c>
    </row>
    <row r="60" spans="1:23" s="9" customFormat="1">
      <c r="D60" s="206"/>
      <c r="E60" s="214">
        <v>41640</v>
      </c>
      <c r="F60" s="214" t="s">
        <v>180</v>
      </c>
      <c r="G60" s="215" t="s">
        <v>65</v>
      </c>
      <c r="H60" s="232">
        <f>C$27/12</f>
        <v>1.225E-3</v>
      </c>
      <c r="I60" s="230">
        <f>(SUM('1.  LRAMVA Summary'!D$54:D$62)+SUM('1.  LRAMVA Summary'!D$63:D$64)*(MONTH($E60)-1)/12)*$H60</f>
        <v>-39.328937808649997</v>
      </c>
      <c r="J60" s="230">
        <f>(SUM('1.  LRAMVA Summary'!E$54:E$62)+SUM('1.  LRAMVA Summary'!E$63:E$64)*(MONTH($E60)-1)/12)*$H60</f>
        <v>15.893428445929999</v>
      </c>
      <c r="K60" s="230">
        <f>(SUM('1.  LRAMVA Summary'!F$54:F$62)+SUM('1.  LRAMVA Summary'!F$63:F$64)*(MONTH($E60)-1)/12)*$H60</f>
        <v>3.3894232864842007</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-20.046086076235795</v>
      </c>
    </row>
    <row r="61" spans="1:23" s="9" customFormat="1">
      <c r="A61" s="28"/>
      <c r="E61" s="214">
        <v>41671</v>
      </c>
      <c r="F61" s="214" t="s">
        <v>180</v>
      </c>
      <c r="G61" s="215" t="s">
        <v>65</v>
      </c>
      <c r="H61" s="229">
        <f>C$27/12</f>
        <v>1.225E-3</v>
      </c>
      <c r="I61" s="230">
        <f>(SUM('1.  LRAMVA Summary'!D$54:D$62)+SUM('1.  LRAMVA Summary'!D$63:D$64)*(MONTH($E61)-1)/12)*$H61</f>
        <v>-40.433152798849996</v>
      </c>
      <c r="J61" s="230">
        <f>(SUM('1.  LRAMVA Summary'!E$54:E$62)+SUM('1.  LRAMVA Summary'!E$63:E$64)*(MONTH($E61)-1)/12)*$H61</f>
        <v>16.540873347271873</v>
      </c>
      <c r="K61" s="230">
        <f>(SUM('1.  LRAMVA Summary'!F$54:F$62)+SUM('1.  LRAMVA Summary'!F$63:F$64)*(MONTH($E61)-1)/12)*$H61</f>
        <v>3.7090786457446168</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-20.183200805833508</v>
      </c>
    </row>
    <row r="62" spans="1:23" s="9" customFormat="1">
      <c r="B62" s="66"/>
      <c r="E62" s="214">
        <v>41699</v>
      </c>
      <c r="F62" s="214" t="s">
        <v>180</v>
      </c>
      <c r="G62" s="215" t="s">
        <v>65</v>
      </c>
      <c r="H62" s="229">
        <f>C$27/12</f>
        <v>1.225E-3</v>
      </c>
      <c r="I62" s="230">
        <f>(SUM('1.  LRAMVA Summary'!D$54:D$62)+SUM('1.  LRAMVA Summary'!D$63:D$64)*(MONTH($E62)-1)/12)*$H62</f>
        <v>-41.537367789049995</v>
      </c>
      <c r="J62" s="230">
        <f>(SUM('1.  LRAMVA Summary'!E$54:E$62)+SUM('1.  LRAMVA Summary'!E$63:E$64)*(MONTH($E62)-1)/12)*$H62</f>
        <v>17.188318248613751</v>
      </c>
      <c r="K62" s="230">
        <f>(SUM('1.  LRAMVA Summary'!F$54:F$62)+SUM('1.  LRAMVA Summary'!F$63:F$64)*(MONTH($E62)-1)/12)*$H62</f>
        <v>4.0287340050050338</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-20.320315535431209</v>
      </c>
    </row>
    <row r="63" spans="1:23" s="9" customFormat="1">
      <c r="B63" s="66"/>
      <c r="E63" s="214">
        <v>41730</v>
      </c>
      <c r="F63" s="214" t="s">
        <v>180</v>
      </c>
      <c r="G63" s="215" t="s">
        <v>66</v>
      </c>
      <c r="H63" s="232">
        <f>C$28/12</f>
        <v>1.225E-3</v>
      </c>
      <c r="I63" s="230">
        <f>(SUM('1.  LRAMVA Summary'!D$54:D$62)+SUM('1.  LRAMVA Summary'!D$63:D$64)*(MONTH($E63)-1)/12)*$H63</f>
        <v>-42.641582779249994</v>
      </c>
      <c r="J63" s="230">
        <f>(SUM('1.  LRAMVA Summary'!E$54:E$62)+SUM('1.  LRAMVA Summary'!E$63:E$64)*(MONTH($E63)-1)/12)*$H63</f>
        <v>17.835763149955625</v>
      </c>
      <c r="K63" s="230">
        <f>(SUM('1.  LRAMVA Summary'!F$54:F$62)+SUM('1.  LRAMVA Summary'!F$63:F$64)*(MONTH($E63)-1)/12)*$H63</f>
        <v>4.3483893642654508</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-20.457430265028918</v>
      </c>
    </row>
    <row r="64" spans="1:23" s="9" customFormat="1">
      <c r="B64" s="66"/>
      <c r="E64" s="214">
        <v>41760</v>
      </c>
      <c r="F64" s="214" t="s">
        <v>180</v>
      </c>
      <c r="G64" s="215" t="s">
        <v>66</v>
      </c>
      <c r="H64" s="229">
        <f>C$28/12</f>
        <v>1.225E-3</v>
      </c>
      <c r="I64" s="230">
        <f>(SUM('1.  LRAMVA Summary'!D$54:D$62)+SUM('1.  LRAMVA Summary'!D$63:D$64)*(MONTH($E64)-1)/12)*$H64</f>
        <v>-43.745797769449993</v>
      </c>
      <c r="J64" s="230">
        <f>(SUM('1.  LRAMVA Summary'!E$54:E$62)+SUM('1.  LRAMVA Summary'!E$63:E$64)*(MONTH($E64)-1)/12)*$H64</f>
        <v>18.483208051297499</v>
      </c>
      <c r="K64" s="230">
        <f>(SUM('1.  LRAMVA Summary'!F$54:F$62)+SUM('1.  LRAMVA Summary'!F$63:F$64)*(MONTH($E64)-1)/12)*$H64</f>
        <v>4.6680447235258669</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-20.594544994626627</v>
      </c>
    </row>
    <row r="65" spans="2:23" s="9" customFormat="1">
      <c r="B65" s="66"/>
      <c r="E65" s="214">
        <v>41791</v>
      </c>
      <c r="F65" s="214" t="s">
        <v>180</v>
      </c>
      <c r="G65" s="215" t="s">
        <v>66</v>
      </c>
      <c r="H65" s="229">
        <f>C$28/12</f>
        <v>1.225E-3</v>
      </c>
      <c r="I65" s="230">
        <f>(SUM('1.  LRAMVA Summary'!D$54:D$62)+SUM('1.  LRAMVA Summary'!D$63:D$64)*(MONTH($E65)-1)/12)*$H65</f>
        <v>-44.850012759649992</v>
      </c>
      <c r="J65" s="230">
        <f>(SUM('1.  LRAMVA Summary'!E$54:E$62)+SUM('1.  LRAMVA Summary'!E$63:E$64)*(MONTH($E65)-1)/12)*$H65</f>
        <v>19.130652952639373</v>
      </c>
      <c r="K65" s="230">
        <f>(SUM('1.  LRAMVA Summary'!F$54:F$62)+SUM('1.  LRAMVA Summary'!F$63:F$64)*(MONTH($E65)-1)/12)*$H65</f>
        <v>4.987700082786283</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-20.731659724224336</v>
      </c>
    </row>
    <row r="66" spans="2:23" s="9" customFormat="1">
      <c r="B66" s="66"/>
      <c r="E66" s="214">
        <v>41821</v>
      </c>
      <c r="F66" s="214" t="s">
        <v>180</v>
      </c>
      <c r="G66" s="215" t="s">
        <v>68</v>
      </c>
      <c r="H66" s="232">
        <f>C$29/12</f>
        <v>1.225E-3</v>
      </c>
      <c r="I66" s="230">
        <f>(SUM('1.  LRAMVA Summary'!D$54:D$62)+SUM('1.  LRAMVA Summary'!D$63:D$64)*(MONTH($E66)-1)/12)*$H66</f>
        <v>-45.954227749849998</v>
      </c>
      <c r="J66" s="230">
        <f>(SUM('1.  LRAMVA Summary'!E$54:E$62)+SUM('1.  LRAMVA Summary'!E$63:E$64)*(MONTH($E66)-1)/12)*$H66</f>
        <v>19.778097853981247</v>
      </c>
      <c r="K66" s="230">
        <f>(SUM('1.  LRAMVA Summary'!F$54:F$62)+SUM('1.  LRAMVA Summary'!F$63:F$64)*(MONTH($E66)-1)/12)*$H66</f>
        <v>5.3073554420467</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-20.868774453822052</v>
      </c>
    </row>
    <row r="67" spans="2:23" s="9" customFormat="1">
      <c r="B67" s="66"/>
      <c r="E67" s="214">
        <v>41852</v>
      </c>
      <c r="F67" s="214" t="s">
        <v>180</v>
      </c>
      <c r="G67" s="215" t="s">
        <v>68</v>
      </c>
      <c r="H67" s="229">
        <f>C$29/12</f>
        <v>1.225E-3</v>
      </c>
      <c r="I67" s="230">
        <f>(SUM('1.  LRAMVA Summary'!D$54:D$62)+SUM('1.  LRAMVA Summary'!D$63:D$64)*(MONTH($E67)-1)/12)*$H67</f>
        <v>-47.058442740049998</v>
      </c>
      <c r="J67" s="230">
        <f>(SUM('1.  LRAMVA Summary'!E$54:E$62)+SUM('1.  LRAMVA Summary'!E$63:E$64)*(MONTH($E67)-1)/12)*$H67</f>
        <v>20.425542755323125</v>
      </c>
      <c r="K67" s="230">
        <f>(SUM('1.  LRAMVA Summary'!F$54:F$62)+SUM('1.  LRAMVA Summary'!F$63:F$64)*(MONTH($E67)-1)/12)*$H67</f>
        <v>5.6270108013071169</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-21.005889183419754</v>
      </c>
    </row>
    <row r="68" spans="2:23" s="9" customFormat="1">
      <c r="B68" s="66"/>
      <c r="E68" s="214">
        <v>41883</v>
      </c>
      <c r="F68" s="214" t="s">
        <v>180</v>
      </c>
      <c r="G68" s="215" t="s">
        <v>68</v>
      </c>
      <c r="H68" s="229">
        <f>C$29/12</f>
        <v>1.225E-3</v>
      </c>
      <c r="I68" s="230">
        <f>(SUM('1.  LRAMVA Summary'!D$54:D$62)+SUM('1.  LRAMVA Summary'!D$63:D$64)*(MONTH($E68)-1)/12)*$H68</f>
        <v>-48.162657730249997</v>
      </c>
      <c r="J68" s="230">
        <f>(SUM('1.  LRAMVA Summary'!E$54:E$62)+SUM('1.  LRAMVA Summary'!E$63:E$64)*(MONTH($E68)-1)/12)*$H68</f>
        <v>21.072987656665003</v>
      </c>
      <c r="K68" s="230">
        <f>(SUM('1.  LRAMVA Summary'!F$54:F$62)+SUM('1.  LRAMVA Summary'!F$63:F$64)*(MONTH($E68)-1)/12)*$H68</f>
        <v>5.9466661605675331</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-21.143003913017459</v>
      </c>
    </row>
    <row r="69" spans="2:23" s="9" customFormat="1">
      <c r="B69" s="66"/>
      <c r="E69" s="214">
        <v>41913</v>
      </c>
      <c r="F69" s="214" t="s">
        <v>180</v>
      </c>
      <c r="G69" s="215" t="s">
        <v>69</v>
      </c>
      <c r="H69" s="232">
        <f>C$30/12</f>
        <v>1.225E-3</v>
      </c>
      <c r="I69" s="230">
        <f>(SUM('1.  LRAMVA Summary'!D$54:D$62)+SUM('1.  LRAMVA Summary'!D$63:D$64)*(MONTH($E69)-1)/12)*$H69</f>
        <v>-49.266872720449996</v>
      </c>
      <c r="J69" s="230">
        <f>(SUM('1.  LRAMVA Summary'!E$54:E$62)+SUM('1.  LRAMVA Summary'!E$63:E$64)*(MONTH($E69)-1)/12)*$H69</f>
        <v>21.720432558006873</v>
      </c>
      <c r="K69" s="230">
        <f>(SUM('1.  LRAMVA Summary'!F$54:F$62)+SUM('1.  LRAMVA Summary'!F$63:F$64)*(MONTH($E69)-1)/12)*$H69</f>
        <v>6.26632151982795</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-21.280118642615172</v>
      </c>
    </row>
    <row r="70" spans="2:23" s="9" customFormat="1">
      <c r="B70" s="66"/>
      <c r="E70" s="214">
        <v>41944</v>
      </c>
      <c r="F70" s="214" t="s">
        <v>180</v>
      </c>
      <c r="G70" s="215" t="s">
        <v>69</v>
      </c>
      <c r="H70" s="229">
        <f>C$30/12</f>
        <v>1.225E-3</v>
      </c>
      <c r="I70" s="230">
        <f>(SUM('1.  LRAMVA Summary'!D$54:D$62)+SUM('1.  LRAMVA Summary'!D$63:D$64)*(MONTH($E70)-1)/12)*$H70</f>
        <v>-50.371087710649995</v>
      </c>
      <c r="J70" s="230">
        <f>(SUM('1.  LRAMVA Summary'!E$54:E$62)+SUM('1.  LRAMVA Summary'!E$63:E$64)*(MONTH($E70)-1)/12)*$H70</f>
        <v>22.367877459348751</v>
      </c>
      <c r="K70" s="230">
        <f>(SUM('1.  LRAMVA Summary'!F$54:F$62)+SUM('1.  LRAMVA Summary'!F$63:F$64)*(MONTH($E70)-1)/12)*$H70</f>
        <v>6.585976879088367</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-21.417233372212877</v>
      </c>
    </row>
    <row r="71" spans="2:23" s="9" customFormat="1">
      <c r="B71" s="66"/>
      <c r="E71" s="214">
        <v>41974</v>
      </c>
      <c r="F71" s="214" t="s">
        <v>180</v>
      </c>
      <c r="G71" s="215" t="s">
        <v>69</v>
      </c>
      <c r="H71" s="229">
        <f>C$30/12</f>
        <v>1.225E-3</v>
      </c>
      <c r="I71" s="230">
        <f>(SUM('1.  LRAMVA Summary'!D$54:D$62)+SUM('1.  LRAMVA Summary'!D$63:D$64)*(MONTH($E71)-1)/12)*$H71</f>
        <v>-51.475302700849994</v>
      </c>
      <c r="J71" s="230">
        <f>(SUM('1.  LRAMVA Summary'!E$54:E$62)+SUM('1.  LRAMVA Summary'!E$63:E$64)*(MONTH($E71)-1)/12)*$H71</f>
        <v>23.015322360690625</v>
      </c>
      <c r="K71" s="230">
        <f>(SUM('1.  LRAMVA Summary'!F$54:F$62)+SUM('1.  LRAMVA Summary'!F$63:F$64)*(MONTH($E71)-1)/12)*$H71</f>
        <v>6.9056322383487823</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-21.554348101810586</v>
      </c>
    </row>
    <row r="72" spans="2:23" s="9" customFormat="1" ht="15.75" thickBot="1">
      <c r="B72" s="66"/>
      <c r="E72" s="216" t="s">
        <v>465</v>
      </c>
      <c r="F72" s="216"/>
      <c r="G72" s="217"/>
      <c r="H72" s="218"/>
      <c r="I72" s="219">
        <f>SUM(I59:I71)</f>
        <v>-1197.4838800961752</v>
      </c>
      <c r="J72" s="219">
        <f t="shared" ref="J72:V72" si="16">SUM(J59:J71)</f>
        <v>430.54057457859864</v>
      </c>
      <c r="K72" s="219">
        <f t="shared" si="16"/>
        <v>88.804792298285022</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-678.13851321929121</v>
      </c>
    </row>
    <row r="73" spans="2:23" s="9" customFormat="1" ht="15.75" thickTop="1">
      <c r="B73" s="66"/>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66"/>
      <c r="E74" s="225" t="s">
        <v>429</v>
      </c>
      <c r="F74" s="225"/>
      <c r="G74" s="226"/>
      <c r="H74" s="227"/>
      <c r="I74" s="228">
        <f t="shared" ref="I74:O74" si="17">I72+I73</f>
        <v>-1197.4838800961752</v>
      </c>
      <c r="J74" s="228">
        <f t="shared" si="17"/>
        <v>430.54057457859864</v>
      </c>
      <c r="K74" s="228">
        <f t="shared" si="17"/>
        <v>88.804792298285022</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-678.13851321929121</v>
      </c>
    </row>
    <row r="75" spans="2:23" s="9" customFormat="1">
      <c r="B75" s="66"/>
      <c r="E75" s="214">
        <v>42005</v>
      </c>
      <c r="F75" s="214" t="s">
        <v>181</v>
      </c>
      <c r="G75" s="215" t="s">
        <v>65</v>
      </c>
      <c r="H75" s="229">
        <f>C$31/12</f>
        <v>1.225E-3</v>
      </c>
      <c r="I75" s="230">
        <f>(SUM('1.  LRAMVA Summary'!D$54:D$65)+SUM('1.  LRAMVA Summary'!D$66:D$67)*(MONTH($E75)-1)/12)*$H75</f>
        <v>-52.579517691049993</v>
      </c>
      <c r="J75" s="230">
        <f>(SUM('1.  LRAMVA Summary'!E$54:E$65)+SUM('1.  LRAMVA Summary'!E$66:E$67)*(MONTH($E75)-1)/12)*$H75</f>
        <v>23.662767262032499</v>
      </c>
      <c r="K75" s="230">
        <f>(SUM('1.  LRAMVA Summary'!F$54:F$65)+SUM('1.  LRAMVA Summary'!F$66:F$67)*(MONTH($E75)-1)/12)*$H75</f>
        <v>7.2252875976091993</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-21.691462831408295</v>
      </c>
    </row>
    <row r="76" spans="2:23" s="238" customFormat="1">
      <c r="B76" s="237"/>
      <c r="E76" s="214">
        <v>42036</v>
      </c>
      <c r="F76" s="214" t="s">
        <v>181</v>
      </c>
      <c r="G76" s="215" t="s">
        <v>65</v>
      </c>
      <c r="H76" s="229">
        <f t="shared" ref="H76:H77" si="19">C$31/12</f>
        <v>1.225E-3</v>
      </c>
      <c r="I76" s="230">
        <f>(SUM('1.  LRAMVA Summary'!D$54:D$65)+SUM('1.  LRAMVA Summary'!D$66:D$67)*(MONTH($E76)-1)/12)*$H76</f>
        <v>-53.633232470299987</v>
      </c>
      <c r="J76" s="230">
        <f>(SUM('1.  LRAMVA Summary'!E$54:E$65)+SUM('1.  LRAMVA Summary'!E$66:E$67)*(MONTH($E76)-1)/12)*$H76</f>
        <v>24.65338829039333</v>
      </c>
      <c r="K76" s="230">
        <f>(SUM('1.  LRAMVA Summary'!F$54:F$65)+SUM('1.  LRAMVA Summary'!F$66:F$67)*(MONTH($E76)-1)/12)*$H76</f>
        <v>7.516521354896283</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-21.463322825010373</v>
      </c>
    </row>
    <row r="77" spans="2:23" s="9" customFormat="1">
      <c r="B77" s="66"/>
      <c r="E77" s="214">
        <v>42064</v>
      </c>
      <c r="F77" s="214" t="s">
        <v>181</v>
      </c>
      <c r="G77" s="215" t="s">
        <v>65</v>
      </c>
      <c r="H77" s="229">
        <f t="shared" si="19"/>
        <v>1.225E-3</v>
      </c>
      <c r="I77" s="230">
        <f>(SUM('1.  LRAMVA Summary'!D$54:D$65)+SUM('1.  LRAMVA Summary'!D$66:D$67)*(MONTH($E77)-1)/12)*$H77</f>
        <v>-54.686947249549988</v>
      </c>
      <c r="J77" s="230">
        <f>(SUM('1.  LRAMVA Summary'!E$54:E$65)+SUM('1.  LRAMVA Summary'!E$66:E$67)*(MONTH($E77)-1)/12)*$H77</f>
        <v>25.644009318754168</v>
      </c>
      <c r="K77" s="230">
        <f>(SUM('1.  LRAMVA Summary'!F$54:F$65)+SUM('1.  LRAMVA Summary'!F$66:F$67)*(MONTH($E77)-1)/12)*$H77</f>
        <v>7.8077551121833659</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-21.235182818612454</v>
      </c>
    </row>
    <row r="78" spans="2:23" s="9" customFormat="1">
      <c r="B78" s="66"/>
      <c r="E78" s="214">
        <v>42095</v>
      </c>
      <c r="F78" s="214" t="s">
        <v>181</v>
      </c>
      <c r="G78" s="215" t="s">
        <v>66</v>
      </c>
      <c r="H78" s="229">
        <f>C$32/12</f>
        <v>9.1666666666666665E-4</v>
      </c>
      <c r="I78" s="230">
        <f>(SUM('1.  LRAMVA Summary'!D$54:D$65)+SUM('1.  LRAMVA Summary'!D$66:D$67)*(MONTH($E78)-1)/12)*$H78</f>
        <v>-41.710699477333328</v>
      </c>
      <c r="J78" s="230">
        <f>(SUM('1.  LRAMVA Summary'!E$54:E$65)+SUM('1.  LRAMVA Summary'!E$66:E$67)*(MONTH($E78)-1)/12)*$H78</f>
        <v>19.930675769950003</v>
      </c>
      <c r="K78" s="230">
        <f>(SUM('1.  LRAMVA Summary'!F$54:F$65)+SUM('1.  LRAMVA Summary'!F$66:F$67)*(MONTH($E78)-1)/12)*$H78</f>
        <v>6.0604678615085001</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-15.719555845874826</v>
      </c>
    </row>
    <row r="79" spans="2:23" s="9" customFormat="1">
      <c r="B79" s="66"/>
      <c r="E79" s="214">
        <v>42125</v>
      </c>
      <c r="F79" s="214" t="s">
        <v>181</v>
      </c>
      <c r="G79" s="215" t="s">
        <v>66</v>
      </c>
      <c r="H79" s="229">
        <f t="shared" ref="H79:H80" si="21">C$32/12</f>
        <v>9.1666666666666665E-4</v>
      </c>
      <c r="I79" s="230">
        <f>(SUM('1.  LRAMVA Summary'!D$54:D$65)+SUM('1.  LRAMVA Summary'!D$66:D$67)*(MONTH($E79)-1)/12)*$H79</f>
        <v>-42.499193529833327</v>
      </c>
      <c r="J79" s="230">
        <f>(SUM('1.  LRAMVA Summary'!E$54:E$65)+SUM('1.  LRAMVA Summary'!E$66:E$67)*(MONTH($E79)-1)/12)*$H79</f>
        <v>20.671956811580557</v>
      </c>
      <c r="K79" s="230">
        <f>(SUM('1.  LRAMVA Summary'!F$54:F$65)+SUM('1.  LRAMVA Summary'!F$66:F$67)*(MONTH($E79)-1)/12)*$H79</f>
        <v>6.2783978839682213</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-15.548838834284549</v>
      </c>
    </row>
    <row r="80" spans="2:23" s="9" customFormat="1">
      <c r="B80" s="66"/>
      <c r="E80" s="214">
        <v>42156</v>
      </c>
      <c r="F80" s="214" t="s">
        <v>181</v>
      </c>
      <c r="G80" s="215" t="s">
        <v>66</v>
      </c>
      <c r="H80" s="229">
        <f t="shared" si="21"/>
        <v>9.1666666666666665E-4</v>
      </c>
      <c r="I80" s="230">
        <f>(SUM('1.  LRAMVA Summary'!D$54:D$65)+SUM('1.  LRAMVA Summary'!D$66:D$67)*(MONTH($E80)-1)/12)*$H80</f>
        <v>-43.287687582333326</v>
      </c>
      <c r="J80" s="230">
        <f>(SUM('1.  LRAMVA Summary'!E$54:E$65)+SUM('1.  LRAMVA Summary'!E$66:E$67)*(MONTH($E80)-1)/12)*$H80</f>
        <v>21.413237853211111</v>
      </c>
      <c r="K80" s="230">
        <f>(SUM('1.  LRAMVA Summary'!F$54:F$65)+SUM('1.  LRAMVA Summary'!F$66:F$67)*(MONTH($E80)-1)/12)*$H80</f>
        <v>6.4963279064279442</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-15.378121822694272</v>
      </c>
    </row>
    <row r="81" spans="2:23" s="9" customFormat="1">
      <c r="B81" s="66"/>
      <c r="E81" s="214">
        <v>42186</v>
      </c>
      <c r="F81" s="214" t="s">
        <v>181</v>
      </c>
      <c r="G81" s="215" t="s">
        <v>68</v>
      </c>
      <c r="H81" s="229">
        <f>C$33/12</f>
        <v>9.1666666666666665E-4</v>
      </c>
      <c r="I81" s="230">
        <f>(SUM('1.  LRAMVA Summary'!D$54:D$65)+SUM('1.  LRAMVA Summary'!D$66:D$67)*(MONTH($E81)-1)/12)*$H81</f>
        <v>-44.076181634833333</v>
      </c>
      <c r="J81" s="230">
        <f>(SUM('1.  LRAMVA Summary'!E$54:E$65)+SUM('1.  LRAMVA Summary'!E$66:E$67)*(MONTH($E81)-1)/12)*$H81</f>
        <v>22.154518894841665</v>
      </c>
      <c r="K81" s="230">
        <f>(SUM('1.  LRAMVA Summary'!F$54:F$65)+SUM('1.  LRAMVA Summary'!F$66:F$67)*(MONTH($E81)-1)/12)*$H81</f>
        <v>6.7142579288876663</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-15.207404811104002</v>
      </c>
    </row>
    <row r="82" spans="2:23" s="9" customFormat="1">
      <c r="B82" s="66"/>
      <c r="E82" s="214">
        <v>42217</v>
      </c>
      <c r="F82" s="214" t="s">
        <v>181</v>
      </c>
      <c r="G82" s="215" t="s">
        <v>68</v>
      </c>
      <c r="H82" s="229">
        <f t="shared" ref="H82:H83" si="22">C$33/12</f>
        <v>9.1666666666666665E-4</v>
      </c>
      <c r="I82" s="230">
        <f>(SUM('1.  LRAMVA Summary'!D$54:D$65)+SUM('1.  LRAMVA Summary'!D$66:D$67)*(MONTH($E82)-1)/12)*$H82</f>
        <v>-44.864675687333325</v>
      </c>
      <c r="J82" s="230">
        <f>(SUM('1.  LRAMVA Summary'!E$54:E$65)+SUM('1.  LRAMVA Summary'!E$66:E$67)*(MONTH($E82)-1)/12)*$H82</f>
        <v>22.895799936472223</v>
      </c>
      <c r="K82" s="230">
        <f>(SUM('1.  LRAMVA Summary'!F$54:F$65)+SUM('1.  LRAMVA Summary'!F$66:F$67)*(MONTH($E82)-1)/12)*$H82</f>
        <v>6.9321879513473883</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-15.036687799513714</v>
      </c>
    </row>
    <row r="83" spans="2:23" s="9" customFormat="1">
      <c r="B83" s="66"/>
      <c r="E83" s="214">
        <v>42248</v>
      </c>
      <c r="F83" s="214" t="s">
        <v>181</v>
      </c>
      <c r="G83" s="215" t="s">
        <v>68</v>
      </c>
      <c r="H83" s="229">
        <f t="shared" si="22"/>
        <v>9.1666666666666665E-4</v>
      </c>
      <c r="I83" s="230">
        <f>(SUM('1.  LRAMVA Summary'!D$54:D$65)+SUM('1.  LRAMVA Summary'!D$66:D$67)*(MONTH($E83)-1)/12)*$H83</f>
        <v>-45.653169739833324</v>
      </c>
      <c r="J83" s="230">
        <f>(SUM('1.  LRAMVA Summary'!E$54:E$65)+SUM('1.  LRAMVA Summary'!E$66:E$67)*(MONTH($E83)-1)/12)*$H83</f>
        <v>23.637080978102777</v>
      </c>
      <c r="K83" s="230">
        <f>(SUM('1.  LRAMVA Summary'!F$54:F$65)+SUM('1.  LRAMVA Summary'!F$66:F$67)*(MONTH($E83)-1)/12)*$H83</f>
        <v>7.1501179738071112</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-14.865970787923436</v>
      </c>
    </row>
    <row r="84" spans="2:23" s="9" customFormat="1">
      <c r="B84" s="66"/>
      <c r="E84" s="214">
        <v>42278</v>
      </c>
      <c r="F84" s="214" t="s">
        <v>181</v>
      </c>
      <c r="G84" s="215" t="s">
        <v>69</v>
      </c>
      <c r="H84" s="229">
        <f>C$34/12</f>
        <v>9.1666666666666665E-4</v>
      </c>
      <c r="I84" s="230">
        <f>(SUM('1.  LRAMVA Summary'!D$54:D$65)+SUM('1.  LRAMVA Summary'!D$66:D$67)*(MONTH($E84)-1)/12)*$H84</f>
        <v>-46.441663792333323</v>
      </c>
      <c r="J84" s="230">
        <f>(SUM('1.  LRAMVA Summary'!E$54:E$65)+SUM('1.  LRAMVA Summary'!E$66:E$67)*(MONTH($E84)-1)/12)*$H84</f>
        <v>24.378362019733331</v>
      </c>
      <c r="K84" s="230">
        <f>(SUM('1.  LRAMVA Summary'!F$54:F$65)+SUM('1.  LRAMVA Summary'!F$66:F$67)*(MONTH($E84)-1)/12)*$H84</f>
        <v>7.3680479962668342</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-14.695253776333157</v>
      </c>
    </row>
    <row r="85" spans="2:23" s="9" customFormat="1">
      <c r="B85" s="66"/>
      <c r="E85" s="214">
        <v>42309</v>
      </c>
      <c r="F85" s="214" t="s">
        <v>181</v>
      </c>
      <c r="G85" s="215" t="s">
        <v>69</v>
      </c>
      <c r="H85" s="229">
        <f t="shared" ref="H85:H86" si="23">C$34/12</f>
        <v>9.1666666666666665E-4</v>
      </c>
      <c r="I85" s="230">
        <f>(SUM('1.  LRAMVA Summary'!D$54:D$65)+SUM('1.  LRAMVA Summary'!D$66:D$67)*(MONTH($E85)-1)/12)*$H85</f>
        <v>-47.230157844833322</v>
      </c>
      <c r="J85" s="230">
        <f>(SUM('1.  LRAMVA Summary'!E$54:E$65)+SUM('1.  LRAMVA Summary'!E$66:E$67)*(MONTH($E85)-1)/12)*$H85</f>
        <v>25.119643061363888</v>
      </c>
      <c r="K85" s="230">
        <f>(SUM('1.  LRAMVA Summary'!F$54:F$65)+SUM('1.  LRAMVA Summary'!F$66:F$67)*(MONTH($E85)-1)/12)*$H85</f>
        <v>7.5859780187265562</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-14.524536764742876</v>
      </c>
    </row>
    <row r="86" spans="2:23" s="9" customFormat="1">
      <c r="B86" s="66"/>
      <c r="E86" s="214">
        <v>42339</v>
      </c>
      <c r="F86" s="214" t="s">
        <v>181</v>
      </c>
      <c r="G86" s="215" t="s">
        <v>69</v>
      </c>
      <c r="H86" s="229">
        <f t="shared" si="23"/>
        <v>9.1666666666666665E-4</v>
      </c>
      <c r="I86" s="230">
        <f>(SUM('1.  LRAMVA Summary'!D$54:D$65)+SUM('1.  LRAMVA Summary'!D$66:D$67)*(MONTH($E86)-1)/12)*$H86</f>
        <v>-48.018651897333328</v>
      </c>
      <c r="J86" s="230">
        <f>(SUM('1.  LRAMVA Summary'!E$54:E$65)+SUM('1.  LRAMVA Summary'!E$66:E$67)*(MONTH($E86)-1)/12)*$H86</f>
        <v>25.860924102994446</v>
      </c>
      <c r="K86" s="230">
        <f>(SUM('1.  LRAMVA Summary'!F$54:F$65)+SUM('1.  LRAMVA Summary'!F$66:F$67)*(MONTH($E86)-1)/12)*$H86</f>
        <v>7.8039080411862773</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-14.353819753152605</v>
      </c>
    </row>
    <row r="87" spans="2:23" s="9" customFormat="1" ht="15.75" thickBot="1">
      <c r="B87" s="66"/>
      <c r="E87" s="216" t="s">
        <v>466</v>
      </c>
      <c r="F87" s="216"/>
      <c r="G87" s="217"/>
      <c r="H87" s="218"/>
      <c r="I87" s="219">
        <f>SUM(I74:I86)</f>
        <v>-1762.1656586930751</v>
      </c>
      <c r="J87" s="219">
        <f>SUM(J74:J86)</f>
        <v>710.56293887802849</v>
      </c>
      <c r="K87" s="219">
        <f t="shared" ref="K87:O87" si="24">SUM(K74:K86)</f>
        <v>173.74404792510038</v>
      </c>
      <c r="L87" s="219">
        <f t="shared" si="24"/>
        <v>0</v>
      </c>
      <c r="M87" s="219">
        <f t="shared" si="24"/>
        <v>0</v>
      </c>
      <c r="N87" s="219">
        <f t="shared" si="24"/>
        <v>0</v>
      </c>
      <c r="O87" s="219">
        <f t="shared" si="24"/>
        <v>0</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-877.85867188994575</v>
      </c>
    </row>
    <row r="88" spans="2:23" s="9" customFormat="1" ht="15.75" thickTop="1">
      <c r="B88" s="66"/>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430</v>
      </c>
      <c r="F89" s="225"/>
      <c r="G89" s="226"/>
      <c r="H89" s="227"/>
      <c r="I89" s="228">
        <f>I87+I88</f>
        <v>-1762.1656586930751</v>
      </c>
      <c r="J89" s="228">
        <f t="shared" ref="J89" si="26">J87+J88</f>
        <v>710.56293887802849</v>
      </c>
      <c r="K89" s="228">
        <f t="shared" ref="K89" si="27">K87+K88</f>
        <v>173.74404792510038</v>
      </c>
      <c r="L89" s="228">
        <f t="shared" ref="L89" si="28">L87+L88</f>
        <v>0</v>
      </c>
      <c r="M89" s="228">
        <f t="shared" ref="M89" si="29">M87+M88</f>
        <v>0</v>
      </c>
      <c r="N89" s="228">
        <f t="shared" ref="N89" si="30">N87+N88</f>
        <v>0</v>
      </c>
      <c r="O89" s="228">
        <f t="shared" ref="O89:U89" si="31">O87+O88</f>
        <v>0</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-877.85867188994575</v>
      </c>
    </row>
    <row r="90" spans="2:23" s="9" customFormat="1">
      <c r="B90" s="66"/>
      <c r="E90" s="214">
        <v>42370</v>
      </c>
      <c r="F90" s="214" t="s">
        <v>183</v>
      </c>
      <c r="G90" s="215" t="s">
        <v>65</v>
      </c>
      <c r="H90" s="229">
        <f>$C$35/12</f>
        <v>9.1666666666666665E-4</v>
      </c>
      <c r="I90" s="230">
        <f>(SUM('1.  LRAMVA Summary'!D$54:D$68)+SUM('1.  LRAMVA Summary'!D$69:D$70)*(MONTH($E90)-1)/12)*$H90</f>
        <v>-48.80714594983332</v>
      </c>
      <c r="J90" s="230">
        <f>(SUM('1.  LRAMVA Summary'!E$54:E$68)+SUM('1.  LRAMVA Summary'!E$69:E$70)*(MONTH($E90)-1)/12)*$H90</f>
        <v>26.602205144625</v>
      </c>
      <c r="K90" s="230">
        <f>(SUM('1.  LRAMVA Summary'!F$54:F$68)+SUM('1.  LRAMVA Summary'!F$69:F$70)*(MONTH($E90)-1)/12)*$H90</f>
        <v>8.0218380636459994</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-14.183102741562321</v>
      </c>
    </row>
    <row r="91" spans="2:23" s="9" customFormat="1">
      <c r="B91" s="66"/>
      <c r="E91" s="214">
        <v>42401</v>
      </c>
      <c r="F91" s="214" t="s">
        <v>183</v>
      </c>
      <c r="G91" s="215" t="s">
        <v>65</v>
      </c>
      <c r="H91" s="229">
        <f t="shared" ref="H91:H92" si="34">$C$35/12</f>
        <v>9.1666666666666665E-4</v>
      </c>
      <c r="I91" s="230">
        <f>(SUM('1.  LRAMVA Summary'!D$54:D$68)+SUM('1.  LRAMVA Summary'!D$69:D$70)*(MONTH($E91)-1)/12)*$H91</f>
        <v>-49.455840395805538</v>
      </c>
      <c r="J91" s="230">
        <f>(SUM('1.  LRAMVA Summary'!E$54:E$68)+SUM('1.  LRAMVA Summary'!E$69:E$70)*(MONTH($E91)-1)/12)*$H91</f>
        <v>27.169796402741664</v>
      </c>
      <c r="K91" s="230">
        <f>(SUM('1.  LRAMVA Summary'!F$54:F$68)+SUM('1.  LRAMVA Summary'!F$69:F$70)*(MONTH($E91)-1)/12)*$H91</f>
        <v>8.1710781910682222</v>
      </c>
      <c r="L91" s="230">
        <f>(SUM('1.  LRAMVA Summary'!G$54:G$68)+SUM('1.  LRAMVA Summary'!G$69:G$70)*(MONTH($E91)-1)/12)*$H91</f>
        <v>0</v>
      </c>
      <c r="M91" s="230">
        <f>(SUM('1.  LRAMVA Summary'!H$54:H$68)+SUM('1.  LRAMVA Summary'!H$69:H$70)*(MONTH($E91)-1)/12)*$H91</f>
        <v>0</v>
      </c>
      <c r="N91" s="230">
        <f>(SUM('1.  LRAMVA Summary'!I$54:I$68)+SUM('1.  LRAMVA Summary'!I$69:I$70)*(MONTH($E91)-1)/12)*$H91</f>
        <v>0.24574311666666671</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-13.869222685328985</v>
      </c>
    </row>
    <row r="92" spans="2:23" s="9" customFormat="1" ht="14.25" customHeight="1">
      <c r="B92" s="66"/>
      <c r="E92" s="214">
        <v>42430</v>
      </c>
      <c r="F92" s="214" t="s">
        <v>183</v>
      </c>
      <c r="G92" s="215" t="s">
        <v>65</v>
      </c>
      <c r="H92" s="229">
        <f t="shared" si="34"/>
        <v>9.1666666666666665E-4</v>
      </c>
      <c r="I92" s="230">
        <f>(SUM('1.  LRAMVA Summary'!D$54:D$68)+SUM('1.  LRAMVA Summary'!D$69:D$70)*(MONTH($E92)-1)/12)*$H92</f>
        <v>-50.104534841777763</v>
      </c>
      <c r="J92" s="230">
        <f>(SUM('1.  LRAMVA Summary'!E$54:E$68)+SUM('1.  LRAMVA Summary'!E$69:E$70)*(MONTH($E92)-1)/12)*$H92</f>
        <v>27.737387660858332</v>
      </c>
      <c r="K92" s="230">
        <f>(SUM('1.  LRAMVA Summary'!F$54:F$68)+SUM('1.  LRAMVA Summary'!F$69:F$70)*(MONTH($E92)-1)/12)*$H92</f>
        <v>8.320318318490445</v>
      </c>
      <c r="L92" s="230">
        <f>(SUM('1.  LRAMVA Summary'!G$54:G$68)+SUM('1.  LRAMVA Summary'!G$69:G$70)*(MONTH($E92)-1)/12)*$H92</f>
        <v>0</v>
      </c>
      <c r="M92" s="230">
        <f>(SUM('1.  LRAMVA Summary'!H$54:H$68)+SUM('1.  LRAMVA Summary'!H$69:H$70)*(MONTH($E92)-1)/12)*$H92</f>
        <v>0</v>
      </c>
      <c r="N92" s="230">
        <f>(SUM('1.  LRAMVA Summary'!I$54:I$68)+SUM('1.  LRAMVA Summary'!I$69:I$70)*(MONTH($E92)-1)/12)*$H92</f>
        <v>0.49148623333333341</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-13.555342629095653</v>
      </c>
    </row>
    <row r="93" spans="2:23" s="8" customFormat="1">
      <c r="B93" s="239"/>
      <c r="D93" s="9"/>
      <c r="E93" s="214">
        <v>42461</v>
      </c>
      <c r="F93" s="214" t="s">
        <v>183</v>
      </c>
      <c r="G93" s="215" t="s">
        <v>66</v>
      </c>
      <c r="H93" s="229">
        <f>$C$36/12</f>
        <v>9.1666666666666665E-4</v>
      </c>
      <c r="I93" s="230">
        <f>(SUM('1.  LRAMVA Summary'!D$54:D$68)+SUM('1.  LRAMVA Summary'!D$69:D$70)*(MONTH($E93)-1)/12)*$H93</f>
        <v>-50.753229287749988</v>
      </c>
      <c r="J93" s="230">
        <f>(SUM('1.  LRAMVA Summary'!E$54:E$68)+SUM('1.  LRAMVA Summary'!E$69:E$70)*(MONTH($E93)-1)/12)*$H93</f>
        <v>28.304978918974999</v>
      </c>
      <c r="K93" s="230">
        <f>(SUM('1.  LRAMVA Summary'!F$54:F$68)+SUM('1.  LRAMVA Summary'!F$69:F$70)*(MONTH($E93)-1)/12)*$H93</f>
        <v>8.469558445912666</v>
      </c>
      <c r="L93" s="230">
        <f>(SUM('1.  LRAMVA Summary'!G$54:G$68)+SUM('1.  LRAMVA Summary'!G$69:G$70)*(MONTH($E93)-1)/12)*$H93</f>
        <v>0</v>
      </c>
      <c r="M93" s="230">
        <f>(SUM('1.  LRAMVA Summary'!H$54:H$68)+SUM('1.  LRAMVA Summary'!H$69:H$70)*(MONTH($E93)-1)/12)*$H93</f>
        <v>0</v>
      </c>
      <c r="N93" s="230">
        <f>(SUM('1.  LRAMVA Summary'!I$54:I$68)+SUM('1.  LRAMVA Summary'!I$69:I$70)*(MONTH($E93)-1)/12)*$H93</f>
        <v>0.73722935000000001</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-13.241462572862323</v>
      </c>
    </row>
    <row r="94" spans="2:23" s="9" customFormat="1">
      <c r="B94" s="66"/>
      <c r="E94" s="214">
        <v>42491</v>
      </c>
      <c r="F94" s="214" t="s">
        <v>183</v>
      </c>
      <c r="G94" s="215" t="s">
        <v>66</v>
      </c>
      <c r="H94" s="229">
        <f t="shared" ref="H94:H95" si="36">$C$36/12</f>
        <v>9.1666666666666665E-4</v>
      </c>
      <c r="I94" s="230">
        <f>(SUM('1.  LRAMVA Summary'!D$54:D$68)+SUM('1.  LRAMVA Summary'!D$69:D$70)*(MONTH($E94)-1)/12)*$H94</f>
        <v>-51.401923733722207</v>
      </c>
      <c r="J94" s="230">
        <f>(SUM('1.  LRAMVA Summary'!E$54:E$68)+SUM('1.  LRAMVA Summary'!E$69:E$70)*(MONTH($E94)-1)/12)*$H94</f>
        <v>28.872570177091667</v>
      </c>
      <c r="K94" s="230">
        <f>(SUM('1.  LRAMVA Summary'!F$54:F$68)+SUM('1.  LRAMVA Summary'!F$69:F$70)*(MONTH($E94)-1)/12)*$H94</f>
        <v>8.6187985733348871</v>
      </c>
      <c r="L94" s="230">
        <f>(SUM('1.  LRAMVA Summary'!G$54:G$68)+SUM('1.  LRAMVA Summary'!G$69:G$70)*(MONTH($E94)-1)/12)*$H94</f>
        <v>0</v>
      </c>
      <c r="M94" s="230">
        <f>(SUM('1.  LRAMVA Summary'!H$54:H$68)+SUM('1.  LRAMVA Summary'!H$69:H$70)*(MONTH($E94)-1)/12)*$H94</f>
        <v>0</v>
      </c>
      <c r="N94" s="230">
        <f>(SUM('1.  LRAMVA Summary'!I$54:I$68)+SUM('1.  LRAMVA Summary'!I$69:I$70)*(MONTH($E94)-1)/12)*$H94</f>
        <v>0.98297246666666682</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-12.927582516628986</v>
      </c>
    </row>
    <row r="95" spans="2:23" s="238" customFormat="1">
      <c r="B95" s="237"/>
      <c r="D95" s="9"/>
      <c r="E95" s="214">
        <v>42522</v>
      </c>
      <c r="F95" s="214" t="s">
        <v>183</v>
      </c>
      <c r="G95" s="215" t="s">
        <v>66</v>
      </c>
      <c r="H95" s="229">
        <f t="shared" si="36"/>
        <v>9.1666666666666665E-4</v>
      </c>
      <c r="I95" s="230">
        <f>(SUM('1.  LRAMVA Summary'!D$54:D$68)+SUM('1.  LRAMVA Summary'!D$69:D$70)*(MONTH($E95)-1)/12)*$H95</f>
        <v>-52.050618179694432</v>
      </c>
      <c r="J95" s="230">
        <f>(SUM('1.  LRAMVA Summary'!E$54:E$68)+SUM('1.  LRAMVA Summary'!E$69:E$70)*(MONTH($E95)-1)/12)*$H95</f>
        <v>29.440161435208331</v>
      </c>
      <c r="K95" s="230">
        <f>(SUM('1.  LRAMVA Summary'!F$54:F$68)+SUM('1.  LRAMVA Summary'!F$69:F$70)*(MONTH($E95)-1)/12)*$H95</f>
        <v>8.7680387007571117</v>
      </c>
      <c r="L95" s="230">
        <f>(SUM('1.  LRAMVA Summary'!G$54:G$68)+SUM('1.  LRAMVA Summary'!G$69:G$70)*(MONTH($E95)-1)/12)*$H95</f>
        <v>0</v>
      </c>
      <c r="M95" s="230">
        <f>(SUM('1.  LRAMVA Summary'!H$54:H$68)+SUM('1.  LRAMVA Summary'!H$69:H$70)*(MONTH($E95)-1)/12)*$H95</f>
        <v>0</v>
      </c>
      <c r="N95" s="230">
        <f>(SUM('1.  LRAMVA Summary'!I$54:I$68)+SUM('1.  LRAMVA Summary'!I$69:I$70)*(MONTH($E95)-1)/12)*$H95</f>
        <v>1.2287155833333334</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-12.613702460395656</v>
      </c>
    </row>
    <row r="96" spans="2:23" s="9" customFormat="1">
      <c r="B96" s="66"/>
      <c r="E96" s="214">
        <v>42552</v>
      </c>
      <c r="F96" s="214" t="s">
        <v>183</v>
      </c>
      <c r="G96" s="215" t="s">
        <v>68</v>
      </c>
      <c r="H96" s="229">
        <f>$C$37/12</f>
        <v>9.1666666666666665E-4</v>
      </c>
      <c r="I96" s="230">
        <f>(SUM('1.  LRAMVA Summary'!D$54:D$68)+SUM('1.  LRAMVA Summary'!D$69:D$70)*(MONTH($E96)-1)/12)*$H96</f>
        <v>-52.699312625666657</v>
      </c>
      <c r="J96" s="230">
        <f>(SUM('1.  LRAMVA Summary'!E$54:E$68)+SUM('1.  LRAMVA Summary'!E$69:E$70)*(MONTH($E96)-1)/12)*$H96</f>
        <v>30.007752693324999</v>
      </c>
      <c r="K96" s="230">
        <f>(SUM('1.  LRAMVA Summary'!F$54:F$68)+SUM('1.  LRAMVA Summary'!F$69:F$70)*(MONTH($E96)-1)/12)*$H96</f>
        <v>8.9172788281793327</v>
      </c>
      <c r="L96" s="230">
        <f>(SUM('1.  LRAMVA Summary'!G$54:G$68)+SUM('1.  LRAMVA Summary'!G$69:G$70)*(MONTH($E96)-1)/12)*$H96</f>
        <v>0</v>
      </c>
      <c r="M96" s="230">
        <f>(SUM('1.  LRAMVA Summary'!H$54:H$68)+SUM('1.  LRAMVA Summary'!H$69:H$70)*(MONTH($E96)-1)/12)*$H96</f>
        <v>0</v>
      </c>
      <c r="N96" s="230">
        <f>(SUM('1.  LRAMVA Summary'!I$54:I$68)+SUM('1.  LRAMVA Summary'!I$69:I$70)*(MONTH($E96)-1)/12)*$H96</f>
        <v>1.4744587</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-12.299822404162326</v>
      </c>
    </row>
    <row r="97" spans="2:23" s="9" customFormat="1">
      <c r="B97" s="66"/>
      <c r="E97" s="214">
        <v>42583</v>
      </c>
      <c r="F97" s="214" t="s">
        <v>183</v>
      </c>
      <c r="G97" s="215" t="s">
        <v>68</v>
      </c>
      <c r="H97" s="229">
        <f t="shared" ref="H97:H98" si="37">$C$37/12</f>
        <v>9.1666666666666665E-4</v>
      </c>
      <c r="I97" s="230">
        <f>(SUM('1.  LRAMVA Summary'!D$54:D$68)+SUM('1.  LRAMVA Summary'!D$69:D$70)*(MONTH($E97)-1)/12)*$H97</f>
        <v>-53.348007071638875</v>
      </c>
      <c r="J97" s="230">
        <f>(SUM('1.  LRAMVA Summary'!E$54:E$68)+SUM('1.  LRAMVA Summary'!E$69:E$70)*(MONTH($E97)-1)/12)*$H97</f>
        <v>30.575343951441663</v>
      </c>
      <c r="K97" s="230">
        <f>(SUM('1.  LRAMVA Summary'!F$54:F$68)+SUM('1.  LRAMVA Summary'!F$69:F$70)*(MONTH($E97)-1)/12)*$H97</f>
        <v>9.0665189556015555</v>
      </c>
      <c r="L97" s="230">
        <f>(SUM('1.  LRAMVA Summary'!G$54:G$68)+SUM('1.  LRAMVA Summary'!G$69:G$70)*(MONTH($E97)-1)/12)*$H97</f>
        <v>0</v>
      </c>
      <c r="M97" s="230">
        <f>(SUM('1.  LRAMVA Summary'!H$54:H$68)+SUM('1.  LRAMVA Summary'!H$69:H$70)*(MONTH($E97)-1)/12)*$H97</f>
        <v>0</v>
      </c>
      <c r="N97" s="230">
        <f>(SUM('1.  LRAMVA Summary'!I$54:I$68)+SUM('1.  LRAMVA Summary'!I$69:I$70)*(MONTH($E97)-1)/12)*$H97</f>
        <v>1.7202018166666668</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-11.98594234792899</v>
      </c>
    </row>
    <row r="98" spans="2:23" s="9" customFormat="1">
      <c r="B98" s="66"/>
      <c r="E98" s="214">
        <v>42614</v>
      </c>
      <c r="F98" s="214" t="s">
        <v>183</v>
      </c>
      <c r="G98" s="215" t="s">
        <v>68</v>
      </c>
      <c r="H98" s="229">
        <f t="shared" si="37"/>
        <v>9.1666666666666665E-4</v>
      </c>
      <c r="I98" s="230">
        <f>(SUM('1.  LRAMVA Summary'!D$54:D$68)+SUM('1.  LRAMVA Summary'!D$69:D$70)*(MONTH($E98)-1)/12)*$H98</f>
        <v>-53.9967015176111</v>
      </c>
      <c r="J98" s="230">
        <f>(SUM('1.  LRAMVA Summary'!E$54:E$68)+SUM('1.  LRAMVA Summary'!E$69:E$70)*(MONTH($E98)-1)/12)*$H98</f>
        <v>31.142935209558331</v>
      </c>
      <c r="K98" s="230">
        <f>(SUM('1.  LRAMVA Summary'!F$54:F$68)+SUM('1.  LRAMVA Summary'!F$69:F$70)*(MONTH($E98)-1)/12)*$H98</f>
        <v>9.2157590830237783</v>
      </c>
      <c r="L98" s="230">
        <f>(SUM('1.  LRAMVA Summary'!G$54:G$68)+SUM('1.  LRAMVA Summary'!G$69:G$70)*(MONTH($E98)-1)/12)*$H98</f>
        <v>0</v>
      </c>
      <c r="M98" s="230">
        <f>(SUM('1.  LRAMVA Summary'!H$54:H$68)+SUM('1.  LRAMVA Summary'!H$69:H$70)*(MONTH($E98)-1)/12)*$H98</f>
        <v>0</v>
      </c>
      <c r="N98" s="230">
        <f>(SUM('1.  LRAMVA Summary'!I$54:I$68)+SUM('1.  LRAMVA Summary'!I$69:I$70)*(MONTH($E98)-1)/12)*$H98</f>
        <v>1.9659449333333336</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-11.672062291695656</v>
      </c>
    </row>
    <row r="99" spans="2:23" s="9" customFormat="1">
      <c r="B99" s="66"/>
      <c r="E99" s="214">
        <v>42644</v>
      </c>
      <c r="F99" s="214" t="s">
        <v>183</v>
      </c>
      <c r="G99" s="215" t="s">
        <v>69</v>
      </c>
      <c r="H99" s="210">
        <f>$C$38/12</f>
        <v>9.1666666666666665E-4</v>
      </c>
      <c r="I99" s="230">
        <f>(SUM('1.  LRAMVA Summary'!D$54:D$68)+SUM('1.  LRAMVA Summary'!D$69:D$70)*(MONTH($E99)-1)/12)*$H99</f>
        <v>-54.645395963583319</v>
      </c>
      <c r="J99" s="230">
        <f>(SUM('1.  LRAMVA Summary'!E$54:E$68)+SUM('1.  LRAMVA Summary'!E$69:E$70)*(MONTH($E99)-1)/12)*$H99</f>
        <v>31.710526467674999</v>
      </c>
      <c r="K99" s="230">
        <f>(SUM('1.  LRAMVA Summary'!F$54:F$68)+SUM('1.  LRAMVA Summary'!F$69:F$70)*(MONTH($E99)-1)/12)*$H99</f>
        <v>9.3649992104459994</v>
      </c>
      <c r="L99" s="230">
        <f>(SUM('1.  LRAMVA Summary'!G$54:G$68)+SUM('1.  LRAMVA Summary'!G$69:G$70)*(MONTH($E99)-1)/12)*$H99</f>
        <v>0</v>
      </c>
      <c r="M99" s="230">
        <f>(SUM('1.  LRAMVA Summary'!H$54:H$68)+SUM('1.  LRAMVA Summary'!H$69:H$70)*(MONTH($E99)-1)/12)*$H99</f>
        <v>0</v>
      </c>
      <c r="N99" s="230">
        <f>(SUM('1.  LRAMVA Summary'!I$54:I$68)+SUM('1.  LRAMVA Summary'!I$69:I$70)*(MONTH($E99)-1)/12)*$H99</f>
        <v>2.2116880500000002</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-11.358182235462319</v>
      </c>
    </row>
    <row r="100" spans="2:23" s="9" customFormat="1">
      <c r="B100" s="66"/>
      <c r="E100" s="214">
        <v>42675</v>
      </c>
      <c r="F100" s="214" t="s">
        <v>183</v>
      </c>
      <c r="G100" s="215" t="s">
        <v>69</v>
      </c>
      <c r="H100" s="210">
        <f t="shared" ref="H100:H101" si="38">$C$38/12</f>
        <v>9.1666666666666665E-4</v>
      </c>
      <c r="I100" s="230">
        <f>(SUM('1.  LRAMVA Summary'!D$54:D$68)+SUM('1.  LRAMVA Summary'!D$69:D$70)*(MONTH($E100)-1)/12)*$H100</f>
        <v>-55.294090409555537</v>
      </c>
      <c r="J100" s="230">
        <f>(SUM('1.  LRAMVA Summary'!E$54:E$68)+SUM('1.  LRAMVA Summary'!E$69:E$70)*(MONTH($E100)-1)/12)*$H100</f>
        <v>32.278117725791667</v>
      </c>
      <c r="K100" s="230">
        <f>(SUM('1.  LRAMVA Summary'!F$54:F$68)+SUM('1.  LRAMVA Summary'!F$69:F$70)*(MONTH($E100)-1)/12)*$H100</f>
        <v>9.5142393378682222</v>
      </c>
      <c r="L100" s="230">
        <f>(SUM('1.  LRAMVA Summary'!G$54:G$68)+SUM('1.  LRAMVA Summary'!G$69:G$70)*(MONTH($E100)-1)/12)*$H100</f>
        <v>0</v>
      </c>
      <c r="M100" s="230">
        <f>(SUM('1.  LRAMVA Summary'!H$54:H$68)+SUM('1.  LRAMVA Summary'!H$69:H$70)*(MONTH($E100)-1)/12)*$H100</f>
        <v>0</v>
      </c>
      <c r="N100" s="230">
        <f>(SUM('1.  LRAMVA Summary'!I$54:I$68)+SUM('1.  LRAMVA Summary'!I$69:I$70)*(MONTH($E100)-1)/12)*$H100</f>
        <v>2.4574311666666668</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-11.044302179228982</v>
      </c>
    </row>
    <row r="101" spans="2:23" s="9" customFormat="1">
      <c r="B101" s="66"/>
      <c r="E101" s="214">
        <v>42705</v>
      </c>
      <c r="F101" s="214" t="s">
        <v>183</v>
      </c>
      <c r="G101" s="215" t="s">
        <v>69</v>
      </c>
      <c r="H101" s="210">
        <f t="shared" si="38"/>
        <v>9.1666666666666665E-4</v>
      </c>
      <c r="I101" s="230">
        <f>(SUM('1.  LRAMVA Summary'!D$54:D$68)+SUM('1.  LRAMVA Summary'!D$69:D$70)*(MONTH($E101)-1)/12)*$H101</f>
        <v>-55.942784855527762</v>
      </c>
      <c r="J101" s="230">
        <f>(SUM('1.  LRAMVA Summary'!E$54:E$68)+SUM('1.  LRAMVA Summary'!E$69:E$70)*(MONTH($E101)-1)/12)*$H101</f>
        <v>32.845708983908331</v>
      </c>
      <c r="K101" s="230">
        <f>(SUM('1.  LRAMVA Summary'!F$54:F$68)+SUM('1.  LRAMVA Summary'!F$69:F$70)*(MONTH($E101)-1)/12)*$H101</f>
        <v>9.6634794652904432</v>
      </c>
      <c r="L101" s="230">
        <f>(SUM('1.  LRAMVA Summary'!G$54:G$68)+SUM('1.  LRAMVA Summary'!G$69:G$70)*(MONTH($E101)-1)/12)*$H101</f>
        <v>0</v>
      </c>
      <c r="M101" s="230">
        <f>(SUM('1.  LRAMVA Summary'!H$54:H$68)+SUM('1.  LRAMVA Summary'!H$69:H$70)*(MONTH($E101)-1)/12)*$H101</f>
        <v>0</v>
      </c>
      <c r="N101" s="230">
        <f>(SUM('1.  LRAMVA Summary'!I$54:I$68)+SUM('1.  LRAMVA Summary'!I$69:I$70)*(MONTH($E101)-1)/12)*$H101</f>
        <v>2.7031742833333334</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-10.730422122995655</v>
      </c>
    </row>
    <row r="102" spans="2:23" s="9" customFormat="1" ht="15.75" thickBot="1">
      <c r="B102" s="66"/>
      <c r="E102" s="216" t="s">
        <v>467</v>
      </c>
      <c r="F102" s="216"/>
      <c r="G102" s="217"/>
      <c r="H102" s="218"/>
      <c r="I102" s="219">
        <f>SUM(I89:I101)</f>
        <v>-2390.6652435252413</v>
      </c>
      <c r="J102" s="219">
        <f>SUM(J89:J101)</f>
        <v>1067.2504236492284</v>
      </c>
      <c r="K102" s="219">
        <f t="shared" ref="K102:O102" si="39">SUM(K89:K101)</f>
        <v>279.855953098719</v>
      </c>
      <c r="L102" s="219">
        <f t="shared" si="39"/>
        <v>0</v>
      </c>
      <c r="M102" s="219">
        <f t="shared" si="39"/>
        <v>0</v>
      </c>
      <c r="N102" s="219">
        <f t="shared" si="39"/>
        <v>16.219045699999999</v>
      </c>
      <c r="O102" s="219">
        <f t="shared" si="39"/>
        <v>0</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-1027.3398210772937</v>
      </c>
    </row>
    <row r="103" spans="2:23" s="9" customFormat="1" ht="15.7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431</v>
      </c>
      <c r="F104" s="225"/>
      <c r="G104" s="226"/>
      <c r="H104" s="227"/>
      <c r="I104" s="228">
        <f>I102+I103</f>
        <v>-2390.6652435252413</v>
      </c>
      <c r="J104" s="228">
        <f t="shared" ref="J104" si="41">J102+J103</f>
        <v>1067.2504236492284</v>
      </c>
      <c r="K104" s="228">
        <f t="shared" ref="K104" si="42">K102+K103</f>
        <v>279.855953098719</v>
      </c>
      <c r="L104" s="228">
        <f t="shared" ref="L104" si="43">L102+L103</f>
        <v>0</v>
      </c>
      <c r="M104" s="228">
        <f t="shared" ref="M104" si="44">M102+M103</f>
        <v>0</v>
      </c>
      <c r="N104" s="228">
        <f t="shared" ref="N104" si="45">N102+N103</f>
        <v>16.219045699999999</v>
      </c>
      <c r="O104" s="228">
        <f t="shared" ref="O104:V104" si="46">O102+O103</f>
        <v>0</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-1027.3398210772937</v>
      </c>
    </row>
    <row r="105" spans="2:23" s="9" customFormat="1">
      <c r="B105" s="66"/>
      <c r="E105" s="214">
        <v>42736</v>
      </c>
      <c r="F105" s="214" t="s">
        <v>184</v>
      </c>
      <c r="G105" s="215" t="s">
        <v>65</v>
      </c>
      <c r="H105" s="240">
        <f>$C$39/12</f>
        <v>9.1666666666666665E-4</v>
      </c>
      <c r="I105" s="230">
        <f>(SUM('1.  LRAMVA Summary'!D$54:D$71)+SUM('1.  LRAMVA Summary'!D$72:D$73)*(MONTH($E105)-1)/12)*$H105</f>
        <v>-56.59147930149998</v>
      </c>
      <c r="J105" s="230">
        <f>(SUM('1.  LRAMVA Summary'!E$54:E$71)+SUM('1.  LRAMVA Summary'!E$72:E$73)*(MONTH($E105)-1)/12)*$H105</f>
        <v>33.413300242024995</v>
      </c>
      <c r="K105" s="230">
        <f>(SUM('1.  LRAMVA Summary'!F$54:F$71)+SUM('1.  LRAMVA Summary'!F$72:F$73)*(MONTH($E105)-1)/12)*$H105</f>
        <v>9.812719592712666</v>
      </c>
      <c r="L105" s="230">
        <f>(SUM('1.  LRAMVA Summary'!G$54:G$71)+SUM('1.  LRAMVA Summary'!G$72:G$73)*(MONTH($E105)-1)/12)*$H105</f>
        <v>0</v>
      </c>
      <c r="M105" s="230">
        <f>(SUM('1.  LRAMVA Summary'!H$54:H$71)+SUM('1.  LRAMVA Summary'!H$72:H$73)*(MONTH($E105)-1)/12)*$H105</f>
        <v>0</v>
      </c>
      <c r="N105" s="230">
        <f>(SUM('1.  LRAMVA Summary'!I$54:I$71)+SUM('1.  LRAMVA Summary'!I$72:I$73)*(MONTH($E105)-1)/12)*$H105</f>
        <v>2.9489174</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-10.416542066762318</v>
      </c>
    </row>
    <row r="106" spans="2:23" s="9" customFormat="1">
      <c r="B106" s="66"/>
      <c r="E106" s="214">
        <v>42767</v>
      </c>
      <c r="F106" s="214" t="s">
        <v>184</v>
      </c>
      <c r="G106" s="215" t="s">
        <v>65</v>
      </c>
      <c r="H106" s="240">
        <f t="shared" ref="H106:H107" si="48">$C$39/12</f>
        <v>9.1666666666666665E-4</v>
      </c>
      <c r="I106" s="230">
        <f>(SUM('1.  LRAMVA Summary'!D$54:D$71)+SUM('1.  LRAMVA Summary'!D$72:D$73)*(MONTH($E106)-1)/12)*$H106</f>
        <v>-56.968229767472202</v>
      </c>
      <c r="J106" s="230">
        <f>(SUM('1.  LRAMVA Summary'!E$54:E$71)+SUM('1.  LRAMVA Summary'!E$72:E$73)*(MONTH($E106)-1)/12)*$H106</f>
        <v>33.775967026602778</v>
      </c>
      <c r="K106" s="230">
        <f>(SUM('1.  LRAMVA Summary'!F$54:F$71)+SUM('1.  LRAMVA Summary'!F$72:F$73)*(MONTH($E106)-1)/12)*$H106</f>
        <v>9.959583152658638</v>
      </c>
      <c r="L106" s="230">
        <f>(SUM('1.  LRAMVA Summary'!G$54:G$71)+SUM('1.  LRAMVA Summary'!G$72:G$73)*(MONTH($E106)-1)/12)*$H106</f>
        <v>0</v>
      </c>
      <c r="M106" s="230">
        <f>(SUM('1.  LRAMVA Summary'!H$54:H$71)+SUM('1.  LRAMVA Summary'!H$72:H$73)*(MONTH($E106)-1)/12)*$H106</f>
        <v>0</v>
      </c>
      <c r="N106" s="230">
        <f>(SUM('1.  LRAMVA Summary'!I$54:I$71)+SUM('1.  LRAMVA Summary'!I$72:I$73)*(MONTH($E106)-1)/12)*$H106</f>
        <v>3.1757572000000001</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-10.056922388210786</v>
      </c>
    </row>
    <row r="107" spans="2:23" s="9" customFormat="1">
      <c r="B107" s="66"/>
      <c r="E107" s="214">
        <v>42795</v>
      </c>
      <c r="F107" s="214" t="s">
        <v>184</v>
      </c>
      <c r="G107" s="215" t="s">
        <v>65</v>
      </c>
      <c r="H107" s="240">
        <f t="shared" si="48"/>
        <v>9.1666666666666665E-4</v>
      </c>
      <c r="I107" s="230">
        <f>(SUM('1.  LRAMVA Summary'!D$54:D$71)+SUM('1.  LRAMVA Summary'!D$72:D$73)*(MONTH($E107)-1)/12)*$H107</f>
        <v>-57.344980233444424</v>
      </c>
      <c r="J107" s="230">
        <f>(SUM('1.  LRAMVA Summary'!E$54:E$71)+SUM('1.  LRAMVA Summary'!E$72:E$73)*(MONTH($E107)-1)/12)*$H107</f>
        <v>34.138633811180554</v>
      </c>
      <c r="K107" s="230">
        <f>(SUM('1.  LRAMVA Summary'!F$54:F$71)+SUM('1.  LRAMVA Summary'!F$72:F$73)*(MONTH($E107)-1)/12)*$H107</f>
        <v>10.10644671260461</v>
      </c>
      <c r="L107" s="230">
        <f>(SUM('1.  LRAMVA Summary'!G$54:G$71)+SUM('1.  LRAMVA Summary'!G$72:G$73)*(MONTH($E107)-1)/12)*$H107</f>
        <v>0</v>
      </c>
      <c r="M107" s="230">
        <f>(SUM('1.  LRAMVA Summary'!H$54:H$71)+SUM('1.  LRAMVA Summary'!H$72:H$73)*(MONTH($E107)-1)/12)*$H107</f>
        <v>0</v>
      </c>
      <c r="N107" s="230">
        <f>(SUM('1.  LRAMVA Summary'!I$54:I$71)+SUM('1.  LRAMVA Summary'!I$72:I$73)*(MONTH($E107)-1)/12)*$H107</f>
        <v>3.4025970000000005</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-9.6973027096592599</v>
      </c>
    </row>
    <row r="108" spans="2:23" s="8" customFormat="1">
      <c r="B108" s="239"/>
      <c r="E108" s="214">
        <v>42826</v>
      </c>
      <c r="F108" s="214" t="s">
        <v>184</v>
      </c>
      <c r="G108" s="215" t="s">
        <v>66</v>
      </c>
      <c r="H108" s="240">
        <f>$C$40/12</f>
        <v>9.1666666666666665E-4</v>
      </c>
      <c r="I108" s="230">
        <f>(SUM('1.  LRAMVA Summary'!D$54:D$71)+SUM('1.  LRAMVA Summary'!D$72:D$73)*(MONTH($E108)-1)/12)*$H108</f>
        <v>-57.721730699416646</v>
      </c>
      <c r="J108" s="230">
        <f>(SUM('1.  LRAMVA Summary'!E$54:E$71)+SUM('1.  LRAMVA Summary'!E$72:E$73)*(MONTH($E108)-1)/12)*$H108</f>
        <v>34.50130059575833</v>
      </c>
      <c r="K108" s="230">
        <f>(SUM('1.  LRAMVA Summary'!F$54:F$71)+SUM('1.  LRAMVA Summary'!F$72:F$73)*(MONTH($E108)-1)/12)*$H108</f>
        <v>10.253310272550582</v>
      </c>
      <c r="L108" s="230">
        <f>(SUM('1.  LRAMVA Summary'!G$54:G$71)+SUM('1.  LRAMVA Summary'!G$72:G$73)*(MONTH($E108)-1)/12)*$H108</f>
        <v>0</v>
      </c>
      <c r="M108" s="230">
        <f>(SUM('1.  LRAMVA Summary'!H$54:H$71)+SUM('1.  LRAMVA Summary'!H$72:H$73)*(MONTH($E108)-1)/12)*$H108</f>
        <v>0</v>
      </c>
      <c r="N108" s="230">
        <f>(SUM('1.  LRAMVA Summary'!I$54:I$71)+SUM('1.  LRAMVA Summary'!I$72:I$73)*(MONTH($E108)-1)/12)*$H108</f>
        <v>3.6294368000000006</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-9.3376830311077335</v>
      </c>
    </row>
    <row r="109" spans="2:23" s="9" customFormat="1">
      <c r="B109" s="66"/>
      <c r="E109" s="214">
        <v>42856</v>
      </c>
      <c r="F109" s="214" t="s">
        <v>184</v>
      </c>
      <c r="G109" s="215" t="s">
        <v>66</v>
      </c>
      <c r="H109" s="240">
        <f t="shared" ref="H109:H110" si="50">$C$40/12</f>
        <v>9.1666666666666665E-4</v>
      </c>
      <c r="I109" s="230">
        <f>(SUM('1.  LRAMVA Summary'!D$54:D$71)+SUM('1.  LRAMVA Summary'!D$72:D$73)*(MONTH($E109)-1)/12)*$H109</f>
        <v>-58.098481165388868</v>
      </c>
      <c r="J109" s="230">
        <f>(SUM('1.  LRAMVA Summary'!E$54:E$71)+SUM('1.  LRAMVA Summary'!E$72:E$73)*(MONTH($E109)-1)/12)*$H109</f>
        <v>34.863967380336113</v>
      </c>
      <c r="K109" s="230">
        <f>(SUM('1.  LRAMVA Summary'!F$54:F$71)+SUM('1.  LRAMVA Summary'!F$72:F$73)*(MONTH($E109)-1)/12)*$H109</f>
        <v>10.400173832496554</v>
      </c>
      <c r="L109" s="230">
        <f>(SUM('1.  LRAMVA Summary'!G$54:G$71)+SUM('1.  LRAMVA Summary'!G$72:G$73)*(MONTH($E109)-1)/12)*$H109</f>
        <v>0</v>
      </c>
      <c r="M109" s="230">
        <f>(SUM('1.  LRAMVA Summary'!H$54:H$71)+SUM('1.  LRAMVA Summary'!H$72:H$73)*(MONTH($E109)-1)/12)*$H109</f>
        <v>0</v>
      </c>
      <c r="N109" s="230">
        <f>(SUM('1.  LRAMVA Summary'!I$54:I$71)+SUM('1.  LRAMVA Summary'!I$72:I$73)*(MONTH($E109)-1)/12)*$H109</f>
        <v>3.8562766000000002</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-8.9780633525562017</v>
      </c>
    </row>
    <row r="110" spans="2:23" s="238" customFormat="1">
      <c r="B110" s="237"/>
      <c r="E110" s="214">
        <v>42887</v>
      </c>
      <c r="F110" s="214" t="s">
        <v>184</v>
      </c>
      <c r="G110" s="215" t="s">
        <v>66</v>
      </c>
      <c r="H110" s="240">
        <f t="shared" si="50"/>
        <v>9.1666666666666665E-4</v>
      </c>
      <c r="I110" s="230">
        <f>(SUM('1.  LRAMVA Summary'!D$54:D$71)+SUM('1.  LRAMVA Summary'!D$72:D$73)*(MONTH($E110)-1)/12)*$H110</f>
        <v>-58.47523163136109</v>
      </c>
      <c r="J110" s="230">
        <f>(SUM('1.  LRAMVA Summary'!E$54:E$71)+SUM('1.  LRAMVA Summary'!E$72:E$73)*(MONTH($E110)-1)/12)*$H110</f>
        <v>35.226634164913882</v>
      </c>
      <c r="K110" s="230">
        <f>(SUM('1.  LRAMVA Summary'!F$54:F$71)+SUM('1.  LRAMVA Summary'!F$72:F$73)*(MONTH($E110)-1)/12)*$H110</f>
        <v>10.547037392442526</v>
      </c>
      <c r="L110" s="230">
        <f>(SUM('1.  LRAMVA Summary'!G$54:G$71)+SUM('1.  LRAMVA Summary'!G$72:G$73)*(MONTH($E110)-1)/12)*$H110</f>
        <v>0</v>
      </c>
      <c r="M110" s="230">
        <f>(SUM('1.  LRAMVA Summary'!H$54:H$71)+SUM('1.  LRAMVA Summary'!H$72:H$73)*(MONTH($E110)-1)/12)*$H110</f>
        <v>0</v>
      </c>
      <c r="N110" s="230">
        <f>(SUM('1.  LRAMVA Summary'!I$54:I$71)+SUM('1.  LRAMVA Summary'!I$72:I$73)*(MONTH($E110)-1)/12)*$H110</f>
        <v>4.0831164000000006</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-8.6184436740046806</v>
      </c>
    </row>
    <row r="111" spans="2:23" s="9" customFormat="1">
      <c r="B111" s="66"/>
      <c r="E111" s="214">
        <v>42917</v>
      </c>
      <c r="F111" s="214" t="s">
        <v>184</v>
      </c>
      <c r="G111" s="215" t="s">
        <v>68</v>
      </c>
      <c r="H111" s="240">
        <f>$C$41/12</f>
        <v>9.1666666666666665E-4</v>
      </c>
      <c r="I111" s="230">
        <f>(SUM('1.  LRAMVA Summary'!D$54:D$71)+SUM('1.  LRAMVA Summary'!D$72:D$73)*(MONTH($E111)-1)/12)*$H111</f>
        <v>-58.851982097333313</v>
      </c>
      <c r="J111" s="230">
        <f>(SUM('1.  LRAMVA Summary'!E$54:E$71)+SUM('1.  LRAMVA Summary'!E$72:E$73)*(MONTH($E111)-1)/12)*$H111</f>
        <v>35.589300949491665</v>
      </c>
      <c r="K111" s="230">
        <f>(SUM('1.  LRAMVA Summary'!F$54:F$71)+SUM('1.  LRAMVA Summary'!F$72:F$73)*(MONTH($E111)-1)/12)*$H111</f>
        <v>10.6939009523885</v>
      </c>
      <c r="L111" s="230">
        <f>(SUM('1.  LRAMVA Summary'!G$54:G$71)+SUM('1.  LRAMVA Summary'!G$72:G$73)*(MONTH($E111)-1)/12)*$H111</f>
        <v>0</v>
      </c>
      <c r="M111" s="230">
        <f>(SUM('1.  LRAMVA Summary'!H$54:H$71)+SUM('1.  LRAMVA Summary'!H$72:H$73)*(MONTH($E111)-1)/12)*$H111</f>
        <v>0</v>
      </c>
      <c r="N111" s="230">
        <f>(SUM('1.  LRAMVA Summary'!I$54:I$71)+SUM('1.  LRAMVA Summary'!I$72:I$73)*(MONTH($E111)-1)/12)*$H111</f>
        <v>4.3099562000000002</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-8.258823995453147</v>
      </c>
    </row>
    <row r="112" spans="2:23" s="9" customFormat="1">
      <c r="B112" s="66"/>
      <c r="E112" s="214">
        <v>42948</v>
      </c>
      <c r="F112" s="214" t="s">
        <v>184</v>
      </c>
      <c r="G112" s="215" t="s">
        <v>68</v>
      </c>
      <c r="H112" s="240">
        <f t="shared" ref="H112:H113" si="51">$C$41/12</f>
        <v>9.1666666666666665E-4</v>
      </c>
      <c r="I112" s="230">
        <f>(SUM('1.  LRAMVA Summary'!D$54:D$71)+SUM('1.  LRAMVA Summary'!D$72:D$73)*(MONTH($E112)-1)/12)*$H112</f>
        <v>-59.228732563305535</v>
      </c>
      <c r="J112" s="230">
        <f>(SUM('1.  LRAMVA Summary'!E$54:E$71)+SUM('1.  LRAMVA Summary'!E$72:E$73)*(MONTH($E112)-1)/12)*$H112</f>
        <v>35.951967734069441</v>
      </c>
      <c r="K112" s="230">
        <f>(SUM('1.  LRAMVA Summary'!F$54:F$71)+SUM('1.  LRAMVA Summary'!F$72:F$73)*(MONTH($E112)-1)/12)*$H112</f>
        <v>10.84076451233447</v>
      </c>
      <c r="L112" s="230">
        <f>(SUM('1.  LRAMVA Summary'!G$54:G$71)+SUM('1.  LRAMVA Summary'!G$72:G$73)*(MONTH($E112)-1)/12)*$H112</f>
        <v>0</v>
      </c>
      <c r="M112" s="230">
        <f>(SUM('1.  LRAMVA Summary'!H$54:H$71)+SUM('1.  LRAMVA Summary'!H$72:H$73)*(MONTH($E112)-1)/12)*$H112</f>
        <v>0</v>
      </c>
      <c r="N112" s="230">
        <f>(SUM('1.  LRAMVA Summary'!I$54:I$71)+SUM('1.  LRAMVA Summary'!I$72:I$73)*(MONTH($E112)-1)/12)*$H112</f>
        <v>4.5367959999999998</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-7.8992043169016233</v>
      </c>
    </row>
    <row r="113" spans="2:23" s="9" customFormat="1">
      <c r="B113" s="66"/>
      <c r="E113" s="214">
        <v>42979</v>
      </c>
      <c r="F113" s="214" t="s">
        <v>184</v>
      </c>
      <c r="G113" s="215" t="s">
        <v>68</v>
      </c>
      <c r="H113" s="240">
        <f t="shared" si="51"/>
        <v>9.1666666666666665E-4</v>
      </c>
      <c r="I113" s="230">
        <f>(SUM('1.  LRAMVA Summary'!D$54:D$71)+SUM('1.  LRAMVA Summary'!D$72:D$73)*(MONTH($E113)-1)/12)*$H113</f>
        <v>-59.605483029277757</v>
      </c>
      <c r="J113" s="230">
        <f>(SUM('1.  LRAMVA Summary'!E$54:E$71)+SUM('1.  LRAMVA Summary'!E$72:E$73)*(MONTH($E113)-1)/12)*$H113</f>
        <v>36.314634518647225</v>
      </c>
      <c r="K113" s="230">
        <f>(SUM('1.  LRAMVA Summary'!F$54:F$71)+SUM('1.  LRAMVA Summary'!F$72:F$73)*(MONTH($E113)-1)/12)*$H113</f>
        <v>10.987628072280444</v>
      </c>
      <c r="L113" s="230">
        <f>(SUM('1.  LRAMVA Summary'!G$54:G$71)+SUM('1.  LRAMVA Summary'!G$72:G$73)*(MONTH($E113)-1)/12)*$H113</f>
        <v>0</v>
      </c>
      <c r="M113" s="230">
        <f>(SUM('1.  LRAMVA Summary'!H$54:H$71)+SUM('1.  LRAMVA Summary'!H$72:H$73)*(MONTH($E113)-1)/12)*$H113</f>
        <v>0</v>
      </c>
      <c r="N113" s="230">
        <f>(SUM('1.  LRAMVA Summary'!I$54:I$71)+SUM('1.  LRAMVA Summary'!I$72:I$73)*(MONTH($E113)-1)/12)*$H113</f>
        <v>4.7636358000000003</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-7.539584638350088</v>
      </c>
    </row>
    <row r="114" spans="2:23" s="9" customFormat="1">
      <c r="B114" s="66"/>
      <c r="E114" s="214">
        <v>43009</v>
      </c>
      <c r="F114" s="214" t="s">
        <v>184</v>
      </c>
      <c r="G114" s="215" t="s">
        <v>69</v>
      </c>
      <c r="H114" s="240">
        <f>$C$42/12</f>
        <v>1.25E-3</v>
      </c>
      <c r="I114" s="230">
        <f>(SUM('1.  LRAMVA Summary'!D$54:D$71)+SUM('1.  LRAMVA Summary'!D$72:D$73)*(MONTH($E114)-1)/12)*$H114</f>
        <v>-81.793954766249968</v>
      </c>
      <c r="J114" s="230">
        <f>(SUM('1.  LRAMVA Summary'!E$54:E$71)+SUM('1.  LRAMVA Summary'!E$72:E$73)*(MONTH($E114)-1)/12)*$H114</f>
        <v>50.014501777124998</v>
      </c>
      <c r="K114" s="230">
        <f>(SUM('1.  LRAMVA Summary'!F$54:F$71)+SUM('1.  LRAMVA Summary'!F$72:F$73)*(MONTH($E114)-1)/12)*$H114</f>
        <v>15.183397680308749</v>
      </c>
      <c r="L114" s="230">
        <f>(SUM('1.  LRAMVA Summary'!G$54:G$71)+SUM('1.  LRAMVA Summary'!G$72:G$73)*(MONTH($E114)-1)/12)*$H114</f>
        <v>0</v>
      </c>
      <c r="M114" s="230">
        <f>(SUM('1.  LRAMVA Summary'!H$54:H$71)+SUM('1.  LRAMVA Summary'!H$72:H$73)*(MONTH($E114)-1)/12)*$H114</f>
        <v>0</v>
      </c>
      <c r="N114" s="230">
        <f>(SUM('1.  LRAMVA Summary'!I$54:I$71)+SUM('1.  LRAMVA Summary'!I$72:I$73)*(MONTH($E114)-1)/12)*$H114</f>
        <v>6.8051940000000002</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-9.7908613088162184</v>
      </c>
    </row>
    <row r="115" spans="2:23" s="9" customFormat="1">
      <c r="B115" s="66"/>
      <c r="E115" s="214">
        <v>43040</v>
      </c>
      <c r="F115" s="214" t="s">
        <v>184</v>
      </c>
      <c r="G115" s="215" t="s">
        <v>69</v>
      </c>
      <c r="H115" s="240">
        <f t="shared" ref="H115:H116" si="52">$C$42/12</f>
        <v>1.25E-3</v>
      </c>
      <c r="I115" s="230">
        <f>(SUM('1.  LRAMVA Summary'!D$54:D$71)+SUM('1.  LRAMVA Summary'!D$72:D$73)*(MONTH($E115)-1)/12)*$H115</f>
        <v>-82.307705401666652</v>
      </c>
      <c r="J115" s="230">
        <f>(SUM('1.  LRAMVA Summary'!E$54:E$71)+SUM('1.  LRAMVA Summary'!E$72:E$73)*(MONTH($E115)-1)/12)*$H115</f>
        <v>50.509047392458335</v>
      </c>
      <c r="K115" s="230">
        <f>(SUM('1.  LRAMVA Summary'!F$54:F$71)+SUM('1.  LRAMVA Summary'!F$72:F$73)*(MONTH($E115)-1)/12)*$H115</f>
        <v>15.383666171144167</v>
      </c>
      <c r="L115" s="230">
        <f>(SUM('1.  LRAMVA Summary'!G$54:G$71)+SUM('1.  LRAMVA Summary'!G$72:G$73)*(MONTH($E115)-1)/12)*$H115</f>
        <v>0</v>
      </c>
      <c r="M115" s="230">
        <f>(SUM('1.  LRAMVA Summary'!H$54:H$71)+SUM('1.  LRAMVA Summary'!H$72:H$73)*(MONTH($E115)-1)/12)*$H115</f>
        <v>0</v>
      </c>
      <c r="N115" s="230">
        <f>(SUM('1.  LRAMVA Summary'!I$54:I$71)+SUM('1.  LRAMVA Summary'!I$72:I$73)*(MONTH($E115)-1)/12)*$H115</f>
        <v>7.1145209999999999</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-9.3004708380641503</v>
      </c>
    </row>
    <row r="116" spans="2:23" s="9" customFormat="1">
      <c r="B116" s="66"/>
      <c r="E116" s="214">
        <v>43070</v>
      </c>
      <c r="F116" s="214" t="s">
        <v>184</v>
      </c>
      <c r="G116" s="215" t="s">
        <v>69</v>
      </c>
      <c r="H116" s="240">
        <f t="shared" si="52"/>
        <v>1.25E-3</v>
      </c>
      <c r="I116" s="230">
        <f>(SUM('1.  LRAMVA Summary'!D$54:D$71)+SUM('1.  LRAMVA Summary'!D$72:D$73)*(MONTH($E116)-1)/12)*$H116</f>
        <v>-82.821456037083294</v>
      </c>
      <c r="J116" s="230">
        <f>(SUM('1.  LRAMVA Summary'!E$54:E$71)+SUM('1.  LRAMVA Summary'!E$72:E$73)*(MONTH($E116)-1)/12)*$H116</f>
        <v>51.003593007791672</v>
      </c>
      <c r="K116" s="230">
        <f>(SUM('1.  LRAMVA Summary'!F$54:F$71)+SUM('1.  LRAMVA Summary'!F$72:F$73)*(MONTH($E116)-1)/12)*$H116</f>
        <v>15.583934661979583</v>
      </c>
      <c r="L116" s="230">
        <f>(SUM('1.  LRAMVA Summary'!G$54:G$71)+SUM('1.  LRAMVA Summary'!G$72:G$73)*(MONTH($E116)-1)/12)*$H116</f>
        <v>0</v>
      </c>
      <c r="M116" s="230">
        <f>(SUM('1.  LRAMVA Summary'!H$54:H$71)+SUM('1.  LRAMVA Summary'!H$72:H$73)*(MONTH($E116)-1)/12)*$H116</f>
        <v>0</v>
      </c>
      <c r="N116" s="230">
        <f>(SUM('1.  LRAMVA Summary'!I$54:I$71)+SUM('1.  LRAMVA Summary'!I$72:I$73)*(MONTH($E116)-1)/12)*$H116</f>
        <v>7.4238480000000004</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-8.8100803673120396</v>
      </c>
    </row>
    <row r="117" spans="2:23" s="9" customFormat="1" ht="15.75" thickBot="1">
      <c r="B117" s="66"/>
      <c r="E117" s="216" t="s">
        <v>468</v>
      </c>
      <c r="F117" s="216"/>
      <c r="G117" s="217"/>
      <c r="H117" s="218"/>
      <c r="I117" s="219">
        <f>SUM(I104:I116)</f>
        <v>-3160.4746902187412</v>
      </c>
      <c r="J117" s="219">
        <f>SUM(J104:J116)</f>
        <v>1532.5532722496282</v>
      </c>
      <c r="K117" s="219">
        <f t="shared" ref="K117:O117" si="53">SUM(K104:K116)</f>
        <v>419.60851610462049</v>
      </c>
      <c r="L117" s="219">
        <f t="shared" si="53"/>
        <v>0</v>
      </c>
      <c r="M117" s="219">
        <f t="shared" si="53"/>
        <v>0</v>
      </c>
      <c r="N117" s="219">
        <f t="shared" si="53"/>
        <v>72.269098100000008</v>
      </c>
      <c r="O117" s="219">
        <f t="shared" si="53"/>
        <v>0</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-1136.0438037644919</v>
      </c>
    </row>
    <row r="118" spans="2:23" s="9" customFormat="1" ht="15.7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432</v>
      </c>
      <c r="F119" s="225"/>
      <c r="G119" s="226"/>
      <c r="H119" s="227"/>
      <c r="I119" s="228">
        <f>I117+I118</f>
        <v>-3160.4746902187412</v>
      </c>
      <c r="J119" s="228">
        <f t="shared" ref="J119" si="55">J117+J118</f>
        <v>1532.5532722496282</v>
      </c>
      <c r="K119" s="228">
        <f t="shared" ref="K119" si="56">K117+K118</f>
        <v>419.60851610462049</v>
      </c>
      <c r="L119" s="228">
        <f t="shared" ref="L119" si="57">L117+L118</f>
        <v>0</v>
      </c>
      <c r="M119" s="228">
        <f t="shared" ref="M119" si="58">M117+M118</f>
        <v>0</v>
      </c>
      <c r="N119" s="228">
        <f t="shared" ref="N119" si="59">N117+N118</f>
        <v>72.269098100000008</v>
      </c>
      <c r="O119" s="228">
        <f t="shared" ref="O119:V119" si="60">O117+O118</f>
        <v>0</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-1136.0438037644919</v>
      </c>
    </row>
    <row r="120" spans="2:23" s="9" customFormat="1">
      <c r="B120" s="66"/>
      <c r="E120" s="214">
        <v>43101</v>
      </c>
      <c r="F120" s="214" t="s">
        <v>185</v>
      </c>
      <c r="G120" s="215" t="s">
        <v>65</v>
      </c>
      <c r="H120" s="240">
        <f>$C$43/12</f>
        <v>1.25E-3</v>
      </c>
      <c r="I120" s="230">
        <f>(SUM('1.  LRAMVA Summary'!D$54:D$74)+SUM('1.  LRAMVA Summary'!D$75:D$76)*(MONTH($E120)-1)/12)*$H120</f>
        <v>-83.335206672499979</v>
      </c>
      <c r="J120" s="230">
        <f>(SUM('1.  LRAMVA Summary'!E$54:E$74)+SUM('1.  LRAMVA Summary'!E$75:E$76)*(MONTH($E120)-1)/12)*$H120</f>
        <v>51.498138623124994</v>
      </c>
      <c r="K120" s="230">
        <f>(SUM('1.  LRAMVA Summary'!F$54:F$74)+SUM('1.  LRAMVA Summary'!F$75:F$76)*(MONTH($E120)-1)/12)*$H120</f>
        <v>15.784203152815001</v>
      </c>
      <c r="L120" s="230">
        <f>(SUM('1.  LRAMVA Summary'!G$54:G$74)+SUM('1.  LRAMVA Summary'!G$75:G$76)*(MONTH($E120)-1)/12)*$H120</f>
        <v>0</v>
      </c>
      <c r="M120" s="230">
        <f>(SUM('1.  LRAMVA Summary'!H$54:H$74)+SUM('1.  LRAMVA Summary'!H$75:H$76)*(MONTH($E120)-1)/12)*$H120</f>
        <v>0</v>
      </c>
      <c r="N120" s="230">
        <f>(SUM('1.  LRAMVA Summary'!I$54:I$74)+SUM('1.  LRAMVA Summary'!I$75:I$76)*(MONTH($E120)-1)/12)*$H120</f>
        <v>7.733175000000001</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-8.3196898965599804</v>
      </c>
    </row>
    <row r="121" spans="2:23" s="9" customFormat="1">
      <c r="B121" s="66"/>
      <c r="E121" s="214">
        <v>43132</v>
      </c>
      <c r="F121" s="214" t="s">
        <v>185</v>
      </c>
      <c r="G121" s="215" t="s">
        <v>65</v>
      </c>
      <c r="H121" s="240">
        <f t="shared" ref="H121:H122" si="62">$C$43/12</f>
        <v>1.25E-3</v>
      </c>
      <c r="I121" s="230">
        <f>(SUM('1.  LRAMVA Summary'!D$54:D$74)+SUM('1.  LRAMVA Summary'!D$75:D$76)*(MONTH($E121)-1)/12)*$H121</f>
        <v>-83.335206672499979</v>
      </c>
      <c r="J121" s="230">
        <f>(SUM('1.  LRAMVA Summary'!E$54:E$74)+SUM('1.  LRAMVA Summary'!E$75:E$76)*(MONTH($E121)-1)/12)*$H121</f>
        <v>51.498138623124994</v>
      </c>
      <c r="K121" s="230">
        <f>(SUM('1.  LRAMVA Summary'!F$54:F$74)+SUM('1.  LRAMVA Summary'!F$75:F$76)*(MONTH($E121)-1)/12)*$H121</f>
        <v>15.784203152815001</v>
      </c>
      <c r="L121" s="230">
        <f>(SUM('1.  LRAMVA Summary'!G$54:G$74)+SUM('1.  LRAMVA Summary'!G$75:G$76)*(MONTH($E121)-1)/12)*$H121</f>
        <v>0</v>
      </c>
      <c r="M121" s="230">
        <f>(SUM('1.  LRAMVA Summary'!H$54:H$74)+SUM('1.  LRAMVA Summary'!H$75:H$76)*(MONTH($E121)-1)/12)*$H121</f>
        <v>0</v>
      </c>
      <c r="N121" s="230">
        <f>(SUM('1.  LRAMVA Summary'!I$54:I$74)+SUM('1.  LRAMVA Summary'!I$75:I$76)*(MONTH($E121)-1)/12)*$H121</f>
        <v>7.733175000000001</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-8.3196898965599804</v>
      </c>
    </row>
    <row r="122" spans="2:23" s="9" customFormat="1">
      <c r="B122" s="66"/>
      <c r="E122" s="214">
        <v>43160</v>
      </c>
      <c r="F122" s="214" t="s">
        <v>185</v>
      </c>
      <c r="G122" s="215" t="s">
        <v>65</v>
      </c>
      <c r="H122" s="240">
        <f t="shared" si="62"/>
        <v>1.25E-3</v>
      </c>
      <c r="I122" s="230">
        <f>(SUM('1.  LRAMVA Summary'!D$54:D$74)+SUM('1.  LRAMVA Summary'!D$75:D$76)*(MONTH($E122)-1)/12)*$H122</f>
        <v>-83.335206672499979</v>
      </c>
      <c r="J122" s="230">
        <f>(SUM('1.  LRAMVA Summary'!E$54:E$74)+SUM('1.  LRAMVA Summary'!E$75:E$76)*(MONTH($E122)-1)/12)*$H122</f>
        <v>51.498138623124994</v>
      </c>
      <c r="K122" s="230">
        <f>(SUM('1.  LRAMVA Summary'!F$54:F$74)+SUM('1.  LRAMVA Summary'!F$75:F$76)*(MONTH($E122)-1)/12)*$H122</f>
        <v>15.784203152815001</v>
      </c>
      <c r="L122" s="230">
        <f>(SUM('1.  LRAMVA Summary'!G$54:G$74)+SUM('1.  LRAMVA Summary'!G$75:G$76)*(MONTH($E122)-1)/12)*$H122</f>
        <v>0</v>
      </c>
      <c r="M122" s="230">
        <f>(SUM('1.  LRAMVA Summary'!H$54:H$74)+SUM('1.  LRAMVA Summary'!H$75:H$76)*(MONTH($E122)-1)/12)*$H122</f>
        <v>0</v>
      </c>
      <c r="N122" s="230">
        <f>(SUM('1.  LRAMVA Summary'!I$54:I$74)+SUM('1.  LRAMVA Summary'!I$75:I$76)*(MONTH($E122)-1)/12)*$H122</f>
        <v>7.733175000000001</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-8.3196898965599804</v>
      </c>
    </row>
    <row r="123" spans="2:23" s="8" customFormat="1">
      <c r="B123" s="239"/>
      <c r="E123" s="214">
        <v>43191</v>
      </c>
      <c r="F123" s="214" t="s">
        <v>185</v>
      </c>
      <c r="G123" s="215" t="s">
        <v>66</v>
      </c>
      <c r="H123" s="240">
        <f>$C$44/12</f>
        <v>1.575E-3</v>
      </c>
      <c r="I123" s="230">
        <f>(SUM('1.  LRAMVA Summary'!D$54:D$74)+SUM('1.  LRAMVA Summary'!D$75:D$76)*(MONTH($E123)-1)/12)*$H123</f>
        <v>-105.00236040734997</v>
      </c>
      <c r="J123" s="230">
        <f>(SUM('1.  LRAMVA Summary'!E$54:E$74)+SUM('1.  LRAMVA Summary'!E$75:E$76)*(MONTH($E123)-1)/12)*$H123</f>
        <v>64.887654665137489</v>
      </c>
      <c r="K123" s="230">
        <f>(SUM('1.  LRAMVA Summary'!F$54:F$74)+SUM('1.  LRAMVA Summary'!F$75:F$76)*(MONTH($E123)-1)/12)*$H123</f>
        <v>19.8880959725469</v>
      </c>
      <c r="L123" s="230">
        <f>(SUM('1.  LRAMVA Summary'!G$54:G$74)+SUM('1.  LRAMVA Summary'!G$75:G$76)*(MONTH($E123)-1)/12)*$H123</f>
        <v>0</v>
      </c>
      <c r="M123" s="230">
        <f>(SUM('1.  LRAMVA Summary'!H$54:H$74)+SUM('1.  LRAMVA Summary'!H$75:H$76)*(MONTH($E123)-1)/12)*$H123</f>
        <v>0</v>
      </c>
      <c r="N123" s="230">
        <f>(SUM('1.  LRAMVA Summary'!I$54:I$74)+SUM('1.  LRAMVA Summary'!I$75:I$76)*(MONTH($E123)-1)/12)*$H123</f>
        <v>9.7438005000000008</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-10.482809269665578</v>
      </c>
    </row>
    <row r="124" spans="2:23" s="9" customFormat="1">
      <c r="B124" s="66"/>
      <c r="E124" s="214">
        <v>43221</v>
      </c>
      <c r="F124" s="214" t="s">
        <v>185</v>
      </c>
      <c r="G124" s="215" t="s">
        <v>66</v>
      </c>
      <c r="H124" s="240">
        <f t="shared" ref="H124:H125" si="64">$C$44/12</f>
        <v>1.575E-3</v>
      </c>
      <c r="I124" s="230">
        <f>(SUM('1.  LRAMVA Summary'!D$54:D$74)+SUM('1.  LRAMVA Summary'!D$75:D$76)*(MONTH($E124)-1)/12)*$H124</f>
        <v>-105.00236040734997</v>
      </c>
      <c r="J124" s="230">
        <f>(SUM('1.  LRAMVA Summary'!E$54:E$74)+SUM('1.  LRAMVA Summary'!E$75:E$76)*(MONTH($E124)-1)/12)*$H124</f>
        <v>64.887654665137489</v>
      </c>
      <c r="K124" s="230">
        <f>(SUM('1.  LRAMVA Summary'!F$54:F$74)+SUM('1.  LRAMVA Summary'!F$75:F$76)*(MONTH($E124)-1)/12)*$H124</f>
        <v>19.8880959725469</v>
      </c>
      <c r="L124" s="230">
        <f>(SUM('1.  LRAMVA Summary'!G$54:G$74)+SUM('1.  LRAMVA Summary'!G$75:G$76)*(MONTH($E124)-1)/12)*$H124</f>
        <v>0</v>
      </c>
      <c r="M124" s="230">
        <f>(SUM('1.  LRAMVA Summary'!H$54:H$74)+SUM('1.  LRAMVA Summary'!H$75:H$76)*(MONTH($E124)-1)/12)*$H124</f>
        <v>0</v>
      </c>
      <c r="N124" s="230">
        <f>(SUM('1.  LRAMVA Summary'!I$54:I$74)+SUM('1.  LRAMVA Summary'!I$75:I$76)*(MONTH($E124)-1)/12)*$H124</f>
        <v>9.7438005000000008</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-10.482809269665578</v>
      </c>
    </row>
    <row r="125" spans="2:23" s="238" customFormat="1">
      <c r="B125" s="237"/>
      <c r="E125" s="214">
        <v>43252</v>
      </c>
      <c r="F125" s="214" t="s">
        <v>185</v>
      </c>
      <c r="G125" s="215" t="s">
        <v>66</v>
      </c>
      <c r="H125" s="240">
        <f t="shared" si="64"/>
        <v>1.575E-3</v>
      </c>
      <c r="I125" s="230">
        <f>(SUM('1.  LRAMVA Summary'!D$54:D$74)+SUM('1.  LRAMVA Summary'!D$75:D$76)*(MONTH($E125)-1)/12)*$H125</f>
        <v>-105.00236040734997</v>
      </c>
      <c r="J125" s="230">
        <f>(SUM('1.  LRAMVA Summary'!E$54:E$74)+SUM('1.  LRAMVA Summary'!E$75:E$76)*(MONTH($E125)-1)/12)*$H125</f>
        <v>64.887654665137489</v>
      </c>
      <c r="K125" s="230">
        <f>(SUM('1.  LRAMVA Summary'!F$54:F$74)+SUM('1.  LRAMVA Summary'!F$75:F$76)*(MONTH($E125)-1)/12)*$H125</f>
        <v>19.8880959725469</v>
      </c>
      <c r="L125" s="230">
        <f>(SUM('1.  LRAMVA Summary'!G$54:G$74)+SUM('1.  LRAMVA Summary'!G$75:G$76)*(MONTH($E125)-1)/12)*$H125</f>
        <v>0</v>
      </c>
      <c r="M125" s="230">
        <f>(SUM('1.  LRAMVA Summary'!H$54:H$74)+SUM('1.  LRAMVA Summary'!H$75:H$76)*(MONTH($E125)-1)/12)*$H125</f>
        <v>0</v>
      </c>
      <c r="N125" s="230">
        <f>(SUM('1.  LRAMVA Summary'!I$54:I$74)+SUM('1.  LRAMVA Summary'!I$75:I$76)*(MONTH($E125)-1)/12)*$H125</f>
        <v>9.7438005000000008</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-10.482809269665578</v>
      </c>
    </row>
    <row r="126" spans="2:23" s="9" customFormat="1">
      <c r="B126" s="66"/>
      <c r="E126" s="214">
        <v>43282</v>
      </c>
      <c r="F126" s="214" t="s">
        <v>185</v>
      </c>
      <c r="G126" s="215" t="s">
        <v>68</v>
      </c>
      <c r="H126" s="240">
        <f>$C$45/12</f>
        <v>1.575E-3</v>
      </c>
      <c r="I126" s="230">
        <f>(SUM('1.  LRAMVA Summary'!D$54:D$74)+SUM('1.  LRAMVA Summary'!D$75:D$76)*(MONTH($E126)-1)/12)*$H126</f>
        <v>-105.00236040734997</v>
      </c>
      <c r="J126" s="230">
        <f>(SUM('1.  LRAMVA Summary'!E$54:E$74)+SUM('1.  LRAMVA Summary'!E$75:E$76)*(MONTH($E126)-1)/12)*$H126</f>
        <v>64.887654665137489</v>
      </c>
      <c r="K126" s="230">
        <f>(SUM('1.  LRAMVA Summary'!F$54:F$74)+SUM('1.  LRAMVA Summary'!F$75:F$76)*(MONTH($E126)-1)/12)*$H126</f>
        <v>19.8880959725469</v>
      </c>
      <c r="L126" s="230">
        <f>(SUM('1.  LRAMVA Summary'!G$54:G$74)+SUM('1.  LRAMVA Summary'!G$75:G$76)*(MONTH($E126)-1)/12)*$H126</f>
        <v>0</v>
      </c>
      <c r="M126" s="230">
        <f>(SUM('1.  LRAMVA Summary'!H$54:H$74)+SUM('1.  LRAMVA Summary'!H$75:H$76)*(MONTH($E126)-1)/12)*$H126</f>
        <v>0</v>
      </c>
      <c r="N126" s="230">
        <f>(SUM('1.  LRAMVA Summary'!I$54:I$74)+SUM('1.  LRAMVA Summary'!I$75:I$76)*(MONTH($E126)-1)/12)*$H126</f>
        <v>9.7438005000000008</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-10.482809269665578</v>
      </c>
    </row>
    <row r="127" spans="2:23" s="9" customFormat="1">
      <c r="B127" s="66"/>
      <c r="E127" s="214">
        <v>43313</v>
      </c>
      <c r="F127" s="214" t="s">
        <v>185</v>
      </c>
      <c r="G127" s="215" t="s">
        <v>68</v>
      </c>
      <c r="H127" s="240">
        <f t="shared" ref="H127:H128" si="65">$C$45/12</f>
        <v>1.575E-3</v>
      </c>
      <c r="I127" s="230">
        <f>(SUM('1.  LRAMVA Summary'!D$54:D$74)+SUM('1.  LRAMVA Summary'!D$75:D$76)*(MONTH($E127)-1)/12)*$H127</f>
        <v>-105.00236040734997</v>
      </c>
      <c r="J127" s="230">
        <f>(SUM('1.  LRAMVA Summary'!E$54:E$74)+SUM('1.  LRAMVA Summary'!E$75:E$76)*(MONTH($E127)-1)/12)*$H127</f>
        <v>64.887654665137489</v>
      </c>
      <c r="K127" s="230">
        <f>(SUM('1.  LRAMVA Summary'!F$54:F$74)+SUM('1.  LRAMVA Summary'!F$75:F$76)*(MONTH($E127)-1)/12)*$H127</f>
        <v>19.8880959725469</v>
      </c>
      <c r="L127" s="230">
        <f>(SUM('1.  LRAMVA Summary'!G$54:G$74)+SUM('1.  LRAMVA Summary'!G$75:G$76)*(MONTH($E127)-1)/12)*$H127</f>
        <v>0</v>
      </c>
      <c r="M127" s="230">
        <f>(SUM('1.  LRAMVA Summary'!H$54:H$74)+SUM('1.  LRAMVA Summary'!H$75:H$76)*(MONTH($E127)-1)/12)*$H127</f>
        <v>0</v>
      </c>
      <c r="N127" s="230">
        <f>(SUM('1.  LRAMVA Summary'!I$54:I$74)+SUM('1.  LRAMVA Summary'!I$75:I$76)*(MONTH($E127)-1)/12)*$H127</f>
        <v>9.7438005000000008</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-10.482809269665578</v>
      </c>
    </row>
    <row r="128" spans="2:23" s="9" customFormat="1">
      <c r="B128" s="66"/>
      <c r="E128" s="214">
        <v>43344</v>
      </c>
      <c r="F128" s="214" t="s">
        <v>185</v>
      </c>
      <c r="G128" s="215" t="s">
        <v>68</v>
      </c>
      <c r="H128" s="240">
        <f t="shared" si="65"/>
        <v>1.575E-3</v>
      </c>
      <c r="I128" s="230">
        <f>(SUM('1.  LRAMVA Summary'!D$54:D$74)+SUM('1.  LRAMVA Summary'!D$75:D$76)*(MONTH($E128)-1)/12)*$H128</f>
        <v>-105.00236040734997</v>
      </c>
      <c r="J128" s="230">
        <f>(SUM('1.  LRAMVA Summary'!E$54:E$74)+SUM('1.  LRAMVA Summary'!E$75:E$76)*(MONTH($E128)-1)/12)*$H128</f>
        <v>64.887654665137489</v>
      </c>
      <c r="K128" s="230">
        <f>(SUM('1.  LRAMVA Summary'!F$54:F$74)+SUM('1.  LRAMVA Summary'!F$75:F$76)*(MONTH($E128)-1)/12)*$H128</f>
        <v>19.8880959725469</v>
      </c>
      <c r="L128" s="230">
        <f>(SUM('1.  LRAMVA Summary'!G$54:G$74)+SUM('1.  LRAMVA Summary'!G$75:G$76)*(MONTH($E128)-1)/12)*$H128</f>
        <v>0</v>
      </c>
      <c r="M128" s="230">
        <f>(SUM('1.  LRAMVA Summary'!H$54:H$74)+SUM('1.  LRAMVA Summary'!H$75:H$76)*(MONTH($E128)-1)/12)*$H128</f>
        <v>0</v>
      </c>
      <c r="N128" s="230">
        <f>(SUM('1.  LRAMVA Summary'!I$54:I$74)+SUM('1.  LRAMVA Summary'!I$75:I$76)*(MONTH($E128)-1)/12)*$H128</f>
        <v>9.7438005000000008</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-10.482809269665578</v>
      </c>
    </row>
    <row r="129" spans="2:23" s="9" customFormat="1">
      <c r="B129" s="66"/>
      <c r="E129" s="214">
        <v>43374</v>
      </c>
      <c r="F129" s="214" t="s">
        <v>185</v>
      </c>
      <c r="G129" s="215" t="s">
        <v>69</v>
      </c>
      <c r="H129" s="240">
        <f>$C$46/12</f>
        <v>0</v>
      </c>
      <c r="I129" s="230">
        <f>(SUM('1.  LRAMVA Summary'!D$54:D$74)+SUM('1.  LRAMVA Summary'!D$75:D$76)*(MONTH($E129)-1)/12)*$H129</f>
        <v>0</v>
      </c>
      <c r="J129" s="230">
        <f>(SUM('1.  LRAMVA Summary'!E$54:E$74)+SUM('1.  LRAMVA Summary'!E$75:E$76)*(MONTH($E129)-1)/12)*$H129</f>
        <v>0</v>
      </c>
      <c r="K129" s="230">
        <f>(SUM('1.  LRAMVA Summary'!F$54:F$74)+SUM('1.  LRAMVA Summary'!F$75:F$76)*(MONTH($E129)-1)/12)*$H129</f>
        <v>0</v>
      </c>
      <c r="L129" s="230">
        <f>(SUM('1.  LRAMVA Summary'!G$54:G$74)+SUM('1.  LRAMVA Summary'!G$75:G$76)*(MONTH($E129)-1)/12)*$H129</f>
        <v>0</v>
      </c>
      <c r="M129" s="230">
        <f>(SUM('1.  LRAMVA Summary'!H$54:H$74)+SUM('1.  LRAMVA Summary'!H$75:H$76)*(MONTH($E129)-1)/12)*$H129</f>
        <v>0</v>
      </c>
      <c r="N129" s="230">
        <f>(SUM('1.  LRAMVA Summary'!I$54:I$74)+SUM('1.  LRAMVA Summary'!I$75:I$76)*(MONTH($E129)-1)/12)*$H129</f>
        <v>0</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0</v>
      </c>
    </row>
    <row r="130" spans="2:23" s="9" customFormat="1">
      <c r="B130" s="66"/>
      <c r="E130" s="214">
        <v>43405</v>
      </c>
      <c r="F130" s="214" t="s">
        <v>185</v>
      </c>
      <c r="G130" s="215" t="s">
        <v>69</v>
      </c>
      <c r="H130" s="240">
        <f t="shared" ref="H130:H131" si="66">$C$46/12</f>
        <v>0</v>
      </c>
      <c r="I130" s="230">
        <f>(SUM('1.  LRAMVA Summary'!D$54:D$74)+SUM('1.  LRAMVA Summary'!D$75:D$76)*(MONTH($E130)-1)/12)*$H130</f>
        <v>0</v>
      </c>
      <c r="J130" s="230">
        <f>(SUM('1.  LRAMVA Summary'!E$54:E$74)+SUM('1.  LRAMVA Summary'!E$75:E$76)*(MONTH($E130)-1)/12)*$H130</f>
        <v>0</v>
      </c>
      <c r="K130" s="230">
        <f>(SUM('1.  LRAMVA Summary'!F$54:F$74)+SUM('1.  LRAMVA Summary'!F$75:F$76)*(MONTH($E130)-1)/12)*$H130</f>
        <v>0</v>
      </c>
      <c r="L130" s="230">
        <f>(SUM('1.  LRAMVA Summary'!G$54:G$74)+SUM('1.  LRAMVA Summary'!G$75:G$76)*(MONTH($E130)-1)/12)*$H130</f>
        <v>0</v>
      </c>
      <c r="M130" s="230">
        <f>(SUM('1.  LRAMVA Summary'!H$54:H$74)+SUM('1.  LRAMVA Summary'!H$75:H$76)*(MONTH($E130)-1)/12)*$H130</f>
        <v>0</v>
      </c>
      <c r="N130" s="230">
        <f>(SUM('1.  LRAMVA Summary'!I$54:I$74)+SUM('1.  LRAMVA Summary'!I$75:I$76)*(MONTH($E130)-1)/12)*$H130</f>
        <v>0</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0</v>
      </c>
    </row>
    <row r="131" spans="2:23" s="9" customFormat="1">
      <c r="B131" s="66"/>
      <c r="E131" s="214">
        <v>43435</v>
      </c>
      <c r="F131" s="214" t="s">
        <v>185</v>
      </c>
      <c r="G131" s="215" t="s">
        <v>69</v>
      </c>
      <c r="H131" s="240">
        <f t="shared" si="66"/>
        <v>0</v>
      </c>
      <c r="I131" s="230">
        <f>(SUM('1.  LRAMVA Summary'!D$54:D$74)+SUM('1.  LRAMVA Summary'!D$75:D$76)*(MONTH($E131)-1)/12)*$H131</f>
        <v>0</v>
      </c>
      <c r="J131" s="230">
        <f>(SUM('1.  LRAMVA Summary'!E$54:E$74)+SUM('1.  LRAMVA Summary'!E$75:E$76)*(MONTH($E131)-1)/12)*$H131</f>
        <v>0</v>
      </c>
      <c r="K131" s="230">
        <f>(SUM('1.  LRAMVA Summary'!F$54:F$74)+SUM('1.  LRAMVA Summary'!F$75:F$76)*(MONTH($E131)-1)/12)*$H131</f>
        <v>0</v>
      </c>
      <c r="L131" s="230">
        <f>(SUM('1.  LRAMVA Summary'!G$54:G$74)+SUM('1.  LRAMVA Summary'!G$75:G$76)*(MONTH($E131)-1)/12)*$H131</f>
        <v>0</v>
      </c>
      <c r="M131" s="230">
        <f>(SUM('1.  LRAMVA Summary'!H$54:H$74)+SUM('1.  LRAMVA Summary'!H$75:H$76)*(MONTH($E131)-1)/12)*$H131</f>
        <v>0</v>
      </c>
      <c r="N131" s="230">
        <f>(SUM('1.  LRAMVA Summary'!I$54:I$74)+SUM('1.  LRAMVA Summary'!I$75:I$76)*(MONTH($E131)-1)/12)*$H131</f>
        <v>0</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0</v>
      </c>
    </row>
    <row r="132" spans="2:23" s="9" customFormat="1" ht="15.75" thickBot="1">
      <c r="B132" s="66"/>
      <c r="E132" s="216" t="s">
        <v>469</v>
      </c>
      <c r="F132" s="216"/>
      <c r="G132" s="217"/>
      <c r="H132" s="218"/>
      <c r="I132" s="219">
        <f>SUM(I119:I131)</f>
        <v>-4040.494472680341</v>
      </c>
      <c r="J132" s="219">
        <f>SUM(J119:J131)</f>
        <v>2076.3736161098282</v>
      </c>
      <c r="K132" s="219">
        <f t="shared" ref="K132:O132" si="67">SUM(K119:K131)</f>
        <v>586.28970139834701</v>
      </c>
      <c r="L132" s="219">
        <f t="shared" si="67"/>
        <v>0</v>
      </c>
      <c r="M132" s="219">
        <f t="shared" si="67"/>
        <v>0</v>
      </c>
      <c r="N132" s="219">
        <f t="shared" si="67"/>
        <v>153.93142610000001</v>
      </c>
      <c r="O132" s="219">
        <f t="shared" si="67"/>
        <v>0</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-1223.899729072165</v>
      </c>
    </row>
    <row r="133" spans="2:23" s="9" customFormat="1" ht="15.7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433</v>
      </c>
      <c r="F134" s="225"/>
      <c r="G134" s="226"/>
      <c r="H134" s="227"/>
      <c r="I134" s="228">
        <f>I132+I133</f>
        <v>-4040.494472680341</v>
      </c>
      <c r="J134" s="228">
        <f t="shared" ref="J134" si="69">J132+J133</f>
        <v>2076.3736161098282</v>
      </c>
      <c r="K134" s="228">
        <f t="shared" ref="K134" si="70">K132+K133</f>
        <v>586.28970139834701</v>
      </c>
      <c r="L134" s="228">
        <f t="shared" ref="L134" si="71">L132+L133</f>
        <v>0</v>
      </c>
      <c r="M134" s="228">
        <f t="shared" ref="M134" si="72">M132+M133</f>
        <v>0</v>
      </c>
      <c r="N134" s="228">
        <f t="shared" ref="N134" si="73">N132+N133</f>
        <v>153.93142610000001</v>
      </c>
      <c r="O134" s="228">
        <f t="shared" ref="O134:V134" si="74">O132+O133</f>
        <v>0</v>
      </c>
      <c r="P134" s="228">
        <f t="shared" si="74"/>
        <v>0</v>
      </c>
      <c r="Q134" s="228">
        <f t="shared" si="74"/>
        <v>0</v>
      </c>
      <c r="R134" s="228">
        <f t="shared" si="74"/>
        <v>0</v>
      </c>
      <c r="S134" s="228">
        <f t="shared" si="74"/>
        <v>0</v>
      </c>
      <c r="T134" s="228">
        <f t="shared" si="74"/>
        <v>0</v>
      </c>
      <c r="U134" s="228">
        <f t="shared" si="74"/>
        <v>0</v>
      </c>
      <c r="V134" s="228">
        <f t="shared" si="74"/>
        <v>0</v>
      </c>
      <c r="W134" s="228">
        <f>W132+W133</f>
        <v>-1223.899729072165</v>
      </c>
    </row>
    <row r="135" spans="2:23" s="9" customFormat="1">
      <c r="B135" s="66"/>
      <c r="E135" s="214">
        <v>43466</v>
      </c>
      <c r="F135" s="214" t="s">
        <v>186</v>
      </c>
      <c r="G135" s="215" t="s">
        <v>65</v>
      </c>
      <c r="H135" s="240">
        <f>$C$47/12</f>
        <v>0</v>
      </c>
      <c r="I135" s="230">
        <f>(SUM('1.  LRAMVA Summary'!D$54:D$77)+SUM('1.  LRAMVA Summary'!D$78:D$79)*(MONTH($E135)-1)/12)*$H135</f>
        <v>0</v>
      </c>
      <c r="J135" s="230">
        <f>(SUM('1.  LRAMVA Summary'!E$54:E$77)+SUM('1.  LRAMVA Summary'!E$78:E$79)*(MONTH($E135)-1)/12)*$H135</f>
        <v>0</v>
      </c>
      <c r="K135" s="230">
        <f>(SUM('1.  LRAMVA Summary'!F$54:F$77)+SUM('1.  LRAMVA Summary'!F$78:F$79)*(MONTH($E135)-1)/12)*$H135</f>
        <v>0</v>
      </c>
      <c r="L135" s="230">
        <f>(SUM('1.  LRAMVA Summary'!G$54:G$77)+SUM('1.  LRAMVA Summary'!G$78:G$79)*(MONTH($E135)-1)/12)*$H135</f>
        <v>0</v>
      </c>
      <c r="M135" s="230">
        <f>(SUM('1.  LRAMVA Summary'!H$54:H$77)+SUM('1.  LRAMVA Summary'!H$78:H$79)*(MONTH($E135)-1)/12)*$H135</f>
        <v>0</v>
      </c>
      <c r="N135" s="230">
        <f>(SUM('1.  LRAMVA Summary'!I$54:I$77)+SUM('1.  LRAMVA Summary'!I$78:I$79)*(MONTH($E135)-1)/12)*$H135</f>
        <v>0</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0</v>
      </c>
    </row>
    <row r="136" spans="2:23" s="9" customFormat="1">
      <c r="B136" s="66"/>
      <c r="E136" s="214">
        <v>43497</v>
      </c>
      <c r="F136" s="214" t="s">
        <v>186</v>
      </c>
      <c r="G136" s="215" t="s">
        <v>65</v>
      </c>
      <c r="H136" s="240">
        <f t="shared" ref="H136:H137" si="75">$C$47/12</f>
        <v>0</v>
      </c>
      <c r="I136" s="230">
        <f>(SUM('1.  LRAMVA Summary'!D$54:D$77)+SUM('1.  LRAMVA Summary'!D$78:D$79)*(MONTH($E136)-1)/12)*$H136</f>
        <v>0</v>
      </c>
      <c r="J136" s="230">
        <f>(SUM('1.  LRAMVA Summary'!E$54:E$77)+SUM('1.  LRAMVA Summary'!E$78:E$79)*(MONTH($E136)-1)/12)*$H136</f>
        <v>0</v>
      </c>
      <c r="K136" s="230">
        <f>(SUM('1.  LRAMVA Summary'!F$54:F$77)+SUM('1.  LRAMVA Summary'!F$78:F$79)*(MONTH($E136)-1)/12)*$H136</f>
        <v>0</v>
      </c>
      <c r="L136" s="230">
        <f>(SUM('1.  LRAMVA Summary'!G$54:G$77)+SUM('1.  LRAMVA Summary'!G$78:G$79)*(MONTH($E136)-1)/12)*$H136</f>
        <v>0</v>
      </c>
      <c r="M136" s="230">
        <f>(SUM('1.  LRAMVA Summary'!H$54:H$77)+SUM('1.  LRAMVA Summary'!H$78:H$79)*(MONTH($E136)-1)/12)*$H136</f>
        <v>0</v>
      </c>
      <c r="N136" s="230">
        <f>(SUM('1.  LRAMVA Summary'!I$54:I$77)+SUM('1.  LRAMVA Summary'!I$78:I$79)*(MONTH($E136)-1)/12)*$H136</f>
        <v>0</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0</v>
      </c>
    </row>
    <row r="137" spans="2:23" s="9" customFormat="1">
      <c r="B137" s="66"/>
      <c r="E137" s="214">
        <v>43525</v>
      </c>
      <c r="F137" s="214" t="s">
        <v>186</v>
      </c>
      <c r="G137" s="215" t="s">
        <v>65</v>
      </c>
      <c r="H137" s="240">
        <f t="shared" si="75"/>
        <v>0</v>
      </c>
      <c r="I137" s="230">
        <f>(SUM('1.  LRAMVA Summary'!D$54:D$77)+SUM('1.  LRAMVA Summary'!D$78:D$79)*(MONTH($E137)-1)/12)*$H137</f>
        <v>0</v>
      </c>
      <c r="J137" s="230">
        <f>(SUM('1.  LRAMVA Summary'!E$54:E$77)+SUM('1.  LRAMVA Summary'!E$78:E$79)*(MONTH($E137)-1)/12)*$H137</f>
        <v>0</v>
      </c>
      <c r="K137" s="230">
        <f>(SUM('1.  LRAMVA Summary'!F$54:F$77)+SUM('1.  LRAMVA Summary'!F$78:F$79)*(MONTH($E137)-1)/12)*$H137</f>
        <v>0</v>
      </c>
      <c r="L137" s="230">
        <f>(SUM('1.  LRAMVA Summary'!G$54:G$77)+SUM('1.  LRAMVA Summary'!G$78:G$79)*(MONTH($E137)-1)/12)*$H137</f>
        <v>0</v>
      </c>
      <c r="M137" s="230">
        <f>(SUM('1.  LRAMVA Summary'!H$54:H$77)+SUM('1.  LRAMVA Summary'!H$78:H$79)*(MONTH($E137)-1)/12)*$H137</f>
        <v>0</v>
      </c>
      <c r="N137" s="230">
        <f>(SUM('1.  LRAMVA Summary'!I$54:I$77)+SUM('1.  LRAMVA Summary'!I$78:I$79)*(MONTH($E137)-1)/12)*$H137</f>
        <v>0</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0</v>
      </c>
    </row>
    <row r="138" spans="2:23" s="8" customFormat="1">
      <c r="B138" s="239"/>
      <c r="E138" s="214">
        <v>43556</v>
      </c>
      <c r="F138" s="214" t="s">
        <v>186</v>
      </c>
      <c r="G138" s="215" t="s">
        <v>66</v>
      </c>
      <c r="H138" s="240">
        <f>$C$48/12</f>
        <v>0</v>
      </c>
      <c r="I138" s="230">
        <f>(SUM('1.  LRAMVA Summary'!D$54:D$77)+SUM('1.  LRAMVA Summary'!D$78:D$79)*(MONTH($E138)-1)/12)*$H138</f>
        <v>0</v>
      </c>
      <c r="J138" s="230">
        <f>(SUM('1.  LRAMVA Summary'!E$54:E$77)+SUM('1.  LRAMVA Summary'!E$78:E$79)*(MONTH($E138)-1)/12)*$H138</f>
        <v>0</v>
      </c>
      <c r="K138" s="230">
        <f>(SUM('1.  LRAMVA Summary'!F$54:F$77)+SUM('1.  LRAMVA Summary'!F$78:F$79)*(MONTH($E138)-1)/12)*$H138</f>
        <v>0</v>
      </c>
      <c r="L138" s="230">
        <f>(SUM('1.  LRAMVA Summary'!G$54:G$77)+SUM('1.  LRAMVA Summary'!G$78:G$79)*(MONTH($E138)-1)/12)*$H138</f>
        <v>0</v>
      </c>
      <c r="M138" s="230">
        <f>(SUM('1.  LRAMVA Summary'!H$54:H$77)+SUM('1.  LRAMVA Summary'!H$78:H$79)*(MONTH($E138)-1)/12)*$H138</f>
        <v>0</v>
      </c>
      <c r="N138" s="230">
        <f>(SUM('1.  LRAMVA Summary'!I$54:I$77)+SUM('1.  LRAMVA Summary'!I$78:I$79)*(MONTH($E138)-1)/12)*$H138</f>
        <v>0</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0</v>
      </c>
    </row>
    <row r="139" spans="2:23" s="9" customFormat="1">
      <c r="B139" s="66"/>
      <c r="E139" s="214">
        <v>43586</v>
      </c>
      <c r="F139" s="214" t="s">
        <v>186</v>
      </c>
      <c r="G139" s="215" t="s">
        <v>66</v>
      </c>
      <c r="H139" s="240">
        <f>$C$48/12</f>
        <v>0</v>
      </c>
      <c r="I139" s="230">
        <f>(SUM('1.  LRAMVA Summary'!D$54:D$77)+SUM('1.  LRAMVA Summary'!D$78:D$79)*(MONTH($E139)-1)/12)*$H139</f>
        <v>0</v>
      </c>
      <c r="J139" s="230">
        <f>(SUM('1.  LRAMVA Summary'!E$54:E$77)+SUM('1.  LRAMVA Summary'!E$78:E$79)*(MONTH($E139)-1)/12)*$H139</f>
        <v>0</v>
      </c>
      <c r="K139" s="230">
        <f>(SUM('1.  LRAMVA Summary'!F$54:F$77)+SUM('1.  LRAMVA Summary'!F$78:F$79)*(MONTH($E139)-1)/12)*$H139</f>
        <v>0</v>
      </c>
      <c r="L139" s="230">
        <f>(SUM('1.  LRAMVA Summary'!G$54:G$77)+SUM('1.  LRAMVA Summary'!G$78:G$79)*(MONTH($E139)-1)/12)*$H139</f>
        <v>0</v>
      </c>
      <c r="M139" s="230">
        <f>(SUM('1.  LRAMVA Summary'!H$54:H$77)+SUM('1.  LRAMVA Summary'!H$78:H$79)*(MONTH($E139)-1)/12)*$H139</f>
        <v>0</v>
      </c>
      <c r="N139" s="230">
        <f>(SUM('1.  LRAMVA Summary'!I$54:I$77)+SUM('1.  LRAMVA Summary'!I$78:I$79)*(MONTH($E139)-1)/12)*$H139</f>
        <v>0</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0</v>
      </c>
    </row>
    <row r="140" spans="2:23" s="9" customFormat="1">
      <c r="B140" s="66"/>
      <c r="E140" s="214">
        <v>43617</v>
      </c>
      <c r="F140" s="214" t="s">
        <v>186</v>
      </c>
      <c r="G140" s="215" t="s">
        <v>66</v>
      </c>
      <c r="H140" s="240">
        <f t="shared" ref="H140" si="77">$C$48/12</f>
        <v>0</v>
      </c>
      <c r="I140" s="230">
        <f>(SUM('1.  LRAMVA Summary'!D$54:D$77)+SUM('1.  LRAMVA Summary'!D$78:D$79)*(MONTH($E140)-1)/12)*$H140</f>
        <v>0</v>
      </c>
      <c r="J140" s="230">
        <f>(SUM('1.  LRAMVA Summary'!E$54:E$77)+SUM('1.  LRAMVA Summary'!E$78:E$79)*(MONTH($E140)-1)/12)*$H140</f>
        <v>0</v>
      </c>
      <c r="K140" s="230">
        <f>(SUM('1.  LRAMVA Summary'!F$54:F$77)+SUM('1.  LRAMVA Summary'!F$78:F$79)*(MONTH($E140)-1)/12)*$H140</f>
        <v>0</v>
      </c>
      <c r="L140" s="230">
        <f>(SUM('1.  LRAMVA Summary'!G$54:G$77)+SUM('1.  LRAMVA Summary'!G$78:G$79)*(MONTH($E140)-1)/12)*$H140</f>
        <v>0</v>
      </c>
      <c r="M140" s="230">
        <f>(SUM('1.  LRAMVA Summary'!H$54:H$77)+SUM('1.  LRAMVA Summary'!H$78:H$79)*(MONTH($E140)-1)/12)*$H140</f>
        <v>0</v>
      </c>
      <c r="N140" s="230">
        <f>(SUM('1.  LRAMVA Summary'!I$54:I$77)+SUM('1.  LRAMVA Summary'!I$78:I$79)*(MONTH($E140)-1)/12)*$H140</f>
        <v>0</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0</v>
      </c>
    </row>
    <row r="141" spans="2:23" s="9" customFormat="1">
      <c r="B141" s="66"/>
      <c r="E141" s="214">
        <v>43647</v>
      </c>
      <c r="F141" s="214" t="s">
        <v>186</v>
      </c>
      <c r="G141" s="215" t="s">
        <v>68</v>
      </c>
      <c r="H141" s="240">
        <f>$C$49/12</f>
        <v>0</v>
      </c>
      <c r="I141" s="230">
        <f>(SUM('1.  LRAMVA Summary'!D$54:D$77)+SUM('1.  LRAMVA Summary'!D$78:D$79)*(MONTH($E141)-1)/12)*$H141</f>
        <v>0</v>
      </c>
      <c r="J141" s="230">
        <f>(SUM('1.  LRAMVA Summary'!E$54:E$77)+SUM('1.  LRAMVA Summary'!E$78:E$79)*(MONTH($E141)-1)/12)*$H141</f>
        <v>0</v>
      </c>
      <c r="K141" s="230">
        <f>(SUM('1.  LRAMVA Summary'!F$54:F$77)+SUM('1.  LRAMVA Summary'!F$78:F$79)*(MONTH($E141)-1)/12)*$H141</f>
        <v>0</v>
      </c>
      <c r="L141" s="230">
        <f>(SUM('1.  LRAMVA Summary'!G$54:G$77)+SUM('1.  LRAMVA Summary'!G$78:G$79)*(MONTH($E141)-1)/12)*$H141</f>
        <v>0</v>
      </c>
      <c r="M141" s="230">
        <f>(SUM('1.  LRAMVA Summary'!H$54:H$77)+SUM('1.  LRAMVA Summary'!H$78:H$79)*(MONTH($E141)-1)/12)*$H141</f>
        <v>0</v>
      </c>
      <c r="N141" s="230">
        <f>(SUM('1.  LRAMVA Summary'!I$54:I$77)+SUM('1.  LRAMVA Summary'!I$78:I$79)*(MONTH($E141)-1)/12)*$H141</f>
        <v>0</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0</v>
      </c>
    </row>
    <row r="142" spans="2:23" s="9" customFormat="1">
      <c r="B142" s="66"/>
      <c r="E142" s="214">
        <v>43678</v>
      </c>
      <c r="F142" s="214" t="s">
        <v>186</v>
      </c>
      <c r="G142" s="215" t="s">
        <v>68</v>
      </c>
      <c r="H142" s="240">
        <f t="shared" ref="H142" si="78">$C$49/12</f>
        <v>0</v>
      </c>
      <c r="I142" s="230">
        <f>(SUM('1.  LRAMVA Summary'!D$54:D$77)+SUM('1.  LRAMVA Summary'!D$78:D$79)*(MONTH($E142)-1)/12)*$H142</f>
        <v>0</v>
      </c>
      <c r="J142" s="230">
        <f>(SUM('1.  LRAMVA Summary'!E$54:E$77)+SUM('1.  LRAMVA Summary'!E$78:E$79)*(MONTH($E142)-1)/12)*$H142</f>
        <v>0</v>
      </c>
      <c r="K142" s="230">
        <f>(SUM('1.  LRAMVA Summary'!F$54:F$77)+SUM('1.  LRAMVA Summary'!F$78:F$79)*(MONTH($E142)-1)/12)*$H142</f>
        <v>0</v>
      </c>
      <c r="L142" s="230">
        <f>(SUM('1.  LRAMVA Summary'!G$54:G$77)+SUM('1.  LRAMVA Summary'!G$78:G$79)*(MONTH($E142)-1)/12)*$H142</f>
        <v>0</v>
      </c>
      <c r="M142" s="230">
        <f>(SUM('1.  LRAMVA Summary'!H$54:H$77)+SUM('1.  LRAMVA Summary'!H$78:H$79)*(MONTH($E142)-1)/12)*$H142</f>
        <v>0</v>
      </c>
      <c r="N142" s="230">
        <f>(SUM('1.  LRAMVA Summary'!I$54:I$77)+SUM('1.  LRAMVA Summary'!I$78:I$79)*(MONTH($E142)-1)/12)*$H142</f>
        <v>0</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0</v>
      </c>
    </row>
    <row r="143" spans="2:23" s="9" customFormat="1">
      <c r="B143" s="66"/>
      <c r="E143" s="214">
        <v>43709</v>
      </c>
      <c r="F143" s="214" t="s">
        <v>186</v>
      </c>
      <c r="G143" s="215" t="s">
        <v>68</v>
      </c>
      <c r="H143" s="240">
        <f>$C$49/12</f>
        <v>0</v>
      </c>
      <c r="I143" s="230">
        <f>(SUM('1.  LRAMVA Summary'!D$54:D$77)+SUM('1.  LRAMVA Summary'!D$78:D$79)*(MONTH($E143)-1)/12)*$H143</f>
        <v>0</v>
      </c>
      <c r="J143" s="230">
        <f>(SUM('1.  LRAMVA Summary'!E$54:E$77)+SUM('1.  LRAMVA Summary'!E$78:E$79)*(MONTH($E143)-1)/12)*$H143</f>
        <v>0</v>
      </c>
      <c r="K143" s="230">
        <f>(SUM('1.  LRAMVA Summary'!F$54:F$77)+SUM('1.  LRAMVA Summary'!F$78:F$79)*(MONTH($E143)-1)/12)*$H143</f>
        <v>0</v>
      </c>
      <c r="L143" s="230">
        <f>(SUM('1.  LRAMVA Summary'!G$54:G$77)+SUM('1.  LRAMVA Summary'!G$78:G$79)*(MONTH($E143)-1)/12)*$H143</f>
        <v>0</v>
      </c>
      <c r="M143" s="230">
        <f>(SUM('1.  LRAMVA Summary'!H$54:H$77)+SUM('1.  LRAMVA Summary'!H$78:H$79)*(MONTH($E143)-1)/12)*$H143</f>
        <v>0</v>
      </c>
      <c r="N143" s="230">
        <f>(SUM('1.  LRAMVA Summary'!I$54:I$77)+SUM('1.  LRAMVA Summary'!I$78:I$79)*(MONTH($E143)-1)/12)*$H143</f>
        <v>0</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0</v>
      </c>
    </row>
    <row r="144" spans="2:23" s="9" customFormat="1">
      <c r="B144" s="66"/>
      <c r="E144" s="214">
        <v>43739</v>
      </c>
      <c r="F144" s="214" t="s">
        <v>186</v>
      </c>
      <c r="G144" s="215" t="s">
        <v>69</v>
      </c>
      <c r="H144" s="240">
        <f>$C$50/12</f>
        <v>0</v>
      </c>
      <c r="I144" s="230">
        <f>(SUM('1.  LRAMVA Summary'!D$54:D$77)+SUM('1.  LRAMVA Summary'!D$78:D$79)*(MONTH($E144)-1)/12)*$H144</f>
        <v>0</v>
      </c>
      <c r="J144" s="230">
        <f>(SUM('1.  LRAMVA Summary'!E$54:E$77)+SUM('1.  LRAMVA Summary'!E$78:E$79)*(MONTH($E144)-1)/12)*$H144</f>
        <v>0</v>
      </c>
      <c r="K144" s="230">
        <f>(SUM('1.  LRAMVA Summary'!F$54:F$77)+SUM('1.  LRAMVA Summary'!F$78:F$79)*(MONTH($E144)-1)/12)*$H144</f>
        <v>0</v>
      </c>
      <c r="L144" s="230">
        <f>(SUM('1.  LRAMVA Summary'!G$54:G$77)+SUM('1.  LRAMVA Summary'!G$78:G$79)*(MONTH($E144)-1)/12)*$H144</f>
        <v>0</v>
      </c>
      <c r="M144" s="230">
        <f>(SUM('1.  LRAMVA Summary'!H$54:H$77)+SUM('1.  LRAMVA Summary'!H$78:H$79)*(MONTH($E144)-1)/12)*$H144</f>
        <v>0</v>
      </c>
      <c r="N144" s="230">
        <f>(SUM('1.  LRAMVA Summary'!I$54:I$77)+SUM('1.  LRAMVA Summary'!I$78:I$79)*(MONTH($E144)-1)/12)*$H144</f>
        <v>0</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0</v>
      </c>
    </row>
    <row r="145" spans="2:23" s="9" customFormat="1">
      <c r="B145" s="66"/>
      <c r="E145" s="214">
        <v>43770</v>
      </c>
      <c r="F145" s="214" t="s">
        <v>186</v>
      </c>
      <c r="G145" s="215" t="s">
        <v>69</v>
      </c>
      <c r="H145" s="240">
        <f t="shared" ref="H145:H146" si="79">$C$50/12</f>
        <v>0</v>
      </c>
      <c r="I145" s="230">
        <f>(SUM('1.  LRAMVA Summary'!D$54:D$77)+SUM('1.  LRAMVA Summary'!D$78:D$79)*(MONTH($E145)-1)/12)*$H145</f>
        <v>0</v>
      </c>
      <c r="J145" s="230">
        <f>(SUM('1.  LRAMVA Summary'!E$54:E$77)+SUM('1.  LRAMVA Summary'!E$78:E$79)*(MONTH($E145)-1)/12)*$H145</f>
        <v>0</v>
      </c>
      <c r="K145" s="230">
        <f>(SUM('1.  LRAMVA Summary'!F$54:F$77)+SUM('1.  LRAMVA Summary'!F$78:F$79)*(MONTH($E145)-1)/12)*$H145</f>
        <v>0</v>
      </c>
      <c r="L145" s="230">
        <f>(SUM('1.  LRAMVA Summary'!G$54:G$77)+SUM('1.  LRAMVA Summary'!G$78:G$79)*(MONTH($E145)-1)/12)*$H145</f>
        <v>0</v>
      </c>
      <c r="M145" s="230">
        <f>(SUM('1.  LRAMVA Summary'!H$54:H$77)+SUM('1.  LRAMVA Summary'!H$78:H$79)*(MONTH($E145)-1)/12)*$H145</f>
        <v>0</v>
      </c>
      <c r="N145" s="230">
        <f>(SUM('1.  LRAMVA Summary'!I$54:I$77)+SUM('1.  LRAMVA Summary'!I$78:I$79)*(MONTH($E145)-1)/12)*$H145</f>
        <v>0</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0</v>
      </c>
    </row>
    <row r="146" spans="2:23" s="9" customFormat="1">
      <c r="B146" s="66"/>
      <c r="E146" s="214">
        <v>43800</v>
      </c>
      <c r="F146" s="214" t="s">
        <v>186</v>
      </c>
      <c r="G146" s="215" t="s">
        <v>69</v>
      </c>
      <c r="H146" s="240">
        <f t="shared" si="79"/>
        <v>0</v>
      </c>
      <c r="I146" s="230">
        <f>(SUM('1.  LRAMVA Summary'!D$54:D$77)+SUM('1.  LRAMVA Summary'!D$78:D$79)*(MONTH($E146)-1)/12)*$H146</f>
        <v>0</v>
      </c>
      <c r="J146" s="230">
        <f>(SUM('1.  LRAMVA Summary'!E$54:E$77)+SUM('1.  LRAMVA Summary'!E$78:E$79)*(MONTH($E146)-1)/12)*$H146</f>
        <v>0</v>
      </c>
      <c r="K146" s="230">
        <f>(SUM('1.  LRAMVA Summary'!F$54:F$77)+SUM('1.  LRAMVA Summary'!F$78:F$79)*(MONTH($E146)-1)/12)*$H146</f>
        <v>0</v>
      </c>
      <c r="L146" s="230">
        <f>(SUM('1.  LRAMVA Summary'!G$54:G$77)+SUM('1.  LRAMVA Summary'!G$78:G$79)*(MONTH($E146)-1)/12)*$H146</f>
        <v>0</v>
      </c>
      <c r="M146" s="230">
        <f>(SUM('1.  LRAMVA Summary'!H$54:H$77)+SUM('1.  LRAMVA Summary'!H$78:H$79)*(MONTH($E146)-1)/12)*$H146</f>
        <v>0</v>
      </c>
      <c r="N146" s="230">
        <f>(SUM('1.  LRAMVA Summary'!I$54:I$77)+SUM('1.  LRAMVA Summary'!I$78:I$79)*(MONTH($E146)-1)/12)*$H146</f>
        <v>0</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0</v>
      </c>
    </row>
    <row r="147" spans="2:23" s="9" customFormat="1" ht="15.75" thickBot="1">
      <c r="B147" s="66"/>
      <c r="E147" s="216" t="s">
        <v>470</v>
      </c>
      <c r="F147" s="216"/>
      <c r="G147" s="217"/>
      <c r="H147" s="218"/>
      <c r="I147" s="219">
        <f>SUM(I134:I146)</f>
        <v>-4040.494472680341</v>
      </c>
      <c r="J147" s="219">
        <f>SUM(J134:J146)</f>
        <v>2076.3736161098282</v>
      </c>
      <c r="K147" s="219">
        <f t="shared" ref="K147:O147" si="80">SUM(K134:K146)</f>
        <v>586.28970139834701</v>
      </c>
      <c r="L147" s="219">
        <f t="shared" si="80"/>
        <v>0</v>
      </c>
      <c r="M147" s="219">
        <f t="shared" si="80"/>
        <v>0</v>
      </c>
      <c r="N147" s="219">
        <f t="shared" si="80"/>
        <v>153.93142610000001</v>
      </c>
      <c r="O147" s="219">
        <f t="shared" si="80"/>
        <v>0</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-1223.899729072165</v>
      </c>
    </row>
    <row r="148" spans="2:23" s="9" customFormat="1" ht="15.7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434</v>
      </c>
      <c r="F149" s="225"/>
      <c r="G149" s="226"/>
      <c r="H149" s="227"/>
      <c r="I149" s="228">
        <f>I147+I148</f>
        <v>-4040.494472680341</v>
      </c>
      <c r="J149" s="228">
        <f t="shared" ref="J149" si="82">J147+J148</f>
        <v>2076.3736161098282</v>
      </c>
      <c r="K149" s="228">
        <f t="shared" ref="K149" si="83">K147+K148</f>
        <v>586.28970139834701</v>
      </c>
      <c r="L149" s="228">
        <f t="shared" ref="L149" si="84">L147+L148</f>
        <v>0</v>
      </c>
      <c r="M149" s="228">
        <f t="shared" ref="M149" si="85">M147+M148</f>
        <v>0</v>
      </c>
      <c r="N149" s="228">
        <f t="shared" ref="N149" si="86">N147+N148</f>
        <v>153.93142610000001</v>
      </c>
      <c r="O149" s="228">
        <f t="shared" ref="O149:V149" si="87">O147+O148</f>
        <v>0</v>
      </c>
      <c r="P149" s="228">
        <f t="shared" si="87"/>
        <v>0</v>
      </c>
      <c r="Q149" s="228">
        <f t="shared" si="87"/>
        <v>0</v>
      </c>
      <c r="R149" s="228">
        <f t="shared" si="87"/>
        <v>0</v>
      </c>
      <c r="S149" s="228">
        <f t="shared" si="87"/>
        <v>0</v>
      </c>
      <c r="T149" s="228">
        <f t="shared" si="87"/>
        <v>0</v>
      </c>
      <c r="U149" s="228">
        <f t="shared" si="87"/>
        <v>0</v>
      </c>
      <c r="V149" s="228">
        <f t="shared" si="87"/>
        <v>0</v>
      </c>
      <c r="W149" s="228">
        <f>W147+W148</f>
        <v>-1223.899729072165</v>
      </c>
    </row>
    <row r="150" spans="2:23" s="9" customFormat="1">
      <c r="B150" s="66"/>
      <c r="E150" s="214">
        <v>43831</v>
      </c>
      <c r="F150" s="214" t="s">
        <v>187</v>
      </c>
      <c r="G150" s="215" t="s">
        <v>65</v>
      </c>
      <c r="H150" s="240">
        <f>$C$51/12</f>
        <v>0</v>
      </c>
      <c r="I150" s="230">
        <f>(SUM('1.  LRAMVA Summary'!D$54:D$80)+SUM('1.  LRAMVA Summary'!D$81:D$82)*(MONTH($E150)-1)/12)*$H150</f>
        <v>0</v>
      </c>
      <c r="J150" s="230">
        <f>(SUM('1.  LRAMVA Summary'!E$54:E$80)+SUM('1.  LRAMVA Summary'!E$81:E$82)*(MONTH($E150)-1)/12)*$H150</f>
        <v>0</v>
      </c>
      <c r="K150" s="230">
        <f>(SUM('1.  LRAMVA Summary'!F$54:F$80)+SUM('1.  LRAMVA Summary'!F$81:F$82)*(MONTH($E150)-1)/12)*$H150</f>
        <v>0</v>
      </c>
      <c r="L150" s="230">
        <f>(SUM('1.  LRAMVA Summary'!G$54:G$80)+SUM('1.  LRAMVA Summary'!G$81:G$82)*(MONTH($E150)-1)/12)*$H150</f>
        <v>0</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0</v>
      </c>
    </row>
    <row r="151" spans="2:23" s="9" customFormat="1">
      <c r="B151" s="66"/>
      <c r="E151" s="214">
        <v>43862</v>
      </c>
      <c r="F151" s="214" t="s">
        <v>187</v>
      </c>
      <c r="G151" s="215" t="s">
        <v>65</v>
      </c>
      <c r="H151" s="240">
        <f t="shared" ref="H151:H152" si="88">$C$51/12</f>
        <v>0</v>
      </c>
      <c r="I151" s="230">
        <f>(SUM('1.  LRAMVA Summary'!D$54:D$80)+SUM('1.  LRAMVA Summary'!D$81:D$82)*(MONTH($E151)-1)/12)*$H151</f>
        <v>0</v>
      </c>
      <c r="J151" s="230">
        <f>(SUM('1.  LRAMVA Summary'!E$54:E$80)+SUM('1.  LRAMVA Summary'!E$81:E$82)*(MONTH($E151)-1)/12)*$H151</f>
        <v>0</v>
      </c>
      <c r="K151" s="230">
        <f>(SUM('1.  LRAMVA Summary'!F$54:F$80)+SUM('1.  LRAMVA Summary'!F$81:F$82)*(MONTH($E151)-1)/12)*$H151</f>
        <v>0</v>
      </c>
      <c r="L151" s="230">
        <f>(SUM('1.  LRAMVA Summary'!G$54:G$80)+SUM('1.  LRAMVA Summary'!G$81:G$82)*(MONTH($E151)-1)/12)*$H151</f>
        <v>0</v>
      </c>
      <c r="M151" s="230">
        <f>(SUM('1.  LRAMVA Summary'!H$54:H$80)+SUM('1.  LRAMVA Summary'!H$81:H$82)*(MONTH($E151)-1)/12)*$H151</f>
        <v>0</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0</v>
      </c>
    </row>
    <row r="152" spans="2:23" s="9" customFormat="1">
      <c r="B152" s="66"/>
      <c r="E152" s="214">
        <v>43891</v>
      </c>
      <c r="F152" s="214" t="s">
        <v>187</v>
      </c>
      <c r="G152" s="215" t="s">
        <v>65</v>
      </c>
      <c r="H152" s="240">
        <f t="shared" si="88"/>
        <v>0</v>
      </c>
      <c r="I152" s="230">
        <f>(SUM('1.  LRAMVA Summary'!D$54:D$80)+SUM('1.  LRAMVA Summary'!D$81:D$82)*(MONTH($E152)-1)/12)*$H152</f>
        <v>0</v>
      </c>
      <c r="J152" s="230">
        <f>(SUM('1.  LRAMVA Summary'!E$54:E$80)+SUM('1.  LRAMVA Summary'!E$81:E$82)*(MONTH($E152)-1)/12)*$H152</f>
        <v>0</v>
      </c>
      <c r="K152" s="230">
        <f>(SUM('1.  LRAMVA Summary'!F$54:F$80)+SUM('1.  LRAMVA Summary'!F$81:F$82)*(MONTH($E152)-1)/12)*$H152</f>
        <v>0</v>
      </c>
      <c r="L152" s="230">
        <f>(SUM('1.  LRAMVA Summary'!G$54:G$80)+SUM('1.  LRAMVA Summary'!G$81:G$82)*(MONTH($E152)-1)/12)*$H152</f>
        <v>0</v>
      </c>
      <c r="M152" s="230">
        <f>(SUM('1.  LRAMVA Summary'!H$54:H$80)+SUM('1.  LRAMVA Summary'!H$81:H$82)*(MONTH($E152)-1)/12)*$H152</f>
        <v>0</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0</v>
      </c>
    </row>
    <row r="153" spans="2:23" s="9" customFormat="1">
      <c r="B153" s="66"/>
      <c r="E153" s="214">
        <v>43922</v>
      </c>
      <c r="F153" s="214" t="s">
        <v>187</v>
      </c>
      <c r="G153" s="215" t="s">
        <v>66</v>
      </c>
      <c r="H153" s="240">
        <f>$C$52/12</f>
        <v>0</v>
      </c>
      <c r="I153" s="230">
        <f>(SUM('1.  LRAMVA Summary'!D$54:D$80)+SUM('1.  LRAMVA Summary'!D$81:D$82)*(MONTH($E153)-1)/12)*$H153</f>
        <v>0</v>
      </c>
      <c r="J153" s="230">
        <f>(SUM('1.  LRAMVA Summary'!E$54:E$80)+SUM('1.  LRAMVA Summary'!E$81:E$82)*(MONTH($E153)-1)/12)*$H153</f>
        <v>0</v>
      </c>
      <c r="K153" s="230">
        <f>(SUM('1.  LRAMVA Summary'!F$54:F$80)+SUM('1.  LRAMVA Summary'!F$81:F$82)*(MONTH($E153)-1)/12)*$H153</f>
        <v>0</v>
      </c>
      <c r="L153" s="230">
        <f>(SUM('1.  LRAMVA Summary'!G$54:G$80)+SUM('1.  LRAMVA Summary'!G$81:G$82)*(MONTH($E153)-1)/12)*$H153</f>
        <v>0</v>
      </c>
      <c r="M153" s="230">
        <f>(SUM('1.  LRAMVA Summary'!H$54:H$80)+SUM('1.  LRAMVA Summary'!H$81:H$82)*(MONTH($E153)-1)/12)*$H153</f>
        <v>0</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0</v>
      </c>
    </row>
    <row r="154" spans="2:23" s="9" customFormat="1">
      <c r="B154" s="66"/>
      <c r="E154" s="214">
        <v>43952</v>
      </c>
      <c r="F154" s="214" t="s">
        <v>187</v>
      </c>
      <c r="G154" s="215" t="s">
        <v>66</v>
      </c>
      <c r="H154" s="240">
        <f t="shared" ref="H154:H155" si="90">$C$52/12</f>
        <v>0</v>
      </c>
      <c r="I154" s="230">
        <f>(SUM('1.  LRAMVA Summary'!D$54:D$80)+SUM('1.  LRAMVA Summary'!D$81:D$82)*(MONTH($E154)-1)/12)*$H154</f>
        <v>0</v>
      </c>
      <c r="J154" s="230">
        <f>(SUM('1.  LRAMVA Summary'!E$54:E$80)+SUM('1.  LRAMVA Summary'!E$81:E$82)*(MONTH($E154)-1)/12)*$H154</f>
        <v>0</v>
      </c>
      <c r="K154" s="230">
        <f>(SUM('1.  LRAMVA Summary'!F$54:F$80)+SUM('1.  LRAMVA Summary'!F$81:F$82)*(MONTH($E154)-1)/12)*$H154</f>
        <v>0</v>
      </c>
      <c r="L154" s="230">
        <f>(SUM('1.  LRAMVA Summary'!G$54:G$80)+SUM('1.  LRAMVA Summary'!G$81:G$82)*(MONTH($E154)-1)/12)*$H154</f>
        <v>0</v>
      </c>
      <c r="M154" s="230">
        <f>(SUM('1.  LRAMVA Summary'!H$54:H$80)+SUM('1.  LRAMVA Summary'!H$81:H$82)*(MONTH($E154)-1)/12)*$H154</f>
        <v>0</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0</v>
      </c>
    </row>
    <row r="155" spans="2:23" s="9" customFormat="1">
      <c r="B155" s="66"/>
      <c r="E155" s="214">
        <v>43983</v>
      </c>
      <c r="F155" s="214" t="s">
        <v>187</v>
      </c>
      <c r="G155" s="215" t="s">
        <v>66</v>
      </c>
      <c r="H155" s="240">
        <f t="shared" si="90"/>
        <v>0</v>
      </c>
      <c r="I155" s="230">
        <f>(SUM('1.  LRAMVA Summary'!D$54:D$80)+SUM('1.  LRAMVA Summary'!D$81:D$82)*(MONTH($E155)-1)/12)*$H155</f>
        <v>0</v>
      </c>
      <c r="J155" s="230">
        <f>(SUM('1.  LRAMVA Summary'!E$54:E$80)+SUM('1.  LRAMVA Summary'!E$81:E$82)*(MONTH($E155)-1)/12)*$H155</f>
        <v>0</v>
      </c>
      <c r="K155" s="230">
        <f>(SUM('1.  LRAMVA Summary'!F$54:F$80)+SUM('1.  LRAMVA Summary'!F$81:F$82)*(MONTH($E155)-1)/12)*$H155</f>
        <v>0</v>
      </c>
      <c r="L155" s="230">
        <f>(SUM('1.  LRAMVA Summary'!G$54:G$80)+SUM('1.  LRAMVA Summary'!G$81:G$82)*(MONTH($E155)-1)/12)*$H155</f>
        <v>0</v>
      </c>
      <c r="M155" s="230">
        <f>(SUM('1.  LRAMVA Summary'!H$54:H$80)+SUM('1.  LRAMVA Summary'!H$81:H$82)*(MONTH($E155)-1)/12)*$H155</f>
        <v>0</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0</v>
      </c>
    </row>
    <row r="156" spans="2:23" s="9" customFormat="1">
      <c r="B156" s="66"/>
      <c r="E156" s="214">
        <v>44013</v>
      </c>
      <c r="F156" s="214" t="s">
        <v>187</v>
      </c>
      <c r="G156" s="215" t="s">
        <v>68</v>
      </c>
      <c r="H156" s="240">
        <f>$C$53/12</f>
        <v>0</v>
      </c>
      <c r="I156" s="230">
        <f>(SUM('1.  LRAMVA Summary'!D$54:D$80)+SUM('1.  LRAMVA Summary'!D$81:D$82)*(MONTH($E156)-1)/12)*$H156</f>
        <v>0</v>
      </c>
      <c r="J156" s="230">
        <f>(SUM('1.  LRAMVA Summary'!E$54:E$80)+SUM('1.  LRAMVA Summary'!E$81:E$82)*(MONTH($E156)-1)/12)*$H156</f>
        <v>0</v>
      </c>
      <c r="K156" s="230">
        <f>(SUM('1.  LRAMVA Summary'!F$54:F$80)+SUM('1.  LRAMVA Summary'!F$81:F$82)*(MONTH($E156)-1)/12)*$H156</f>
        <v>0</v>
      </c>
      <c r="L156" s="230">
        <f>(SUM('1.  LRAMVA Summary'!G$54:G$80)+SUM('1.  LRAMVA Summary'!G$81:G$82)*(MONTH($E156)-1)/12)*$H156</f>
        <v>0</v>
      </c>
      <c r="M156" s="230">
        <f>(SUM('1.  LRAMVA Summary'!H$54:H$80)+SUM('1.  LRAMVA Summary'!H$81:H$82)*(MONTH($E156)-1)/12)*$H156</f>
        <v>0</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0</v>
      </c>
    </row>
    <row r="157" spans="2:23" s="9" customFormat="1">
      <c r="B157" s="66"/>
      <c r="E157" s="214">
        <v>44044</v>
      </c>
      <c r="F157" s="214" t="s">
        <v>187</v>
      </c>
      <c r="G157" s="215" t="s">
        <v>68</v>
      </c>
      <c r="H157" s="240">
        <f t="shared" ref="H157:H158" si="91">$C$53/12</f>
        <v>0</v>
      </c>
      <c r="I157" s="230">
        <f>(SUM('1.  LRAMVA Summary'!D$54:D$80)+SUM('1.  LRAMVA Summary'!D$81:D$82)*(MONTH($E157)-1)/12)*$H157</f>
        <v>0</v>
      </c>
      <c r="J157" s="230">
        <f>(SUM('1.  LRAMVA Summary'!E$54:E$80)+SUM('1.  LRAMVA Summary'!E$81:E$82)*(MONTH($E157)-1)/12)*$H157</f>
        <v>0</v>
      </c>
      <c r="K157" s="230">
        <f>(SUM('1.  LRAMVA Summary'!F$54:F$80)+SUM('1.  LRAMVA Summary'!F$81:F$82)*(MONTH($E157)-1)/12)*$H157</f>
        <v>0</v>
      </c>
      <c r="L157" s="230">
        <f>(SUM('1.  LRAMVA Summary'!G$54:G$80)+SUM('1.  LRAMVA Summary'!G$81:G$82)*(MONTH($E157)-1)/12)*$H157</f>
        <v>0</v>
      </c>
      <c r="M157" s="230">
        <f>(SUM('1.  LRAMVA Summary'!H$54:H$80)+SUM('1.  LRAMVA Summary'!H$81:H$82)*(MONTH($E157)-1)/12)*$H157</f>
        <v>0</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0</v>
      </c>
    </row>
    <row r="158" spans="2:23" s="9" customFormat="1">
      <c r="B158" s="66"/>
      <c r="E158" s="214">
        <v>44075</v>
      </c>
      <c r="F158" s="214" t="s">
        <v>187</v>
      </c>
      <c r="G158" s="215" t="s">
        <v>68</v>
      </c>
      <c r="H158" s="240">
        <f t="shared" si="91"/>
        <v>0</v>
      </c>
      <c r="I158" s="230">
        <f>(SUM('1.  LRAMVA Summary'!D$54:D$80)+SUM('1.  LRAMVA Summary'!D$81:D$82)*(MONTH($E158)-1)/12)*$H158</f>
        <v>0</v>
      </c>
      <c r="J158" s="230">
        <f>(SUM('1.  LRAMVA Summary'!E$54:E$80)+SUM('1.  LRAMVA Summary'!E$81:E$82)*(MONTH($E158)-1)/12)*$H158</f>
        <v>0</v>
      </c>
      <c r="K158" s="230">
        <f>(SUM('1.  LRAMVA Summary'!F$54:F$80)+SUM('1.  LRAMVA Summary'!F$81:F$82)*(MONTH($E158)-1)/12)*$H158</f>
        <v>0</v>
      </c>
      <c r="L158" s="230">
        <f>(SUM('1.  LRAMVA Summary'!G$54:G$80)+SUM('1.  LRAMVA Summary'!G$81:G$82)*(MONTH($E158)-1)/12)*$H158</f>
        <v>0</v>
      </c>
      <c r="M158" s="230">
        <f>(SUM('1.  LRAMVA Summary'!H$54:H$80)+SUM('1.  LRAMVA Summary'!H$81:H$82)*(MONTH($E158)-1)/12)*$H158</f>
        <v>0</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0</v>
      </c>
    </row>
    <row r="159" spans="2:23" s="9" customFormat="1">
      <c r="B159" s="66"/>
      <c r="E159" s="214">
        <v>44105</v>
      </c>
      <c r="F159" s="214" t="s">
        <v>187</v>
      </c>
      <c r="G159" s="215" t="s">
        <v>69</v>
      </c>
      <c r="H159" s="240">
        <f>$C$54/12</f>
        <v>0</v>
      </c>
      <c r="I159" s="230">
        <f>(SUM('1.  LRAMVA Summary'!D$54:D$80)+SUM('1.  LRAMVA Summary'!D$81:D$82)*(MONTH($E159)-1)/12)*$H159</f>
        <v>0</v>
      </c>
      <c r="J159" s="230">
        <f>(SUM('1.  LRAMVA Summary'!E$54:E$80)+SUM('1.  LRAMVA Summary'!E$81:E$82)*(MONTH($E159)-1)/12)*$H159</f>
        <v>0</v>
      </c>
      <c r="K159" s="230">
        <f>(SUM('1.  LRAMVA Summary'!F$54:F$80)+SUM('1.  LRAMVA Summary'!F$81:F$82)*(MONTH($E159)-1)/12)*$H159</f>
        <v>0</v>
      </c>
      <c r="L159" s="230">
        <f>(SUM('1.  LRAMVA Summary'!G$54:G$80)+SUM('1.  LRAMVA Summary'!G$81:G$82)*(MONTH($E159)-1)/12)*$H159</f>
        <v>0</v>
      </c>
      <c r="M159" s="230">
        <f>(SUM('1.  LRAMVA Summary'!H$54:H$80)+SUM('1.  LRAMVA Summary'!H$81:H$82)*(MONTH($E159)-1)/12)*$H159</f>
        <v>0</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0</v>
      </c>
    </row>
    <row r="160" spans="2:23" s="9" customFormat="1">
      <c r="B160" s="66"/>
      <c r="E160" s="214">
        <v>44136</v>
      </c>
      <c r="F160" s="214" t="s">
        <v>187</v>
      </c>
      <c r="G160" s="215" t="s">
        <v>69</v>
      </c>
      <c r="H160" s="240">
        <f t="shared" ref="H160:H161" si="92">$C$54/12</f>
        <v>0</v>
      </c>
      <c r="I160" s="230">
        <f>(SUM('1.  LRAMVA Summary'!D$54:D$80)+SUM('1.  LRAMVA Summary'!D$81:D$82)*(MONTH($E160)-1)/12)*$H160</f>
        <v>0</v>
      </c>
      <c r="J160" s="230">
        <f>(SUM('1.  LRAMVA Summary'!E$54:E$80)+SUM('1.  LRAMVA Summary'!E$81:E$82)*(MONTH($E160)-1)/12)*$H160</f>
        <v>0</v>
      </c>
      <c r="K160" s="230">
        <f>(SUM('1.  LRAMVA Summary'!F$54:F$80)+SUM('1.  LRAMVA Summary'!F$81:F$82)*(MONTH($E160)-1)/12)*$H160</f>
        <v>0</v>
      </c>
      <c r="L160" s="230">
        <f>(SUM('1.  LRAMVA Summary'!G$54:G$80)+SUM('1.  LRAMVA Summary'!G$81:G$82)*(MONTH($E160)-1)/12)*$H160</f>
        <v>0</v>
      </c>
      <c r="M160" s="230">
        <f>(SUM('1.  LRAMVA Summary'!H$54:H$80)+SUM('1.  LRAMVA Summary'!H$81:H$82)*(MONTH($E160)-1)/12)*$H160</f>
        <v>0</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0</v>
      </c>
    </row>
    <row r="161" spans="2:23" s="9" customFormat="1">
      <c r="B161" s="66"/>
      <c r="E161" s="214">
        <v>44166</v>
      </c>
      <c r="F161" s="214" t="s">
        <v>187</v>
      </c>
      <c r="G161" s="215" t="s">
        <v>69</v>
      </c>
      <c r="H161" s="240">
        <f t="shared" si="92"/>
        <v>0</v>
      </c>
      <c r="I161" s="230">
        <f>(SUM('1.  LRAMVA Summary'!D$54:D$80)+SUM('1.  LRAMVA Summary'!D$81:D$82)*(MONTH($E161)-1)/12)*$H161</f>
        <v>0</v>
      </c>
      <c r="J161" s="230">
        <f>(SUM('1.  LRAMVA Summary'!E$54:E$80)+SUM('1.  LRAMVA Summary'!E$81:E$82)*(MONTH($E161)-1)/12)*$H161</f>
        <v>0</v>
      </c>
      <c r="K161" s="230">
        <f>(SUM('1.  LRAMVA Summary'!F$54:F$80)+SUM('1.  LRAMVA Summary'!F$81:F$82)*(MONTH($E161)-1)/12)*$H161</f>
        <v>0</v>
      </c>
      <c r="L161" s="230">
        <f>(SUM('1.  LRAMVA Summary'!G$54:G$80)+SUM('1.  LRAMVA Summary'!G$81:G$82)*(MONTH($E161)-1)/12)*$H161</f>
        <v>0</v>
      </c>
      <c r="M161" s="230">
        <f>(SUM('1.  LRAMVA Summary'!H$54:H$80)+SUM('1.  LRAMVA Summary'!H$81:H$82)*(MONTH($E161)-1)/12)*$H161</f>
        <v>0</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0</v>
      </c>
    </row>
    <row r="162" spans="2:23" s="9" customFormat="1" ht="15.75" thickBot="1">
      <c r="B162" s="66"/>
      <c r="E162" s="216" t="s">
        <v>471</v>
      </c>
      <c r="F162" s="216"/>
      <c r="G162" s="217"/>
      <c r="H162" s="218"/>
      <c r="I162" s="219">
        <f>SUM(I149:I161)</f>
        <v>-4040.494472680341</v>
      </c>
      <c r="J162" s="219">
        <f>SUM(J149:J161)</f>
        <v>2076.3736161098282</v>
      </c>
      <c r="K162" s="219">
        <f t="shared" ref="K162:O162" si="93">SUM(K149:K161)</f>
        <v>586.28970139834701</v>
      </c>
      <c r="L162" s="219">
        <f t="shared" si="93"/>
        <v>0</v>
      </c>
      <c r="M162" s="219">
        <f t="shared" si="93"/>
        <v>0</v>
      </c>
      <c r="N162" s="219">
        <f t="shared" si="93"/>
        <v>153.93142610000001</v>
      </c>
      <c r="O162" s="219">
        <f t="shared" si="93"/>
        <v>0</v>
      </c>
      <c r="P162" s="219">
        <f t="shared" ref="P162:V162" si="94">SUM(P149:P161)</f>
        <v>0</v>
      </c>
      <c r="Q162" s="219">
        <f t="shared" si="94"/>
        <v>0</v>
      </c>
      <c r="R162" s="219">
        <f t="shared" si="94"/>
        <v>0</v>
      </c>
      <c r="S162" s="219">
        <f t="shared" si="94"/>
        <v>0</v>
      </c>
      <c r="T162" s="219">
        <f t="shared" si="94"/>
        <v>0</v>
      </c>
      <c r="U162" s="219">
        <f t="shared" si="94"/>
        <v>0</v>
      </c>
      <c r="V162" s="219">
        <f t="shared" si="94"/>
        <v>0</v>
      </c>
      <c r="W162" s="219">
        <f>SUM(W149:W161)</f>
        <v>-1223.899729072165</v>
      </c>
    </row>
    <row r="163" spans="2:23" s="9" customFormat="1" ht="15.7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H164" s="18"/>
    </row>
    <row r="165" spans="2:23">
      <c r="E165" s="588" t="s">
        <v>529</v>
      </c>
    </row>
  </sheetData>
  <dataConsolidate/>
  <mergeCells count="4">
    <mergeCell ref="B12:C12"/>
    <mergeCell ref="C8:S8"/>
    <mergeCell ref="C9:S9"/>
    <mergeCell ref="C10:S10"/>
  </mergeCells>
  <hyperlinks>
    <hyperlink ref="B56" r:id="rId1" xr:uid="{00000000-0004-0000-0B00-000000000000}"/>
    <hyperlink ref="E165" location="'6.  Carrying Charges'!A1" display="Return to top" xr:uid="{00000000-0004-0000-0B00-000001000000}"/>
    <hyperlink ref="K12" location="Table_1_b.__Annual_LRAMVA_Breakdown_by_Year_and_Rate_Class" display="Go to Tab 1: Summary" xr:uid="{00000000-0004-0000-0B00-000002000000}"/>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BU122"/>
  <sheetViews>
    <sheetView zoomScale="90" zoomScaleNormal="90" workbookViewId="0">
      <selection activeCell="E15" sqref="E15"/>
    </sheetView>
  </sheetViews>
  <sheetFormatPr defaultColWidth="9.140625" defaultRowHeight="15" outlineLevelRow="1"/>
  <cols>
    <col min="1" max="1" width="5.85546875" style="12" customWidth="1"/>
    <col min="2" max="2" width="24.28515625" style="12" customWidth="1"/>
    <col min="3" max="3" width="11.42578125" style="12" customWidth="1"/>
    <col min="4" max="4" width="37.7109375" style="12" customWidth="1"/>
    <col min="5" max="5" width="35.140625" style="12" bestFit="1" customWidth="1"/>
    <col min="6" max="6" width="26.7109375" style="12" customWidth="1"/>
    <col min="7" max="7" width="17" style="12" customWidth="1"/>
    <col min="8" max="8" width="19.42578125" style="12" customWidth="1"/>
    <col min="9" max="10" width="23" style="634" customWidth="1"/>
    <col min="11" max="11" width="2" style="16" customWidth="1"/>
    <col min="12" max="41" width="9.140625" style="12"/>
    <col min="42" max="42" width="2.140625" style="12" customWidth="1"/>
    <col min="43" max="43" width="12.5703125" style="12" customWidth="1"/>
    <col min="44" max="64" width="12" style="12" bestFit="1" customWidth="1"/>
    <col min="65" max="72" width="9.140625" style="12"/>
    <col min="73" max="73" width="9.140625" style="16"/>
    <col min="74" max="16384" width="9.140625"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7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50"/>
      <c r="D13" s="636" t="s">
        <v>407</v>
      </c>
      <c r="E13" s="17"/>
      <c r="F13" s="177"/>
      <c r="G13" s="178"/>
      <c r="H13" s="179"/>
      <c r="K13" s="179"/>
      <c r="L13" s="177"/>
      <c r="M13" s="177"/>
      <c r="N13" s="177"/>
      <c r="O13" s="177"/>
      <c r="P13" s="177"/>
      <c r="Q13" s="180"/>
    </row>
    <row r="14" spans="2:73" ht="30" customHeight="1" outlineLevel="1" thickBot="1">
      <c r="B14" s="90"/>
      <c r="D14" s="609" t="s">
        <v>554</v>
      </c>
      <c r="I14" s="12"/>
      <c r="J14" s="12"/>
      <c r="BU14" s="12"/>
    </row>
    <row r="15" spans="2:73" ht="26.25" customHeight="1" outlineLevel="1">
      <c r="C15" s="90"/>
      <c r="I15" s="12"/>
      <c r="J15" s="12"/>
    </row>
    <row r="16" spans="2:73" ht="23.25" customHeight="1" outlineLevel="1">
      <c r="B16" s="116" t="s">
        <v>507</v>
      </c>
      <c r="C16" s="90"/>
      <c r="D16" s="614" t="s">
        <v>626</v>
      </c>
      <c r="E16" s="604"/>
      <c r="F16" s="604"/>
      <c r="G16" s="615"/>
      <c r="H16" s="604"/>
      <c r="I16" s="604"/>
      <c r="J16" s="604"/>
      <c r="K16" s="639"/>
      <c r="L16" s="604"/>
      <c r="M16" s="604"/>
      <c r="N16" s="604"/>
      <c r="O16" s="604"/>
      <c r="P16" s="604"/>
      <c r="Q16" s="604"/>
      <c r="R16" s="604"/>
      <c r="S16" s="604"/>
      <c r="T16" s="604"/>
      <c r="U16" s="604"/>
      <c r="V16" s="604"/>
      <c r="W16" s="604"/>
      <c r="X16" s="604"/>
      <c r="Y16" s="604"/>
      <c r="Z16" s="604"/>
      <c r="AA16" s="604"/>
      <c r="AB16" s="604"/>
      <c r="AC16" s="604"/>
      <c r="AD16" s="604"/>
      <c r="AE16" s="604"/>
      <c r="AF16" s="604"/>
      <c r="AG16" s="604"/>
    </row>
    <row r="17" spans="2:73" ht="23.25" customHeight="1" outlineLevel="1">
      <c r="B17" s="689" t="s">
        <v>620</v>
      </c>
      <c r="C17" s="90"/>
      <c r="D17" s="610" t="s">
        <v>598</v>
      </c>
      <c r="E17" s="604"/>
      <c r="F17" s="604"/>
      <c r="G17" s="615"/>
      <c r="H17" s="604"/>
      <c r="I17" s="604"/>
      <c r="J17" s="604"/>
      <c r="K17" s="639"/>
      <c r="L17" s="604"/>
      <c r="M17" s="604"/>
      <c r="N17" s="604"/>
      <c r="O17" s="604"/>
      <c r="P17" s="604"/>
      <c r="Q17" s="604"/>
      <c r="R17" s="604"/>
      <c r="S17" s="604"/>
      <c r="T17" s="604"/>
      <c r="U17" s="604"/>
      <c r="V17" s="604"/>
      <c r="W17" s="604"/>
      <c r="X17" s="604"/>
      <c r="Y17" s="604"/>
      <c r="Z17" s="604"/>
      <c r="AA17" s="604"/>
      <c r="AB17" s="604"/>
      <c r="AC17" s="604"/>
      <c r="AD17" s="604"/>
      <c r="AE17" s="604"/>
      <c r="AF17" s="604"/>
      <c r="AG17" s="604"/>
    </row>
    <row r="18" spans="2:73" ht="23.25" customHeight="1" outlineLevel="1">
      <c r="C18" s="90"/>
      <c r="D18" s="610" t="s">
        <v>633</v>
      </c>
      <c r="E18" s="604"/>
      <c r="F18" s="604"/>
      <c r="G18" s="615"/>
      <c r="H18" s="604"/>
      <c r="I18" s="604"/>
      <c r="J18" s="604"/>
      <c r="K18" s="639"/>
      <c r="L18" s="604"/>
      <c r="M18" s="604"/>
      <c r="N18" s="604"/>
      <c r="O18" s="604"/>
      <c r="P18" s="604"/>
      <c r="Q18" s="604"/>
      <c r="R18" s="604"/>
      <c r="S18" s="604"/>
      <c r="T18" s="604"/>
      <c r="U18" s="604"/>
      <c r="V18" s="604"/>
      <c r="W18" s="604"/>
      <c r="X18" s="604"/>
      <c r="Y18" s="604"/>
      <c r="Z18" s="604"/>
      <c r="AA18" s="604"/>
      <c r="AB18" s="604"/>
      <c r="AC18" s="604"/>
      <c r="AD18" s="604"/>
      <c r="AE18" s="604"/>
      <c r="AF18" s="604"/>
      <c r="AG18" s="604"/>
    </row>
    <row r="19" spans="2:73" ht="23.25" customHeight="1" outlineLevel="1">
      <c r="C19" s="90"/>
      <c r="D19" s="610" t="s">
        <v>632</v>
      </c>
      <c r="E19" s="604"/>
      <c r="F19" s="604"/>
      <c r="G19" s="615"/>
      <c r="H19" s="604"/>
      <c r="I19" s="604"/>
      <c r="J19" s="604"/>
      <c r="K19" s="639"/>
      <c r="L19" s="604"/>
      <c r="M19" s="604"/>
      <c r="N19" s="604"/>
      <c r="O19" s="604"/>
      <c r="P19" s="604"/>
      <c r="Q19" s="604"/>
      <c r="R19" s="604"/>
      <c r="S19" s="604"/>
      <c r="T19" s="604"/>
      <c r="U19" s="604"/>
      <c r="V19" s="604"/>
      <c r="W19" s="604"/>
      <c r="X19" s="604"/>
      <c r="Y19" s="604"/>
      <c r="Z19" s="604"/>
      <c r="AA19" s="604"/>
      <c r="AB19" s="604"/>
      <c r="AC19" s="604"/>
      <c r="AD19" s="604"/>
      <c r="AE19" s="604"/>
      <c r="AF19" s="604"/>
      <c r="AG19" s="604"/>
    </row>
    <row r="20" spans="2:73" ht="23.25" customHeight="1" outlineLevel="1">
      <c r="C20" s="90"/>
      <c r="D20" s="610" t="s">
        <v>634</v>
      </c>
      <c r="E20" s="604"/>
      <c r="F20" s="604"/>
      <c r="G20" s="615"/>
      <c r="H20" s="604"/>
      <c r="I20" s="604"/>
      <c r="J20" s="604"/>
      <c r="K20" s="639"/>
      <c r="L20" s="604"/>
      <c r="M20" s="604"/>
      <c r="N20" s="604"/>
      <c r="O20" s="604"/>
      <c r="P20" s="604"/>
      <c r="Q20" s="604"/>
      <c r="R20" s="604"/>
      <c r="S20" s="604"/>
      <c r="T20" s="604"/>
      <c r="U20" s="604"/>
      <c r="V20" s="604"/>
      <c r="W20" s="604"/>
      <c r="X20" s="604"/>
      <c r="Y20" s="604"/>
      <c r="Z20" s="604"/>
      <c r="AA20" s="604"/>
      <c r="AB20" s="604"/>
      <c r="AC20" s="604"/>
      <c r="AD20" s="604"/>
      <c r="AE20" s="604"/>
      <c r="AF20" s="604"/>
      <c r="AG20" s="604"/>
    </row>
    <row r="21" spans="2:73" ht="23.25" customHeight="1" outlineLevel="1">
      <c r="C21" s="90"/>
      <c r="D21" s="702" t="s">
        <v>644</v>
      </c>
      <c r="E21" s="604"/>
      <c r="F21" s="604"/>
      <c r="G21" s="615"/>
      <c r="H21" s="604"/>
      <c r="I21" s="604"/>
      <c r="J21" s="604"/>
      <c r="K21" s="639"/>
      <c r="L21" s="604"/>
      <c r="M21" s="604"/>
      <c r="N21" s="604"/>
      <c r="O21" s="604"/>
      <c r="P21" s="604"/>
      <c r="Q21" s="604"/>
      <c r="R21" s="604"/>
      <c r="S21" s="604"/>
      <c r="T21" s="604"/>
      <c r="U21" s="604"/>
      <c r="V21" s="604"/>
      <c r="W21" s="604"/>
      <c r="X21" s="604"/>
      <c r="Y21" s="604"/>
      <c r="Z21" s="604"/>
      <c r="AA21" s="604"/>
      <c r="AB21" s="604"/>
      <c r="AC21" s="604"/>
      <c r="AD21" s="604"/>
      <c r="AE21" s="604"/>
      <c r="AF21" s="604"/>
      <c r="AG21" s="604"/>
    </row>
    <row r="22" spans="2:73">
      <c r="I22" s="12"/>
      <c r="J22" s="12"/>
    </row>
    <row r="23" spans="2:73" ht="15.75">
      <c r="B23" s="182" t="s">
        <v>603</v>
      </c>
      <c r="H23" s="10"/>
      <c r="I23" s="10"/>
      <c r="J23" s="10"/>
    </row>
    <row r="24" spans="2:73" s="669" customFormat="1" ht="21" customHeight="1">
      <c r="B24" s="701" t="s">
        <v>607</v>
      </c>
      <c r="C24" s="811" t="s">
        <v>608</v>
      </c>
      <c r="D24" s="811"/>
      <c r="E24" s="811"/>
      <c r="F24" s="811"/>
      <c r="G24" s="811"/>
      <c r="H24" s="677" t="s">
        <v>605</v>
      </c>
      <c r="I24" s="677" t="s">
        <v>604</v>
      </c>
      <c r="J24" s="677" t="s">
        <v>606</v>
      </c>
      <c r="K24" s="668"/>
      <c r="L24" s="669" t="s">
        <v>608</v>
      </c>
      <c r="AQ24" s="669" t="s">
        <v>608</v>
      </c>
      <c r="BU24" s="668"/>
    </row>
    <row r="25" spans="2:73" s="250" customFormat="1" ht="49.5" customHeight="1">
      <c r="B25" s="245" t="s">
        <v>474</v>
      </c>
      <c r="C25" s="245" t="s">
        <v>211</v>
      </c>
      <c r="D25" s="627" t="s">
        <v>475</v>
      </c>
      <c r="E25" s="245" t="s">
        <v>208</v>
      </c>
      <c r="F25" s="245" t="s">
        <v>476</v>
      </c>
      <c r="G25" s="245" t="s">
        <v>477</v>
      </c>
      <c r="H25" s="627" t="s">
        <v>478</v>
      </c>
      <c r="I25" s="635" t="s">
        <v>596</v>
      </c>
      <c r="J25" s="642" t="s">
        <v>597</v>
      </c>
      <c r="K25" s="640"/>
      <c r="L25" s="246" t="s">
        <v>479</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480</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90"/>
      <c r="I26" s="633"/>
      <c r="J26" s="633"/>
      <c r="K26" s="641"/>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75">
      <c r="B27" s="691"/>
      <c r="C27" s="691"/>
      <c r="D27" s="691"/>
      <c r="E27" s="691"/>
      <c r="F27" s="691"/>
      <c r="G27" s="691"/>
      <c r="H27" s="691"/>
      <c r="I27" s="643"/>
      <c r="J27" s="643"/>
      <c r="K27" s="632"/>
      <c r="L27" s="695"/>
      <c r="M27" s="696"/>
      <c r="N27" s="696"/>
      <c r="O27" s="696"/>
      <c r="P27" s="696"/>
      <c r="Q27" s="696"/>
      <c r="R27" s="696"/>
      <c r="S27" s="696"/>
      <c r="T27" s="696"/>
      <c r="U27" s="696"/>
      <c r="V27" s="696"/>
      <c r="W27" s="696"/>
      <c r="X27" s="696"/>
      <c r="Y27" s="696"/>
      <c r="Z27" s="696"/>
      <c r="AA27" s="696"/>
      <c r="AB27" s="696"/>
      <c r="AC27" s="696"/>
      <c r="AD27" s="696"/>
      <c r="AE27" s="696"/>
      <c r="AF27" s="696"/>
      <c r="AG27" s="696"/>
      <c r="AH27" s="696"/>
      <c r="AI27" s="696"/>
      <c r="AJ27" s="696"/>
      <c r="AK27" s="696"/>
      <c r="AL27" s="696"/>
      <c r="AM27" s="696"/>
      <c r="AN27" s="696"/>
      <c r="AO27" s="697"/>
      <c r="AP27" s="632"/>
      <c r="AQ27" s="695"/>
      <c r="AR27" s="696"/>
      <c r="AS27" s="696"/>
      <c r="AT27" s="696"/>
      <c r="AU27" s="696"/>
      <c r="AV27" s="696"/>
      <c r="AW27" s="696"/>
      <c r="AX27" s="696"/>
      <c r="AY27" s="696"/>
      <c r="AZ27" s="696"/>
      <c r="BA27" s="696"/>
      <c r="BB27" s="696"/>
      <c r="BC27" s="696"/>
      <c r="BD27" s="696"/>
      <c r="BE27" s="696"/>
      <c r="BF27" s="696"/>
      <c r="BG27" s="696"/>
      <c r="BH27" s="696"/>
      <c r="BI27" s="696"/>
      <c r="BJ27" s="696"/>
      <c r="BK27" s="696"/>
      <c r="BL27" s="696"/>
      <c r="BM27" s="696"/>
      <c r="BN27" s="696"/>
      <c r="BO27" s="696"/>
      <c r="BP27" s="696"/>
      <c r="BQ27" s="696"/>
      <c r="BR27" s="696"/>
      <c r="BS27" s="696"/>
      <c r="BT27" s="697"/>
      <c r="BU27" s="16"/>
    </row>
    <row r="28" spans="2:73" s="17" customFormat="1" ht="15.75">
      <c r="B28" s="691"/>
      <c r="C28" s="691"/>
      <c r="D28" s="691"/>
      <c r="E28" s="691"/>
      <c r="F28" s="691"/>
      <c r="G28" s="691"/>
      <c r="H28" s="691"/>
      <c r="I28" s="643"/>
      <c r="J28" s="643"/>
      <c r="K28" s="632"/>
      <c r="L28" s="695"/>
      <c r="M28" s="696"/>
      <c r="N28" s="696"/>
      <c r="O28" s="696"/>
      <c r="P28" s="696"/>
      <c r="Q28" s="696"/>
      <c r="R28" s="696"/>
      <c r="S28" s="696"/>
      <c r="T28" s="696"/>
      <c r="U28" s="696"/>
      <c r="V28" s="696"/>
      <c r="W28" s="696"/>
      <c r="X28" s="696"/>
      <c r="Y28" s="696"/>
      <c r="Z28" s="696"/>
      <c r="AA28" s="696"/>
      <c r="AB28" s="696"/>
      <c r="AC28" s="696"/>
      <c r="AD28" s="696"/>
      <c r="AE28" s="696"/>
      <c r="AF28" s="696"/>
      <c r="AG28" s="696"/>
      <c r="AH28" s="696"/>
      <c r="AI28" s="696"/>
      <c r="AJ28" s="696"/>
      <c r="AK28" s="696"/>
      <c r="AL28" s="696"/>
      <c r="AM28" s="696"/>
      <c r="AN28" s="696"/>
      <c r="AO28" s="697"/>
      <c r="AP28" s="632"/>
      <c r="AQ28" s="695"/>
      <c r="AR28" s="696"/>
      <c r="AS28" s="696"/>
      <c r="AT28" s="696"/>
      <c r="AU28" s="696"/>
      <c r="AV28" s="696"/>
      <c r="AW28" s="696"/>
      <c r="AX28" s="696"/>
      <c r="AY28" s="696"/>
      <c r="AZ28" s="696"/>
      <c r="BA28" s="696"/>
      <c r="BB28" s="696"/>
      <c r="BC28" s="696"/>
      <c r="BD28" s="696"/>
      <c r="BE28" s="696"/>
      <c r="BF28" s="696"/>
      <c r="BG28" s="696"/>
      <c r="BH28" s="696"/>
      <c r="BI28" s="696"/>
      <c r="BJ28" s="696"/>
      <c r="BK28" s="696"/>
      <c r="BL28" s="696"/>
      <c r="BM28" s="696"/>
      <c r="BN28" s="696"/>
      <c r="BO28" s="696"/>
      <c r="BP28" s="696"/>
      <c r="BQ28" s="696"/>
      <c r="BR28" s="696"/>
      <c r="BS28" s="696"/>
      <c r="BT28" s="697"/>
      <c r="BU28" s="16"/>
    </row>
    <row r="29" spans="2:73" s="17" customFormat="1" ht="16.5" customHeight="1">
      <c r="B29" s="691"/>
      <c r="C29" s="691"/>
      <c r="D29" s="691"/>
      <c r="E29" s="691"/>
      <c r="F29" s="691"/>
      <c r="G29" s="691"/>
      <c r="H29" s="691"/>
      <c r="I29" s="643"/>
      <c r="J29" s="643"/>
      <c r="K29" s="632"/>
      <c r="L29" s="695"/>
      <c r="M29" s="696"/>
      <c r="N29" s="696"/>
      <c r="O29" s="696"/>
      <c r="P29" s="696"/>
      <c r="Q29" s="696"/>
      <c r="R29" s="696"/>
      <c r="S29" s="696"/>
      <c r="T29" s="696"/>
      <c r="U29" s="696"/>
      <c r="V29" s="696"/>
      <c r="W29" s="696"/>
      <c r="X29" s="696"/>
      <c r="Y29" s="696"/>
      <c r="Z29" s="696"/>
      <c r="AA29" s="696"/>
      <c r="AB29" s="696"/>
      <c r="AC29" s="696"/>
      <c r="AD29" s="696"/>
      <c r="AE29" s="696"/>
      <c r="AF29" s="696"/>
      <c r="AG29" s="696"/>
      <c r="AH29" s="696"/>
      <c r="AI29" s="696"/>
      <c r="AJ29" s="696"/>
      <c r="AK29" s="696"/>
      <c r="AL29" s="696"/>
      <c r="AM29" s="696"/>
      <c r="AN29" s="696"/>
      <c r="AO29" s="697"/>
      <c r="AP29" s="632"/>
      <c r="AQ29" s="695"/>
      <c r="AR29" s="696"/>
      <c r="AS29" s="696"/>
      <c r="AT29" s="696"/>
      <c r="AU29" s="696"/>
      <c r="AV29" s="696"/>
      <c r="AW29" s="696"/>
      <c r="AX29" s="696"/>
      <c r="AY29" s="696"/>
      <c r="AZ29" s="696"/>
      <c r="BA29" s="696"/>
      <c r="BB29" s="696"/>
      <c r="BC29" s="696"/>
      <c r="BD29" s="696"/>
      <c r="BE29" s="696"/>
      <c r="BF29" s="696"/>
      <c r="BG29" s="696"/>
      <c r="BH29" s="696"/>
      <c r="BI29" s="696"/>
      <c r="BJ29" s="696"/>
      <c r="BK29" s="696"/>
      <c r="BL29" s="696"/>
      <c r="BM29" s="696"/>
      <c r="BN29" s="696"/>
      <c r="BO29" s="696"/>
      <c r="BP29" s="696"/>
      <c r="BQ29" s="696"/>
      <c r="BR29" s="696"/>
      <c r="BS29" s="696"/>
      <c r="BT29" s="697"/>
      <c r="BU29" s="16"/>
    </row>
    <row r="30" spans="2:73" s="17" customFormat="1" ht="15.75">
      <c r="B30" s="691"/>
      <c r="C30" s="691"/>
      <c r="D30" s="691"/>
      <c r="E30" s="691"/>
      <c r="F30" s="691"/>
      <c r="G30" s="691"/>
      <c r="H30" s="691"/>
      <c r="I30" s="643"/>
      <c r="J30" s="643"/>
      <c r="K30" s="632"/>
      <c r="L30" s="695"/>
      <c r="M30" s="696"/>
      <c r="N30" s="696"/>
      <c r="O30" s="696"/>
      <c r="P30" s="696"/>
      <c r="Q30" s="696"/>
      <c r="R30" s="696"/>
      <c r="S30" s="696"/>
      <c r="T30" s="696"/>
      <c r="U30" s="696"/>
      <c r="V30" s="696"/>
      <c r="W30" s="696"/>
      <c r="X30" s="696"/>
      <c r="Y30" s="696"/>
      <c r="Z30" s="696"/>
      <c r="AA30" s="696"/>
      <c r="AB30" s="696"/>
      <c r="AC30" s="696"/>
      <c r="AD30" s="696"/>
      <c r="AE30" s="696"/>
      <c r="AF30" s="696"/>
      <c r="AG30" s="696"/>
      <c r="AH30" s="696"/>
      <c r="AI30" s="696"/>
      <c r="AJ30" s="696"/>
      <c r="AK30" s="696"/>
      <c r="AL30" s="696"/>
      <c r="AM30" s="696"/>
      <c r="AN30" s="696"/>
      <c r="AO30" s="697"/>
      <c r="AP30" s="632"/>
      <c r="AQ30" s="695"/>
      <c r="AR30" s="696"/>
      <c r="AS30" s="696"/>
      <c r="AT30" s="696"/>
      <c r="AU30" s="696"/>
      <c r="AV30" s="696"/>
      <c r="AW30" s="696"/>
      <c r="AX30" s="696"/>
      <c r="AY30" s="696"/>
      <c r="AZ30" s="696"/>
      <c r="BA30" s="696"/>
      <c r="BB30" s="696"/>
      <c r="BC30" s="696"/>
      <c r="BD30" s="696"/>
      <c r="BE30" s="696"/>
      <c r="BF30" s="696"/>
      <c r="BG30" s="696"/>
      <c r="BH30" s="696"/>
      <c r="BI30" s="696"/>
      <c r="BJ30" s="696"/>
      <c r="BK30" s="696"/>
      <c r="BL30" s="696"/>
      <c r="BM30" s="696"/>
      <c r="BN30" s="696"/>
      <c r="BO30" s="696"/>
      <c r="BP30" s="696"/>
      <c r="BQ30" s="696"/>
      <c r="BR30" s="696"/>
      <c r="BS30" s="696"/>
      <c r="BT30" s="697"/>
      <c r="BU30" s="16"/>
    </row>
    <row r="31" spans="2:73" s="17" customFormat="1" ht="15.75">
      <c r="B31" s="691"/>
      <c r="C31" s="691"/>
      <c r="D31" s="691"/>
      <c r="E31" s="691"/>
      <c r="F31" s="691"/>
      <c r="G31" s="691"/>
      <c r="H31" s="691"/>
      <c r="I31" s="643"/>
      <c r="J31" s="643"/>
      <c r="K31" s="632"/>
      <c r="L31" s="695"/>
      <c r="M31" s="696"/>
      <c r="N31" s="696"/>
      <c r="O31" s="696"/>
      <c r="P31" s="696"/>
      <c r="Q31" s="696"/>
      <c r="R31" s="696"/>
      <c r="S31" s="696"/>
      <c r="T31" s="696"/>
      <c r="U31" s="696"/>
      <c r="V31" s="696"/>
      <c r="W31" s="696"/>
      <c r="X31" s="696"/>
      <c r="Y31" s="696"/>
      <c r="Z31" s="696"/>
      <c r="AA31" s="696"/>
      <c r="AB31" s="696"/>
      <c r="AC31" s="696"/>
      <c r="AD31" s="696"/>
      <c r="AE31" s="696"/>
      <c r="AF31" s="696"/>
      <c r="AG31" s="696"/>
      <c r="AH31" s="696"/>
      <c r="AI31" s="696"/>
      <c r="AJ31" s="696"/>
      <c r="AK31" s="696"/>
      <c r="AL31" s="696"/>
      <c r="AM31" s="696"/>
      <c r="AN31" s="696"/>
      <c r="AO31" s="697"/>
      <c r="AP31" s="632"/>
      <c r="AQ31" s="695"/>
      <c r="AR31" s="696"/>
      <c r="AS31" s="696"/>
      <c r="AT31" s="696"/>
      <c r="AU31" s="696"/>
      <c r="AV31" s="696"/>
      <c r="AW31" s="696"/>
      <c r="AX31" s="696"/>
      <c r="AY31" s="696"/>
      <c r="AZ31" s="696"/>
      <c r="BA31" s="696"/>
      <c r="BB31" s="696"/>
      <c r="BC31" s="696"/>
      <c r="BD31" s="696"/>
      <c r="BE31" s="696"/>
      <c r="BF31" s="696"/>
      <c r="BG31" s="696"/>
      <c r="BH31" s="696"/>
      <c r="BI31" s="696"/>
      <c r="BJ31" s="696"/>
      <c r="BK31" s="696"/>
      <c r="BL31" s="696"/>
      <c r="BM31" s="696"/>
      <c r="BN31" s="696"/>
      <c r="BO31" s="696"/>
      <c r="BP31" s="696"/>
      <c r="BQ31" s="696"/>
      <c r="BR31" s="696"/>
      <c r="BS31" s="696"/>
      <c r="BT31" s="697"/>
      <c r="BU31" s="16"/>
    </row>
    <row r="32" spans="2:73" s="17" customFormat="1" ht="15.75">
      <c r="B32" s="691"/>
      <c r="C32" s="691"/>
      <c r="D32" s="691"/>
      <c r="E32" s="691"/>
      <c r="F32" s="691"/>
      <c r="G32" s="691"/>
      <c r="H32" s="691"/>
      <c r="I32" s="643"/>
      <c r="J32" s="643"/>
      <c r="K32" s="632"/>
      <c r="L32" s="695"/>
      <c r="M32" s="696"/>
      <c r="N32" s="696"/>
      <c r="O32" s="696"/>
      <c r="P32" s="696"/>
      <c r="Q32" s="696"/>
      <c r="R32" s="696"/>
      <c r="S32" s="696"/>
      <c r="T32" s="696"/>
      <c r="U32" s="696"/>
      <c r="V32" s="696"/>
      <c r="W32" s="696"/>
      <c r="X32" s="696"/>
      <c r="Y32" s="696"/>
      <c r="Z32" s="696"/>
      <c r="AA32" s="696"/>
      <c r="AB32" s="696"/>
      <c r="AC32" s="696"/>
      <c r="AD32" s="696"/>
      <c r="AE32" s="696"/>
      <c r="AF32" s="696"/>
      <c r="AG32" s="696"/>
      <c r="AH32" s="696"/>
      <c r="AI32" s="696"/>
      <c r="AJ32" s="696"/>
      <c r="AK32" s="696"/>
      <c r="AL32" s="696"/>
      <c r="AM32" s="696"/>
      <c r="AN32" s="696"/>
      <c r="AO32" s="697"/>
      <c r="AP32" s="632"/>
      <c r="AQ32" s="695"/>
      <c r="AR32" s="696"/>
      <c r="AS32" s="696"/>
      <c r="AT32" s="696"/>
      <c r="AU32" s="696"/>
      <c r="AV32" s="696"/>
      <c r="AW32" s="696"/>
      <c r="AX32" s="696"/>
      <c r="AY32" s="696"/>
      <c r="AZ32" s="696"/>
      <c r="BA32" s="696"/>
      <c r="BB32" s="696"/>
      <c r="BC32" s="696"/>
      <c r="BD32" s="696"/>
      <c r="BE32" s="696"/>
      <c r="BF32" s="696"/>
      <c r="BG32" s="696"/>
      <c r="BH32" s="696"/>
      <c r="BI32" s="696"/>
      <c r="BJ32" s="696"/>
      <c r="BK32" s="696"/>
      <c r="BL32" s="696"/>
      <c r="BM32" s="696"/>
      <c r="BN32" s="696"/>
      <c r="BO32" s="696"/>
      <c r="BP32" s="696"/>
      <c r="BQ32" s="696"/>
      <c r="BR32" s="696"/>
      <c r="BS32" s="696"/>
      <c r="BT32" s="697"/>
      <c r="BU32" s="16"/>
    </row>
    <row r="33" spans="2:73" s="17" customFormat="1" ht="15.75">
      <c r="B33" s="691"/>
      <c r="C33" s="691"/>
      <c r="D33" s="691"/>
      <c r="E33" s="691"/>
      <c r="F33" s="691"/>
      <c r="G33" s="691"/>
      <c r="H33" s="691"/>
      <c r="I33" s="643"/>
      <c r="J33" s="643"/>
      <c r="K33" s="632"/>
      <c r="L33" s="695"/>
      <c r="M33" s="696"/>
      <c r="N33" s="696"/>
      <c r="O33" s="696"/>
      <c r="P33" s="696"/>
      <c r="Q33" s="696"/>
      <c r="R33" s="696"/>
      <c r="S33" s="696"/>
      <c r="T33" s="696"/>
      <c r="U33" s="696"/>
      <c r="V33" s="696"/>
      <c r="W33" s="696"/>
      <c r="X33" s="696"/>
      <c r="Y33" s="696"/>
      <c r="Z33" s="696"/>
      <c r="AA33" s="696"/>
      <c r="AB33" s="696"/>
      <c r="AC33" s="696"/>
      <c r="AD33" s="696"/>
      <c r="AE33" s="696"/>
      <c r="AF33" s="696"/>
      <c r="AG33" s="696"/>
      <c r="AH33" s="696"/>
      <c r="AI33" s="696"/>
      <c r="AJ33" s="696"/>
      <c r="AK33" s="696"/>
      <c r="AL33" s="696"/>
      <c r="AM33" s="696"/>
      <c r="AN33" s="696"/>
      <c r="AO33" s="697"/>
      <c r="AP33" s="632"/>
      <c r="AQ33" s="695"/>
      <c r="AR33" s="696"/>
      <c r="AS33" s="696"/>
      <c r="AT33" s="696"/>
      <c r="AU33" s="696"/>
      <c r="AV33" s="696"/>
      <c r="AW33" s="696"/>
      <c r="AX33" s="696"/>
      <c r="AY33" s="696"/>
      <c r="AZ33" s="696"/>
      <c r="BA33" s="696"/>
      <c r="BB33" s="696"/>
      <c r="BC33" s="696"/>
      <c r="BD33" s="696"/>
      <c r="BE33" s="696"/>
      <c r="BF33" s="696"/>
      <c r="BG33" s="696"/>
      <c r="BH33" s="696"/>
      <c r="BI33" s="696"/>
      <c r="BJ33" s="696"/>
      <c r="BK33" s="696"/>
      <c r="BL33" s="696"/>
      <c r="BM33" s="696"/>
      <c r="BN33" s="696"/>
      <c r="BO33" s="696"/>
      <c r="BP33" s="696"/>
      <c r="BQ33" s="696"/>
      <c r="BR33" s="696"/>
      <c r="BS33" s="696"/>
      <c r="BT33" s="697"/>
      <c r="BU33" s="16"/>
    </row>
    <row r="34" spans="2:73" s="17" customFormat="1" ht="15.75">
      <c r="B34" s="691"/>
      <c r="C34" s="691"/>
      <c r="D34" s="691"/>
      <c r="E34" s="691"/>
      <c r="F34" s="691"/>
      <c r="G34" s="691"/>
      <c r="H34" s="691"/>
      <c r="I34" s="643"/>
      <c r="J34" s="643"/>
      <c r="K34" s="632"/>
      <c r="L34" s="695"/>
      <c r="M34" s="696"/>
      <c r="N34" s="696"/>
      <c r="O34" s="696"/>
      <c r="P34" s="696"/>
      <c r="Q34" s="696"/>
      <c r="R34" s="696"/>
      <c r="S34" s="696"/>
      <c r="T34" s="696"/>
      <c r="U34" s="696"/>
      <c r="V34" s="696"/>
      <c r="W34" s="696"/>
      <c r="X34" s="696"/>
      <c r="Y34" s="696"/>
      <c r="Z34" s="696"/>
      <c r="AA34" s="696"/>
      <c r="AB34" s="696"/>
      <c r="AC34" s="696"/>
      <c r="AD34" s="696"/>
      <c r="AE34" s="696"/>
      <c r="AF34" s="696"/>
      <c r="AG34" s="696"/>
      <c r="AH34" s="696"/>
      <c r="AI34" s="696"/>
      <c r="AJ34" s="696"/>
      <c r="AK34" s="696"/>
      <c r="AL34" s="696"/>
      <c r="AM34" s="696"/>
      <c r="AN34" s="696"/>
      <c r="AO34" s="697"/>
      <c r="AP34" s="632"/>
      <c r="AQ34" s="695"/>
      <c r="AR34" s="696"/>
      <c r="AS34" s="696"/>
      <c r="AT34" s="696"/>
      <c r="AU34" s="696"/>
      <c r="AV34" s="696"/>
      <c r="AW34" s="696"/>
      <c r="AX34" s="696"/>
      <c r="AY34" s="696"/>
      <c r="AZ34" s="696"/>
      <c r="BA34" s="696"/>
      <c r="BB34" s="696"/>
      <c r="BC34" s="696"/>
      <c r="BD34" s="696"/>
      <c r="BE34" s="696"/>
      <c r="BF34" s="696"/>
      <c r="BG34" s="696"/>
      <c r="BH34" s="696"/>
      <c r="BI34" s="696"/>
      <c r="BJ34" s="696"/>
      <c r="BK34" s="696"/>
      <c r="BL34" s="696"/>
      <c r="BM34" s="696"/>
      <c r="BN34" s="696"/>
      <c r="BO34" s="696"/>
      <c r="BP34" s="696"/>
      <c r="BQ34" s="696"/>
      <c r="BR34" s="696"/>
      <c r="BS34" s="696"/>
      <c r="BT34" s="697"/>
      <c r="BU34" s="16"/>
    </row>
    <row r="35" spans="2:73" s="17" customFormat="1" ht="15.75">
      <c r="B35" s="691"/>
      <c r="C35" s="691"/>
      <c r="D35" s="691"/>
      <c r="E35" s="691"/>
      <c r="F35" s="691"/>
      <c r="G35" s="691"/>
      <c r="H35" s="691"/>
      <c r="I35" s="643"/>
      <c r="J35" s="643"/>
      <c r="K35" s="632"/>
      <c r="L35" s="695"/>
      <c r="M35" s="696"/>
      <c r="N35" s="696"/>
      <c r="O35" s="696"/>
      <c r="P35" s="696"/>
      <c r="Q35" s="696"/>
      <c r="R35" s="696"/>
      <c r="S35" s="696"/>
      <c r="T35" s="696"/>
      <c r="U35" s="696"/>
      <c r="V35" s="696"/>
      <c r="W35" s="696"/>
      <c r="X35" s="696"/>
      <c r="Y35" s="696"/>
      <c r="Z35" s="696"/>
      <c r="AA35" s="696"/>
      <c r="AB35" s="696"/>
      <c r="AC35" s="696"/>
      <c r="AD35" s="696"/>
      <c r="AE35" s="696"/>
      <c r="AF35" s="696"/>
      <c r="AG35" s="696"/>
      <c r="AH35" s="696"/>
      <c r="AI35" s="696"/>
      <c r="AJ35" s="696"/>
      <c r="AK35" s="696"/>
      <c r="AL35" s="696"/>
      <c r="AM35" s="696"/>
      <c r="AN35" s="696"/>
      <c r="AO35" s="697"/>
      <c r="AP35" s="632"/>
      <c r="AQ35" s="695"/>
      <c r="AR35" s="696"/>
      <c r="AS35" s="696"/>
      <c r="AT35" s="696"/>
      <c r="AU35" s="696"/>
      <c r="AV35" s="696"/>
      <c r="AW35" s="696"/>
      <c r="AX35" s="696"/>
      <c r="AY35" s="696"/>
      <c r="AZ35" s="696"/>
      <c r="BA35" s="696"/>
      <c r="BB35" s="696"/>
      <c r="BC35" s="696"/>
      <c r="BD35" s="696"/>
      <c r="BE35" s="696"/>
      <c r="BF35" s="696"/>
      <c r="BG35" s="696"/>
      <c r="BH35" s="696"/>
      <c r="BI35" s="696"/>
      <c r="BJ35" s="696"/>
      <c r="BK35" s="696"/>
      <c r="BL35" s="696"/>
      <c r="BM35" s="696"/>
      <c r="BN35" s="696"/>
      <c r="BO35" s="696"/>
      <c r="BP35" s="696"/>
      <c r="BQ35" s="696"/>
      <c r="BR35" s="696"/>
      <c r="BS35" s="696"/>
      <c r="BT35" s="697"/>
      <c r="BU35" s="16"/>
    </row>
    <row r="36" spans="2:73" s="17" customFormat="1" ht="15.75">
      <c r="B36" s="691"/>
      <c r="C36" s="691"/>
      <c r="D36" s="691"/>
      <c r="E36" s="691"/>
      <c r="F36" s="691"/>
      <c r="G36" s="691"/>
      <c r="H36" s="691"/>
      <c r="I36" s="643"/>
      <c r="J36" s="643"/>
      <c r="K36" s="632"/>
      <c r="L36" s="695"/>
      <c r="M36" s="696"/>
      <c r="N36" s="696"/>
      <c r="O36" s="696"/>
      <c r="P36" s="696"/>
      <c r="Q36" s="696"/>
      <c r="R36" s="696"/>
      <c r="S36" s="696"/>
      <c r="T36" s="696"/>
      <c r="U36" s="696"/>
      <c r="V36" s="696"/>
      <c r="W36" s="696"/>
      <c r="X36" s="696"/>
      <c r="Y36" s="696"/>
      <c r="Z36" s="696"/>
      <c r="AA36" s="696"/>
      <c r="AB36" s="696"/>
      <c r="AC36" s="696"/>
      <c r="AD36" s="696"/>
      <c r="AE36" s="696"/>
      <c r="AF36" s="696"/>
      <c r="AG36" s="696"/>
      <c r="AH36" s="696"/>
      <c r="AI36" s="696"/>
      <c r="AJ36" s="696"/>
      <c r="AK36" s="696"/>
      <c r="AL36" s="696"/>
      <c r="AM36" s="696"/>
      <c r="AN36" s="696"/>
      <c r="AO36" s="697"/>
      <c r="AP36" s="632"/>
      <c r="AQ36" s="695"/>
      <c r="AR36" s="696"/>
      <c r="AS36" s="696"/>
      <c r="AT36" s="696"/>
      <c r="AU36" s="696"/>
      <c r="AV36" s="696"/>
      <c r="AW36" s="696"/>
      <c r="AX36" s="696"/>
      <c r="AY36" s="696"/>
      <c r="AZ36" s="696"/>
      <c r="BA36" s="696"/>
      <c r="BB36" s="696"/>
      <c r="BC36" s="696"/>
      <c r="BD36" s="696"/>
      <c r="BE36" s="696"/>
      <c r="BF36" s="696"/>
      <c r="BG36" s="696"/>
      <c r="BH36" s="696"/>
      <c r="BI36" s="696"/>
      <c r="BJ36" s="696"/>
      <c r="BK36" s="696"/>
      <c r="BL36" s="696"/>
      <c r="BM36" s="696"/>
      <c r="BN36" s="696"/>
      <c r="BO36" s="696"/>
      <c r="BP36" s="696"/>
      <c r="BQ36" s="696"/>
      <c r="BR36" s="696"/>
      <c r="BS36" s="696"/>
      <c r="BT36" s="697"/>
      <c r="BU36" s="16"/>
    </row>
    <row r="37" spans="2:73" s="17" customFormat="1" ht="15.75">
      <c r="B37" s="691"/>
      <c r="C37" s="691"/>
      <c r="D37" s="691"/>
      <c r="E37" s="691"/>
      <c r="F37" s="691"/>
      <c r="G37" s="691"/>
      <c r="H37" s="691"/>
      <c r="I37" s="643"/>
      <c r="J37" s="643"/>
      <c r="K37" s="632"/>
      <c r="L37" s="695"/>
      <c r="M37" s="696"/>
      <c r="N37" s="696"/>
      <c r="O37" s="696"/>
      <c r="P37" s="696"/>
      <c r="Q37" s="696"/>
      <c r="R37" s="696"/>
      <c r="S37" s="696"/>
      <c r="T37" s="696"/>
      <c r="U37" s="696"/>
      <c r="V37" s="696"/>
      <c r="W37" s="696"/>
      <c r="X37" s="696"/>
      <c r="Y37" s="696"/>
      <c r="Z37" s="696"/>
      <c r="AA37" s="696"/>
      <c r="AB37" s="696"/>
      <c r="AC37" s="696"/>
      <c r="AD37" s="696"/>
      <c r="AE37" s="696"/>
      <c r="AF37" s="696"/>
      <c r="AG37" s="696"/>
      <c r="AH37" s="696"/>
      <c r="AI37" s="696"/>
      <c r="AJ37" s="696"/>
      <c r="AK37" s="696"/>
      <c r="AL37" s="696"/>
      <c r="AM37" s="696"/>
      <c r="AN37" s="696"/>
      <c r="AO37" s="697"/>
      <c r="AP37" s="632"/>
      <c r="AQ37" s="695"/>
      <c r="AR37" s="696"/>
      <c r="AS37" s="696"/>
      <c r="AT37" s="696"/>
      <c r="AU37" s="696"/>
      <c r="AV37" s="696"/>
      <c r="AW37" s="696"/>
      <c r="AX37" s="696"/>
      <c r="AY37" s="696"/>
      <c r="AZ37" s="696"/>
      <c r="BA37" s="696"/>
      <c r="BB37" s="696"/>
      <c r="BC37" s="696"/>
      <c r="BD37" s="696"/>
      <c r="BE37" s="696"/>
      <c r="BF37" s="696"/>
      <c r="BG37" s="696"/>
      <c r="BH37" s="696"/>
      <c r="BI37" s="696"/>
      <c r="BJ37" s="696"/>
      <c r="BK37" s="696"/>
      <c r="BL37" s="696"/>
      <c r="BM37" s="696"/>
      <c r="BN37" s="696"/>
      <c r="BO37" s="696"/>
      <c r="BP37" s="696"/>
      <c r="BQ37" s="696"/>
      <c r="BR37" s="696"/>
      <c r="BS37" s="696"/>
      <c r="BT37" s="697"/>
      <c r="BU37" s="16"/>
    </row>
    <row r="38" spans="2:73" s="17" customFormat="1" ht="15.75">
      <c r="B38" s="691"/>
      <c r="C38" s="691"/>
      <c r="D38" s="691"/>
      <c r="E38" s="691"/>
      <c r="F38" s="691"/>
      <c r="G38" s="691"/>
      <c r="H38" s="691"/>
      <c r="I38" s="643"/>
      <c r="J38" s="643"/>
      <c r="K38" s="632"/>
      <c r="L38" s="695"/>
      <c r="M38" s="696"/>
      <c r="N38" s="696"/>
      <c r="O38" s="696"/>
      <c r="P38" s="696"/>
      <c r="Q38" s="696"/>
      <c r="R38" s="696"/>
      <c r="S38" s="696"/>
      <c r="T38" s="696"/>
      <c r="U38" s="696"/>
      <c r="V38" s="696"/>
      <c r="W38" s="696"/>
      <c r="X38" s="696"/>
      <c r="Y38" s="696"/>
      <c r="Z38" s="696"/>
      <c r="AA38" s="696"/>
      <c r="AB38" s="696"/>
      <c r="AC38" s="696"/>
      <c r="AD38" s="696"/>
      <c r="AE38" s="696"/>
      <c r="AF38" s="696"/>
      <c r="AG38" s="696"/>
      <c r="AH38" s="696"/>
      <c r="AI38" s="696"/>
      <c r="AJ38" s="696"/>
      <c r="AK38" s="696"/>
      <c r="AL38" s="696"/>
      <c r="AM38" s="696"/>
      <c r="AN38" s="696"/>
      <c r="AO38" s="697"/>
      <c r="AP38" s="632"/>
      <c r="AQ38" s="695"/>
      <c r="AR38" s="696"/>
      <c r="AS38" s="696"/>
      <c r="AT38" s="696"/>
      <c r="AU38" s="696"/>
      <c r="AV38" s="696"/>
      <c r="AW38" s="696"/>
      <c r="AX38" s="696"/>
      <c r="AY38" s="696"/>
      <c r="AZ38" s="696"/>
      <c r="BA38" s="696"/>
      <c r="BB38" s="696"/>
      <c r="BC38" s="696"/>
      <c r="BD38" s="696"/>
      <c r="BE38" s="696"/>
      <c r="BF38" s="696"/>
      <c r="BG38" s="696"/>
      <c r="BH38" s="696"/>
      <c r="BI38" s="696"/>
      <c r="BJ38" s="696"/>
      <c r="BK38" s="696"/>
      <c r="BL38" s="696"/>
      <c r="BM38" s="696"/>
      <c r="BN38" s="696"/>
      <c r="BO38" s="696"/>
      <c r="BP38" s="696"/>
      <c r="BQ38" s="696"/>
      <c r="BR38" s="696"/>
      <c r="BS38" s="696"/>
      <c r="BT38" s="697"/>
      <c r="BU38" s="16"/>
    </row>
    <row r="39" spans="2:73" s="17" customFormat="1" ht="15.75">
      <c r="B39" s="691"/>
      <c r="C39" s="691"/>
      <c r="D39" s="691"/>
      <c r="E39" s="691"/>
      <c r="F39" s="691"/>
      <c r="G39" s="691"/>
      <c r="H39" s="691"/>
      <c r="I39" s="643"/>
      <c r="J39" s="643"/>
      <c r="K39" s="632"/>
      <c r="L39" s="695"/>
      <c r="M39" s="696"/>
      <c r="N39" s="696"/>
      <c r="O39" s="696"/>
      <c r="P39" s="696"/>
      <c r="Q39" s="696"/>
      <c r="R39" s="696"/>
      <c r="S39" s="696"/>
      <c r="T39" s="696"/>
      <c r="U39" s="696"/>
      <c r="V39" s="696"/>
      <c r="W39" s="696"/>
      <c r="X39" s="696"/>
      <c r="Y39" s="696"/>
      <c r="Z39" s="696"/>
      <c r="AA39" s="696"/>
      <c r="AB39" s="696"/>
      <c r="AC39" s="696"/>
      <c r="AD39" s="696"/>
      <c r="AE39" s="696"/>
      <c r="AF39" s="696"/>
      <c r="AG39" s="696"/>
      <c r="AH39" s="696"/>
      <c r="AI39" s="696"/>
      <c r="AJ39" s="696"/>
      <c r="AK39" s="696"/>
      <c r="AL39" s="696"/>
      <c r="AM39" s="696"/>
      <c r="AN39" s="696"/>
      <c r="AO39" s="697"/>
      <c r="AP39" s="632"/>
      <c r="AQ39" s="695"/>
      <c r="AR39" s="696"/>
      <c r="AS39" s="696"/>
      <c r="AT39" s="696"/>
      <c r="AU39" s="696"/>
      <c r="AV39" s="696"/>
      <c r="AW39" s="696"/>
      <c r="AX39" s="696"/>
      <c r="AY39" s="696"/>
      <c r="AZ39" s="696"/>
      <c r="BA39" s="696"/>
      <c r="BB39" s="696"/>
      <c r="BC39" s="696"/>
      <c r="BD39" s="696"/>
      <c r="BE39" s="696"/>
      <c r="BF39" s="696"/>
      <c r="BG39" s="696"/>
      <c r="BH39" s="696"/>
      <c r="BI39" s="696"/>
      <c r="BJ39" s="696"/>
      <c r="BK39" s="696"/>
      <c r="BL39" s="696"/>
      <c r="BM39" s="696"/>
      <c r="BN39" s="696"/>
      <c r="BO39" s="696"/>
      <c r="BP39" s="696"/>
      <c r="BQ39" s="696"/>
      <c r="BR39" s="696"/>
      <c r="BS39" s="696"/>
      <c r="BT39" s="697"/>
      <c r="BU39" s="16"/>
    </row>
    <row r="40" spans="2:73" s="17" customFormat="1" ht="15.75">
      <c r="B40" s="691"/>
      <c r="C40" s="691"/>
      <c r="D40" s="691"/>
      <c r="E40" s="691"/>
      <c r="F40" s="691"/>
      <c r="G40" s="691"/>
      <c r="H40" s="691"/>
      <c r="I40" s="643"/>
      <c r="J40" s="643"/>
      <c r="K40" s="632"/>
      <c r="L40" s="695"/>
      <c r="M40" s="696"/>
      <c r="N40" s="696"/>
      <c r="O40" s="696"/>
      <c r="P40" s="696"/>
      <c r="Q40" s="696"/>
      <c r="R40" s="696"/>
      <c r="S40" s="696"/>
      <c r="T40" s="696"/>
      <c r="U40" s="696"/>
      <c r="V40" s="696"/>
      <c r="W40" s="696"/>
      <c r="X40" s="696"/>
      <c r="Y40" s="696"/>
      <c r="Z40" s="696"/>
      <c r="AA40" s="696"/>
      <c r="AB40" s="696"/>
      <c r="AC40" s="696"/>
      <c r="AD40" s="696"/>
      <c r="AE40" s="696"/>
      <c r="AF40" s="696"/>
      <c r="AG40" s="696"/>
      <c r="AH40" s="696"/>
      <c r="AI40" s="696"/>
      <c r="AJ40" s="696"/>
      <c r="AK40" s="696"/>
      <c r="AL40" s="696"/>
      <c r="AM40" s="696"/>
      <c r="AN40" s="696"/>
      <c r="AO40" s="697"/>
      <c r="AP40" s="632"/>
      <c r="AQ40" s="695"/>
      <c r="AR40" s="696"/>
      <c r="AS40" s="696"/>
      <c r="AT40" s="696"/>
      <c r="AU40" s="696"/>
      <c r="AV40" s="696"/>
      <c r="AW40" s="696"/>
      <c r="AX40" s="696"/>
      <c r="AY40" s="696"/>
      <c r="AZ40" s="696"/>
      <c r="BA40" s="696"/>
      <c r="BB40" s="696"/>
      <c r="BC40" s="696"/>
      <c r="BD40" s="696"/>
      <c r="BE40" s="696"/>
      <c r="BF40" s="696"/>
      <c r="BG40" s="696"/>
      <c r="BH40" s="696"/>
      <c r="BI40" s="696"/>
      <c r="BJ40" s="696"/>
      <c r="BK40" s="696"/>
      <c r="BL40" s="696"/>
      <c r="BM40" s="696"/>
      <c r="BN40" s="696"/>
      <c r="BO40" s="696"/>
      <c r="BP40" s="696"/>
      <c r="BQ40" s="696"/>
      <c r="BR40" s="696"/>
      <c r="BS40" s="696"/>
      <c r="BT40" s="697"/>
      <c r="BU40" s="16"/>
    </row>
    <row r="41" spans="2:73" s="17" customFormat="1" ht="15.75">
      <c r="B41" s="691"/>
      <c r="C41" s="691"/>
      <c r="D41" s="691"/>
      <c r="E41" s="691"/>
      <c r="F41" s="691"/>
      <c r="G41" s="691"/>
      <c r="H41" s="691"/>
      <c r="I41" s="643"/>
      <c r="J41" s="643"/>
      <c r="K41" s="632"/>
      <c r="L41" s="695"/>
      <c r="M41" s="696"/>
      <c r="N41" s="696"/>
      <c r="O41" s="696"/>
      <c r="P41" s="696"/>
      <c r="Q41" s="696"/>
      <c r="R41" s="696"/>
      <c r="S41" s="696"/>
      <c r="T41" s="696"/>
      <c r="U41" s="696"/>
      <c r="V41" s="696"/>
      <c r="W41" s="696"/>
      <c r="X41" s="696"/>
      <c r="Y41" s="696"/>
      <c r="Z41" s="696"/>
      <c r="AA41" s="696"/>
      <c r="AB41" s="696"/>
      <c r="AC41" s="696"/>
      <c r="AD41" s="696"/>
      <c r="AE41" s="696"/>
      <c r="AF41" s="696"/>
      <c r="AG41" s="696"/>
      <c r="AH41" s="696"/>
      <c r="AI41" s="696"/>
      <c r="AJ41" s="696"/>
      <c r="AK41" s="696"/>
      <c r="AL41" s="696"/>
      <c r="AM41" s="696"/>
      <c r="AN41" s="696"/>
      <c r="AO41" s="697"/>
      <c r="AP41" s="632"/>
      <c r="AQ41" s="695"/>
      <c r="AR41" s="696"/>
      <c r="AS41" s="696"/>
      <c r="AT41" s="696"/>
      <c r="AU41" s="696"/>
      <c r="AV41" s="696"/>
      <c r="AW41" s="696"/>
      <c r="AX41" s="696"/>
      <c r="AY41" s="696"/>
      <c r="AZ41" s="696"/>
      <c r="BA41" s="696"/>
      <c r="BB41" s="696"/>
      <c r="BC41" s="696"/>
      <c r="BD41" s="696"/>
      <c r="BE41" s="696"/>
      <c r="BF41" s="696"/>
      <c r="BG41" s="696"/>
      <c r="BH41" s="696"/>
      <c r="BI41" s="696"/>
      <c r="BJ41" s="696"/>
      <c r="BK41" s="696"/>
      <c r="BL41" s="696"/>
      <c r="BM41" s="696"/>
      <c r="BN41" s="696"/>
      <c r="BO41" s="696"/>
      <c r="BP41" s="696"/>
      <c r="BQ41" s="696"/>
      <c r="BR41" s="696"/>
      <c r="BS41" s="696"/>
      <c r="BT41" s="697"/>
      <c r="BU41" s="16"/>
    </row>
    <row r="42" spans="2:73" s="17" customFormat="1" ht="15.75">
      <c r="B42" s="691"/>
      <c r="C42" s="691"/>
      <c r="D42" s="691"/>
      <c r="E42" s="691"/>
      <c r="F42" s="691"/>
      <c r="G42" s="691"/>
      <c r="H42" s="691"/>
      <c r="I42" s="643"/>
      <c r="J42" s="643"/>
      <c r="K42" s="632"/>
      <c r="L42" s="695"/>
      <c r="M42" s="696"/>
      <c r="N42" s="696"/>
      <c r="O42" s="696"/>
      <c r="P42" s="696"/>
      <c r="Q42" s="696"/>
      <c r="R42" s="696"/>
      <c r="S42" s="696"/>
      <c r="T42" s="696"/>
      <c r="U42" s="696"/>
      <c r="V42" s="696"/>
      <c r="W42" s="696"/>
      <c r="X42" s="696"/>
      <c r="Y42" s="696"/>
      <c r="Z42" s="696"/>
      <c r="AA42" s="696"/>
      <c r="AB42" s="696"/>
      <c r="AC42" s="696"/>
      <c r="AD42" s="696"/>
      <c r="AE42" s="696"/>
      <c r="AF42" s="696"/>
      <c r="AG42" s="696"/>
      <c r="AH42" s="696"/>
      <c r="AI42" s="696"/>
      <c r="AJ42" s="696"/>
      <c r="AK42" s="696"/>
      <c r="AL42" s="696"/>
      <c r="AM42" s="696"/>
      <c r="AN42" s="696"/>
      <c r="AO42" s="697"/>
      <c r="AP42" s="632"/>
      <c r="AQ42" s="695"/>
      <c r="AR42" s="696"/>
      <c r="AS42" s="696"/>
      <c r="AT42" s="696"/>
      <c r="AU42" s="696"/>
      <c r="AV42" s="696"/>
      <c r="AW42" s="696"/>
      <c r="AX42" s="696"/>
      <c r="AY42" s="696"/>
      <c r="AZ42" s="696"/>
      <c r="BA42" s="696"/>
      <c r="BB42" s="696"/>
      <c r="BC42" s="696"/>
      <c r="BD42" s="696"/>
      <c r="BE42" s="696"/>
      <c r="BF42" s="696"/>
      <c r="BG42" s="696"/>
      <c r="BH42" s="696"/>
      <c r="BI42" s="696"/>
      <c r="BJ42" s="696"/>
      <c r="BK42" s="696"/>
      <c r="BL42" s="696"/>
      <c r="BM42" s="696"/>
      <c r="BN42" s="696"/>
      <c r="BO42" s="696"/>
      <c r="BP42" s="696"/>
      <c r="BQ42" s="696"/>
      <c r="BR42" s="696"/>
      <c r="BS42" s="696"/>
      <c r="BT42" s="697"/>
      <c r="BU42" s="16"/>
    </row>
    <row r="43" spans="2:73" s="17" customFormat="1" ht="15.75">
      <c r="B43" s="691"/>
      <c r="C43" s="691"/>
      <c r="D43" s="691"/>
      <c r="E43" s="691"/>
      <c r="F43" s="691"/>
      <c r="G43" s="691"/>
      <c r="H43" s="691"/>
      <c r="I43" s="643"/>
      <c r="J43" s="643"/>
      <c r="K43" s="632"/>
      <c r="L43" s="695"/>
      <c r="M43" s="696"/>
      <c r="N43" s="696"/>
      <c r="O43" s="696"/>
      <c r="P43" s="696"/>
      <c r="Q43" s="696"/>
      <c r="R43" s="696"/>
      <c r="S43" s="696"/>
      <c r="T43" s="696"/>
      <c r="U43" s="696"/>
      <c r="V43" s="696"/>
      <c r="W43" s="696"/>
      <c r="X43" s="696"/>
      <c r="Y43" s="696"/>
      <c r="Z43" s="696"/>
      <c r="AA43" s="696"/>
      <c r="AB43" s="696"/>
      <c r="AC43" s="696"/>
      <c r="AD43" s="696"/>
      <c r="AE43" s="696"/>
      <c r="AF43" s="696"/>
      <c r="AG43" s="696"/>
      <c r="AH43" s="696"/>
      <c r="AI43" s="696"/>
      <c r="AJ43" s="696"/>
      <c r="AK43" s="696"/>
      <c r="AL43" s="696"/>
      <c r="AM43" s="696"/>
      <c r="AN43" s="696"/>
      <c r="AO43" s="697"/>
      <c r="AP43" s="632"/>
      <c r="AQ43" s="695"/>
      <c r="AR43" s="696"/>
      <c r="AS43" s="696"/>
      <c r="AT43" s="696"/>
      <c r="AU43" s="696"/>
      <c r="AV43" s="696"/>
      <c r="AW43" s="696"/>
      <c r="AX43" s="696"/>
      <c r="AY43" s="696"/>
      <c r="AZ43" s="696"/>
      <c r="BA43" s="696"/>
      <c r="BB43" s="696"/>
      <c r="BC43" s="696"/>
      <c r="BD43" s="696"/>
      <c r="BE43" s="696"/>
      <c r="BF43" s="696"/>
      <c r="BG43" s="696"/>
      <c r="BH43" s="696"/>
      <c r="BI43" s="696"/>
      <c r="BJ43" s="696"/>
      <c r="BK43" s="696"/>
      <c r="BL43" s="696"/>
      <c r="BM43" s="696"/>
      <c r="BN43" s="696"/>
      <c r="BO43" s="696"/>
      <c r="BP43" s="696"/>
      <c r="BQ43" s="696"/>
      <c r="BR43" s="696"/>
      <c r="BS43" s="696"/>
      <c r="BT43" s="697"/>
      <c r="BU43" s="16"/>
    </row>
    <row r="44" spans="2:73" s="17" customFormat="1" ht="15.75">
      <c r="B44" s="691"/>
      <c r="C44" s="691"/>
      <c r="D44" s="691"/>
      <c r="E44" s="691"/>
      <c r="F44" s="691"/>
      <c r="G44" s="691"/>
      <c r="H44" s="691"/>
      <c r="I44" s="643"/>
      <c r="J44" s="643"/>
      <c r="K44" s="632"/>
      <c r="L44" s="695"/>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7"/>
      <c r="AP44" s="632"/>
      <c r="AQ44" s="695"/>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7"/>
      <c r="BU44" s="16"/>
    </row>
    <row r="45" spans="2:73" s="17" customFormat="1" ht="15.75">
      <c r="B45" s="691"/>
      <c r="C45" s="691"/>
      <c r="D45" s="691"/>
      <c r="E45" s="691"/>
      <c r="F45" s="691"/>
      <c r="G45" s="691"/>
      <c r="H45" s="691"/>
      <c r="I45" s="643"/>
      <c r="J45" s="643"/>
      <c r="K45" s="632"/>
      <c r="L45" s="695"/>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7"/>
      <c r="AP45" s="632"/>
      <c r="AQ45" s="695"/>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7"/>
      <c r="BU45" s="16"/>
    </row>
    <row r="46" spans="2:73" s="17" customFormat="1" ht="15.75">
      <c r="B46" s="691"/>
      <c r="C46" s="691"/>
      <c r="D46" s="691"/>
      <c r="E46" s="691"/>
      <c r="F46" s="691"/>
      <c r="G46" s="691"/>
      <c r="H46" s="691"/>
      <c r="I46" s="643"/>
      <c r="J46" s="643"/>
      <c r="K46" s="632"/>
      <c r="L46" s="695"/>
      <c r="M46" s="696"/>
      <c r="N46" s="696"/>
      <c r="O46" s="696"/>
      <c r="P46" s="696"/>
      <c r="Q46" s="696"/>
      <c r="R46" s="696"/>
      <c r="S46" s="696"/>
      <c r="T46" s="696"/>
      <c r="U46" s="696"/>
      <c r="V46" s="696"/>
      <c r="W46" s="696"/>
      <c r="X46" s="696"/>
      <c r="Y46" s="696"/>
      <c r="Z46" s="696"/>
      <c r="AA46" s="696"/>
      <c r="AB46" s="696"/>
      <c r="AC46" s="696"/>
      <c r="AD46" s="696"/>
      <c r="AE46" s="696"/>
      <c r="AF46" s="696"/>
      <c r="AG46" s="696"/>
      <c r="AH46" s="696"/>
      <c r="AI46" s="696"/>
      <c r="AJ46" s="696"/>
      <c r="AK46" s="696"/>
      <c r="AL46" s="696"/>
      <c r="AM46" s="696"/>
      <c r="AN46" s="696"/>
      <c r="AO46" s="697"/>
      <c r="AP46" s="632"/>
      <c r="AQ46" s="695"/>
      <c r="AR46" s="696"/>
      <c r="AS46" s="696"/>
      <c r="AT46" s="696"/>
      <c r="AU46" s="696"/>
      <c r="AV46" s="696"/>
      <c r="AW46" s="696"/>
      <c r="AX46" s="696"/>
      <c r="AY46" s="696"/>
      <c r="AZ46" s="696"/>
      <c r="BA46" s="696"/>
      <c r="BB46" s="696"/>
      <c r="BC46" s="696"/>
      <c r="BD46" s="696"/>
      <c r="BE46" s="696"/>
      <c r="BF46" s="696"/>
      <c r="BG46" s="696"/>
      <c r="BH46" s="696"/>
      <c r="BI46" s="696"/>
      <c r="BJ46" s="696"/>
      <c r="BK46" s="696"/>
      <c r="BL46" s="696"/>
      <c r="BM46" s="696"/>
      <c r="BN46" s="696"/>
      <c r="BO46" s="696"/>
      <c r="BP46" s="696"/>
      <c r="BQ46" s="696"/>
      <c r="BR46" s="696"/>
      <c r="BS46" s="696"/>
      <c r="BT46" s="697"/>
      <c r="BU46" s="16"/>
    </row>
    <row r="47" spans="2:73" s="17" customFormat="1" ht="15.75">
      <c r="B47" s="691"/>
      <c r="C47" s="691"/>
      <c r="D47" s="691"/>
      <c r="E47" s="691"/>
      <c r="F47" s="691"/>
      <c r="G47" s="691"/>
      <c r="H47" s="691"/>
      <c r="I47" s="643"/>
      <c r="J47" s="643"/>
      <c r="K47" s="632"/>
      <c r="L47" s="695"/>
      <c r="M47" s="696"/>
      <c r="N47" s="696"/>
      <c r="O47" s="696"/>
      <c r="P47" s="696"/>
      <c r="Q47" s="696"/>
      <c r="R47" s="696"/>
      <c r="S47" s="696"/>
      <c r="T47" s="696"/>
      <c r="U47" s="696"/>
      <c r="V47" s="696"/>
      <c r="W47" s="696"/>
      <c r="X47" s="696"/>
      <c r="Y47" s="696"/>
      <c r="Z47" s="696"/>
      <c r="AA47" s="696"/>
      <c r="AB47" s="696"/>
      <c r="AC47" s="696"/>
      <c r="AD47" s="696"/>
      <c r="AE47" s="696"/>
      <c r="AF47" s="696"/>
      <c r="AG47" s="696"/>
      <c r="AH47" s="696"/>
      <c r="AI47" s="696"/>
      <c r="AJ47" s="696"/>
      <c r="AK47" s="696"/>
      <c r="AL47" s="696"/>
      <c r="AM47" s="696"/>
      <c r="AN47" s="696"/>
      <c r="AO47" s="697"/>
      <c r="AP47" s="632"/>
      <c r="AQ47" s="695"/>
      <c r="AR47" s="696"/>
      <c r="AS47" s="696"/>
      <c r="AT47" s="696"/>
      <c r="AU47" s="696"/>
      <c r="AV47" s="696"/>
      <c r="AW47" s="696"/>
      <c r="AX47" s="696"/>
      <c r="AY47" s="696"/>
      <c r="AZ47" s="696"/>
      <c r="BA47" s="696"/>
      <c r="BB47" s="696"/>
      <c r="BC47" s="696"/>
      <c r="BD47" s="696"/>
      <c r="BE47" s="696"/>
      <c r="BF47" s="696"/>
      <c r="BG47" s="696"/>
      <c r="BH47" s="696"/>
      <c r="BI47" s="696"/>
      <c r="BJ47" s="696"/>
      <c r="BK47" s="696"/>
      <c r="BL47" s="696"/>
      <c r="BM47" s="696"/>
      <c r="BN47" s="696"/>
      <c r="BO47" s="696"/>
      <c r="BP47" s="696"/>
      <c r="BQ47" s="696"/>
      <c r="BR47" s="696"/>
      <c r="BS47" s="696"/>
      <c r="BT47" s="697"/>
      <c r="BU47" s="16"/>
    </row>
    <row r="48" spans="2:73" s="17" customFormat="1" ht="15.75">
      <c r="B48" s="691"/>
      <c r="C48" s="691"/>
      <c r="D48" s="691"/>
      <c r="E48" s="691"/>
      <c r="F48" s="691"/>
      <c r="G48" s="691"/>
      <c r="H48" s="691"/>
      <c r="I48" s="643"/>
      <c r="J48" s="643"/>
      <c r="K48" s="632"/>
      <c r="L48" s="695"/>
      <c r="M48" s="696"/>
      <c r="N48" s="696"/>
      <c r="O48" s="696"/>
      <c r="P48" s="696"/>
      <c r="Q48" s="696"/>
      <c r="R48" s="696"/>
      <c r="S48" s="696"/>
      <c r="T48" s="696"/>
      <c r="U48" s="696"/>
      <c r="V48" s="696"/>
      <c r="W48" s="696"/>
      <c r="X48" s="696"/>
      <c r="Y48" s="696"/>
      <c r="Z48" s="696"/>
      <c r="AA48" s="696"/>
      <c r="AB48" s="696"/>
      <c r="AC48" s="696"/>
      <c r="AD48" s="696"/>
      <c r="AE48" s="696"/>
      <c r="AF48" s="696"/>
      <c r="AG48" s="696"/>
      <c r="AH48" s="696"/>
      <c r="AI48" s="696"/>
      <c r="AJ48" s="696"/>
      <c r="AK48" s="696"/>
      <c r="AL48" s="696"/>
      <c r="AM48" s="696"/>
      <c r="AN48" s="696"/>
      <c r="AO48" s="697"/>
      <c r="AP48" s="632"/>
      <c r="AQ48" s="695"/>
      <c r="AR48" s="696"/>
      <c r="AS48" s="696"/>
      <c r="AT48" s="696"/>
      <c r="AU48" s="696"/>
      <c r="AV48" s="696"/>
      <c r="AW48" s="696"/>
      <c r="AX48" s="696"/>
      <c r="AY48" s="696"/>
      <c r="AZ48" s="696"/>
      <c r="BA48" s="696"/>
      <c r="BB48" s="696"/>
      <c r="BC48" s="696"/>
      <c r="BD48" s="696"/>
      <c r="BE48" s="696"/>
      <c r="BF48" s="696"/>
      <c r="BG48" s="696"/>
      <c r="BH48" s="696"/>
      <c r="BI48" s="696"/>
      <c r="BJ48" s="696"/>
      <c r="BK48" s="696"/>
      <c r="BL48" s="696"/>
      <c r="BM48" s="696"/>
      <c r="BN48" s="696"/>
      <c r="BO48" s="696"/>
      <c r="BP48" s="696"/>
      <c r="BQ48" s="696"/>
      <c r="BR48" s="696"/>
      <c r="BS48" s="696"/>
      <c r="BT48" s="697"/>
      <c r="BU48" s="16"/>
    </row>
    <row r="49" spans="2:73" s="17" customFormat="1" ht="15.75">
      <c r="B49" s="691"/>
      <c r="C49" s="691"/>
      <c r="D49" s="691"/>
      <c r="E49" s="691"/>
      <c r="F49" s="691"/>
      <c r="G49" s="691"/>
      <c r="H49" s="691"/>
      <c r="I49" s="643"/>
      <c r="J49" s="643"/>
      <c r="K49" s="632"/>
      <c r="L49" s="695"/>
      <c r="M49" s="696"/>
      <c r="N49" s="696"/>
      <c r="O49" s="696"/>
      <c r="P49" s="696"/>
      <c r="Q49" s="696"/>
      <c r="R49" s="696"/>
      <c r="S49" s="696"/>
      <c r="T49" s="696"/>
      <c r="U49" s="696"/>
      <c r="V49" s="696"/>
      <c r="W49" s="696"/>
      <c r="X49" s="696"/>
      <c r="Y49" s="696"/>
      <c r="Z49" s="696"/>
      <c r="AA49" s="696"/>
      <c r="AB49" s="696"/>
      <c r="AC49" s="696"/>
      <c r="AD49" s="696"/>
      <c r="AE49" s="696"/>
      <c r="AF49" s="696"/>
      <c r="AG49" s="696"/>
      <c r="AH49" s="696"/>
      <c r="AI49" s="696"/>
      <c r="AJ49" s="696"/>
      <c r="AK49" s="696"/>
      <c r="AL49" s="696"/>
      <c r="AM49" s="696"/>
      <c r="AN49" s="696"/>
      <c r="AO49" s="697"/>
      <c r="AP49" s="632"/>
      <c r="AQ49" s="695"/>
      <c r="AR49" s="696"/>
      <c r="AS49" s="696"/>
      <c r="AT49" s="696"/>
      <c r="AU49" s="696"/>
      <c r="AV49" s="696"/>
      <c r="AW49" s="696"/>
      <c r="AX49" s="696"/>
      <c r="AY49" s="696"/>
      <c r="AZ49" s="696"/>
      <c r="BA49" s="696"/>
      <c r="BB49" s="696"/>
      <c r="BC49" s="696"/>
      <c r="BD49" s="696"/>
      <c r="BE49" s="696"/>
      <c r="BF49" s="696"/>
      <c r="BG49" s="696"/>
      <c r="BH49" s="696"/>
      <c r="BI49" s="696"/>
      <c r="BJ49" s="696"/>
      <c r="BK49" s="696"/>
      <c r="BL49" s="696"/>
      <c r="BM49" s="696"/>
      <c r="BN49" s="696"/>
      <c r="BO49" s="696"/>
      <c r="BP49" s="696"/>
      <c r="BQ49" s="696"/>
      <c r="BR49" s="696"/>
      <c r="BS49" s="696"/>
      <c r="BT49" s="697"/>
      <c r="BU49" s="16"/>
    </row>
    <row r="50" spans="2:73" s="17" customFormat="1" ht="15.75">
      <c r="B50" s="691"/>
      <c r="C50" s="691"/>
      <c r="D50" s="691"/>
      <c r="E50" s="691"/>
      <c r="F50" s="691"/>
      <c r="G50" s="691"/>
      <c r="H50" s="691"/>
      <c r="I50" s="643"/>
      <c r="J50" s="643"/>
      <c r="K50" s="632"/>
      <c r="L50" s="695"/>
      <c r="M50" s="696"/>
      <c r="N50" s="696"/>
      <c r="O50" s="696"/>
      <c r="P50" s="696"/>
      <c r="Q50" s="696"/>
      <c r="R50" s="696"/>
      <c r="S50" s="696"/>
      <c r="T50" s="696"/>
      <c r="U50" s="696"/>
      <c r="V50" s="696"/>
      <c r="W50" s="696"/>
      <c r="X50" s="696"/>
      <c r="Y50" s="696"/>
      <c r="Z50" s="696"/>
      <c r="AA50" s="696"/>
      <c r="AB50" s="696"/>
      <c r="AC50" s="696"/>
      <c r="AD50" s="696"/>
      <c r="AE50" s="696"/>
      <c r="AF50" s="696"/>
      <c r="AG50" s="696"/>
      <c r="AH50" s="696"/>
      <c r="AI50" s="696"/>
      <c r="AJ50" s="696"/>
      <c r="AK50" s="696"/>
      <c r="AL50" s="696"/>
      <c r="AM50" s="696"/>
      <c r="AN50" s="696"/>
      <c r="AO50" s="697"/>
      <c r="AP50" s="632"/>
      <c r="AQ50" s="695"/>
      <c r="AR50" s="696"/>
      <c r="AS50" s="696"/>
      <c r="AT50" s="696"/>
      <c r="AU50" s="696"/>
      <c r="AV50" s="696"/>
      <c r="AW50" s="696"/>
      <c r="AX50" s="696"/>
      <c r="AY50" s="696"/>
      <c r="AZ50" s="696"/>
      <c r="BA50" s="696"/>
      <c r="BB50" s="696"/>
      <c r="BC50" s="696"/>
      <c r="BD50" s="696"/>
      <c r="BE50" s="696"/>
      <c r="BF50" s="696"/>
      <c r="BG50" s="696"/>
      <c r="BH50" s="696"/>
      <c r="BI50" s="696"/>
      <c r="BJ50" s="696"/>
      <c r="BK50" s="696"/>
      <c r="BL50" s="696"/>
      <c r="BM50" s="696"/>
      <c r="BN50" s="696"/>
      <c r="BO50" s="696"/>
      <c r="BP50" s="696"/>
      <c r="BQ50" s="696"/>
      <c r="BR50" s="696"/>
      <c r="BS50" s="696"/>
      <c r="BT50" s="697"/>
      <c r="BU50" s="16"/>
    </row>
    <row r="51" spans="2:73" s="17" customFormat="1" ht="15.75">
      <c r="B51" s="691"/>
      <c r="C51" s="691"/>
      <c r="D51" s="691"/>
      <c r="E51" s="691"/>
      <c r="F51" s="691"/>
      <c r="G51" s="691"/>
      <c r="H51" s="691"/>
      <c r="I51" s="643"/>
      <c r="J51" s="643"/>
      <c r="K51" s="632"/>
      <c r="L51" s="695"/>
      <c r="M51" s="696"/>
      <c r="N51" s="696"/>
      <c r="O51" s="696"/>
      <c r="P51" s="696"/>
      <c r="Q51" s="696"/>
      <c r="R51" s="696"/>
      <c r="S51" s="696"/>
      <c r="T51" s="696"/>
      <c r="U51" s="696"/>
      <c r="V51" s="696"/>
      <c r="W51" s="696"/>
      <c r="X51" s="696"/>
      <c r="Y51" s="696"/>
      <c r="Z51" s="696"/>
      <c r="AA51" s="696"/>
      <c r="AB51" s="696"/>
      <c r="AC51" s="696"/>
      <c r="AD51" s="696"/>
      <c r="AE51" s="696"/>
      <c r="AF51" s="696"/>
      <c r="AG51" s="696"/>
      <c r="AH51" s="696"/>
      <c r="AI51" s="696"/>
      <c r="AJ51" s="696"/>
      <c r="AK51" s="696"/>
      <c r="AL51" s="696"/>
      <c r="AM51" s="696"/>
      <c r="AN51" s="696"/>
      <c r="AO51" s="697"/>
      <c r="AP51" s="632"/>
      <c r="AQ51" s="695"/>
      <c r="AR51" s="696"/>
      <c r="AS51" s="696"/>
      <c r="AT51" s="696"/>
      <c r="AU51" s="696"/>
      <c r="AV51" s="696"/>
      <c r="AW51" s="696"/>
      <c r="AX51" s="696"/>
      <c r="AY51" s="696"/>
      <c r="AZ51" s="696"/>
      <c r="BA51" s="696"/>
      <c r="BB51" s="696"/>
      <c r="BC51" s="696"/>
      <c r="BD51" s="696"/>
      <c r="BE51" s="696"/>
      <c r="BF51" s="696"/>
      <c r="BG51" s="696"/>
      <c r="BH51" s="696"/>
      <c r="BI51" s="696"/>
      <c r="BJ51" s="696"/>
      <c r="BK51" s="696"/>
      <c r="BL51" s="696"/>
      <c r="BM51" s="696"/>
      <c r="BN51" s="696"/>
      <c r="BO51" s="696"/>
      <c r="BP51" s="696"/>
      <c r="BQ51" s="696"/>
      <c r="BR51" s="696"/>
      <c r="BS51" s="696"/>
      <c r="BT51" s="697"/>
      <c r="BU51" s="16"/>
    </row>
    <row r="52" spans="2:73" s="17" customFormat="1" ht="15.75">
      <c r="B52" s="691"/>
      <c r="C52" s="691"/>
      <c r="D52" s="691"/>
      <c r="E52" s="691"/>
      <c r="F52" s="691"/>
      <c r="G52" s="691"/>
      <c r="H52" s="691"/>
      <c r="I52" s="643"/>
      <c r="J52" s="643"/>
      <c r="K52" s="632"/>
      <c r="L52" s="695"/>
      <c r="M52" s="696"/>
      <c r="N52" s="696"/>
      <c r="O52" s="696"/>
      <c r="P52" s="696"/>
      <c r="Q52" s="696"/>
      <c r="R52" s="696"/>
      <c r="S52" s="696"/>
      <c r="T52" s="696"/>
      <c r="U52" s="696"/>
      <c r="V52" s="696"/>
      <c r="W52" s="696"/>
      <c r="X52" s="696"/>
      <c r="Y52" s="696"/>
      <c r="Z52" s="696"/>
      <c r="AA52" s="696"/>
      <c r="AB52" s="696"/>
      <c r="AC52" s="696"/>
      <c r="AD52" s="696"/>
      <c r="AE52" s="696"/>
      <c r="AF52" s="696"/>
      <c r="AG52" s="696"/>
      <c r="AH52" s="696"/>
      <c r="AI52" s="696"/>
      <c r="AJ52" s="696"/>
      <c r="AK52" s="696"/>
      <c r="AL52" s="696"/>
      <c r="AM52" s="696"/>
      <c r="AN52" s="696"/>
      <c r="AO52" s="697"/>
      <c r="AP52" s="632"/>
      <c r="AQ52" s="695"/>
      <c r="AR52" s="696"/>
      <c r="AS52" s="696"/>
      <c r="AT52" s="696"/>
      <c r="AU52" s="696"/>
      <c r="AV52" s="696"/>
      <c r="AW52" s="696"/>
      <c r="AX52" s="696"/>
      <c r="AY52" s="696"/>
      <c r="AZ52" s="696"/>
      <c r="BA52" s="696"/>
      <c r="BB52" s="696"/>
      <c r="BC52" s="696"/>
      <c r="BD52" s="696"/>
      <c r="BE52" s="696"/>
      <c r="BF52" s="696"/>
      <c r="BG52" s="696"/>
      <c r="BH52" s="696"/>
      <c r="BI52" s="696"/>
      <c r="BJ52" s="696"/>
      <c r="BK52" s="696"/>
      <c r="BL52" s="696"/>
      <c r="BM52" s="696"/>
      <c r="BN52" s="696"/>
      <c r="BO52" s="696"/>
      <c r="BP52" s="696"/>
      <c r="BQ52" s="696"/>
      <c r="BR52" s="696"/>
      <c r="BS52" s="696"/>
      <c r="BT52" s="697"/>
      <c r="BU52" s="16"/>
    </row>
    <row r="53" spans="2:73">
      <c r="B53" s="691"/>
      <c r="C53" s="691"/>
      <c r="D53" s="691"/>
      <c r="E53" s="691"/>
      <c r="F53" s="691"/>
      <c r="G53" s="691"/>
      <c r="H53" s="691"/>
      <c r="I53" s="643"/>
      <c r="J53" s="643"/>
      <c r="K53" s="632"/>
      <c r="L53" s="695"/>
      <c r="M53" s="696"/>
      <c r="N53" s="696"/>
      <c r="O53" s="696"/>
      <c r="P53" s="696"/>
      <c r="Q53" s="696"/>
      <c r="R53" s="696"/>
      <c r="S53" s="696"/>
      <c r="T53" s="696"/>
      <c r="U53" s="696"/>
      <c r="V53" s="696"/>
      <c r="W53" s="696"/>
      <c r="X53" s="696"/>
      <c r="Y53" s="696"/>
      <c r="Z53" s="696"/>
      <c r="AA53" s="696"/>
      <c r="AB53" s="696"/>
      <c r="AC53" s="696"/>
      <c r="AD53" s="696"/>
      <c r="AE53" s="696"/>
      <c r="AF53" s="696"/>
      <c r="AG53" s="696"/>
      <c r="AH53" s="696"/>
      <c r="AI53" s="696"/>
      <c r="AJ53" s="696"/>
      <c r="AK53" s="696"/>
      <c r="AL53" s="696"/>
      <c r="AM53" s="696"/>
      <c r="AN53" s="696"/>
      <c r="AO53" s="697"/>
      <c r="AP53" s="632"/>
      <c r="AQ53" s="695"/>
      <c r="AR53" s="696"/>
      <c r="AS53" s="696"/>
      <c r="AT53" s="696"/>
      <c r="AU53" s="696"/>
      <c r="AV53" s="696"/>
      <c r="AW53" s="696"/>
      <c r="AX53" s="696"/>
      <c r="AY53" s="696"/>
      <c r="AZ53" s="696"/>
      <c r="BA53" s="696"/>
      <c r="BB53" s="696"/>
      <c r="BC53" s="696"/>
      <c r="BD53" s="696"/>
      <c r="BE53" s="696"/>
      <c r="BF53" s="696"/>
      <c r="BG53" s="696"/>
      <c r="BH53" s="696"/>
      <c r="BI53" s="696"/>
      <c r="BJ53" s="696"/>
      <c r="BK53" s="696"/>
      <c r="BL53" s="696"/>
      <c r="BM53" s="696"/>
      <c r="BN53" s="696"/>
      <c r="BO53" s="696"/>
      <c r="BP53" s="696"/>
      <c r="BQ53" s="696"/>
      <c r="BR53" s="696"/>
      <c r="BS53" s="696"/>
      <c r="BT53" s="697"/>
    </row>
    <row r="54" spans="2:73">
      <c r="B54" s="691"/>
      <c r="C54" s="691"/>
      <c r="D54" s="691"/>
      <c r="E54" s="691"/>
      <c r="F54" s="691"/>
      <c r="G54" s="691"/>
      <c r="H54" s="691"/>
      <c r="I54" s="643"/>
      <c r="J54" s="643"/>
      <c r="K54" s="632"/>
      <c r="L54" s="695"/>
      <c r="M54" s="696"/>
      <c r="N54" s="696"/>
      <c r="O54" s="696"/>
      <c r="P54" s="696"/>
      <c r="Q54" s="696"/>
      <c r="R54" s="696"/>
      <c r="S54" s="696"/>
      <c r="T54" s="696"/>
      <c r="U54" s="696"/>
      <c r="V54" s="696"/>
      <c r="W54" s="696"/>
      <c r="X54" s="696"/>
      <c r="Y54" s="696"/>
      <c r="Z54" s="696"/>
      <c r="AA54" s="696"/>
      <c r="AB54" s="696"/>
      <c r="AC54" s="696"/>
      <c r="AD54" s="696"/>
      <c r="AE54" s="696"/>
      <c r="AF54" s="696"/>
      <c r="AG54" s="696"/>
      <c r="AH54" s="696"/>
      <c r="AI54" s="696"/>
      <c r="AJ54" s="696"/>
      <c r="AK54" s="696"/>
      <c r="AL54" s="696"/>
      <c r="AM54" s="696"/>
      <c r="AN54" s="696"/>
      <c r="AO54" s="697"/>
      <c r="AP54" s="632"/>
      <c r="AQ54" s="695"/>
      <c r="AR54" s="696"/>
      <c r="AS54" s="696"/>
      <c r="AT54" s="696"/>
      <c r="AU54" s="696"/>
      <c r="AV54" s="696"/>
      <c r="AW54" s="696"/>
      <c r="AX54" s="696"/>
      <c r="AY54" s="696"/>
      <c r="AZ54" s="696"/>
      <c r="BA54" s="696"/>
      <c r="BB54" s="696"/>
      <c r="BC54" s="696"/>
      <c r="BD54" s="696"/>
      <c r="BE54" s="696"/>
      <c r="BF54" s="696"/>
      <c r="BG54" s="696"/>
      <c r="BH54" s="696"/>
      <c r="BI54" s="696"/>
      <c r="BJ54" s="696"/>
      <c r="BK54" s="696"/>
      <c r="BL54" s="696"/>
      <c r="BM54" s="696"/>
      <c r="BN54" s="696"/>
      <c r="BO54" s="696"/>
      <c r="BP54" s="696"/>
      <c r="BQ54" s="696"/>
      <c r="BR54" s="696"/>
      <c r="BS54" s="696"/>
      <c r="BT54" s="697"/>
    </row>
    <row r="55" spans="2:73">
      <c r="B55" s="691"/>
      <c r="C55" s="691"/>
      <c r="D55" s="691"/>
      <c r="E55" s="691"/>
      <c r="F55" s="691"/>
      <c r="G55" s="691"/>
      <c r="H55" s="691"/>
      <c r="I55" s="643"/>
      <c r="J55" s="643"/>
      <c r="K55" s="632"/>
      <c r="L55" s="695"/>
      <c r="M55" s="696"/>
      <c r="N55" s="696"/>
      <c r="O55" s="696"/>
      <c r="P55" s="696"/>
      <c r="Q55" s="696"/>
      <c r="R55" s="696"/>
      <c r="S55" s="696"/>
      <c r="T55" s="696"/>
      <c r="U55" s="696"/>
      <c r="V55" s="696"/>
      <c r="W55" s="696"/>
      <c r="X55" s="696"/>
      <c r="Y55" s="696"/>
      <c r="Z55" s="696"/>
      <c r="AA55" s="696"/>
      <c r="AB55" s="696"/>
      <c r="AC55" s="696"/>
      <c r="AD55" s="696"/>
      <c r="AE55" s="696"/>
      <c r="AF55" s="696"/>
      <c r="AG55" s="696"/>
      <c r="AH55" s="696"/>
      <c r="AI55" s="696"/>
      <c r="AJ55" s="696"/>
      <c r="AK55" s="696"/>
      <c r="AL55" s="696"/>
      <c r="AM55" s="696"/>
      <c r="AN55" s="696"/>
      <c r="AO55" s="697"/>
      <c r="AP55" s="632"/>
      <c r="AQ55" s="695"/>
      <c r="AR55" s="696"/>
      <c r="AS55" s="696"/>
      <c r="AT55" s="696"/>
      <c r="AU55" s="696"/>
      <c r="AV55" s="696"/>
      <c r="AW55" s="696"/>
      <c r="AX55" s="696"/>
      <c r="AY55" s="696"/>
      <c r="AZ55" s="696"/>
      <c r="BA55" s="696"/>
      <c r="BB55" s="696"/>
      <c r="BC55" s="696"/>
      <c r="BD55" s="696"/>
      <c r="BE55" s="696"/>
      <c r="BF55" s="696"/>
      <c r="BG55" s="696"/>
      <c r="BH55" s="696"/>
      <c r="BI55" s="696"/>
      <c r="BJ55" s="696"/>
      <c r="BK55" s="696"/>
      <c r="BL55" s="696"/>
      <c r="BM55" s="696"/>
      <c r="BN55" s="696"/>
      <c r="BO55" s="696"/>
      <c r="BP55" s="696"/>
      <c r="BQ55" s="696"/>
      <c r="BR55" s="696"/>
      <c r="BS55" s="696"/>
      <c r="BT55" s="697"/>
    </row>
    <row r="56" spans="2:73">
      <c r="B56" s="691"/>
      <c r="C56" s="691"/>
      <c r="D56" s="691"/>
      <c r="E56" s="691"/>
      <c r="F56" s="691"/>
      <c r="G56" s="691"/>
      <c r="H56" s="691"/>
      <c r="I56" s="643"/>
      <c r="J56" s="643"/>
      <c r="K56" s="632"/>
      <c r="L56" s="695"/>
      <c r="M56" s="696"/>
      <c r="N56" s="696"/>
      <c r="O56" s="696"/>
      <c r="P56" s="696"/>
      <c r="Q56" s="696"/>
      <c r="R56" s="696"/>
      <c r="S56" s="696"/>
      <c r="T56" s="696"/>
      <c r="U56" s="696"/>
      <c r="V56" s="696"/>
      <c r="W56" s="696"/>
      <c r="X56" s="696"/>
      <c r="Y56" s="696"/>
      <c r="Z56" s="696"/>
      <c r="AA56" s="696"/>
      <c r="AB56" s="696"/>
      <c r="AC56" s="696"/>
      <c r="AD56" s="696"/>
      <c r="AE56" s="696"/>
      <c r="AF56" s="696"/>
      <c r="AG56" s="696"/>
      <c r="AH56" s="696"/>
      <c r="AI56" s="696"/>
      <c r="AJ56" s="696"/>
      <c r="AK56" s="696"/>
      <c r="AL56" s="696"/>
      <c r="AM56" s="696"/>
      <c r="AN56" s="696"/>
      <c r="AO56" s="697"/>
      <c r="AP56" s="632"/>
      <c r="AQ56" s="695"/>
      <c r="AR56" s="696"/>
      <c r="AS56" s="696"/>
      <c r="AT56" s="696"/>
      <c r="AU56" s="696"/>
      <c r="AV56" s="696"/>
      <c r="AW56" s="696"/>
      <c r="AX56" s="696"/>
      <c r="AY56" s="696"/>
      <c r="AZ56" s="696"/>
      <c r="BA56" s="696"/>
      <c r="BB56" s="696"/>
      <c r="BC56" s="696"/>
      <c r="BD56" s="696"/>
      <c r="BE56" s="696"/>
      <c r="BF56" s="696"/>
      <c r="BG56" s="696"/>
      <c r="BH56" s="696"/>
      <c r="BI56" s="696"/>
      <c r="BJ56" s="696"/>
      <c r="BK56" s="696"/>
      <c r="BL56" s="696"/>
      <c r="BM56" s="696"/>
      <c r="BN56" s="696"/>
      <c r="BO56" s="696"/>
      <c r="BP56" s="696"/>
      <c r="BQ56" s="696"/>
      <c r="BR56" s="696"/>
      <c r="BS56" s="696"/>
      <c r="BT56" s="697"/>
    </row>
    <row r="57" spans="2:73">
      <c r="B57" s="691"/>
      <c r="C57" s="691"/>
      <c r="D57" s="691"/>
      <c r="E57" s="691"/>
      <c r="F57" s="691"/>
      <c r="G57" s="691"/>
      <c r="H57" s="691"/>
      <c r="I57" s="643"/>
      <c r="J57" s="643"/>
      <c r="K57" s="632"/>
      <c r="L57" s="695"/>
      <c r="M57" s="696"/>
      <c r="N57" s="696"/>
      <c r="O57" s="696"/>
      <c r="P57" s="696"/>
      <c r="Q57" s="696"/>
      <c r="R57" s="696"/>
      <c r="S57" s="696"/>
      <c r="T57" s="696"/>
      <c r="U57" s="696"/>
      <c r="V57" s="696"/>
      <c r="W57" s="696"/>
      <c r="X57" s="696"/>
      <c r="Y57" s="696"/>
      <c r="Z57" s="696"/>
      <c r="AA57" s="696"/>
      <c r="AB57" s="696"/>
      <c r="AC57" s="696"/>
      <c r="AD57" s="696"/>
      <c r="AE57" s="696"/>
      <c r="AF57" s="696"/>
      <c r="AG57" s="696"/>
      <c r="AH57" s="696"/>
      <c r="AI57" s="696"/>
      <c r="AJ57" s="696"/>
      <c r="AK57" s="696"/>
      <c r="AL57" s="696"/>
      <c r="AM57" s="696"/>
      <c r="AN57" s="696"/>
      <c r="AO57" s="697"/>
      <c r="AP57" s="632"/>
      <c r="AQ57" s="695"/>
      <c r="AR57" s="696"/>
      <c r="AS57" s="696"/>
      <c r="AT57" s="696"/>
      <c r="AU57" s="696"/>
      <c r="AV57" s="696"/>
      <c r="AW57" s="696"/>
      <c r="AX57" s="696"/>
      <c r="AY57" s="696"/>
      <c r="AZ57" s="696"/>
      <c r="BA57" s="696"/>
      <c r="BB57" s="696"/>
      <c r="BC57" s="696"/>
      <c r="BD57" s="696"/>
      <c r="BE57" s="696"/>
      <c r="BF57" s="696"/>
      <c r="BG57" s="696"/>
      <c r="BH57" s="696"/>
      <c r="BI57" s="696"/>
      <c r="BJ57" s="696"/>
      <c r="BK57" s="696"/>
      <c r="BL57" s="696"/>
      <c r="BM57" s="696"/>
      <c r="BN57" s="696"/>
      <c r="BO57" s="696"/>
      <c r="BP57" s="696"/>
      <c r="BQ57" s="696"/>
      <c r="BR57" s="696"/>
      <c r="BS57" s="696"/>
      <c r="BT57" s="697"/>
    </row>
    <row r="58" spans="2:73">
      <c r="B58" s="691"/>
      <c r="C58" s="691"/>
      <c r="D58" s="691"/>
      <c r="E58" s="691"/>
      <c r="F58" s="691"/>
      <c r="G58" s="691"/>
      <c r="H58" s="691"/>
      <c r="I58" s="643"/>
      <c r="J58" s="643"/>
      <c r="K58" s="632"/>
      <c r="L58" s="695"/>
      <c r="M58" s="696"/>
      <c r="N58" s="696"/>
      <c r="O58" s="696"/>
      <c r="P58" s="696"/>
      <c r="Q58" s="696"/>
      <c r="R58" s="696"/>
      <c r="S58" s="696"/>
      <c r="T58" s="696"/>
      <c r="U58" s="696"/>
      <c r="V58" s="696"/>
      <c r="W58" s="696"/>
      <c r="X58" s="696"/>
      <c r="Y58" s="696"/>
      <c r="Z58" s="696"/>
      <c r="AA58" s="696"/>
      <c r="AB58" s="696"/>
      <c r="AC58" s="696"/>
      <c r="AD58" s="696"/>
      <c r="AE58" s="696"/>
      <c r="AF58" s="696"/>
      <c r="AG58" s="696"/>
      <c r="AH58" s="696"/>
      <c r="AI58" s="696"/>
      <c r="AJ58" s="696"/>
      <c r="AK58" s="696"/>
      <c r="AL58" s="696"/>
      <c r="AM58" s="696"/>
      <c r="AN58" s="696"/>
      <c r="AO58" s="697"/>
      <c r="AP58" s="632"/>
      <c r="AQ58" s="695"/>
      <c r="AR58" s="696"/>
      <c r="AS58" s="696"/>
      <c r="AT58" s="696"/>
      <c r="AU58" s="696"/>
      <c r="AV58" s="696"/>
      <c r="AW58" s="696"/>
      <c r="AX58" s="696"/>
      <c r="AY58" s="696"/>
      <c r="AZ58" s="696"/>
      <c r="BA58" s="696"/>
      <c r="BB58" s="696"/>
      <c r="BC58" s="696"/>
      <c r="BD58" s="696"/>
      <c r="BE58" s="696"/>
      <c r="BF58" s="696"/>
      <c r="BG58" s="696"/>
      <c r="BH58" s="696"/>
      <c r="BI58" s="696"/>
      <c r="BJ58" s="696"/>
      <c r="BK58" s="696"/>
      <c r="BL58" s="696"/>
      <c r="BM58" s="696"/>
      <c r="BN58" s="696"/>
      <c r="BO58" s="696"/>
      <c r="BP58" s="696"/>
      <c r="BQ58" s="696"/>
      <c r="BR58" s="696"/>
      <c r="BS58" s="696"/>
      <c r="BT58" s="697"/>
    </row>
    <row r="59" spans="2:73">
      <c r="B59" s="691"/>
      <c r="C59" s="691"/>
      <c r="D59" s="691"/>
      <c r="E59" s="691"/>
      <c r="F59" s="691"/>
      <c r="G59" s="691"/>
      <c r="H59" s="691"/>
      <c r="I59" s="643"/>
      <c r="J59" s="643"/>
      <c r="K59" s="632"/>
      <c r="L59" s="695"/>
      <c r="M59" s="696"/>
      <c r="N59" s="696"/>
      <c r="O59" s="696"/>
      <c r="P59" s="696"/>
      <c r="Q59" s="696"/>
      <c r="R59" s="696"/>
      <c r="S59" s="696"/>
      <c r="T59" s="696"/>
      <c r="U59" s="696"/>
      <c r="V59" s="696"/>
      <c r="W59" s="696"/>
      <c r="X59" s="696"/>
      <c r="Y59" s="696"/>
      <c r="Z59" s="696"/>
      <c r="AA59" s="696"/>
      <c r="AB59" s="696"/>
      <c r="AC59" s="696"/>
      <c r="AD59" s="696"/>
      <c r="AE59" s="696"/>
      <c r="AF59" s="696"/>
      <c r="AG59" s="696"/>
      <c r="AH59" s="696"/>
      <c r="AI59" s="696"/>
      <c r="AJ59" s="696"/>
      <c r="AK59" s="696"/>
      <c r="AL59" s="696"/>
      <c r="AM59" s="696"/>
      <c r="AN59" s="696"/>
      <c r="AO59" s="697"/>
      <c r="AP59" s="632"/>
      <c r="AQ59" s="695"/>
      <c r="AR59" s="696"/>
      <c r="AS59" s="696"/>
      <c r="AT59" s="696"/>
      <c r="AU59" s="696"/>
      <c r="AV59" s="696"/>
      <c r="AW59" s="696"/>
      <c r="AX59" s="696"/>
      <c r="AY59" s="696"/>
      <c r="AZ59" s="696"/>
      <c r="BA59" s="696"/>
      <c r="BB59" s="696"/>
      <c r="BC59" s="696"/>
      <c r="BD59" s="696"/>
      <c r="BE59" s="696"/>
      <c r="BF59" s="696"/>
      <c r="BG59" s="696"/>
      <c r="BH59" s="696"/>
      <c r="BI59" s="696"/>
      <c r="BJ59" s="696"/>
      <c r="BK59" s="696"/>
      <c r="BL59" s="696"/>
      <c r="BM59" s="696"/>
      <c r="BN59" s="696"/>
      <c r="BO59" s="696"/>
      <c r="BP59" s="696"/>
      <c r="BQ59" s="696"/>
      <c r="BR59" s="696"/>
      <c r="BS59" s="696"/>
      <c r="BT59" s="697"/>
    </row>
    <row r="60" spans="2:73" ht="15.75">
      <c r="B60" s="691"/>
      <c r="C60" s="691"/>
      <c r="D60" s="691"/>
      <c r="E60" s="691"/>
      <c r="F60" s="691"/>
      <c r="G60" s="691"/>
      <c r="H60" s="691"/>
      <c r="I60" s="643"/>
      <c r="J60" s="643"/>
      <c r="K60" s="632"/>
      <c r="L60" s="695"/>
      <c r="M60" s="696"/>
      <c r="N60" s="696"/>
      <c r="O60" s="696"/>
      <c r="P60" s="696"/>
      <c r="Q60" s="696"/>
      <c r="R60" s="696"/>
      <c r="S60" s="696"/>
      <c r="T60" s="696"/>
      <c r="U60" s="696"/>
      <c r="V60" s="696"/>
      <c r="W60" s="696"/>
      <c r="X60" s="696"/>
      <c r="Y60" s="696"/>
      <c r="Z60" s="696"/>
      <c r="AA60" s="696"/>
      <c r="AB60" s="696"/>
      <c r="AC60" s="696"/>
      <c r="AD60" s="696"/>
      <c r="AE60" s="696"/>
      <c r="AF60" s="696"/>
      <c r="AG60" s="696"/>
      <c r="AH60" s="696"/>
      <c r="AI60" s="696"/>
      <c r="AJ60" s="696"/>
      <c r="AK60" s="696"/>
      <c r="AL60" s="696"/>
      <c r="AM60" s="696"/>
      <c r="AN60" s="696"/>
      <c r="AO60" s="697"/>
      <c r="AP60" s="632"/>
      <c r="AQ60" s="695"/>
      <c r="AR60" s="696"/>
      <c r="AS60" s="696"/>
      <c r="AT60" s="696"/>
      <c r="AU60" s="696"/>
      <c r="AV60" s="696"/>
      <c r="AW60" s="696"/>
      <c r="AX60" s="696"/>
      <c r="AY60" s="696"/>
      <c r="AZ60" s="696"/>
      <c r="BA60" s="696"/>
      <c r="BB60" s="696"/>
      <c r="BC60" s="696"/>
      <c r="BD60" s="696"/>
      <c r="BE60" s="696"/>
      <c r="BF60" s="696"/>
      <c r="BG60" s="696"/>
      <c r="BH60" s="696"/>
      <c r="BI60" s="696"/>
      <c r="BJ60" s="696"/>
      <c r="BK60" s="696"/>
      <c r="BL60" s="696"/>
      <c r="BM60" s="696"/>
      <c r="BN60" s="696"/>
      <c r="BO60" s="696"/>
      <c r="BP60" s="696"/>
      <c r="BQ60" s="696"/>
      <c r="BR60" s="696"/>
      <c r="BS60" s="696"/>
      <c r="BT60" s="697"/>
      <c r="BU60" s="163"/>
    </row>
    <row r="61" spans="2:73">
      <c r="B61" s="691"/>
      <c r="C61" s="691"/>
      <c r="D61" s="691"/>
      <c r="E61" s="691"/>
      <c r="F61" s="691"/>
      <c r="G61" s="691"/>
      <c r="H61" s="691"/>
      <c r="I61" s="643"/>
      <c r="J61" s="643"/>
      <c r="K61" s="632"/>
      <c r="L61" s="695"/>
      <c r="M61" s="696"/>
      <c r="N61" s="696"/>
      <c r="O61" s="696"/>
      <c r="P61" s="696"/>
      <c r="Q61" s="696"/>
      <c r="R61" s="696"/>
      <c r="S61" s="696"/>
      <c r="T61" s="696"/>
      <c r="U61" s="696"/>
      <c r="V61" s="696"/>
      <c r="W61" s="696"/>
      <c r="X61" s="696"/>
      <c r="Y61" s="696"/>
      <c r="Z61" s="696"/>
      <c r="AA61" s="696"/>
      <c r="AB61" s="696"/>
      <c r="AC61" s="696"/>
      <c r="AD61" s="696"/>
      <c r="AE61" s="696"/>
      <c r="AF61" s="696"/>
      <c r="AG61" s="696"/>
      <c r="AH61" s="696"/>
      <c r="AI61" s="696"/>
      <c r="AJ61" s="696"/>
      <c r="AK61" s="696"/>
      <c r="AL61" s="696"/>
      <c r="AM61" s="696"/>
      <c r="AN61" s="696"/>
      <c r="AO61" s="697"/>
      <c r="AP61" s="632"/>
      <c r="AQ61" s="695"/>
      <c r="AR61" s="696"/>
      <c r="AS61" s="696"/>
      <c r="AT61" s="696"/>
      <c r="AU61" s="696"/>
      <c r="AV61" s="696"/>
      <c r="AW61" s="696"/>
      <c r="AX61" s="696"/>
      <c r="AY61" s="696"/>
      <c r="AZ61" s="696"/>
      <c r="BA61" s="696"/>
      <c r="BB61" s="696"/>
      <c r="BC61" s="696"/>
      <c r="BD61" s="696"/>
      <c r="BE61" s="696"/>
      <c r="BF61" s="696"/>
      <c r="BG61" s="696"/>
      <c r="BH61" s="696"/>
      <c r="BI61" s="696"/>
      <c r="BJ61" s="696"/>
      <c r="BK61" s="696"/>
      <c r="BL61" s="696"/>
      <c r="BM61" s="696"/>
      <c r="BN61" s="696"/>
      <c r="BO61" s="696"/>
      <c r="BP61" s="696"/>
      <c r="BQ61" s="696"/>
      <c r="BR61" s="696"/>
      <c r="BS61" s="696"/>
      <c r="BT61" s="697"/>
    </row>
    <row r="62" spans="2:73">
      <c r="B62" s="691"/>
      <c r="C62" s="691"/>
      <c r="D62" s="691"/>
      <c r="E62" s="691"/>
      <c r="F62" s="691"/>
      <c r="G62" s="691"/>
      <c r="H62" s="691"/>
      <c r="I62" s="643"/>
      <c r="J62" s="643"/>
      <c r="K62" s="632"/>
      <c r="L62" s="695"/>
      <c r="M62" s="696"/>
      <c r="N62" s="696"/>
      <c r="O62" s="696"/>
      <c r="P62" s="696"/>
      <c r="Q62" s="696"/>
      <c r="R62" s="696"/>
      <c r="S62" s="696"/>
      <c r="T62" s="696"/>
      <c r="U62" s="696"/>
      <c r="V62" s="696"/>
      <c r="W62" s="696"/>
      <c r="X62" s="696"/>
      <c r="Y62" s="696"/>
      <c r="Z62" s="696"/>
      <c r="AA62" s="696"/>
      <c r="AB62" s="696"/>
      <c r="AC62" s="696"/>
      <c r="AD62" s="696"/>
      <c r="AE62" s="696"/>
      <c r="AF62" s="696"/>
      <c r="AG62" s="696"/>
      <c r="AH62" s="696"/>
      <c r="AI62" s="696"/>
      <c r="AJ62" s="696"/>
      <c r="AK62" s="696"/>
      <c r="AL62" s="696"/>
      <c r="AM62" s="696"/>
      <c r="AN62" s="696"/>
      <c r="AO62" s="697"/>
      <c r="AP62" s="632"/>
      <c r="AQ62" s="695"/>
      <c r="AR62" s="696"/>
      <c r="AS62" s="696"/>
      <c r="AT62" s="696"/>
      <c r="AU62" s="696"/>
      <c r="AV62" s="696"/>
      <c r="AW62" s="696"/>
      <c r="AX62" s="696"/>
      <c r="AY62" s="696"/>
      <c r="AZ62" s="696"/>
      <c r="BA62" s="696"/>
      <c r="BB62" s="696"/>
      <c r="BC62" s="696"/>
      <c r="BD62" s="696"/>
      <c r="BE62" s="696"/>
      <c r="BF62" s="696"/>
      <c r="BG62" s="696"/>
      <c r="BH62" s="696"/>
      <c r="BI62" s="696"/>
      <c r="BJ62" s="696"/>
      <c r="BK62" s="696"/>
      <c r="BL62" s="696"/>
      <c r="BM62" s="696"/>
      <c r="BN62" s="696"/>
      <c r="BO62" s="696"/>
      <c r="BP62" s="696"/>
      <c r="BQ62" s="696"/>
      <c r="BR62" s="696"/>
      <c r="BS62" s="696"/>
      <c r="BT62" s="697"/>
    </row>
    <row r="63" spans="2:73">
      <c r="B63" s="691"/>
      <c r="C63" s="691"/>
      <c r="D63" s="691"/>
      <c r="E63" s="691"/>
      <c r="F63" s="691"/>
      <c r="G63" s="691"/>
      <c r="H63" s="691"/>
      <c r="I63" s="643"/>
      <c r="J63" s="643"/>
      <c r="K63" s="632"/>
      <c r="L63" s="695"/>
      <c r="M63" s="696"/>
      <c r="N63" s="696"/>
      <c r="O63" s="696"/>
      <c r="P63" s="696"/>
      <c r="Q63" s="696"/>
      <c r="R63" s="696"/>
      <c r="S63" s="696"/>
      <c r="T63" s="696"/>
      <c r="U63" s="696"/>
      <c r="V63" s="696"/>
      <c r="W63" s="696"/>
      <c r="X63" s="696"/>
      <c r="Y63" s="696"/>
      <c r="Z63" s="696"/>
      <c r="AA63" s="696"/>
      <c r="AB63" s="696"/>
      <c r="AC63" s="696"/>
      <c r="AD63" s="696"/>
      <c r="AE63" s="696"/>
      <c r="AF63" s="696"/>
      <c r="AG63" s="696"/>
      <c r="AH63" s="696"/>
      <c r="AI63" s="696"/>
      <c r="AJ63" s="696"/>
      <c r="AK63" s="696"/>
      <c r="AL63" s="696"/>
      <c r="AM63" s="696"/>
      <c r="AN63" s="696"/>
      <c r="AO63" s="697"/>
      <c r="AP63" s="632"/>
      <c r="AQ63" s="695"/>
      <c r="AR63" s="696"/>
      <c r="AS63" s="696"/>
      <c r="AT63" s="696"/>
      <c r="AU63" s="696"/>
      <c r="AV63" s="696"/>
      <c r="AW63" s="696"/>
      <c r="AX63" s="696"/>
      <c r="AY63" s="696"/>
      <c r="AZ63" s="696"/>
      <c r="BA63" s="696"/>
      <c r="BB63" s="696"/>
      <c r="BC63" s="696"/>
      <c r="BD63" s="696"/>
      <c r="BE63" s="696"/>
      <c r="BF63" s="696"/>
      <c r="BG63" s="696"/>
      <c r="BH63" s="696"/>
      <c r="BI63" s="696"/>
      <c r="BJ63" s="696"/>
      <c r="BK63" s="696"/>
      <c r="BL63" s="696"/>
      <c r="BM63" s="696"/>
      <c r="BN63" s="696"/>
      <c r="BO63" s="696"/>
      <c r="BP63" s="696"/>
      <c r="BQ63" s="696"/>
      <c r="BR63" s="696"/>
      <c r="BS63" s="696"/>
      <c r="BT63" s="697"/>
    </row>
    <row r="64" spans="2:73">
      <c r="B64" s="691"/>
      <c r="C64" s="691"/>
      <c r="D64" s="691"/>
      <c r="E64" s="691"/>
      <c r="F64" s="691"/>
      <c r="G64" s="691"/>
      <c r="H64" s="691"/>
      <c r="I64" s="643"/>
      <c r="J64" s="643"/>
      <c r="K64" s="632"/>
      <c r="L64" s="695"/>
      <c r="M64" s="696"/>
      <c r="N64" s="696"/>
      <c r="O64" s="696"/>
      <c r="P64" s="696"/>
      <c r="Q64" s="696"/>
      <c r="R64" s="696"/>
      <c r="S64" s="696"/>
      <c r="T64" s="696"/>
      <c r="U64" s="696"/>
      <c r="V64" s="696"/>
      <c r="W64" s="696"/>
      <c r="X64" s="696"/>
      <c r="Y64" s="696"/>
      <c r="Z64" s="696"/>
      <c r="AA64" s="696"/>
      <c r="AB64" s="696"/>
      <c r="AC64" s="696"/>
      <c r="AD64" s="696"/>
      <c r="AE64" s="696"/>
      <c r="AF64" s="696"/>
      <c r="AG64" s="696"/>
      <c r="AH64" s="696"/>
      <c r="AI64" s="696"/>
      <c r="AJ64" s="696"/>
      <c r="AK64" s="696"/>
      <c r="AL64" s="696"/>
      <c r="AM64" s="696"/>
      <c r="AN64" s="696"/>
      <c r="AO64" s="697"/>
      <c r="AP64" s="632"/>
      <c r="AQ64" s="695"/>
      <c r="AR64" s="696"/>
      <c r="AS64" s="696"/>
      <c r="AT64" s="696"/>
      <c r="AU64" s="696"/>
      <c r="AV64" s="696"/>
      <c r="AW64" s="696"/>
      <c r="AX64" s="696"/>
      <c r="AY64" s="696"/>
      <c r="AZ64" s="696"/>
      <c r="BA64" s="696"/>
      <c r="BB64" s="696"/>
      <c r="BC64" s="696"/>
      <c r="BD64" s="696"/>
      <c r="BE64" s="696"/>
      <c r="BF64" s="696"/>
      <c r="BG64" s="696"/>
      <c r="BH64" s="696"/>
      <c r="BI64" s="696"/>
      <c r="BJ64" s="696"/>
      <c r="BK64" s="696"/>
      <c r="BL64" s="696"/>
      <c r="BM64" s="696"/>
      <c r="BN64" s="696"/>
      <c r="BO64" s="696"/>
      <c r="BP64" s="696"/>
      <c r="BQ64" s="696"/>
      <c r="BR64" s="696"/>
      <c r="BS64" s="696"/>
      <c r="BT64" s="697"/>
    </row>
    <row r="65" spans="2:73">
      <c r="B65" s="691"/>
      <c r="C65" s="691"/>
      <c r="D65" s="691"/>
      <c r="E65" s="691"/>
      <c r="F65" s="691"/>
      <c r="G65" s="691"/>
      <c r="H65" s="691"/>
      <c r="I65" s="643"/>
      <c r="J65" s="643"/>
      <c r="K65" s="632"/>
      <c r="L65" s="695"/>
      <c r="M65" s="696"/>
      <c r="N65" s="696"/>
      <c r="O65" s="696"/>
      <c r="P65" s="696"/>
      <c r="Q65" s="696"/>
      <c r="R65" s="696"/>
      <c r="S65" s="696"/>
      <c r="T65" s="696"/>
      <c r="U65" s="696"/>
      <c r="V65" s="696"/>
      <c r="W65" s="696"/>
      <c r="X65" s="696"/>
      <c r="Y65" s="696"/>
      <c r="Z65" s="696"/>
      <c r="AA65" s="696"/>
      <c r="AB65" s="696"/>
      <c r="AC65" s="696"/>
      <c r="AD65" s="696"/>
      <c r="AE65" s="696"/>
      <c r="AF65" s="696"/>
      <c r="AG65" s="696"/>
      <c r="AH65" s="696"/>
      <c r="AI65" s="696"/>
      <c r="AJ65" s="696"/>
      <c r="AK65" s="696"/>
      <c r="AL65" s="696"/>
      <c r="AM65" s="696"/>
      <c r="AN65" s="696"/>
      <c r="AO65" s="697"/>
      <c r="AP65" s="632"/>
      <c r="AQ65" s="695"/>
      <c r="AR65" s="696"/>
      <c r="AS65" s="696"/>
      <c r="AT65" s="696"/>
      <c r="AU65" s="696"/>
      <c r="AV65" s="696"/>
      <c r="AW65" s="696"/>
      <c r="AX65" s="696"/>
      <c r="AY65" s="696"/>
      <c r="AZ65" s="696"/>
      <c r="BA65" s="696"/>
      <c r="BB65" s="696"/>
      <c r="BC65" s="696"/>
      <c r="BD65" s="696"/>
      <c r="BE65" s="696"/>
      <c r="BF65" s="696"/>
      <c r="BG65" s="696"/>
      <c r="BH65" s="696"/>
      <c r="BI65" s="696"/>
      <c r="BJ65" s="696"/>
      <c r="BK65" s="696"/>
      <c r="BL65" s="696"/>
      <c r="BM65" s="696"/>
      <c r="BN65" s="696"/>
      <c r="BO65" s="696"/>
      <c r="BP65" s="696"/>
      <c r="BQ65" s="696"/>
      <c r="BR65" s="696"/>
      <c r="BS65" s="696"/>
      <c r="BT65" s="697"/>
    </row>
    <row r="66" spans="2:73">
      <c r="B66" s="691"/>
      <c r="C66" s="691"/>
      <c r="D66" s="691"/>
      <c r="E66" s="691"/>
      <c r="F66" s="691"/>
      <c r="G66" s="691"/>
      <c r="H66" s="691"/>
      <c r="I66" s="643"/>
      <c r="J66" s="643"/>
      <c r="K66" s="632"/>
      <c r="L66" s="695"/>
      <c r="M66" s="696"/>
      <c r="N66" s="696"/>
      <c r="O66" s="696"/>
      <c r="P66" s="696"/>
      <c r="Q66" s="696"/>
      <c r="R66" s="696"/>
      <c r="S66" s="696"/>
      <c r="T66" s="696"/>
      <c r="U66" s="696"/>
      <c r="V66" s="696"/>
      <c r="W66" s="696"/>
      <c r="X66" s="696"/>
      <c r="Y66" s="696"/>
      <c r="Z66" s="696"/>
      <c r="AA66" s="696"/>
      <c r="AB66" s="696"/>
      <c r="AC66" s="696"/>
      <c r="AD66" s="696"/>
      <c r="AE66" s="696"/>
      <c r="AF66" s="696"/>
      <c r="AG66" s="696"/>
      <c r="AH66" s="696"/>
      <c r="AI66" s="696"/>
      <c r="AJ66" s="696"/>
      <c r="AK66" s="696"/>
      <c r="AL66" s="696"/>
      <c r="AM66" s="696"/>
      <c r="AN66" s="696"/>
      <c r="AO66" s="697"/>
      <c r="AP66" s="632"/>
      <c r="AQ66" s="695"/>
      <c r="AR66" s="696"/>
      <c r="AS66" s="696"/>
      <c r="AT66" s="696"/>
      <c r="AU66" s="696"/>
      <c r="AV66" s="696"/>
      <c r="AW66" s="696"/>
      <c r="AX66" s="696"/>
      <c r="AY66" s="696"/>
      <c r="AZ66" s="696"/>
      <c r="BA66" s="696"/>
      <c r="BB66" s="696"/>
      <c r="BC66" s="696"/>
      <c r="BD66" s="696"/>
      <c r="BE66" s="696"/>
      <c r="BF66" s="696"/>
      <c r="BG66" s="696"/>
      <c r="BH66" s="696"/>
      <c r="BI66" s="696"/>
      <c r="BJ66" s="696"/>
      <c r="BK66" s="696"/>
      <c r="BL66" s="696"/>
      <c r="BM66" s="696"/>
      <c r="BN66" s="696"/>
      <c r="BO66" s="696"/>
      <c r="BP66" s="696"/>
      <c r="BQ66" s="696"/>
      <c r="BR66" s="696"/>
      <c r="BS66" s="696"/>
      <c r="BT66" s="697"/>
    </row>
    <row r="67" spans="2:73">
      <c r="B67" s="691"/>
      <c r="C67" s="691"/>
      <c r="D67" s="691"/>
      <c r="E67" s="691"/>
      <c r="F67" s="691"/>
      <c r="G67" s="691"/>
      <c r="H67" s="691"/>
      <c r="I67" s="643"/>
      <c r="J67" s="643"/>
      <c r="K67" s="632"/>
      <c r="L67" s="695"/>
      <c r="M67" s="696"/>
      <c r="N67" s="696"/>
      <c r="O67" s="696"/>
      <c r="P67" s="696"/>
      <c r="Q67" s="696"/>
      <c r="R67" s="696"/>
      <c r="S67" s="696"/>
      <c r="T67" s="696"/>
      <c r="U67" s="696"/>
      <c r="V67" s="696"/>
      <c r="W67" s="696"/>
      <c r="X67" s="696"/>
      <c r="Y67" s="696"/>
      <c r="Z67" s="696"/>
      <c r="AA67" s="696"/>
      <c r="AB67" s="696"/>
      <c r="AC67" s="696"/>
      <c r="AD67" s="696"/>
      <c r="AE67" s="696"/>
      <c r="AF67" s="696"/>
      <c r="AG67" s="696"/>
      <c r="AH67" s="696"/>
      <c r="AI67" s="696"/>
      <c r="AJ67" s="696"/>
      <c r="AK67" s="696"/>
      <c r="AL67" s="696"/>
      <c r="AM67" s="696"/>
      <c r="AN67" s="696"/>
      <c r="AO67" s="697"/>
      <c r="AP67" s="632"/>
      <c r="AQ67" s="695"/>
      <c r="AR67" s="696"/>
      <c r="AS67" s="696"/>
      <c r="AT67" s="696"/>
      <c r="AU67" s="696"/>
      <c r="AV67" s="696"/>
      <c r="AW67" s="696"/>
      <c r="AX67" s="696"/>
      <c r="AY67" s="696"/>
      <c r="AZ67" s="696"/>
      <c r="BA67" s="696"/>
      <c r="BB67" s="696"/>
      <c r="BC67" s="696"/>
      <c r="BD67" s="696"/>
      <c r="BE67" s="696"/>
      <c r="BF67" s="696"/>
      <c r="BG67" s="696"/>
      <c r="BH67" s="696"/>
      <c r="BI67" s="696"/>
      <c r="BJ67" s="696"/>
      <c r="BK67" s="696"/>
      <c r="BL67" s="696"/>
      <c r="BM67" s="696"/>
      <c r="BN67" s="696"/>
      <c r="BO67" s="696"/>
      <c r="BP67" s="696"/>
      <c r="BQ67" s="696"/>
      <c r="BR67" s="696"/>
      <c r="BS67" s="696"/>
      <c r="BT67" s="697"/>
    </row>
    <row r="68" spans="2:73">
      <c r="B68" s="691"/>
      <c r="C68" s="691"/>
      <c r="D68" s="691"/>
      <c r="E68" s="691"/>
      <c r="F68" s="691"/>
      <c r="G68" s="691"/>
      <c r="H68" s="691"/>
      <c r="I68" s="643"/>
      <c r="J68" s="643"/>
      <c r="K68" s="632"/>
      <c r="L68" s="695"/>
      <c r="M68" s="696"/>
      <c r="N68" s="696"/>
      <c r="O68" s="696"/>
      <c r="P68" s="696"/>
      <c r="Q68" s="696"/>
      <c r="R68" s="696"/>
      <c r="S68" s="696"/>
      <c r="T68" s="696"/>
      <c r="U68" s="696"/>
      <c r="V68" s="696"/>
      <c r="W68" s="696"/>
      <c r="X68" s="696"/>
      <c r="Y68" s="696"/>
      <c r="Z68" s="696"/>
      <c r="AA68" s="696"/>
      <c r="AB68" s="696"/>
      <c r="AC68" s="696"/>
      <c r="AD68" s="696"/>
      <c r="AE68" s="696"/>
      <c r="AF68" s="696"/>
      <c r="AG68" s="696"/>
      <c r="AH68" s="696"/>
      <c r="AI68" s="696"/>
      <c r="AJ68" s="696"/>
      <c r="AK68" s="696"/>
      <c r="AL68" s="696"/>
      <c r="AM68" s="696"/>
      <c r="AN68" s="696"/>
      <c r="AO68" s="697"/>
      <c r="AP68" s="632"/>
      <c r="AQ68" s="695"/>
      <c r="AR68" s="696"/>
      <c r="AS68" s="696"/>
      <c r="AT68" s="696"/>
      <c r="AU68" s="696"/>
      <c r="AV68" s="696"/>
      <c r="AW68" s="696"/>
      <c r="AX68" s="696"/>
      <c r="AY68" s="696"/>
      <c r="AZ68" s="696"/>
      <c r="BA68" s="696"/>
      <c r="BB68" s="696"/>
      <c r="BC68" s="696"/>
      <c r="BD68" s="696"/>
      <c r="BE68" s="696"/>
      <c r="BF68" s="696"/>
      <c r="BG68" s="696"/>
      <c r="BH68" s="696"/>
      <c r="BI68" s="696"/>
      <c r="BJ68" s="696"/>
      <c r="BK68" s="696"/>
      <c r="BL68" s="696"/>
      <c r="BM68" s="696"/>
      <c r="BN68" s="696"/>
      <c r="BO68" s="696"/>
      <c r="BP68" s="696"/>
      <c r="BQ68" s="696"/>
      <c r="BR68" s="696"/>
      <c r="BS68" s="696"/>
      <c r="BT68" s="697"/>
    </row>
    <row r="69" spans="2:73">
      <c r="B69" s="691"/>
      <c r="C69" s="691"/>
      <c r="D69" s="691"/>
      <c r="E69" s="691"/>
      <c r="F69" s="691"/>
      <c r="G69" s="691"/>
      <c r="H69" s="691"/>
      <c r="I69" s="643"/>
      <c r="J69" s="643"/>
      <c r="K69" s="632"/>
      <c r="L69" s="695"/>
      <c r="M69" s="696"/>
      <c r="N69" s="696"/>
      <c r="O69" s="696"/>
      <c r="P69" s="696"/>
      <c r="Q69" s="696"/>
      <c r="R69" s="696"/>
      <c r="S69" s="696"/>
      <c r="T69" s="696"/>
      <c r="U69" s="696"/>
      <c r="V69" s="696"/>
      <c r="W69" s="696"/>
      <c r="X69" s="696"/>
      <c r="Y69" s="696"/>
      <c r="Z69" s="696"/>
      <c r="AA69" s="696"/>
      <c r="AB69" s="696"/>
      <c r="AC69" s="696"/>
      <c r="AD69" s="696"/>
      <c r="AE69" s="696"/>
      <c r="AF69" s="696"/>
      <c r="AG69" s="696"/>
      <c r="AH69" s="696"/>
      <c r="AI69" s="696"/>
      <c r="AJ69" s="696"/>
      <c r="AK69" s="696"/>
      <c r="AL69" s="696"/>
      <c r="AM69" s="696"/>
      <c r="AN69" s="696"/>
      <c r="AO69" s="697"/>
      <c r="AP69" s="632"/>
      <c r="AQ69" s="695"/>
      <c r="AR69" s="696"/>
      <c r="AS69" s="696"/>
      <c r="AT69" s="696"/>
      <c r="AU69" s="696"/>
      <c r="AV69" s="696"/>
      <c r="AW69" s="696"/>
      <c r="AX69" s="696"/>
      <c r="AY69" s="696"/>
      <c r="AZ69" s="696"/>
      <c r="BA69" s="696"/>
      <c r="BB69" s="696"/>
      <c r="BC69" s="696"/>
      <c r="BD69" s="696"/>
      <c r="BE69" s="696"/>
      <c r="BF69" s="696"/>
      <c r="BG69" s="696"/>
      <c r="BH69" s="696"/>
      <c r="BI69" s="696"/>
      <c r="BJ69" s="696"/>
      <c r="BK69" s="696"/>
      <c r="BL69" s="696"/>
      <c r="BM69" s="696"/>
      <c r="BN69" s="696"/>
      <c r="BO69" s="696"/>
      <c r="BP69" s="696"/>
      <c r="BQ69" s="696"/>
      <c r="BR69" s="696"/>
      <c r="BS69" s="696"/>
      <c r="BT69" s="697"/>
    </row>
    <row r="70" spans="2:73">
      <c r="B70" s="691"/>
      <c r="C70" s="691"/>
      <c r="D70" s="691"/>
      <c r="E70" s="691"/>
      <c r="F70" s="691"/>
      <c r="G70" s="691"/>
      <c r="H70" s="691"/>
      <c r="I70" s="643"/>
      <c r="J70" s="643"/>
      <c r="K70" s="632"/>
      <c r="L70" s="695"/>
      <c r="M70" s="696"/>
      <c r="N70" s="696"/>
      <c r="O70" s="696"/>
      <c r="P70" s="696"/>
      <c r="Q70" s="696"/>
      <c r="R70" s="696"/>
      <c r="S70" s="696"/>
      <c r="T70" s="696"/>
      <c r="U70" s="696"/>
      <c r="V70" s="696"/>
      <c r="W70" s="696"/>
      <c r="X70" s="696"/>
      <c r="Y70" s="696"/>
      <c r="Z70" s="696"/>
      <c r="AA70" s="696"/>
      <c r="AB70" s="696"/>
      <c r="AC70" s="696"/>
      <c r="AD70" s="696"/>
      <c r="AE70" s="696"/>
      <c r="AF70" s="696"/>
      <c r="AG70" s="696"/>
      <c r="AH70" s="696"/>
      <c r="AI70" s="696"/>
      <c r="AJ70" s="696"/>
      <c r="AK70" s="696"/>
      <c r="AL70" s="696"/>
      <c r="AM70" s="696"/>
      <c r="AN70" s="696"/>
      <c r="AO70" s="697"/>
      <c r="AP70" s="632"/>
      <c r="AQ70" s="695"/>
      <c r="AR70" s="696"/>
      <c r="AS70" s="696"/>
      <c r="AT70" s="696"/>
      <c r="AU70" s="696"/>
      <c r="AV70" s="696"/>
      <c r="AW70" s="696"/>
      <c r="AX70" s="696"/>
      <c r="AY70" s="696"/>
      <c r="AZ70" s="696"/>
      <c r="BA70" s="696"/>
      <c r="BB70" s="696"/>
      <c r="BC70" s="696"/>
      <c r="BD70" s="696"/>
      <c r="BE70" s="696"/>
      <c r="BF70" s="696"/>
      <c r="BG70" s="696"/>
      <c r="BH70" s="696"/>
      <c r="BI70" s="696"/>
      <c r="BJ70" s="696"/>
      <c r="BK70" s="696"/>
      <c r="BL70" s="696"/>
      <c r="BM70" s="696"/>
      <c r="BN70" s="696"/>
      <c r="BO70" s="696"/>
      <c r="BP70" s="696"/>
      <c r="BQ70" s="696"/>
      <c r="BR70" s="696"/>
      <c r="BS70" s="696"/>
      <c r="BT70" s="697"/>
    </row>
    <row r="71" spans="2:73">
      <c r="B71" s="691"/>
      <c r="C71" s="691"/>
      <c r="D71" s="691"/>
      <c r="E71" s="691"/>
      <c r="F71" s="691"/>
      <c r="G71" s="691"/>
      <c r="H71" s="691"/>
      <c r="I71" s="643"/>
      <c r="J71" s="643"/>
      <c r="K71" s="632"/>
      <c r="L71" s="695"/>
      <c r="M71" s="696"/>
      <c r="N71" s="696"/>
      <c r="O71" s="696"/>
      <c r="P71" s="696"/>
      <c r="Q71" s="696"/>
      <c r="R71" s="696"/>
      <c r="S71" s="696"/>
      <c r="T71" s="696"/>
      <c r="U71" s="696"/>
      <c r="V71" s="696"/>
      <c r="W71" s="696"/>
      <c r="X71" s="696"/>
      <c r="Y71" s="696"/>
      <c r="Z71" s="696"/>
      <c r="AA71" s="696"/>
      <c r="AB71" s="696"/>
      <c r="AC71" s="696"/>
      <c r="AD71" s="696"/>
      <c r="AE71" s="696"/>
      <c r="AF71" s="696"/>
      <c r="AG71" s="696"/>
      <c r="AH71" s="696"/>
      <c r="AI71" s="696"/>
      <c r="AJ71" s="696"/>
      <c r="AK71" s="696"/>
      <c r="AL71" s="696"/>
      <c r="AM71" s="696"/>
      <c r="AN71" s="696"/>
      <c r="AO71" s="697"/>
      <c r="AP71" s="632"/>
      <c r="AQ71" s="698"/>
      <c r="AR71" s="699"/>
      <c r="AS71" s="699"/>
      <c r="AT71" s="699"/>
      <c r="AU71" s="699"/>
      <c r="AV71" s="699"/>
      <c r="AW71" s="699"/>
      <c r="AX71" s="699"/>
      <c r="AY71" s="699"/>
      <c r="AZ71" s="699"/>
      <c r="BA71" s="699"/>
      <c r="BB71" s="699"/>
      <c r="BC71" s="699"/>
      <c r="BD71" s="699"/>
      <c r="BE71" s="699"/>
      <c r="BF71" s="699"/>
      <c r="BG71" s="699"/>
      <c r="BH71" s="699"/>
      <c r="BI71" s="699"/>
      <c r="BJ71" s="699"/>
      <c r="BK71" s="699"/>
      <c r="BL71" s="699"/>
      <c r="BM71" s="699"/>
      <c r="BN71" s="699"/>
      <c r="BO71" s="699"/>
      <c r="BP71" s="699"/>
      <c r="BQ71" s="699"/>
      <c r="BR71" s="699"/>
      <c r="BS71" s="699"/>
      <c r="BT71" s="700"/>
    </row>
    <row r="72" spans="2:73">
      <c r="B72" s="691"/>
      <c r="C72" s="691"/>
      <c r="D72" s="691"/>
      <c r="E72" s="691"/>
      <c r="F72" s="691"/>
      <c r="G72" s="691"/>
      <c r="H72" s="691"/>
      <c r="I72" s="643"/>
      <c r="J72" s="643"/>
      <c r="K72" s="632"/>
      <c r="L72" s="695"/>
      <c r="M72" s="696"/>
      <c r="N72" s="696"/>
      <c r="O72" s="696"/>
      <c r="P72" s="696"/>
      <c r="Q72" s="696"/>
      <c r="R72" s="696"/>
      <c r="S72" s="696"/>
      <c r="T72" s="696"/>
      <c r="U72" s="696"/>
      <c r="V72" s="696"/>
      <c r="W72" s="696"/>
      <c r="X72" s="696"/>
      <c r="Y72" s="696"/>
      <c r="Z72" s="696"/>
      <c r="AA72" s="696"/>
      <c r="AB72" s="696"/>
      <c r="AC72" s="696"/>
      <c r="AD72" s="696"/>
      <c r="AE72" s="696"/>
      <c r="AF72" s="696"/>
      <c r="AG72" s="696"/>
      <c r="AH72" s="696"/>
      <c r="AI72" s="696"/>
      <c r="AJ72" s="696"/>
      <c r="AK72" s="696"/>
      <c r="AL72" s="696"/>
      <c r="AM72" s="696"/>
      <c r="AN72" s="696"/>
      <c r="AO72" s="697"/>
      <c r="AP72" s="632"/>
      <c r="AQ72" s="692"/>
      <c r="AR72" s="693"/>
      <c r="AS72" s="693"/>
      <c r="AT72" s="693"/>
      <c r="AU72" s="693"/>
      <c r="AV72" s="693"/>
      <c r="AW72" s="693"/>
      <c r="AX72" s="693"/>
      <c r="AY72" s="693"/>
      <c r="AZ72" s="693"/>
      <c r="BA72" s="693"/>
      <c r="BB72" s="693"/>
      <c r="BC72" s="693"/>
      <c r="BD72" s="693"/>
      <c r="BE72" s="693"/>
      <c r="BF72" s="693"/>
      <c r="BG72" s="693"/>
      <c r="BH72" s="693"/>
      <c r="BI72" s="693"/>
      <c r="BJ72" s="693"/>
      <c r="BK72" s="693"/>
      <c r="BL72" s="693"/>
      <c r="BM72" s="693"/>
      <c r="BN72" s="693"/>
      <c r="BO72" s="693"/>
      <c r="BP72" s="693"/>
      <c r="BQ72" s="693"/>
      <c r="BR72" s="693"/>
      <c r="BS72" s="693"/>
      <c r="BT72" s="694"/>
    </row>
    <row r="73" spans="2:73">
      <c r="B73" s="691"/>
      <c r="C73" s="691"/>
      <c r="D73" s="691"/>
      <c r="E73" s="691"/>
      <c r="F73" s="691"/>
      <c r="G73" s="691"/>
      <c r="H73" s="691"/>
      <c r="I73" s="643"/>
      <c r="J73" s="643"/>
      <c r="K73" s="632"/>
      <c r="L73" s="695"/>
      <c r="M73" s="696"/>
      <c r="N73" s="696"/>
      <c r="O73" s="696"/>
      <c r="P73" s="696"/>
      <c r="Q73" s="696"/>
      <c r="R73" s="696"/>
      <c r="S73" s="696"/>
      <c r="T73" s="696"/>
      <c r="U73" s="696"/>
      <c r="V73" s="696"/>
      <c r="W73" s="696"/>
      <c r="X73" s="696"/>
      <c r="Y73" s="696"/>
      <c r="Z73" s="696"/>
      <c r="AA73" s="696"/>
      <c r="AB73" s="696"/>
      <c r="AC73" s="696"/>
      <c r="AD73" s="696"/>
      <c r="AE73" s="696"/>
      <c r="AF73" s="696"/>
      <c r="AG73" s="696"/>
      <c r="AH73" s="696"/>
      <c r="AI73" s="696"/>
      <c r="AJ73" s="696"/>
      <c r="AK73" s="696"/>
      <c r="AL73" s="696"/>
      <c r="AM73" s="696"/>
      <c r="AN73" s="696"/>
      <c r="AO73" s="697"/>
      <c r="AP73" s="632"/>
      <c r="AQ73" s="695"/>
      <c r="AR73" s="696"/>
      <c r="AS73" s="696"/>
      <c r="AT73" s="696"/>
      <c r="AU73" s="696"/>
      <c r="AV73" s="696"/>
      <c r="AW73" s="696"/>
      <c r="AX73" s="696"/>
      <c r="AY73" s="696"/>
      <c r="AZ73" s="696"/>
      <c r="BA73" s="696"/>
      <c r="BB73" s="696"/>
      <c r="BC73" s="696"/>
      <c r="BD73" s="696"/>
      <c r="BE73" s="696"/>
      <c r="BF73" s="696"/>
      <c r="BG73" s="696"/>
      <c r="BH73" s="696"/>
      <c r="BI73" s="696"/>
      <c r="BJ73" s="696"/>
      <c r="BK73" s="696"/>
      <c r="BL73" s="696"/>
      <c r="BM73" s="696"/>
      <c r="BN73" s="696"/>
      <c r="BO73" s="696"/>
      <c r="BP73" s="696"/>
      <c r="BQ73" s="696"/>
      <c r="BR73" s="696"/>
      <c r="BS73" s="696"/>
      <c r="BT73" s="697"/>
    </row>
    <row r="74" spans="2:73">
      <c r="B74" s="691"/>
      <c r="C74" s="691"/>
      <c r="D74" s="691"/>
      <c r="E74" s="691"/>
      <c r="F74" s="691"/>
      <c r="G74" s="691"/>
      <c r="H74" s="691"/>
      <c r="I74" s="643"/>
      <c r="J74" s="643"/>
      <c r="K74" s="632"/>
      <c r="L74" s="695"/>
      <c r="M74" s="696"/>
      <c r="N74" s="696"/>
      <c r="O74" s="696"/>
      <c r="P74" s="696"/>
      <c r="Q74" s="696"/>
      <c r="R74" s="696"/>
      <c r="S74" s="696"/>
      <c r="T74" s="696"/>
      <c r="U74" s="696"/>
      <c r="V74" s="696"/>
      <c r="W74" s="696"/>
      <c r="X74" s="696"/>
      <c r="Y74" s="696"/>
      <c r="Z74" s="696"/>
      <c r="AA74" s="696"/>
      <c r="AB74" s="696"/>
      <c r="AC74" s="696"/>
      <c r="AD74" s="696"/>
      <c r="AE74" s="696"/>
      <c r="AF74" s="696"/>
      <c r="AG74" s="696"/>
      <c r="AH74" s="696"/>
      <c r="AI74" s="696"/>
      <c r="AJ74" s="696"/>
      <c r="AK74" s="696"/>
      <c r="AL74" s="696"/>
      <c r="AM74" s="696"/>
      <c r="AN74" s="696"/>
      <c r="AO74" s="697"/>
      <c r="AP74" s="632"/>
      <c r="AQ74" s="695"/>
      <c r="AR74" s="696"/>
      <c r="AS74" s="696"/>
      <c r="AT74" s="696"/>
      <c r="AU74" s="696"/>
      <c r="AV74" s="696"/>
      <c r="AW74" s="696"/>
      <c r="AX74" s="696"/>
      <c r="AY74" s="696"/>
      <c r="AZ74" s="696"/>
      <c r="BA74" s="696"/>
      <c r="BB74" s="696"/>
      <c r="BC74" s="696"/>
      <c r="BD74" s="696"/>
      <c r="BE74" s="696"/>
      <c r="BF74" s="696"/>
      <c r="BG74" s="696"/>
      <c r="BH74" s="696"/>
      <c r="BI74" s="696"/>
      <c r="BJ74" s="696"/>
      <c r="BK74" s="696"/>
      <c r="BL74" s="696"/>
      <c r="BM74" s="696"/>
      <c r="BN74" s="696"/>
      <c r="BO74" s="696"/>
      <c r="BP74" s="696"/>
      <c r="BQ74" s="696"/>
      <c r="BR74" s="696"/>
      <c r="BS74" s="696"/>
      <c r="BT74" s="697"/>
    </row>
    <row r="75" spans="2:73">
      <c r="B75" s="691"/>
      <c r="C75" s="691"/>
      <c r="D75" s="691"/>
      <c r="E75" s="691"/>
      <c r="F75" s="691"/>
      <c r="G75" s="691"/>
      <c r="H75" s="691"/>
      <c r="I75" s="643"/>
      <c r="J75" s="643"/>
      <c r="K75" s="632"/>
      <c r="L75" s="695"/>
      <c r="M75" s="696"/>
      <c r="N75" s="696"/>
      <c r="O75" s="696"/>
      <c r="P75" s="696"/>
      <c r="Q75" s="696"/>
      <c r="R75" s="696"/>
      <c r="S75" s="696"/>
      <c r="T75" s="696"/>
      <c r="U75" s="696"/>
      <c r="V75" s="696"/>
      <c r="W75" s="696"/>
      <c r="X75" s="696"/>
      <c r="Y75" s="696"/>
      <c r="Z75" s="696"/>
      <c r="AA75" s="696"/>
      <c r="AB75" s="696"/>
      <c r="AC75" s="696"/>
      <c r="AD75" s="696"/>
      <c r="AE75" s="696"/>
      <c r="AF75" s="696"/>
      <c r="AG75" s="696"/>
      <c r="AH75" s="696"/>
      <c r="AI75" s="696"/>
      <c r="AJ75" s="696"/>
      <c r="AK75" s="696"/>
      <c r="AL75" s="696"/>
      <c r="AM75" s="696"/>
      <c r="AN75" s="696"/>
      <c r="AO75" s="697"/>
      <c r="AP75" s="632"/>
      <c r="AQ75" s="695"/>
      <c r="AR75" s="696"/>
      <c r="AS75" s="696"/>
      <c r="AT75" s="696"/>
      <c r="AU75" s="696"/>
      <c r="AV75" s="696"/>
      <c r="AW75" s="696"/>
      <c r="AX75" s="696"/>
      <c r="AY75" s="696"/>
      <c r="AZ75" s="696"/>
      <c r="BA75" s="696"/>
      <c r="BB75" s="696"/>
      <c r="BC75" s="696"/>
      <c r="BD75" s="696"/>
      <c r="BE75" s="696"/>
      <c r="BF75" s="696"/>
      <c r="BG75" s="696"/>
      <c r="BH75" s="696"/>
      <c r="BI75" s="696"/>
      <c r="BJ75" s="696"/>
      <c r="BK75" s="696"/>
      <c r="BL75" s="696"/>
      <c r="BM75" s="696"/>
      <c r="BN75" s="696"/>
      <c r="BO75" s="696"/>
      <c r="BP75" s="696"/>
      <c r="BQ75" s="696"/>
      <c r="BR75" s="696"/>
      <c r="BS75" s="696"/>
      <c r="BT75" s="697"/>
    </row>
    <row r="76" spans="2:73">
      <c r="B76" s="691"/>
      <c r="C76" s="691"/>
      <c r="D76" s="691"/>
      <c r="E76" s="691"/>
      <c r="F76" s="691"/>
      <c r="G76" s="691"/>
      <c r="H76" s="691"/>
      <c r="I76" s="643"/>
      <c r="J76" s="643"/>
      <c r="K76" s="632"/>
      <c r="L76" s="695"/>
      <c r="M76" s="696"/>
      <c r="N76" s="696"/>
      <c r="O76" s="696"/>
      <c r="P76" s="696"/>
      <c r="Q76" s="696"/>
      <c r="R76" s="696"/>
      <c r="S76" s="696"/>
      <c r="T76" s="696"/>
      <c r="U76" s="696"/>
      <c r="V76" s="696"/>
      <c r="W76" s="696"/>
      <c r="X76" s="696"/>
      <c r="Y76" s="696"/>
      <c r="Z76" s="696"/>
      <c r="AA76" s="696"/>
      <c r="AB76" s="696"/>
      <c r="AC76" s="696"/>
      <c r="AD76" s="696"/>
      <c r="AE76" s="696"/>
      <c r="AF76" s="696"/>
      <c r="AG76" s="696"/>
      <c r="AH76" s="696"/>
      <c r="AI76" s="696"/>
      <c r="AJ76" s="696"/>
      <c r="AK76" s="696"/>
      <c r="AL76" s="696"/>
      <c r="AM76" s="696"/>
      <c r="AN76" s="696"/>
      <c r="AO76" s="697"/>
      <c r="AP76" s="632"/>
      <c r="AQ76" s="695"/>
      <c r="AR76" s="696"/>
      <c r="AS76" s="696"/>
      <c r="AT76" s="696"/>
      <c r="AU76" s="696"/>
      <c r="AV76" s="696"/>
      <c r="AW76" s="696"/>
      <c r="AX76" s="696"/>
      <c r="AY76" s="696"/>
      <c r="AZ76" s="696"/>
      <c r="BA76" s="696"/>
      <c r="BB76" s="696"/>
      <c r="BC76" s="696"/>
      <c r="BD76" s="696"/>
      <c r="BE76" s="696"/>
      <c r="BF76" s="696"/>
      <c r="BG76" s="696"/>
      <c r="BH76" s="696"/>
      <c r="BI76" s="696"/>
      <c r="BJ76" s="696"/>
      <c r="BK76" s="696"/>
      <c r="BL76" s="696"/>
      <c r="BM76" s="696"/>
      <c r="BN76" s="696"/>
      <c r="BO76" s="696"/>
      <c r="BP76" s="696"/>
      <c r="BQ76" s="696"/>
      <c r="BR76" s="696"/>
      <c r="BS76" s="696"/>
      <c r="BT76" s="697"/>
    </row>
    <row r="77" spans="2:73">
      <c r="B77" s="691"/>
      <c r="C77" s="691"/>
      <c r="D77" s="691"/>
      <c r="E77" s="691"/>
      <c r="F77" s="691"/>
      <c r="G77" s="691"/>
      <c r="H77" s="691"/>
      <c r="I77" s="643"/>
      <c r="J77" s="643"/>
      <c r="K77" s="632"/>
      <c r="L77" s="695"/>
      <c r="M77" s="696"/>
      <c r="N77" s="696"/>
      <c r="O77" s="696"/>
      <c r="P77" s="696"/>
      <c r="Q77" s="696"/>
      <c r="R77" s="696"/>
      <c r="S77" s="696"/>
      <c r="T77" s="696"/>
      <c r="U77" s="696"/>
      <c r="V77" s="696"/>
      <c r="W77" s="696"/>
      <c r="X77" s="696"/>
      <c r="Y77" s="696"/>
      <c r="Z77" s="696"/>
      <c r="AA77" s="696"/>
      <c r="AB77" s="696"/>
      <c r="AC77" s="696"/>
      <c r="AD77" s="696"/>
      <c r="AE77" s="696"/>
      <c r="AF77" s="696"/>
      <c r="AG77" s="696"/>
      <c r="AH77" s="696"/>
      <c r="AI77" s="696"/>
      <c r="AJ77" s="696"/>
      <c r="AK77" s="696"/>
      <c r="AL77" s="696"/>
      <c r="AM77" s="696"/>
      <c r="AN77" s="696"/>
      <c r="AO77" s="697"/>
      <c r="AP77" s="632"/>
      <c r="AQ77" s="695"/>
      <c r="AR77" s="696"/>
      <c r="AS77" s="696"/>
      <c r="AT77" s="696"/>
      <c r="AU77" s="696"/>
      <c r="AV77" s="696"/>
      <c r="AW77" s="696"/>
      <c r="AX77" s="696"/>
      <c r="AY77" s="696"/>
      <c r="AZ77" s="696"/>
      <c r="BA77" s="696"/>
      <c r="BB77" s="696"/>
      <c r="BC77" s="696"/>
      <c r="BD77" s="696"/>
      <c r="BE77" s="696"/>
      <c r="BF77" s="696"/>
      <c r="BG77" s="696"/>
      <c r="BH77" s="696"/>
      <c r="BI77" s="696"/>
      <c r="BJ77" s="696"/>
      <c r="BK77" s="696"/>
      <c r="BL77" s="696"/>
      <c r="BM77" s="696"/>
      <c r="BN77" s="696"/>
      <c r="BO77" s="696"/>
      <c r="BP77" s="696"/>
      <c r="BQ77" s="696"/>
      <c r="BR77" s="696"/>
      <c r="BS77" s="696"/>
      <c r="BT77" s="697"/>
    </row>
    <row r="78" spans="2:73">
      <c r="B78" s="691"/>
      <c r="C78" s="691"/>
      <c r="D78" s="691"/>
      <c r="E78" s="691"/>
      <c r="F78" s="691"/>
      <c r="G78" s="691"/>
      <c r="H78" s="691"/>
      <c r="I78" s="643"/>
      <c r="J78" s="643"/>
      <c r="K78" s="632"/>
      <c r="L78" s="695"/>
      <c r="M78" s="696"/>
      <c r="N78" s="696"/>
      <c r="O78" s="696"/>
      <c r="P78" s="696"/>
      <c r="Q78" s="696"/>
      <c r="R78" s="696"/>
      <c r="S78" s="696"/>
      <c r="T78" s="696"/>
      <c r="U78" s="696"/>
      <c r="V78" s="696"/>
      <c r="W78" s="696"/>
      <c r="X78" s="696"/>
      <c r="Y78" s="696"/>
      <c r="Z78" s="696"/>
      <c r="AA78" s="696"/>
      <c r="AB78" s="696"/>
      <c r="AC78" s="696"/>
      <c r="AD78" s="696"/>
      <c r="AE78" s="696"/>
      <c r="AF78" s="696"/>
      <c r="AG78" s="696"/>
      <c r="AH78" s="696"/>
      <c r="AI78" s="696"/>
      <c r="AJ78" s="696"/>
      <c r="AK78" s="696"/>
      <c r="AL78" s="696"/>
      <c r="AM78" s="696"/>
      <c r="AN78" s="696"/>
      <c r="AO78" s="697"/>
      <c r="AP78" s="632"/>
      <c r="AQ78" s="695"/>
      <c r="AR78" s="696"/>
      <c r="AS78" s="696"/>
      <c r="AT78" s="696"/>
      <c r="AU78" s="696"/>
      <c r="AV78" s="696"/>
      <c r="AW78" s="696"/>
      <c r="AX78" s="696"/>
      <c r="AY78" s="696"/>
      <c r="AZ78" s="696"/>
      <c r="BA78" s="696"/>
      <c r="BB78" s="696"/>
      <c r="BC78" s="696"/>
      <c r="BD78" s="696"/>
      <c r="BE78" s="696"/>
      <c r="BF78" s="696"/>
      <c r="BG78" s="696"/>
      <c r="BH78" s="696"/>
      <c r="BI78" s="696"/>
      <c r="BJ78" s="696"/>
      <c r="BK78" s="696"/>
      <c r="BL78" s="696"/>
      <c r="BM78" s="696"/>
      <c r="BN78" s="696"/>
      <c r="BO78" s="696"/>
      <c r="BP78" s="696"/>
      <c r="BQ78" s="696"/>
      <c r="BR78" s="696"/>
      <c r="BS78" s="696"/>
      <c r="BT78" s="697"/>
    </row>
    <row r="79" spans="2:73" ht="15.75">
      <c r="B79" s="691"/>
      <c r="C79" s="691"/>
      <c r="D79" s="691"/>
      <c r="E79" s="691"/>
      <c r="F79" s="691"/>
      <c r="G79" s="691"/>
      <c r="H79" s="691"/>
      <c r="I79" s="643"/>
      <c r="J79" s="643"/>
      <c r="K79" s="632"/>
      <c r="L79" s="695"/>
      <c r="M79" s="696"/>
      <c r="N79" s="696"/>
      <c r="O79" s="696"/>
      <c r="P79" s="696"/>
      <c r="Q79" s="696"/>
      <c r="R79" s="696"/>
      <c r="S79" s="696"/>
      <c r="T79" s="696"/>
      <c r="U79" s="696"/>
      <c r="V79" s="696"/>
      <c r="W79" s="696"/>
      <c r="X79" s="696"/>
      <c r="Y79" s="696"/>
      <c r="Z79" s="696"/>
      <c r="AA79" s="696"/>
      <c r="AB79" s="696"/>
      <c r="AC79" s="696"/>
      <c r="AD79" s="696"/>
      <c r="AE79" s="696"/>
      <c r="AF79" s="696"/>
      <c r="AG79" s="696"/>
      <c r="AH79" s="696"/>
      <c r="AI79" s="696"/>
      <c r="AJ79" s="696"/>
      <c r="AK79" s="696"/>
      <c r="AL79" s="696"/>
      <c r="AM79" s="696"/>
      <c r="AN79" s="696"/>
      <c r="AO79" s="697"/>
      <c r="AP79" s="632"/>
      <c r="AQ79" s="695"/>
      <c r="AR79" s="696"/>
      <c r="AS79" s="696"/>
      <c r="AT79" s="696"/>
      <c r="AU79" s="696"/>
      <c r="AV79" s="696"/>
      <c r="AW79" s="696"/>
      <c r="AX79" s="696"/>
      <c r="AY79" s="696"/>
      <c r="AZ79" s="696"/>
      <c r="BA79" s="696"/>
      <c r="BB79" s="696"/>
      <c r="BC79" s="696"/>
      <c r="BD79" s="696"/>
      <c r="BE79" s="696"/>
      <c r="BF79" s="696"/>
      <c r="BG79" s="696"/>
      <c r="BH79" s="696"/>
      <c r="BI79" s="696"/>
      <c r="BJ79" s="696"/>
      <c r="BK79" s="696"/>
      <c r="BL79" s="696"/>
      <c r="BM79" s="696"/>
      <c r="BN79" s="696"/>
      <c r="BO79" s="696"/>
      <c r="BP79" s="696"/>
      <c r="BQ79" s="696"/>
      <c r="BR79" s="696"/>
      <c r="BS79" s="696"/>
      <c r="BT79" s="697"/>
      <c r="BU79" s="163"/>
    </row>
    <row r="80" spans="2:73" ht="15.75">
      <c r="B80" s="691"/>
      <c r="C80" s="691"/>
      <c r="D80" s="691"/>
      <c r="E80" s="691"/>
      <c r="F80" s="691"/>
      <c r="G80" s="691"/>
      <c r="H80" s="691"/>
      <c r="I80" s="643"/>
      <c r="J80" s="643"/>
      <c r="K80" s="632"/>
      <c r="L80" s="695"/>
      <c r="M80" s="696"/>
      <c r="N80" s="696"/>
      <c r="O80" s="696"/>
      <c r="P80" s="696"/>
      <c r="Q80" s="696"/>
      <c r="R80" s="696"/>
      <c r="S80" s="696"/>
      <c r="T80" s="696"/>
      <c r="U80" s="696"/>
      <c r="V80" s="696"/>
      <c r="W80" s="696"/>
      <c r="X80" s="696"/>
      <c r="Y80" s="696"/>
      <c r="Z80" s="696"/>
      <c r="AA80" s="696"/>
      <c r="AB80" s="696"/>
      <c r="AC80" s="696"/>
      <c r="AD80" s="696"/>
      <c r="AE80" s="696"/>
      <c r="AF80" s="696"/>
      <c r="AG80" s="696"/>
      <c r="AH80" s="696"/>
      <c r="AI80" s="696"/>
      <c r="AJ80" s="696"/>
      <c r="AK80" s="696"/>
      <c r="AL80" s="696"/>
      <c r="AM80" s="696"/>
      <c r="AN80" s="696"/>
      <c r="AO80" s="697"/>
      <c r="AP80" s="632"/>
      <c r="AQ80" s="695"/>
      <c r="AR80" s="696"/>
      <c r="AS80" s="696"/>
      <c r="AT80" s="696"/>
      <c r="AU80" s="696"/>
      <c r="AV80" s="696"/>
      <c r="AW80" s="696"/>
      <c r="AX80" s="696"/>
      <c r="AY80" s="696"/>
      <c r="AZ80" s="696"/>
      <c r="BA80" s="696"/>
      <c r="BB80" s="696"/>
      <c r="BC80" s="696"/>
      <c r="BD80" s="696"/>
      <c r="BE80" s="696"/>
      <c r="BF80" s="696"/>
      <c r="BG80" s="696"/>
      <c r="BH80" s="696"/>
      <c r="BI80" s="696"/>
      <c r="BJ80" s="696"/>
      <c r="BK80" s="696"/>
      <c r="BL80" s="696"/>
      <c r="BM80" s="696"/>
      <c r="BN80" s="696"/>
      <c r="BO80" s="696"/>
      <c r="BP80" s="696"/>
      <c r="BQ80" s="696"/>
      <c r="BR80" s="696"/>
      <c r="BS80" s="696"/>
      <c r="BT80" s="697"/>
      <c r="BU80" s="163"/>
    </row>
    <row r="81" spans="2:73">
      <c r="B81" s="691"/>
      <c r="C81" s="691"/>
      <c r="D81" s="691"/>
      <c r="E81" s="691"/>
      <c r="F81" s="691"/>
      <c r="G81" s="691"/>
      <c r="H81" s="691"/>
      <c r="I81" s="643"/>
      <c r="J81" s="643"/>
      <c r="K81" s="632"/>
      <c r="L81" s="695"/>
      <c r="M81" s="696"/>
      <c r="N81" s="696"/>
      <c r="O81" s="696"/>
      <c r="P81" s="696"/>
      <c r="Q81" s="696"/>
      <c r="R81" s="696"/>
      <c r="S81" s="696"/>
      <c r="T81" s="696"/>
      <c r="U81" s="696"/>
      <c r="V81" s="696"/>
      <c r="W81" s="696"/>
      <c r="X81" s="696"/>
      <c r="Y81" s="696"/>
      <c r="Z81" s="696"/>
      <c r="AA81" s="696"/>
      <c r="AB81" s="696"/>
      <c r="AC81" s="696"/>
      <c r="AD81" s="696"/>
      <c r="AE81" s="696"/>
      <c r="AF81" s="696"/>
      <c r="AG81" s="696"/>
      <c r="AH81" s="696"/>
      <c r="AI81" s="696"/>
      <c r="AJ81" s="696"/>
      <c r="AK81" s="696"/>
      <c r="AL81" s="696"/>
      <c r="AM81" s="696"/>
      <c r="AN81" s="696"/>
      <c r="AO81" s="697"/>
      <c r="AP81" s="632"/>
      <c r="AQ81" s="695"/>
      <c r="AR81" s="696"/>
      <c r="AS81" s="696"/>
      <c r="AT81" s="696"/>
      <c r="AU81" s="696"/>
      <c r="AV81" s="696"/>
      <c r="AW81" s="696"/>
      <c r="AX81" s="696"/>
      <c r="AY81" s="696"/>
      <c r="AZ81" s="696"/>
      <c r="BA81" s="696"/>
      <c r="BB81" s="696"/>
      <c r="BC81" s="696"/>
      <c r="BD81" s="696"/>
      <c r="BE81" s="696"/>
      <c r="BF81" s="696"/>
      <c r="BG81" s="696"/>
      <c r="BH81" s="696"/>
      <c r="BI81" s="696"/>
      <c r="BJ81" s="696"/>
      <c r="BK81" s="696"/>
      <c r="BL81" s="696"/>
      <c r="BM81" s="696"/>
      <c r="BN81" s="696"/>
      <c r="BO81" s="696"/>
      <c r="BP81" s="696"/>
      <c r="BQ81" s="696"/>
      <c r="BR81" s="696"/>
      <c r="BS81" s="696"/>
      <c r="BT81" s="697"/>
    </row>
    <row r="82" spans="2:73" ht="15.75">
      <c r="B82" s="691"/>
      <c r="C82" s="691"/>
      <c r="D82" s="691"/>
      <c r="E82" s="691"/>
      <c r="F82" s="691"/>
      <c r="G82" s="691"/>
      <c r="H82" s="691"/>
      <c r="I82" s="643"/>
      <c r="J82" s="643"/>
      <c r="K82" s="632"/>
      <c r="L82" s="695"/>
      <c r="M82" s="696"/>
      <c r="N82" s="696"/>
      <c r="O82" s="696"/>
      <c r="P82" s="696"/>
      <c r="Q82" s="696"/>
      <c r="R82" s="696"/>
      <c r="S82" s="696"/>
      <c r="T82" s="696"/>
      <c r="U82" s="696"/>
      <c r="V82" s="696"/>
      <c r="W82" s="696"/>
      <c r="X82" s="696"/>
      <c r="Y82" s="696"/>
      <c r="Z82" s="696"/>
      <c r="AA82" s="696"/>
      <c r="AB82" s="696"/>
      <c r="AC82" s="696"/>
      <c r="AD82" s="696"/>
      <c r="AE82" s="696"/>
      <c r="AF82" s="696"/>
      <c r="AG82" s="696"/>
      <c r="AH82" s="696"/>
      <c r="AI82" s="696"/>
      <c r="AJ82" s="696"/>
      <c r="AK82" s="696"/>
      <c r="AL82" s="696"/>
      <c r="AM82" s="696"/>
      <c r="AN82" s="696"/>
      <c r="AO82" s="697"/>
      <c r="AP82" s="632"/>
      <c r="AQ82" s="695"/>
      <c r="AR82" s="696"/>
      <c r="AS82" s="696"/>
      <c r="AT82" s="696"/>
      <c r="AU82" s="696"/>
      <c r="AV82" s="696"/>
      <c r="AW82" s="696"/>
      <c r="AX82" s="696"/>
      <c r="AY82" s="696"/>
      <c r="AZ82" s="696"/>
      <c r="BA82" s="696"/>
      <c r="BB82" s="696"/>
      <c r="BC82" s="696"/>
      <c r="BD82" s="696"/>
      <c r="BE82" s="696"/>
      <c r="BF82" s="696"/>
      <c r="BG82" s="696"/>
      <c r="BH82" s="696"/>
      <c r="BI82" s="696"/>
      <c r="BJ82" s="696"/>
      <c r="BK82" s="696"/>
      <c r="BL82" s="696"/>
      <c r="BM82" s="696"/>
      <c r="BN82" s="696"/>
      <c r="BO82" s="696"/>
      <c r="BP82" s="696"/>
      <c r="BQ82" s="696"/>
      <c r="BR82" s="696"/>
      <c r="BS82" s="696"/>
      <c r="BT82" s="697"/>
      <c r="BU82" s="163"/>
    </row>
    <row r="83" spans="2:73" ht="15.75">
      <c r="B83" s="691"/>
      <c r="C83" s="691"/>
      <c r="D83" s="691"/>
      <c r="E83" s="691"/>
      <c r="F83" s="691"/>
      <c r="G83" s="691"/>
      <c r="H83" s="691"/>
      <c r="I83" s="643"/>
      <c r="J83" s="643"/>
      <c r="K83" s="632"/>
      <c r="L83" s="695"/>
      <c r="M83" s="696"/>
      <c r="N83" s="696"/>
      <c r="O83" s="696"/>
      <c r="P83" s="696"/>
      <c r="Q83" s="696"/>
      <c r="R83" s="696"/>
      <c r="S83" s="696"/>
      <c r="T83" s="696"/>
      <c r="U83" s="696"/>
      <c r="V83" s="696"/>
      <c r="W83" s="696"/>
      <c r="X83" s="696"/>
      <c r="Y83" s="696"/>
      <c r="Z83" s="696"/>
      <c r="AA83" s="696"/>
      <c r="AB83" s="696"/>
      <c r="AC83" s="696"/>
      <c r="AD83" s="696"/>
      <c r="AE83" s="696"/>
      <c r="AF83" s="696"/>
      <c r="AG83" s="696"/>
      <c r="AH83" s="696"/>
      <c r="AI83" s="696"/>
      <c r="AJ83" s="696"/>
      <c r="AK83" s="696"/>
      <c r="AL83" s="696"/>
      <c r="AM83" s="696"/>
      <c r="AN83" s="696"/>
      <c r="AO83" s="697"/>
      <c r="AP83" s="632"/>
      <c r="AQ83" s="695"/>
      <c r="AR83" s="696"/>
      <c r="AS83" s="696"/>
      <c r="AT83" s="696"/>
      <c r="AU83" s="696"/>
      <c r="AV83" s="696"/>
      <c r="AW83" s="696"/>
      <c r="AX83" s="696"/>
      <c r="AY83" s="696"/>
      <c r="AZ83" s="696"/>
      <c r="BA83" s="696"/>
      <c r="BB83" s="696"/>
      <c r="BC83" s="696"/>
      <c r="BD83" s="696"/>
      <c r="BE83" s="696"/>
      <c r="BF83" s="696"/>
      <c r="BG83" s="696"/>
      <c r="BH83" s="696"/>
      <c r="BI83" s="696"/>
      <c r="BJ83" s="696"/>
      <c r="BK83" s="696"/>
      <c r="BL83" s="696"/>
      <c r="BM83" s="696"/>
      <c r="BN83" s="696"/>
      <c r="BO83" s="696"/>
      <c r="BP83" s="696"/>
      <c r="BQ83" s="696"/>
      <c r="BR83" s="696"/>
      <c r="BS83" s="696"/>
      <c r="BT83" s="697"/>
      <c r="BU83" s="163"/>
    </row>
    <row r="84" spans="2:73" ht="15.75">
      <c r="B84" s="691"/>
      <c r="C84" s="691"/>
      <c r="D84" s="691"/>
      <c r="E84" s="691"/>
      <c r="F84" s="691"/>
      <c r="G84" s="691"/>
      <c r="H84" s="691"/>
      <c r="I84" s="643"/>
      <c r="J84" s="643"/>
      <c r="K84" s="632"/>
      <c r="L84" s="695"/>
      <c r="M84" s="696"/>
      <c r="N84" s="696"/>
      <c r="O84" s="696"/>
      <c r="P84" s="696"/>
      <c r="Q84" s="696"/>
      <c r="R84" s="696"/>
      <c r="S84" s="696"/>
      <c r="T84" s="696"/>
      <c r="U84" s="696"/>
      <c r="V84" s="696"/>
      <c r="W84" s="696"/>
      <c r="X84" s="696"/>
      <c r="Y84" s="696"/>
      <c r="Z84" s="696"/>
      <c r="AA84" s="696"/>
      <c r="AB84" s="696"/>
      <c r="AC84" s="696"/>
      <c r="AD84" s="696"/>
      <c r="AE84" s="696"/>
      <c r="AF84" s="696"/>
      <c r="AG84" s="696"/>
      <c r="AH84" s="696"/>
      <c r="AI84" s="696"/>
      <c r="AJ84" s="696"/>
      <c r="AK84" s="696"/>
      <c r="AL84" s="696"/>
      <c r="AM84" s="696"/>
      <c r="AN84" s="696"/>
      <c r="AO84" s="697"/>
      <c r="AP84" s="632"/>
      <c r="AQ84" s="695"/>
      <c r="AR84" s="696"/>
      <c r="AS84" s="696"/>
      <c r="AT84" s="696"/>
      <c r="AU84" s="696"/>
      <c r="AV84" s="696"/>
      <c r="AW84" s="696"/>
      <c r="AX84" s="696"/>
      <c r="AY84" s="696"/>
      <c r="AZ84" s="696"/>
      <c r="BA84" s="696"/>
      <c r="BB84" s="696"/>
      <c r="BC84" s="696"/>
      <c r="BD84" s="696"/>
      <c r="BE84" s="696"/>
      <c r="BF84" s="696"/>
      <c r="BG84" s="696"/>
      <c r="BH84" s="696"/>
      <c r="BI84" s="696"/>
      <c r="BJ84" s="696"/>
      <c r="BK84" s="696"/>
      <c r="BL84" s="696"/>
      <c r="BM84" s="696"/>
      <c r="BN84" s="696"/>
      <c r="BO84" s="696"/>
      <c r="BP84" s="696"/>
      <c r="BQ84" s="696"/>
      <c r="BR84" s="696"/>
      <c r="BS84" s="696"/>
      <c r="BT84" s="697"/>
      <c r="BU84" s="163"/>
    </row>
    <row r="85" spans="2:73">
      <c r="B85" s="691"/>
      <c r="C85" s="691"/>
      <c r="D85" s="691"/>
      <c r="E85" s="691"/>
      <c r="F85" s="691"/>
      <c r="G85" s="691"/>
      <c r="H85" s="691"/>
      <c r="I85" s="643"/>
      <c r="J85" s="643"/>
      <c r="K85" s="632"/>
      <c r="L85" s="695"/>
      <c r="M85" s="696"/>
      <c r="N85" s="696"/>
      <c r="O85" s="696"/>
      <c r="P85" s="696"/>
      <c r="Q85" s="696"/>
      <c r="R85" s="696"/>
      <c r="S85" s="696"/>
      <c r="T85" s="696"/>
      <c r="U85" s="696"/>
      <c r="V85" s="696"/>
      <c r="W85" s="696"/>
      <c r="X85" s="696"/>
      <c r="Y85" s="696"/>
      <c r="Z85" s="696"/>
      <c r="AA85" s="696"/>
      <c r="AB85" s="696"/>
      <c r="AC85" s="696"/>
      <c r="AD85" s="696"/>
      <c r="AE85" s="696"/>
      <c r="AF85" s="696"/>
      <c r="AG85" s="696"/>
      <c r="AH85" s="696"/>
      <c r="AI85" s="696"/>
      <c r="AJ85" s="696"/>
      <c r="AK85" s="696"/>
      <c r="AL85" s="696"/>
      <c r="AM85" s="696"/>
      <c r="AN85" s="696"/>
      <c r="AO85" s="697"/>
      <c r="AP85" s="632"/>
      <c r="AQ85" s="695"/>
      <c r="AR85" s="696"/>
      <c r="AS85" s="696"/>
      <c r="AT85" s="696"/>
      <c r="AU85" s="696"/>
      <c r="AV85" s="696"/>
      <c r="AW85" s="696"/>
      <c r="AX85" s="696"/>
      <c r="AY85" s="696"/>
      <c r="AZ85" s="696"/>
      <c r="BA85" s="696"/>
      <c r="BB85" s="696"/>
      <c r="BC85" s="696"/>
      <c r="BD85" s="696"/>
      <c r="BE85" s="696"/>
      <c r="BF85" s="696"/>
      <c r="BG85" s="696"/>
      <c r="BH85" s="696"/>
      <c r="BI85" s="696"/>
      <c r="BJ85" s="696"/>
      <c r="BK85" s="696"/>
      <c r="BL85" s="696"/>
      <c r="BM85" s="696"/>
      <c r="BN85" s="696"/>
      <c r="BO85" s="696"/>
      <c r="BP85" s="696"/>
      <c r="BQ85" s="696"/>
      <c r="BR85" s="696"/>
      <c r="BS85" s="696"/>
      <c r="BT85" s="697"/>
    </row>
    <row r="86" spans="2:73">
      <c r="B86" s="691"/>
      <c r="C86" s="691"/>
      <c r="D86" s="691"/>
      <c r="E86" s="691"/>
      <c r="F86" s="691"/>
      <c r="G86" s="691"/>
      <c r="H86" s="691"/>
      <c r="I86" s="643"/>
      <c r="J86" s="643"/>
      <c r="K86" s="632"/>
      <c r="L86" s="695"/>
      <c r="M86" s="696"/>
      <c r="N86" s="696"/>
      <c r="O86" s="696"/>
      <c r="P86" s="696"/>
      <c r="Q86" s="696"/>
      <c r="R86" s="696"/>
      <c r="S86" s="696"/>
      <c r="T86" s="696"/>
      <c r="U86" s="696"/>
      <c r="V86" s="696"/>
      <c r="W86" s="696"/>
      <c r="X86" s="696"/>
      <c r="Y86" s="696"/>
      <c r="Z86" s="696"/>
      <c r="AA86" s="696"/>
      <c r="AB86" s="696"/>
      <c r="AC86" s="696"/>
      <c r="AD86" s="696"/>
      <c r="AE86" s="696"/>
      <c r="AF86" s="696"/>
      <c r="AG86" s="696"/>
      <c r="AH86" s="696"/>
      <c r="AI86" s="696"/>
      <c r="AJ86" s="696"/>
      <c r="AK86" s="696"/>
      <c r="AL86" s="696"/>
      <c r="AM86" s="696"/>
      <c r="AN86" s="696"/>
      <c r="AO86" s="697"/>
      <c r="AP86" s="632"/>
      <c r="AQ86" s="695"/>
      <c r="AR86" s="696"/>
      <c r="AS86" s="696"/>
      <c r="AT86" s="696"/>
      <c r="AU86" s="696"/>
      <c r="AV86" s="696"/>
      <c r="AW86" s="696"/>
      <c r="AX86" s="696"/>
      <c r="AY86" s="696"/>
      <c r="AZ86" s="696"/>
      <c r="BA86" s="696"/>
      <c r="BB86" s="696"/>
      <c r="BC86" s="696"/>
      <c r="BD86" s="696"/>
      <c r="BE86" s="696"/>
      <c r="BF86" s="696"/>
      <c r="BG86" s="696"/>
      <c r="BH86" s="696"/>
      <c r="BI86" s="696"/>
      <c r="BJ86" s="696"/>
      <c r="BK86" s="696"/>
      <c r="BL86" s="696"/>
      <c r="BM86" s="696"/>
      <c r="BN86" s="696"/>
      <c r="BO86" s="696"/>
      <c r="BP86" s="696"/>
      <c r="BQ86" s="696"/>
      <c r="BR86" s="696"/>
      <c r="BS86" s="696"/>
      <c r="BT86" s="697"/>
    </row>
    <row r="87" spans="2:73">
      <c r="B87" s="691"/>
      <c r="C87" s="691"/>
      <c r="D87" s="691"/>
      <c r="E87" s="691"/>
      <c r="F87" s="691"/>
      <c r="G87" s="691"/>
      <c r="H87" s="691"/>
      <c r="I87" s="643"/>
      <c r="J87" s="643"/>
      <c r="K87" s="632"/>
      <c r="L87" s="695"/>
      <c r="M87" s="696"/>
      <c r="N87" s="696"/>
      <c r="O87" s="696"/>
      <c r="P87" s="696"/>
      <c r="Q87" s="696"/>
      <c r="R87" s="696"/>
      <c r="S87" s="696"/>
      <c r="T87" s="696"/>
      <c r="U87" s="696"/>
      <c r="V87" s="696"/>
      <c r="W87" s="696"/>
      <c r="X87" s="696"/>
      <c r="Y87" s="696"/>
      <c r="Z87" s="696"/>
      <c r="AA87" s="696"/>
      <c r="AB87" s="696"/>
      <c r="AC87" s="696"/>
      <c r="AD87" s="696"/>
      <c r="AE87" s="696"/>
      <c r="AF87" s="696"/>
      <c r="AG87" s="696"/>
      <c r="AH87" s="696"/>
      <c r="AI87" s="696"/>
      <c r="AJ87" s="696"/>
      <c r="AK87" s="696"/>
      <c r="AL87" s="696"/>
      <c r="AM87" s="696"/>
      <c r="AN87" s="696"/>
      <c r="AO87" s="697"/>
      <c r="AP87" s="632"/>
      <c r="AQ87" s="695"/>
      <c r="AR87" s="696"/>
      <c r="AS87" s="696"/>
      <c r="AT87" s="696"/>
      <c r="AU87" s="696"/>
      <c r="AV87" s="696"/>
      <c r="AW87" s="696"/>
      <c r="AX87" s="696"/>
      <c r="AY87" s="696"/>
      <c r="AZ87" s="696"/>
      <c r="BA87" s="696"/>
      <c r="BB87" s="696"/>
      <c r="BC87" s="696"/>
      <c r="BD87" s="696"/>
      <c r="BE87" s="696"/>
      <c r="BF87" s="696"/>
      <c r="BG87" s="696"/>
      <c r="BH87" s="696"/>
      <c r="BI87" s="696"/>
      <c r="BJ87" s="696"/>
      <c r="BK87" s="696"/>
      <c r="BL87" s="696"/>
      <c r="BM87" s="696"/>
      <c r="BN87" s="696"/>
      <c r="BO87" s="696"/>
      <c r="BP87" s="696"/>
      <c r="BQ87" s="696"/>
      <c r="BR87" s="696"/>
      <c r="BS87" s="696"/>
      <c r="BT87" s="697"/>
    </row>
    <row r="88" spans="2:73">
      <c r="B88" s="691"/>
      <c r="C88" s="691"/>
      <c r="D88" s="691"/>
      <c r="E88" s="691"/>
      <c r="F88" s="691"/>
      <c r="G88" s="691"/>
      <c r="H88" s="691"/>
      <c r="I88" s="643"/>
      <c r="J88" s="643"/>
      <c r="K88" s="632"/>
      <c r="L88" s="695"/>
      <c r="M88" s="696"/>
      <c r="N88" s="696"/>
      <c r="O88" s="696"/>
      <c r="P88" s="696"/>
      <c r="Q88" s="696"/>
      <c r="R88" s="696"/>
      <c r="S88" s="696"/>
      <c r="T88" s="696"/>
      <c r="U88" s="696"/>
      <c r="V88" s="696"/>
      <c r="W88" s="696"/>
      <c r="X88" s="696"/>
      <c r="Y88" s="696"/>
      <c r="Z88" s="696"/>
      <c r="AA88" s="696"/>
      <c r="AB88" s="696"/>
      <c r="AC88" s="696"/>
      <c r="AD88" s="696"/>
      <c r="AE88" s="696"/>
      <c r="AF88" s="696"/>
      <c r="AG88" s="696"/>
      <c r="AH88" s="696"/>
      <c r="AI88" s="696"/>
      <c r="AJ88" s="696"/>
      <c r="AK88" s="696"/>
      <c r="AL88" s="696"/>
      <c r="AM88" s="696"/>
      <c r="AN88" s="696"/>
      <c r="AO88" s="697"/>
      <c r="AP88" s="632"/>
      <c r="AQ88" s="698"/>
      <c r="AR88" s="699"/>
      <c r="AS88" s="699"/>
      <c r="AT88" s="699"/>
      <c r="AU88" s="699"/>
      <c r="AV88" s="699"/>
      <c r="AW88" s="699"/>
      <c r="AX88" s="699"/>
      <c r="AY88" s="699"/>
      <c r="AZ88" s="699"/>
      <c r="BA88" s="699"/>
      <c r="BB88" s="699"/>
      <c r="BC88" s="699"/>
      <c r="BD88" s="699"/>
      <c r="BE88" s="699"/>
      <c r="BF88" s="699"/>
      <c r="BG88" s="699"/>
      <c r="BH88" s="699"/>
      <c r="BI88" s="699"/>
      <c r="BJ88" s="699"/>
      <c r="BK88" s="699"/>
      <c r="BL88" s="699"/>
      <c r="BM88" s="699"/>
      <c r="BN88" s="699"/>
      <c r="BO88" s="699"/>
      <c r="BP88" s="699"/>
      <c r="BQ88" s="699"/>
      <c r="BR88" s="699"/>
      <c r="BS88" s="699"/>
      <c r="BT88" s="700"/>
    </row>
    <row r="89" spans="2:73">
      <c r="B89" s="691"/>
      <c r="C89" s="691"/>
      <c r="D89" s="691"/>
      <c r="E89" s="691"/>
      <c r="F89" s="691"/>
      <c r="G89" s="691"/>
      <c r="H89" s="691"/>
      <c r="I89" s="643"/>
      <c r="J89" s="643"/>
      <c r="K89" s="632"/>
      <c r="L89" s="695"/>
      <c r="M89" s="696"/>
      <c r="N89" s="696"/>
      <c r="O89" s="696"/>
      <c r="P89" s="696"/>
      <c r="Q89" s="696"/>
      <c r="R89" s="696"/>
      <c r="S89" s="696"/>
      <c r="T89" s="696"/>
      <c r="U89" s="696"/>
      <c r="V89" s="696"/>
      <c r="W89" s="696"/>
      <c r="X89" s="696"/>
      <c r="Y89" s="696"/>
      <c r="Z89" s="696"/>
      <c r="AA89" s="696"/>
      <c r="AB89" s="696"/>
      <c r="AC89" s="696"/>
      <c r="AD89" s="696"/>
      <c r="AE89" s="696"/>
      <c r="AF89" s="696"/>
      <c r="AG89" s="696"/>
      <c r="AH89" s="696"/>
      <c r="AI89" s="696"/>
      <c r="AJ89" s="696"/>
      <c r="AK89" s="696"/>
      <c r="AL89" s="696"/>
      <c r="AM89" s="696"/>
      <c r="AN89" s="696"/>
      <c r="AO89" s="697"/>
      <c r="AP89" s="632"/>
      <c r="AQ89" s="692"/>
      <c r="AR89" s="693"/>
      <c r="AS89" s="693"/>
      <c r="AT89" s="693"/>
      <c r="AU89" s="693"/>
      <c r="AV89" s="693"/>
      <c r="AW89" s="693"/>
      <c r="AX89" s="693"/>
      <c r="AY89" s="693"/>
      <c r="AZ89" s="693"/>
      <c r="BA89" s="693"/>
      <c r="BB89" s="693"/>
      <c r="BC89" s="693"/>
      <c r="BD89" s="693"/>
      <c r="BE89" s="693"/>
      <c r="BF89" s="693"/>
      <c r="BG89" s="693"/>
      <c r="BH89" s="693"/>
      <c r="BI89" s="693"/>
      <c r="BJ89" s="693"/>
      <c r="BK89" s="693"/>
      <c r="BL89" s="693"/>
      <c r="BM89" s="693"/>
      <c r="BN89" s="693"/>
      <c r="BO89" s="693"/>
      <c r="BP89" s="693"/>
      <c r="BQ89" s="693"/>
      <c r="BR89" s="693"/>
      <c r="BS89" s="693"/>
      <c r="BT89" s="694"/>
    </row>
    <row r="90" spans="2:73">
      <c r="B90" s="691"/>
      <c r="C90" s="691"/>
      <c r="D90" s="691"/>
      <c r="E90" s="691"/>
      <c r="F90" s="691"/>
      <c r="G90" s="691"/>
      <c r="H90" s="691"/>
      <c r="I90" s="643"/>
      <c r="J90" s="643"/>
      <c r="K90" s="632"/>
      <c r="L90" s="695"/>
      <c r="M90" s="696"/>
      <c r="N90" s="696"/>
      <c r="O90" s="696"/>
      <c r="P90" s="696"/>
      <c r="Q90" s="696"/>
      <c r="R90" s="696"/>
      <c r="S90" s="696"/>
      <c r="T90" s="696"/>
      <c r="U90" s="696"/>
      <c r="V90" s="696"/>
      <c r="W90" s="696"/>
      <c r="X90" s="696"/>
      <c r="Y90" s="696"/>
      <c r="Z90" s="696"/>
      <c r="AA90" s="696"/>
      <c r="AB90" s="696"/>
      <c r="AC90" s="696"/>
      <c r="AD90" s="696"/>
      <c r="AE90" s="696"/>
      <c r="AF90" s="696"/>
      <c r="AG90" s="696"/>
      <c r="AH90" s="696"/>
      <c r="AI90" s="696"/>
      <c r="AJ90" s="696"/>
      <c r="AK90" s="696"/>
      <c r="AL90" s="696"/>
      <c r="AM90" s="696"/>
      <c r="AN90" s="696"/>
      <c r="AO90" s="697"/>
      <c r="AP90" s="632"/>
      <c r="AQ90" s="695"/>
      <c r="AR90" s="696"/>
      <c r="AS90" s="696"/>
      <c r="AT90" s="696"/>
      <c r="AU90" s="696"/>
      <c r="AV90" s="696"/>
      <c r="AW90" s="696"/>
      <c r="AX90" s="696"/>
      <c r="AY90" s="696"/>
      <c r="AZ90" s="696"/>
      <c r="BA90" s="696"/>
      <c r="BB90" s="696"/>
      <c r="BC90" s="696"/>
      <c r="BD90" s="696"/>
      <c r="BE90" s="696"/>
      <c r="BF90" s="696"/>
      <c r="BG90" s="696"/>
      <c r="BH90" s="696"/>
      <c r="BI90" s="696"/>
      <c r="BJ90" s="696"/>
      <c r="BK90" s="696"/>
      <c r="BL90" s="696"/>
      <c r="BM90" s="696"/>
      <c r="BN90" s="696"/>
      <c r="BO90" s="696"/>
      <c r="BP90" s="696"/>
      <c r="BQ90" s="696"/>
      <c r="BR90" s="696"/>
      <c r="BS90" s="696"/>
      <c r="BT90" s="697"/>
    </row>
    <row r="91" spans="2:73">
      <c r="B91" s="691"/>
      <c r="C91" s="691"/>
      <c r="D91" s="691"/>
      <c r="E91" s="691"/>
      <c r="F91" s="691"/>
      <c r="G91" s="691"/>
      <c r="H91" s="691"/>
      <c r="I91" s="643"/>
      <c r="J91" s="643"/>
      <c r="K91" s="632"/>
      <c r="L91" s="695"/>
      <c r="M91" s="696"/>
      <c r="N91" s="696"/>
      <c r="O91" s="696"/>
      <c r="P91" s="696"/>
      <c r="Q91" s="696"/>
      <c r="R91" s="696"/>
      <c r="S91" s="696"/>
      <c r="T91" s="696"/>
      <c r="U91" s="696"/>
      <c r="V91" s="696"/>
      <c r="W91" s="696"/>
      <c r="X91" s="696"/>
      <c r="Y91" s="696"/>
      <c r="Z91" s="696"/>
      <c r="AA91" s="696"/>
      <c r="AB91" s="696"/>
      <c r="AC91" s="696"/>
      <c r="AD91" s="696"/>
      <c r="AE91" s="696"/>
      <c r="AF91" s="696"/>
      <c r="AG91" s="696"/>
      <c r="AH91" s="696"/>
      <c r="AI91" s="696"/>
      <c r="AJ91" s="696"/>
      <c r="AK91" s="696"/>
      <c r="AL91" s="696"/>
      <c r="AM91" s="696"/>
      <c r="AN91" s="696"/>
      <c r="AO91" s="697"/>
      <c r="AP91" s="632"/>
      <c r="AQ91" s="695"/>
      <c r="AR91" s="696"/>
      <c r="AS91" s="696"/>
      <c r="AT91" s="696"/>
      <c r="AU91" s="696"/>
      <c r="AV91" s="696"/>
      <c r="AW91" s="696"/>
      <c r="AX91" s="696"/>
      <c r="AY91" s="696"/>
      <c r="AZ91" s="696"/>
      <c r="BA91" s="696"/>
      <c r="BB91" s="696"/>
      <c r="BC91" s="696"/>
      <c r="BD91" s="696"/>
      <c r="BE91" s="696"/>
      <c r="BF91" s="696"/>
      <c r="BG91" s="696"/>
      <c r="BH91" s="696"/>
      <c r="BI91" s="696"/>
      <c r="BJ91" s="696"/>
      <c r="BK91" s="696"/>
      <c r="BL91" s="696"/>
      <c r="BM91" s="696"/>
      <c r="BN91" s="696"/>
      <c r="BO91" s="696"/>
      <c r="BP91" s="696"/>
      <c r="BQ91" s="696"/>
      <c r="BR91" s="696"/>
      <c r="BS91" s="696"/>
      <c r="BT91" s="697"/>
    </row>
    <row r="92" spans="2:73">
      <c r="B92" s="691"/>
      <c r="C92" s="691"/>
      <c r="D92" s="691"/>
      <c r="E92" s="691"/>
      <c r="F92" s="691"/>
      <c r="G92" s="691"/>
      <c r="H92" s="691"/>
      <c r="I92" s="643"/>
      <c r="J92" s="643"/>
      <c r="K92" s="632"/>
      <c r="L92" s="695"/>
      <c r="M92" s="696"/>
      <c r="N92" s="696"/>
      <c r="O92" s="696"/>
      <c r="P92" s="696"/>
      <c r="Q92" s="696"/>
      <c r="R92" s="696"/>
      <c r="S92" s="696"/>
      <c r="T92" s="696"/>
      <c r="U92" s="696"/>
      <c r="V92" s="696"/>
      <c r="W92" s="696"/>
      <c r="X92" s="696"/>
      <c r="Y92" s="696"/>
      <c r="Z92" s="696"/>
      <c r="AA92" s="696"/>
      <c r="AB92" s="696"/>
      <c r="AC92" s="696"/>
      <c r="AD92" s="696"/>
      <c r="AE92" s="696"/>
      <c r="AF92" s="696"/>
      <c r="AG92" s="696"/>
      <c r="AH92" s="696"/>
      <c r="AI92" s="696"/>
      <c r="AJ92" s="696"/>
      <c r="AK92" s="696"/>
      <c r="AL92" s="696"/>
      <c r="AM92" s="696"/>
      <c r="AN92" s="696"/>
      <c r="AO92" s="697"/>
      <c r="AP92" s="632"/>
      <c r="AQ92" s="695"/>
      <c r="AR92" s="696"/>
      <c r="AS92" s="696"/>
      <c r="AT92" s="696"/>
      <c r="AU92" s="696"/>
      <c r="AV92" s="696"/>
      <c r="AW92" s="696"/>
      <c r="AX92" s="696"/>
      <c r="AY92" s="696"/>
      <c r="AZ92" s="696"/>
      <c r="BA92" s="696"/>
      <c r="BB92" s="696"/>
      <c r="BC92" s="696"/>
      <c r="BD92" s="696"/>
      <c r="BE92" s="696"/>
      <c r="BF92" s="696"/>
      <c r="BG92" s="696"/>
      <c r="BH92" s="696"/>
      <c r="BI92" s="696"/>
      <c r="BJ92" s="696"/>
      <c r="BK92" s="696"/>
      <c r="BL92" s="696"/>
      <c r="BM92" s="696"/>
      <c r="BN92" s="696"/>
      <c r="BO92" s="696"/>
      <c r="BP92" s="696"/>
      <c r="BQ92" s="696"/>
      <c r="BR92" s="696"/>
      <c r="BS92" s="696"/>
      <c r="BT92" s="697"/>
    </row>
    <row r="93" spans="2:73">
      <c r="B93" s="691"/>
      <c r="C93" s="691"/>
      <c r="D93" s="691"/>
      <c r="E93" s="691"/>
      <c r="F93" s="691"/>
      <c r="G93" s="691"/>
      <c r="H93" s="691"/>
      <c r="I93" s="643"/>
      <c r="J93" s="643"/>
      <c r="K93" s="632"/>
      <c r="L93" s="695"/>
      <c r="M93" s="696"/>
      <c r="N93" s="696"/>
      <c r="O93" s="696"/>
      <c r="P93" s="696"/>
      <c r="Q93" s="696"/>
      <c r="R93" s="696"/>
      <c r="S93" s="696"/>
      <c r="T93" s="696"/>
      <c r="U93" s="696"/>
      <c r="V93" s="696"/>
      <c r="W93" s="696"/>
      <c r="X93" s="696"/>
      <c r="Y93" s="696"/>
      <c r="Z93" s="696"/>
      <c r="AA93" s="696"/>
      <c r="AB93" s="696"/>
      <c r="AC93" s="696"/>
      <c r="AD93" s="696"/>
      <c r="AE93" s="696"/>
      <c r="AF93" s="696"/>
      <c r="AG93" s="696"/>
      <c r="AH93" s="696"/>
      <c r="AI93" s="696"/>
      <c r="AJ93" s="696"/>
      <c r="AK93" s="696"/>
      <c r="AL93" s="696"/>
      <c r="AM93" s="696"/>
      <c r="AN93" s="696"/>
      <c r="AO93" s="697"/>
      <c r="AP93" s="632"/>
      <c r="AQ93" s="695"/>
      <c r="AR93" s="696"/>
      <c r="AS93" s="696"/>
      <c r="AT93" s="696"/>
      <c r="AU93" s="696"/>
      <c r="AV93" s="696"/>
      <c r="AW93" s="696"/>
      <c r="AX93" s="696"/>
      <c r="AY93" s="696"/>
      <c r="AZ93" s="696"/>
      <c r="BA93" s="696"/>
      <c r="BB93" s="696"/>
      <c r="BC93" s="696"/>
      <c r="BD93" s="696"/>
      <c r="BE93" s="696"/>
      <c r="BF93" s="696"/>
      <c r="BG93" s="696"/>
      <c r="BH93" s="696"/>
      <c r="BI93" s="696"/>
      <c r="BJ93" s="696"/>
      <c r="BK93" s="696"/>
      <c r="BL93" s="696"/>
      <c r="BM93" s="696"/>
      <c r="BN93" s="696"/>
      <c r="BO93" s="696"/>
      <c r="BP93" s="696"/>
      <c r="BQ93" s="696"/>
      <c r="BR93" s="696"/>
      <c r="BS93" s="696"/>
      <c r="BT93" s="697"/>
    </row>
    <row r="94" spans="2:73">
      <c r="B94" s="691"/>
      <c r="C94" s="691"/>
      <c r="D94" s="691"/>
      <c r="E94" s="691"/>
      <c r="F94" s="691"/>
      <c r="G94" s="691"/>
      <c r="H94" s="691"/>
      <c r="I94" s="643"/>
      <c r="J94" s="643"/>
      <c r="K94" s="632"/>
      <c r="L94" s="695"/>
      <c r="M94" s="696"/>
      <c r="N94" s="696"/>
      <c r="O94" s="696"/>
      <c r="P94" s="696"/>
      <c r="Q94" s="696"/>
      <c r="R94" s="696"/>
      <c r="S94" s="696"/>
      <c r="T94" s="696"/>
      <c r="U94" s="696"/>
      <c r="V94" s="696"/>
      <c r="W94" s="696"/>
      <c r="X94" s="696"/>
      <c r="Y94" s="696"/>
      <c r="Z94" s="696"/>
      <c r="AA94" s="696"/>
      <c r="AB94" s="696"/>
      <c r="AC94" s="696"/>
      <c r="AD94" s="696"/>
      <c r="AE94" s="696"/>
      <c r="AF94" s="696"/>
      <c r="AG94" s="696"/>
      <c r="AH94" s="696"/>
      <c r="AI94" s="696"/>
      <c r="AJ94" s="696"/>
      <c r="AK94" s="696"/>
      <c r="AL94" s="696"/>
      <c r="AM94" s="696"/>
      <c r="AN94" s="696"/>
      <c r="AO94" s="697"/>
      <c r="AP94" s="632"/>
      <c r="AQ94" s="695"/>
      <c r="AR94" s="696"/>
      <c r="AS94" s="696"/>
      <c r="AT94" s="696"/>
      <c r="AU94" s="696"/>
      <c r="AV94" s="696"/>
      <c r="AW94" s="696"/>
      <c r="AX94" s="696"/>
      <c r="AY94" s="696"/>
      <c r="AZ94" s="696"/>
      <c r="BA94" s="696"/>
      <c r="BB94" s="696"/>
      <c r="BC94" s="696"/>
      <c r="BD94" s="696"/>
      <c r="BE94" s="696"/>
      <c r="BF94" s="696"/>
      <c r="BG94" s="696"/>
      <c r="BH94" s="696"/>
      <c r="BI94" s="696"/>
      <c r="BJ94" s="696"/>
      <c r="BK94" s="696"/>
      <c r="BL94" s="696"/>
      <c r="BM94" s="696"/>
      <c r="BN94" s="696"/>
      <c r="BO94" s="696"/>
      <c r="BP94" s="696"/>
      <c r="BQ94" s="696"/>
      <c r="BR94" s="696"/>
      <c r="BS94" s="696"/>
      <c r="BT94" s="697"/>
    </row>
    <row r="95" spans="2:73">
      <c r="B95" s="691"/>
      <c r="C95" s="691"/>
      <c r="D95" s="691"/>
      <c r="E95" s="691"/>
      <c r="F95" s="691"/>
      <c r="G95" s="691"/>
      <c r="H95" s="691"/>
      <c r="I95" s="643"/>
      <c r="J95" s="643"/>
      <c r="K95" s="632"/>
      <c r="L95" s="695"/>
      <c r="M95" s="696"/>
      <c r="N95" s="696"/>
      <c r="O95" s="696"/>
      <c r="P95" s="696"/>
      <c r="Q95" s="696"/>
      <c r="R95" s="696"/>
      <c r="S95" s="696"/>
      <c r="T95" s="696"/>
      <c r="U95" s="696"/>
      <c r="V95" s="696"/>
      <c r="W95" s="696"/>
      <c r="X95" s="696"/>
      <c r="Y95" s="696"/>
      <c r="Z95" s="696"/>
      <c r="AA95" s="696"/>
      <c r="AB95" s="696"/>
      <c r="AC95" s="696"/>
      <c r="AD95" s="696"/>
      <c r="AE95" s="696"/>
      <c r="AF95" s="696"/>
      <c r="AG95" s="696"/>
      <c r="AH95" s="696"/>
      <c r="AI95" s="696"/>
      <c r="AJ95" s="696"/>
      <c r="AK95" s="696"/>
      <c r="AL95" s="696"/>
      <c r="AM95" s="696"/>
      <c r="AN95" s="696"/>
      <c r="AO95" s="697"/>
      <c r="AP95" s="632"/>
      <c r="AQ95" s="695"/>
      <c r="AR95" s="696"/>
      <c r="AS95" s="696"/>
      <c r="AT95" s="696"/>
      <c r="AU95" s="696"/>
      <c r="AV95" s="696"/>
      <c r="AW95" s="696"/>
      <c r="AX95" s="696"/>
      <c r="AY95" s="696"/>
      <c r="AZ95" s="696"/>
      <c r="BA95" s="696"/>
      <c r="BB95" s="696"/>
      <c r="BC95" s="696"/>
      <c r="BD95" s="696"/>
      <c r="BE95" s="696"/>
      <c r="BF95" s="696"/>
      <c r="BG95" s="696"/>
      <c r="BH95" s="696"/>
      <c r="BI95" s="696"/>
      <c r="BJ95" s="696"/>
      <c r="BK95" s="696"/>
      <c r="BL95" s="696"/>
      <c r="BM95" s="696"/>
      <c r="BN95" s="696"/>
      <c r="BO95" s="696"/>
      <c r="BP95" s="696"/>
      <c r="BQ95" s="696"/>
      <c r="BR95" s="696"/>
      <c r="BS95" s="696"/>
      <c r="BT95" s="697"/>
    </row>
    <row r="96" spans="2:73">
      <c r="B96" s="691"/>
      <c r="C96" s="691"/>
      <c r="D96" s="691"/>
      <c r="E96" s="691"/>
      <c r="F96" s="691"/>
      <c r="G96" s="691"/>
      <c r="H96" s="691"/>
      <c r="I96" s="643"/>
      <c r="J96" s="643"/>
      <c r="K96" s="632"/>
      <c r="L96" s="695"/>
      <c r="M96" s="696"/>
      <c r="N96" s="696"/>
      <c r="O96" s="696"/>
      <c r="P96" s="696"/>
      <c r="Q96" s="696"/>
      <c r="R96" s="696"/>
      <c r="S96" s="696"/>
      <c r="T96" s="696"/>
      <c r="U96" s="696"/>
      <c r="V96" s="696"/>
      <c r="W96" s="696"/>
      <c r="X96" s="696"/>
      <c r="Y96" s="696"/>
      <c r="Z96" s="696"/>
      <c r="AA96" s="696"/>
      <c r="AB96" s="696"/>
      <c r="AC96" s="696"/>
      <c r="AD96" s="696"/>
      <c r="AE96" s="696"/>
      <c r="AF96" s="696"/>
      <c r="AG96" s="696"/>
      <c r="AH96" s="696"/>
      <c r="AI96" s="696"/>
      <c r="AJ96" s="696"/>
      <c r="AK96" s="696"/>
      <c r="AL96" s="696"/>
      <c r="AM96" s="696"/>
      <c r="AN96" s="696"/>
      <c r="AO96" s="697"/>
      <c r="AP96" s="632"/>
      <c r="AQ96" s="695"/>
      <c r="AR96" s="696"/>
      <c r="AS96" s="696"/>
      <c r="AT96" s="696"/>
      <c r="AU96" s="696"/>
      <c r="AV96" s="696"/>
      <c r="AW96" s="696"/>
      <c r="AX96" s="696"/>
      <c r="AY96" s="696"/>
      <c r="AZ96" s="696"/>
      <c r="BA96" s="696"/>
      <c r="BB96" s="696"/>
      <c r="BC96" s="696"/>
      <c r="BD96" s="696"/>
      <c r="BE96" s="696"/>
      <c r="BF96" s="696"/>
      <c r="BG96" s="696"/>
      <c r="BH96" s="696"/>
      <c r="BI96" s="696"/>
      <c r="BJ96" s="696"/>
      <c r="BK96" s="696"/>
      <c r="BL96" s="696"/>
      <c r="BM96" s="696"/>
      <c r="BN96" s="696"/>
      <c r="BO96" s="696"/>
      <c r="BP96" s="696"/>
      <c r="BQ96" s="696"/>
      <c r="BR96" s="696"/>
      <c r="BS96" s="696"/>
      <c r="BT96" s="697"/>
    </row>
    <row r="97" spans="2:73">
      <c r="B97" s="691"/>
      <c r="C97" s="691"/>
      <c r="D97" s="691"/>
      <c r="E97" s="691"/>
      <c r="F97" s="691"/>
      <c r="G97" s="691"/>
      <c r="H97" s="691"/>
      <c r="I97" s="643"/>
      <c r="J97" s="643"/>
      <c r="K97" s="632"/>
      <c r="L97" s="695"/>
      <c r="M97" s="696"/>
      <c r="N97" s="696"/>
      <c r="O97" s="696"/>
      <c r="P97" s="696"/>
      <c r="Q97" s="696"/>
      <c r="R97" s="696"/>
      <c r="S97" s="696"/>
      <c r="T97" s="696"/>
      <c r="U97" s="696"/>
      <c r="V97" s="696"/>
      <c r="W97" s="696"/>
      <c r="X97" s="696"/>
      <c r="Y97" s="696"/>
      <c r="Z97" s="696"/>
      <c r="AA97" s="696"/>
      <c r="AB97" s="696"/>
      <c r="AC97" s="696"/>
      <c r="AD97" s="696"/>
      <c r="AE97" s="696"/>
      <c r="AF97" s="696"/>
      <c r="AG97" s="696"/>
      <c r="AH97" s="696"/>
      <c r="AI97" s="696"/>
      <c r="AJ97" s="696"/>
      <c r="AK97" s="696"/>
      <c r="AL97" s="696"/>
      <c r="AM97" s="696"/>
      <c r="AN97" s="696"/>
      <c r="AO97" s="697"/>
      <c r="AP97" s="632"/>
      <c r="AQ97" s="695"/>
      <c r="AR97" s="696"/>
      <c r="AS97" s="696"/>
      <c r="AT97" s="696"/>
      <c r="AU97" s="696"/>
      <c r="AV97" s="696"/>
      <c r="AW97" s="696"/>
      <c r="AX97" s="696"/>
      <c r="AY97" s="696"/>
      <c r="AZ97" s="696"/>
      <c r="BA97" s="696"/>
      <c r="BB97" s="696"/>
      <c r="BC97" s="696"/>
      <c r="BD97" s="696"/>
      <c r="BE97" s="696"/>
      <c r="BF97" s="696"/>
      <c r="BG97" s="696"/>
      <c r="BH97" s="696"/>
      <c r="BI97" s="696"/>
      <c r="BJ97" s="696"/>
      <c r="BK97" s="696"/>
      <c r="BL97" s="696"/>
      <c r="BM97" s="696"/>
      <c r="BN97" s="696"/>
      <c r="BO97" s="696"/>
      <c r="BP97" s="696"/>
      <c r="BQ97" s="696"/>
      <c r="BR97" s="696"/>
      <c r="BS97" s="696"/>
      <c r="BT97" s="697"/>
    </row>
    <row r="98" spans="2:73" ht="15.75">
      <c r="B98" s="691"/>
      <c r="C98" s="691"/>
      <c r="D98" s="691"/>
      <c r="E98" s="691"/>
      <c r="F98" s="691"/>
      <c r="G98" s="691"/>
      <c r="H98" s="691"/>
      <c r="I98" s="643"/>
      <c r="J98" s="643"/>
      <c r="K98" s="632"/>
      <c r="L98" s="695"/>
      <c r="M98" s="696"/>
      <c r="N98" s="696"/>
      <c r="O98" s="696"/>
      <c r="P98" s="696"/>
      <c r="Q98" s="696"/>
      <c r="R98" s="696"/>
      <c r="S98" s="696"/>
      <c r="T98" s="696"/>
      <c r="U98" s="696"/>
      <c r="V98" s="696"/>
      <c r="W98" s="696"/>
      <c r="X98" s="696"/>
      <c r="Y98" s="696"/>
      <c r="Z98" s="696"/>
      <c r="AA98" s="696"/>
      <c r="AB98" s="696"/>
      <c r="AC98" s="696"/>
      <c r="AD98" s="696"/>
      <c r="AE98" s="696"/>
      <c r="AF98" s="696"/>
      <c r="AG98" s="696"/>
      <c r="AH98" s="696"/>
      <c r="AI98" s="696"/>
      <c r="AJ98" s="696"/>
      <c r="AK98" s="696"/>
      <c r="AL98" s="696"/>
      <c r="AM98" s="696"/>
      <c r="AN98" s="696"/>
      <c r="AO98" s="697"/>
      <c r="AP98" s="632"/>
      <c r="AQ98" s="695"/>
      <c r="AR98" s="696"/>
      <c r="AS98" s="696"/>
      <c r="AT98" s="696"/>
      <c r="AU98" s="696"/>
      <c r="AV98" s="696"/>
      <c r="AW98" s="696"/>
      <c r="AX98" s="696"/>
      <c r="AY98" s="696"/>
      <c r="AZ98" s="696"/>
      <c r="BA98" s="696"/>
      <c r="BB98" s="696"/>
      <c r="BC98" s="696"/>
      <c r="BD98" s="696"/>
      <c r="BE98" s="696"/>
      <c r="BF98" s="696"/>
      <c r="BG98" s="696"/>
      <c r="BH98" s="696"/>
      <c r="BI98" s="696"/>
      <c r="BJ98" s="696"/>
      <c r="BK98" s="696"/>
      <c r="BL98" s="696"/>
      <c r="BM98" s="696"/>
      <c r="BN98" s="696"/>
      <c r="BO98" s="696"/>
      <c r="BP98" s="696"/>
      <c r="BQ98" s="696"/>
      <c r="BR98" s="696"/>
      <c r="BS98" s="696"/>
      <c r="BT98" s="697"/>
      <c r="BU98" s="163"/>
    </row>
    <row r="99" spans="2:73" ht="15.75">
      <c r="B99" s="691"/>
      <c r="C99" s="691"/>
      <c r="D99" s="691"/>
      <c r="E99" s="691"/>
      <c r="F99" s="691"/>
      <c r="G99" s="691"/>
      <c r="H99" s="691"/>
      <c r="I99" s="643"/>
      <c r="J99" s="643"/>
      <c r="K99" s="632"/>
      <c r="L99" s="695"/>
      <c r="M99" s="696"/>
      <c r="N99" s="696"/>
      <c r="O99" s="696"/>
      <c r="P99" s="696"/>
      <c r="Q99" s="696"/>
      <c r="R99" s="696"/>
      <c r="S99" s="696"/>
      <c r="T99" s="696"/>
      <c r="U99" s="696"/>
      <c r="V99" s="696"/>
      <c r="W99" s="696"/>
      <c r="X99" s="696"/>
      <c r="Y99" s="696"/>
      <c r="Z99" s="696"/>
      <c r="AA99" s="696"/>
      <c r="AB99" s="696"/>
      <c r="AC99" s="696"/>
      <c r="AD99" s="696"/>
      <c r="AE99" s="696"/>
      <c r="AF99" s="696"/>
      <c r="AG99" s="696"/>
      <c r="AH99" s="696"/>
      <c r="AI99" s="696"/>
      <c r="AJ99" s="696"/>
      <c r="AK99" s="696"/>
      <c r="AL99" s="696"/>
      <c r="AM99" s="696"/>
      <c r="AN99" s="696"/>
      <c r="AO99" s="697"/>
      <c r="AP99" s="632"/>
      <c r="AQ99" s="695"/>
      <c r="AR99" s="696"/>
      <c r="AS99" s="696"/>
      <c r="AT99" s="696"/>
      <c r="AU99" s="696"/>
      <c r="AV99" s="696"/>
      <c r="AW99" s="696"/>
      <c r="AX99" s="696"/>
      <c r="AY99" s="696"/>
      <c r="AZ99" s="696"/>
      <c r="BA99" s="696"/>
      <c r="BB99" s="696"/>
      <c r="BC99" s="696"/>
      <c r="BD99" s="696"/>
      <c r="BE99" s="696"/>
      <c r="BF99" s="696"/>
      <c r="BG99" s="696"/>
      <c r="BH99" s="696"/>
      <c r="BI99" s="696"/>
      <c r="BJ99" s="696"/>
      <c r="BK99" s="696"/>
      <c r="BL99" s="696"/>
      <c r="BM99" s="696"/>
      <c r="BN99" s="696"/>
      <c r="BO99" s="696"/>
      <c r="BP99" s="696"/>
      <c r="BQ99" s="696"/>
      <c r="BR99" s="696"/>
      <c r="BS99" s="696"/>
      <c r="BT99" s="697"/>
      <c r="BU99" s="163"/>
    </row>
    <row r="100" spans="2:73" ht="15.75">
      <c r="B100" s="691"/>
      <c r="C100" s="691"/>
      <c r="D100" s="691"/>
      <c r="E100" s="691"/>
      <c r="F100" s="691"/>
      <c r="G100" s="691"/>
      <c r="H100" s="691"/>
      <c r="I100" s="643"/>
      <c r="J100" s="643"/>
      <c r="K100" s="632"/>
      <c r="L100" s="695"/>
      <c r="M100" s="696"/>
      <c r="N100" s="696"/>
      <c r="O100" s="696"/>
      <c r="P100" s="696"/>
      <c r="Q100" s="696"/>
      <c r="R100" s="696"/>
      <c r="S100" s="696"/>
      <c r="T100" s="696"/>
      <c r="U100" s="696"/>
      <c r="V100" s="696"/>
      <c r="W100" s="696"/>
      <c r="X100" s="696"/>
      <c r="Y100" s="696"/>
      <c r="Z100" s="696"/>
      <c r="AA100" s="696"/>
      <c r="AB100" s="696"/>
      <c r="AC100" s="696"/>
      <c r="AD100" s="696"/>
      <c r="AE100" s="696"/>
      <c r="AF100" s="696"/>
      <c r="AG100" s="696"/>
      <c r="AH100" s="696"/>
      <c r="AI100" s="696"/>
      <c r="AJ100" s="696"/>
      <c r="AK100" s="696"/>
      <c r="AL100" s="696"/>
      <c r="AM100" s="696"/>
      <c r="AN100" s="696"/>
      <c r="AO100" s="697"/>
      <c r="AP100" s="632"/>
      <c r="AQ100" s="695"/>
      <c r="AR100" s="696"/>
      <c r="AS100" s="696"/>
      <c r="AT100" s="696"/>
      <c r="AU100" s="696"/>
      <c r="AV100" s="696"/>
      <c r="AW100" s="696"/>
      <c r="AX100" s="696"/>
      <c r="AY100" s="696"/>
      <c r="AZ100" s="696"/>
      <c r="BA100" s="696"/>
      <c r="BB100" s="696"/>
      <c r="BC100" s="696"/>
      <c r="BD100" s="696"/>
      <c r="BE100" s="696"/>
      <c r="BF100" s="696"/>
      <c r="BG100" s="696"/>
      <c r="BH100" s="696"/>
      <c r="BI100" s="696"/>
      <c r="BJ100" s="696"/>
      <c r="BK100" s="696"/>
      <c r="BL100" s="696"/>
      <c r="BM100" s="696"/>
      <c r="BN100" s="696"/>
      <c r="BO100" s="696"/>
      <c r="BP100" s="696"/>
      <c r="BQ100" s="696"/>
      <c r="BR100" s="696"/>
      <c r="BS100" s="696"/>
      <c r="BT100" s="697"/>
      <c r="BU100" s="163"/>
    </row>
    <row r="101" spans="2:73">
      <c r="B101" s="691"/>
      <c r="C101" s="691"/>
      <c r="D101" s="691"/>
      <c r="E101" s="691"/>
      <c r="F101" s="691"/>
      <c r="G101" s="691"/>
      <c r="H101" s="691"/>
      <c r="I101" s="643"/>
      <c r="J101" s="643"/>
      <c r="K101" s="632"/>
      <c r="L101" s="695"/>
      <c r="M101" s="696"/>
      <c r="N101" s="696"/>
      <c r="O101" s="696"/>
      <c r="P101" s="696"/>
      <c r="Q101" s="696"/>
      <c r="R101" s="696"/>
      <c r="S101" s="696"/>
      <c r="T101" s="696"/>
      <c r="U101" s="696"/>
      <c r="V101" s="696"/>
      <c r="W101" s="696"/>
      <c r="X101" s="696"/>
      <c r="Y101" s="696"/>
      <c r="Z101" s="696"/>
      <c r="AA101" s="696"/>
      <c r="AB101" s="696"/>
      <c r="AC101" s="696"/>
      <c r="AD101" s="696"/>
      <c r="AE101" s="696"/>
      <c r="AF101" s="696"/>
      <c r="AG101" s="696"/>
      <c r="AH101" s="696"/>
      <c r="AI101" s="696"/>
      <c r="AJ101" s="696"/>
      <c r="AK101" s="696"/>
      <c r="AL101" s="696"/>
      <c r="AM101" s="696"/>
      <c r="AN101" s="696"/>
      <c r="AO101" s="697"/>
      <c r="AP101" s="632"/>
      <c r="AQ101" s="695"/>
      <c r="AR101" s="696"/>
      <c r="AS101" s="696"/>
      <c r="AT101" s="696"/>
      <c r="AU101" s="696"/>
      <c r="AV101" s="696"/>
      <c r="AW101" s="696"/>
      <c r="AX101" s="696"/>
      <c r="AY101" s="696"/>
      <c r="AZ101" s="696"/>
      <c r="BA101" s="696"/>
      <c r="BB101" s="696"/>
      <c r="BC101" s="696"/>
      <c r="BD101" s="696"/>
      <c r="BE101" s="696"/>
      <c r="BF101" s="696"/>
      <c r="BG101" s="696"/>
      <c r="BH101" s="696"/>
      <c r="BI101" s="696"/>
      <c r="BJ101" s="696"/>
      <c r="BK101" s="696"/>
      <c r="BL101" s="696"/>
      <c r="BM101" s="696"/>
      <c r="BN101" s="696"/>
      <c r="BO101" s="696"/>
      <c r="BP101" s="696"/>
      <c r="BQ101" s="696"/>
      <c r="BR101" s="696"/>
      <c r="BS101" s="696"/>
      <c r="BT101" s="697"/>
    </row>
    <row r="102" spans="2:73" ht="15.75">
      <c r="B102" s="691"/>
      <c r="C102" s="691"/>
      <c r="D102" s="691"/>
      <c r="E102" s="691"/>
      <c r="F102" s="691"/>
      <c r="G102" s="691"/>
      <c r="H102" s="691"/>
      <c r="I102" s="643"/>
      <c r="J102" s="643"/>
      <c r="K102" s="632"/>
      <c r="L102" s="695"/>
      <c r="M102" s="696"/>
      <c r="N102" s="696"/>
      <c r="O102" s="696"/>
      <c r="P102" s="696"/>
      <c r="Q102" s="696"/>
      <c r="R102" s="696"/>
      <c r="S102" s="696"/>
      <c r="T102" s="696"/>
      <c r="U102" s="696"/>
      <c r="V102" s="696"/>
      <c r="W102" s="696"/>
      <c r="X102" s="696"/>
      <c r="Y102" s="696"/>
      <c r="Z102" s="696"/>
      <c r="AA102" s="696"/>
      <c r="AB102" s="696"/>
      <c r="AC102" s="696"/>
      <c r="AD102" s="696"/>
      <c r="AE102" s="696"/>
      <c r="AF102" s="696"/>
      <c r="AG102" s="696"/>
      <c r="AH102" s="696"/>
      <c r="AI102" s="696"/>
      <c r="AJ102" s="696"/>
      <c r="AK102" s="696"/>
      <c r="AL102" s="696"/>
      <c r="AM102" s="696"/>
      <c r="AN102" s="696"/>
      <c r="AO102" s="697"/>
      <c r="AP102" s="632"/>
      <c r="AQ102" s="695"/>
      <c r="AR102" s="696"/>
      <c r="AS102" s="696"/>
      <c r="AT102" s="696"/>
      <c r="AU102" s="696"/>
      <c r="AV102" s="696"/>
      <c r="AW102" s="696"/>
      <c r="AX102" s="696"/>
      <c r="AY102" s="696"/>
      <c r="AZ102" s="696"/>
      <c r="BA102" s="696"/>
      <c r="BB102" s="696"/>
      <c r="BC102" s="696"/>
      <c r="BD102" s="696"/>
      <c r="BE102" s="696"/>
      <c r="BF102" s="696"/>
      <c r="BG102" s="696"/>
      <c r="BH102" s="696"/>
      <c r="BI102" s="696"/>
      <c r="BJ102" s="696"/>
      <c r="BK102" s="696"/>
      <c r="BL102" s="696"/>
      <c r="BM102" s="696"/>
      <c r="BN102" s="696"/>
      <c r="BO102" s="696"/>
      <c r="BP102" s="696"/>
      <c r="BQ102" s="696"/>
      <c r="BR102" s="696"/>
      <c r="BS102" s="696"/>
      <c r="BT102" s="697"/>
      <c r="BU102" s="163"/>
    </row>
    <row r="103" spans="2:73" ht="15.75">
      <c r="B103" s="691"/>
      <c r="C103" s="691"/>
      <c r="D103" s="691"/>
      <c r="E103" s="691"/>
      <c r="F103" s="691"/>
      <c r="G103" s="691"/>
      <c r="H103" s="691"/>
      <c r="I103" s="643"/>
      <c r="J103" s="643"/>
      <c r="K103" s="632"/>
      <c r="L103" s="695"/>
      <c r="M103" s="696"/>
      <c r="N103" s="696"/>
      <c r="O103" s="696"/>
      <c r="P103" s="696"/>
      <c r="Q103" s="696"/>
      <c r="R103" s="696"/>
      <c r="S103" s="696"/>
      <c r="T103" s="696"/>
      <c r="U103" s="696"/>
      <c r="V103" s="696"/>
      <c r="W103" s="696"/>
      <c r="X103" s="696"/>
      <c r="Y103" s="696"/>
      <c r="Z103" s="696"/>
      <c r="AA103" s="696"/>
      <c r="AB103" s="696"/>
      <c r="AC103" s="696"/>
      <c r="AD103" s="696"/>
      <c r="AE103" s="696"/>
      <c r="AF103" s="696"/>
      <c r="AG103" s="696"/>
      <c r="AH103" s="696"/>
      <c r="AI103" s="696"/>
      <c r="AJ103" s="696"/>
      <c r="AK103" s="696"/>
      <c r="AL103" s="696"/>
      <c r="AM103" s="696"/>
      <c r="AN103" s="696"/>
      <c r="AO103" s="697"/>
      <c r="AP103" s="632"/>
      <c r="AQ103" s="695"/>
      <c r="AR103" s="696"/>
      <c r="AS103" s="696"/>
      <c r="AT103" s="696"/>
      <c r="AU103" s="696"/>
      <c r="AV103" s="696"/>
      <c r="AW103" s="696"/>
      <c r="AX103" s="696"/>
      <c r="AY103" s="696"/>
      <c r="AZ103" s="696"/>
      <c r="BA103" s="696"/>
      <c r="BB103" s="696"/>
      <c r="BC103" s="696"/>
      <c r="BD103" s="696"/>
      <c r="BE103" s="696"/>
      <c r="BF103" s="696"/>
      <c r="BG103" s="696"/>
      <c r="BH103" s="696"/>
      <c r="BI103" s="696"/>
      <c r="BJ103" s="696"/>
      <c r="BK103" s="696"/>
      <c r="BL103" s="696"/>
      <c r="BM103" s="696"/>
      <c r="BN103" s="696"/>
      <c r="BO103" s="696"/>
      <c r="BP103" s="696"/>
      <c r="BQ103" s="696"/>
      <c r="BR103" s="696"/>
      <c r="BS103" s="696"/>
      <c r="BT103" s="697"/>
      <c r="BU103" s="163"/>
    </row>
    <row r="104" spans="2:73" ht="15.75">
      <c r="B104" s="691"/>
      <c r="C104" s="691"/>
      <c r="D104" s="691"/>
      <c r="E104" s="691"/>
      <c r="F104" s="691"/>
      <c r="G104" s="691"/>
      <c r="H104" s="691"/>
      <c r="I104" s="643"/>
      <c r="J104" s="643"/>
      <c r="K104" s="632"/>
      <c r="L104" s="695"/>
      <c r="M104" s="696"/>
      <c r="N104" s="696"/>
      <c r="O104" s="696"/>
      <c r="P104" s="696"/>
      <c r="Q104" s="696"/>
      <c r="R104" s="696"/>
      <c r="S104" s="696"/>
      <c r="T104" s="696"/>
      <c r="U104" s="696"/>
      <c r="V104" s="696"/>
      <c r="W104" s="696"/>
      <c r="X104" s="696"/>
      <c r="Y104" s="696"/>
      <c r="Z104" s="696"/>
      <c r="AA104" s="696"/>
      <c r="AB104" s="696"/>
      <c r="AC104" s="696"/>
      <c r="AD104" s="696"/>
      <c r="AE104" s="696"/>
      <c r="AF104" s="696"/>
      <c r="AG104" s="696"/>
      <c r="AH104" s="696"/>
      <c r="AI104" s="696"/>
      <c r="AJ104" s="696"/>
      <c r="AK104" s="696"/>
      <c r="AL104" s="696"/>
      <c r="AM104" s="696"/>
      <c r="AN104" s="696"/>
      <c r="AO104" s="697"/>
      <c r="AP104" s="632"/>
      <c r="AQ104" s="695"/>
      <c r="AR104" s="696"/>
      <c r="AS104" s="696"/>
      <c r="AT104" s="696"/>
      <c r="AU104" s="696"/>
      <c r="AV104" s="696"/>
      <c r="AW104" s="696"/>
      <c r="AX104" s="696"/>
      <c r="AY104" s="696"/>
      <c r="AZ104" s="696"/>
      <c r="BA104" s="696"/>
      <c r="BB104" s="696"/>
      <c r="BC104" s="696"/>
      <c r="BD104" s="696"/>
      <c r="BE104" s="696"/>
      <c r="BF104" s="696"/>
      <c r="BG104" s="696"/>
      <c r="BH104" s="696"/>
      <c r="BI104" s="696"/>
      <c r="BJ104" s="696"/>
      <c r="BK104" s="696"/>
      <c r="BL104" s="696"/>
      <c r="BM104" s="696"/>
      <c r="BN104" s="696"/>
      <c r="BO104" s="696"/>
      <c r="BP104" s="696"/>
      <c r="BQ104" s="696"/>
      <c r="BR104" s="696"/>
      <c r="BS104" s="696"/>
      <c r="BT104" s="697"/>
      <c r="BU104" s="163"/>
    </row>
    <row r="105" spans="2:73" ht="15.75">
      <c r="B105" s="691"/>
      <c r="C105" s="691"/>
      <c r="D105" s="691"/>
      <c r="E105" s="691"/>
      <c r="F105" s="691"/>
      <c r="G105" s="691"/>
      <c r="H105" s="691"/>
      <c r="I105" s="643"/>
      <c r="J105" s="643"/>
      <c r="K105" s="632"/>
      <c r="L105" s="695"/>
      <c r="M105" s="696"/>
      <c r="N105" s="696"/>
      <c r="O105" s="696"/>
      <c r="P105" s="696"/>
      <c r="Q105" s="696"/>
      <c r="R105" s="696"/>
      <c r="S105" s="696"/>
      <c r="T105" s="696"/>
      <c r="U105" s="696"/>
      <c r="V105" s="696"/>
      <c r="W105" s="696"/>
      <c r="X105" s="696"/>
      <c r="Y105" s="696"/>
      <c r="Z105" s="696"/>
      <c r="AA105" s="696"/>
      <c r="AB105" s="696"/>
      <c r="AC105" s="696"/>
      <c r="AD105" s="696"/>
      <c r="AE105" s="696"/>
      <c r="AF105" s="696"/>
      <c r="AG105" s="696"/>
      <c r="AH105" s="696"/>
      <c r="AI105" s="696"/>
      <c r="AJ105" s="696"/>
      <c r="AK105" s="696"/>
      <c r="AL105" s="696"/>
      <c r="AM105" s="696"/>
      <c r="AN105" s="696"/>
      <c r="AO105" s="697"/>
      <c r="AP105" s="632"/>
      <c r="AQ105" s="695"/>
      <c r="AR105" s="696"/>
      <c r="AS105" s="696"/>
      <c r="AT105" s="696"/>
      <c r="AU105" s="696"/>
      <c r="AV105" s="696"/>
      <c r="AW105" s="696"/>
      <c r="AX105" s="696"/>
      <c r="AY105" s="696"/>
      <c r="AZ105" s="696"/>
      <c r="BA105" s="696"/>
      <c r="BB105" s="696"/>
      <c r="BC105" s="696"/>
      <c r="BD105" s="696"/>
      <c r="BE105" s="696"/>
      <c r="BF105" s="696"/>
      <c r="BG105" s="696"/>
      <c r="BH105" s="696"/>
      <c r="BI105" s="696"/>
      <c r="BJ105" s="696"/>
      <c r="BK105" s="696"/>
      <c r="BL105" s="696"/>
      <c r="BM105" s="696"/>
      <c r="BN105" s="696"/>
      <c r="BO105" s="696"/>
      <c r="BP105" s="696"/>
      <c r="BQ105" s="696"/>
      <c r="BR105" s="696"/>
      <c r="BS105" s="696"/>
      <c r="BT105" s="697"/>
      <c r="BU105" s="163"/>
    </row>
    <row r="106" spans="2:73" ht="15.75">
      <c r="B106" s="691"/>
      <c r="C106" s="691"/>
      <c r="D106" s="691"/>
      <c r="E106" s="691"/>
      <c r="F106" s="691"/>
      <c r="G106" s="691"/>
      <c r="H106" s="691"/>
      <c r="I106" s="643"/>
      <c r="J106" s="643"/>
      <c r="K106" s="632"/>
      <c r="L106" s="695"/>
      <c r="M106" s="696"/>
      <c r="N106" s="696"/>
      <c r="O106" s="696"/>
      <c r="P106" s="696"/>
      <c r="Q106" s="696"/>
      <c r="R106" s="696"/>
      <c r="S106" s="696"/>
      <c r="T106" s="696"/>
      <c r="U106" s="696"/>
      <c r="V106" s="696"/>
      <c r="W106" s="696"/>
      <c r="X106" s="696"/>
      <c r="Y106" s="696"/>
      <c r="Z106" s="696"/>
      <c r="AA106" s="696"/>
      <c r="AB106" s="696"/>
      <c r="AC106" s="696"/>
      <c r="AD106" s="696"/>
      <c r="AE106" s="696"/>
      <c r="AF106" s="696"/>
      <c r="AG106" s="696"/>
      <c r="AH106" s="696"/>
      <c r="AI106" s="696"/>
      <c r="AJ106" s="696"/>
      <c r="AK106" s="696"/>
      <c r="AL106" s="696"/>
      <c r="AM106" s="696"/>
      <c r="AN106" s="696"/>
      <c r="AO106" s="697"/>
      <c r="AP106" s="632"/>
      <c r="AQ106" s="695"/>
      <c r="AR106" s="696"/>
      <c r="AS106" s="696"/>
      <c r="AT106" s="696"/>
      <c r="AU106" s="696"/>
      <c r="AV106" s="696"/>
      <c r="AW106" s="696"/>
      <c r="AX106" s="696"/>
      <c r="AY106" s="696"/>
      <c r="AZ106" s="696"/>
      <c r="BA106" s="696"/>
      <c r="BB106" s="696"/>
      <c r="BC106" s="696"/>
      <c r="BD106" s="696"/>
      <c r="BE106" s="696"/>
      <c r="BF106" s="696"/>
      <c r="BG106" s="696"/>
      <c r="BH106" s="696"/>
      <c r="BI106" s="696"/>
      <c r="BJ106" s="696"/>
      <c r="BK106" s="696"/>
      <c r="BL106" s="696"/>
      <c r="BM106" s="696"/>
      <c r="BN106" s="696"/>
      <c r="BO106" s="696"/>
      <c r="BP106" s="696"/>
      <c r="BQ106" s="696"/>
      <c r="BR106" s="696"/>
      <c r="BS106" s="696"/>
      <c r="BT106" s="697"/>
      <c r="BU106" s="163"/>
    </row>
    <row r="107" spans="2:73" ht="15.75">
      <c r="B107" s="691"/>
      <c r="C107" s="691"/>
      <c r="D107" s="691"/>
      <c r="E107" s="691"/>
      <c r="F107" s="691"/>
      <c r="G107" s="691"/>
      <c r="H107" s="691"/>
      <c r="I107" s="643"/>
      <c r="J107" s="643"/>
      <c r="K107" s="632"/>
      <c r="L107" s="695"/>
      <c r="M107" s="696"/>
      <c r="N107" s="696"/>
      <c r="O107" s="696"/>
      <c r="P107" s="696"/>
      <c r="Q107" s="696"/>
      <c r="R107" s="696"/>
      <c r="S107" s="696"/>
      <c r="T107" s="696"/>
      <c r="U107" s="696"/>
      <c r="V107" s="696"/>
      <c r="W107" s="696"/>
      <c r="X107" s="696"/>
      <c r="Y107" s="696"/>
      <c r="Z107" s="696"/>
      <c r="AA107" s="696"/>
      <c r="AB107" s="696"/>
      <c r="AC107" s="696"/>
      <c r="AD107" s="696"/>
      <c r="AE107" s="696"/>
      <c r="AF107" s="696"/>
      <c r="AG107" s="696"/>
      <c r="AH107" s="696"/>
      <c r="AI107" s="696"/>
      <c r="AJ107" s="696"/>
      <c r="AK107" s="696"/>
      <c r="AL107" s="696"/>
      <c r="AM107" s="696"/>
      <c r="AN107" s="696"/>
      <c r="AO107" s="697"/>
      <c r="AP107" s="632"/>
      <c r="AQ107" s="698"/>
      <c r="AR107" s="699"/>
      <c r="AS107" s="699"/>
      <c r="AT107" s="699"/>
      <c r="AU107" s="699"/>
      <c r="AV107" s="699"/>
      <c r="AW107" s="699"/>
      <c r="AX107" s="699"/>
      <c r="AY107" s="699"/>
      <c r="AZ107" s="699"/>
      <c r="BA107" s="699"/>
      <c r="BB107" s="699"/>
      <c r="BC107" s="699"/>
      <c r="BD107" s="699"/>
      <c r="BE107" s="699"/>
      <c r="BF107" s="699"/>
      <c r="BG107" s="699"/>
      <c r="BH107" s="699"/>
      <c r="BI107" s="699"/>
      <c r="BJ107" s="699"/>
      <c r="BK107" s="699"/>
      <c r="BL107" s="699"/>
      <c r="BM107" s="699"/>
      <c r="BN107" s="699"/>
      <c r="BO107" s="699"/>
      <c r="BP107" s="699"/>
      <c r="BQ107" s="699"/>
      <c r="BR107" s="699"/>
      <c r="BS107" s="699"/>
      <c r="BT107" s="700"/>
      <c r="BU107" s="163"/>
    </row>
    <row r="108" spans="2:73" ht="15.75">
      <c r="B108" s="691"/>
      <c r="C108" s="691"/>
      <c r="D108" s="691"/>
      <c r="E108" s="691"/>
      <c r="F108" s="691"/>
      <c r="G108" s="691"/>
      <c r="H108" s="691"/>
      <c r="I108" s="643"/>
      <c r="J108" s="643"/>
      <c r="K108" s="632"/>
      <c r="L108" s="695"/>
      <c r="M108" s="696"/>
      <c r="N108" s="696"/>
      <c r="O108" s="696"/>
      <c r="P108" s="696"/>
      <c r="Q108" s="696"/>
      <c r="R108" s="696"/>
      <c r="S108" s="696"/>
      <c r="T108" s="696"/>
      <c r="U108" s="696"/>
      <c r="V108" s="696"/>
      <c r="W108" s="696"/>
      <c r="X108" s="696"/>
      <c r="Y108" s="696"/>
      <c r="Z108" s="696"/>
      <c r="AA108" s="696"/>
      <c r="AB108" s="696"/>
      <c r="AC108" s="696"/>
      <c r="AD108" s="696"/>
      <c r="AE108" s="696"/>
      <c r="AF108" s="696"/>
      <c r="AG108" s="696"/>
      <c r="AH108" s="696"/>
      <c r="AI108" s="696"/>
      <c r="AJ108" s="696"/>
      <c r="AK108" s="696"/>
      <c r="AL108" s="696"/>
      <c r="AM108" s="696"/>
      <c r="AN108" s="696"/>
      <c r="AO108" s="697"/>
      <c r="AP108" s="632"/>
      <c r="AQ108" s="692"/>
      <c r="AR108" s="693"/>
      <c r="AS108" s="693"/>
      <c r="AT108" s="693"/>
      <c r="AU108" s="693"/>
      <c r="AV108" s="693"/>
      <c r="AW108" s="693"/>
      <c r="AX108" s="693"/>
      <c r="AY108" s="693"/>
      <c r="AZ108" s="693"/>
      <c r="BA108" s="693"/>
      <c r="BB108" s="693"/>
      <c r="BC108" s="693"/>
      <c r="BD108" s="693"/>
      <c r="BE108" s="693"/>
      <c r="BF108" s="693"/>
      <c r="BG108" s="693"/>
      <c r="BH108" s="693"/>
      <c r="BI108" s="693"/>
      <c r="BJ108" s="693"/>
      <c r="BK108" s="693"/>
      <c r="BL108" s="693"/>
      <c r="BM108" s="693"/>
      <c r="BN108" s="693"/>
      <c r="BO108" s="693"/>
      <c r="BP108" s="693"/>
      <c r="BQ108" s="693"/>
      <c r="BR108" s="693"/>
      <c r="BS108" s="693"/>
      <c r="BT108" s="694"/>
      <c r="BU108" s="163"/>
    </row>
    <row r="109" spans="2:73" ht="15.75">
      <c r="B109" s="691"/>
      <c r="C109" s="691"/>
      <c r="D109" s="691"/>
      <c r="E109" s="691"/>
      <c r="F109" s="691"/>
      <c r="G109" s="691"/>
      <c r="H109" s="691"/>
      <c r="I109" s="643"/>
      <c r="J109" s="643"/>
      <c r="K109" s="632"/>
      <c r="L109" s="695"/>
      <c r="M109" s="696"/>
      <c r="N109" s="696"/>
      <c r="O109" s="696"/>
      <c r="P109" s="696"/>
      <c r="Q109" s="696"/>
      <c r="R109" s="696"/>
      <c r="S109" s="696"/>
      <c r="T109" s="696"/>
      <c r="U109" s="696"/>
      <c r="V109" s="696"/>
      <c r="W109" s="696"/>
      <c r="X109" s="696"/>
      <c r="Y109" s="696"/>
      <c r="Z109" s="696"/>
      <c r="AA109" s="696"/>
      <c r="AB109" s="696"/>
      <c r="AC109" s="696"/>
      <c r="AD109" s="696"/>
      <c r="AE109" s="696"/>
      <c r="AF109" s="696"/>
      <c r="AG109" s="696"/>
      <c r="AH109" s="696"/>
      <c r="AI109" s="696"/>
      <c r="AJ109" s="696"/>
      <c r="AK109" s="696"/>
      <c r="AL109" s="696"/>
      <c r="AM109" s="696"/>
      <c r="AN109" s="696"/>
      <c r="AO109" s="697"/>
      <c r="AP109" s="632"/>
      <c r="AQ109" s="695"/>
      <c r="AR109" s="696"/>
      <c r="AS109" s="696"/>
      <c r="AT109" s="696"/>
      <c r="AU109" s="696"/>
      <c r="AV109" s="696"/>
      <c r="AW109" s="696"/>
      <c r="AX109" s="696"/>
      <c r="AY109" s="696"/>
      <c r="AZ109" s="696"/>
      <c r="BA109" s="696"/>
      <c r="BB109" s="696"/>
      <c r="BC109" s="696"/>
      <c r="BD109" s="696"/>
      <c r="BE109" s="696"/>
      <c r="BF109" s="696"/>
      <c r="BG109" s="696"/>
      <c r="BH109" s="696"/>
      <c r="BI109" s="696"/>
      <c r="BJ109" s="696"/>
      <c r="BK109" s="696"/>
      <c r="BL109" s="696"/>
      <c r="BM109" s="696"/>
      <c r="BN109" s="696"/>
      <c r="BO109" s="696"/>
      <c r="BP109" s="696"/>
      <c r="BQ109" s="696"/>
      <c r="BR109" s="696"/>
      <c r="BS109" s="696"/>
      <c r="BT109" s="697"/>
      <c r="BU109" s="163"/>
    </row>
    <row r="110" spans="2:73" ht="15.75">
      <c r="B110" s="691"/>
      <c r="C110" s="691"/>
      <c r="D110" s="691"/>
      <c r="E110" s="691"/>
      <c r="F110" s="691"/>
      <c r="G110" s="691"/>
      <c r="H110" s="691"/>
      <c r="I110" s="643"/>
      <c r="J110" s="643"/>
      <c r="K110" s="632"/>
      <c r="L110" s="695"/>
      <c r="M110" s="696"/>
      <c r="N110" s="696"/>
      <c r="O110" s="696"/>
      <c r="P110" s="696"/>
      <c r="Q110" s="696"/>
      <c r="R110" s="696"/>
      <c r="S110" s="696"/>
      <c r="T110" s="696"/>
      <c r="U110" s="696"/>
      <c r="V110" s="696"/>
      <c r="W110" s="696"/>
      <c r="X110" s="696"/>
      <c r="Y110" s="696"/>
      <c r="Z110" s="696"/>
      <c r="AA110" s="696"/>
      <c r="AB110" s="696"/>
      <c r="AC110" s="696"/>
      <c r="AD110" s="696"/>
      <c r="AE110" s="696"/>
      <c r="AF110" s="696"/>
      <c r="AG110" s="696"/>
      <c r="AH110" s="696"/>
      <c r="AI110" s="696"/>
      <c r="AJ110" s="696"/>
      <c r="AK110" s="696"/>
      <c r="AL110" s="696"/>
      <c r="AM110" s="696"/>
      <c r="AN110" s="696"/>
      <c r="AO110" s="697"/>
      <c r="AP110" s="632"/>
      <c r="AQ110" s="695"/>
      <c r="AR110" s="696"/>
      <c r="AS110" s="696"/>
      <c r="AT110" s="696"/>
      <c r="AU110" s="696"/>
      <c r="AV110" s="696"/>
      <c r="AW110" s="696"/>
      <c r="AX110" s="696"/>
      <c r="AY110" s="696"/>
      <c r="AZ110" s="696"/>
      <c r="BA110" s="696"/>
      <c r="BB110" s="696"/>
      <c r="BC110" s="696"/>
      <c r="BD110" s="696"/>
      <c r="BE110" s="696"/>
      <c r="BF110" s="696"/>
      <c r="BG110" s="696"/>
      <c r="BH110" s="696"/>
      <c r="BI110" s="696"/>
      <c r="BJ110" s="696"/>
      <c r="BK110" s="696"/>
      <c r="BL110" s="696"/>
      <c r="BM110" s="696"/>
      <c r="BN110" s="696"/>
      <c r="BO110" s="696"/>
      <c r="BP110" s="696"/>
      <c r="BQ110" s="696"/>
      <c r="BR110" s="696"/>
      <c r="BS110" s="696"/>
      <c r="BT110" s="697"/>
      <c r="BU110" s="163"/>
    </row>
    <row r="111" spans="2:73" ht="15.75">
      <c r="B111" s="691"/>
      <c r="C111" s="691"/>
      <c r="D111" s="691"/>
      <c r="E111" s="691"/>
      <c r="F111" s="691"/>
      <c r="G111" s="691"/>
      <c r="H111" s="691"/>
      <c r="I111" s="643"/>
      <c r="J111" s="643"/>
      <c r="K111" s="632"/>
      <c r="L111" s="695"/>
      <c r="M111" s="696"/>
      <c r="N111" s="696"/>
      <c r="O111" s="696"/>
      <c r="P111" s="696"/>
      <c r="Q111" s="696"/>
      <c r="R111" s="696"/>
      <c r="S111" s="696"/>
      <c r="T111" s="696"/>
      <c r="U111" s="696"/>
      <c r="V111" s="696"/>
      <c r="W111" s="696"/>
      <c r="X111" s="696"/>
      <c r="Y111" s="696"/>
      <c r="Z111" s="696"/>
      <c r="AA111" s="696"/>
      <c r="AB111" s="696"/>
      <c r="AC111" s="696"/>
      <c r="AD111" s="696"/>
      <c r="AE111" s="696"/>
      <c r="AF111" s="696"/>
      <c r="AG111" s="696"/>
      <c r="AH111" s="696"/>
      <c r="AI111" s="696"/>
      <c r="AJ111" s="696"/>
      <c r="AK111" s="696"/>
      <c r="AL111" s="696"/>
      <c r="AM111" s="696"/>
      <c r="AN111" s="696"/>
      <c r="AO111" s="697"/>
      <c r="AP111" s="632"/>
      <c r="AQ111" s="695"/>
      <c r="AR111" s="696"/>
      <c r="AS111" s="696"/>
      <c r="AT111" s="696"/>
      <c r="AU111" s="696"/>
      <c r="AV111" s="696"/>
      <c r="AW111" s="696"/>
      <c r="AX111" s="696"/>
      <c r="AY111" s="696"/>
      <c r="AZ111" s="696"/>
      <c r="BA111" s="696"/>
      <c r="BB111" s="696"/>
      <c r="BC111" s="696"/>
      <c r="BD111" s="696"/>
      <c r="BE111" s="696"/>
      <c r="BF111" s="696"/>
      <c r="BG111" s="696"/>
      <c r="BH111" s="696"/>
      <c r="BI111" s="696"/>
      <c r="BJ111" s="696"/>
      <c r="BK111" s="696"/>
      <c r="BL111" s="696"/>
      <c r="BM111" s="696"/>
      <c r="BN111" s="696"/>
      <c r="BO111" s="696"/>
      <c r="BP111" s="696"/>
      <c r="BQ111" s="696"/>
      <c r="BR111" s="696"/>
      <c r="BS111" s="696"/>
      <c r="BT111" s="697"/>
      <c r="BU111" s="163"/>
    </row>
    <row r="112" spans="2:73">
      <c r="B112" s="691"/>
      <c r="C112" s="691"/>
      <c r="D112" s="691"/>
      <c r="E112" s="691"/>
      <c r="F112" s="691"/>
      <c r="G112" s="691"/>
      <c r="H112" s="691"/>
      <c r="I112" s="643"/>
      <c r="J112" s="643"/>
      <c r="K112" s="632"/>
      <c r="L112" s="695"/>
      <c r="M112" s="696"/>
      <c r="N112" s="696"/>
      <c r="O112" s="696"/>
      <c r="P112" s="696"/>
      <c r="Q112" s="696"/>
      <c r="R112" s="696"/>
      <c r="S112" s="696"/>
      <c r="T112" s="696"/>
      <c r="U112" s="696"/>
      <c r="V112" s="696"/>
      <c r="W112" s="696"/>
      <c r="X112" s="696"/>
      <c r="Y112" s="696"/>
      <c r="Z112" s="696"/>
      <c r="AA112" s="696"/>
      <c r="AB112" s="696"/>
      <c r="AC112" s="696"/>
      <c r="AD112" s="696"/>
      <c r="AE112" s="696"/>
      <c r="AF112" s="696"/>
      <c r="AG112" s="696"/>
      <c r="AH112" s="696"/>
      <c r="AI112" s="696"/>
      <c r="AJ112" s="696"/>
      <c r="AK112" s="696"/>
      <c r="AL112" s="696"/>
      <c r="AM112" s="696"/>
      <c r="AN112" s="696"/>
      <c r="AO112" s="697"/>
      <c r="AP112" s="632"/>
      <c r="AQ112" s="695"/>
      <c r="AR112" s="696"/>
      <c r="AS112" s="696"/>
      <c r="AT112" s="696"/>
      <c r="AU112" s="696"/>
      <c r="AV112" s="696"/>
      <c r="AW112" s="696"/>
      <c r="AX112" s="696"/>
      <c r="AY112" s="696"/>
      <c r="AZ112" s="696"/>
      <c r="BA112" s="696"/>
      <c r="BB112" s="696"/>
      <c r="BC112" s="696"/>
      <c r="BD112" s="696"/>
      <c r="BE112" s="696"/>
      <c r="BF112" s="696"/>
      <c r="BG112" s="696"/>
      <c r="BH112" s="696"/>
      <c r="BI112" s="696"/>
      <c r="BJ112" s="696"/>
      <c r="BK112" s="696"/>
      <c r="BL112" s="696"/>
      <c r="BM112" s="696"/>
      <c r="BN112" s="696"/>
      <c r="BO112" s="696"/>
      <c r="BP112" s="696"/>
      <c r="BQ112" s="696"/>
      <c r="BR112" s="696"/>
      <c r="BS112" s="696"/>
      <c r="BT112" s="697"/>
    </row>
    <row r="113" spans="2:73">
      <c r="B113" s="691"/>
      <c r="C113" s="691"/>
      <c r="D113" s="691"/>
      <c r="E113" s="691"/>
      <c r="F113" s="691"/>
      <c r="G113" s="691"/>
      <c r="H113" s="691"/>
      <c r="I113" s="643"/>
      <c r="J113" s="643"/>
      <c r="K113" s="632"/>
      <c r="L113" s="695"/>
      <c r="M113" s="696"/>
      <c r="N113" s="696"/>
      <c r="O113" s="696"/>
      <c r="P113" s="696"/>
      <c r="Q113" s="696"/>
      <c r="R113" s="696"/>
      <c r="S113" s="696"/>
      <c r="T113" s="696"/>
      <c r="U113" s="696"/>
      <c r="V113" s="696"/>
      <c r="W113" s="696"/>
      <c r="X113" s="696"/>
      <c r="Y113" s="696"/>
      <c r="Z113" s="696"/>
      <c r="AA113" s="696"/>
      <c r="AB113" s="696"/>
      <c r="AC113" s="696"/>
      <c r="AD113" s="696"/>
      <c r="AE113" s="696"/>
      <c r="AF113" s="696"/>
      <c r="AG113" s="696"/>
      <c r="AH113" s="696"/>
      <c r="AI113" s="696"/>
      <c r="AJ113" s="696"/>
      <c r="AK113" s="696"/>
      <c r="AL113" s="696"/>
      <c r="AM113" s="696"/>
      <c r="AN113" s="696"/>
      <c r="AO113" s="697"/>
      <c r="AP113" s="632"/>
      <c r="AQ113" s="695"/>
      <c r="AR113" s="696"/>
      <c r="AS113" s="696"/>
      <c r="AT113" s="696"/>
      <c r="AU113" s="696"/>
      <c r="AV113" s="696"/>
      <c r="AW113" s="696"/>
      <c r="AX113" s="696"/>
      <c r="AY113" s="696"/>
      <c r="AZ113" s="696"/>
      <c r="BA113" s="696"/>
      <c r="BB113" s="696"/>
      <c r="BC113" s="696"/>
      <c r="BD113" s="696"/>
      <c r="BE113" s="696"/>
      <c r="BF113" s="696"/>
      <c r="BG113" s="696"/>
      <c r="BH113" s="696"/>
      <c r="BI113" s="696"/>
      <c r="BJ113" s="696"/>
      <c r="BK113" s="696"/>
      <c r="BL113" s="696"/>
      <c r="BM113" s="696"/>
      <c r="BN113" s="696"/>
      <c r="BO113" s="696"/>
      <c r="BP113" s="696"/>
      <c r="BQ113" s="696"/>
      <c r="BR113" s="696"/>
      <c r="BS113" s="696"/>
      <c r="BT113" s="697"/>
    </row>
    <row r="114" spans="2:73">
      <c r="B114" s="691"/>
      <c r="C114" s="691"/>
      <c r="D114" s="691"/>
      <c r="E114" s="691"/>
      <c r="F114" s="691"/>
      <c r="G114" s="691"/>
      <c r="H114" s="691"/>
      <c r="I114" s="643"/>
      <c r="J114" s="643"/>
      <c r="K114" s="632"/>
      <c r="L114" s="695"/>
      <c r="M114" s="696"/>
      <c r="N114" s="696"/>
      <c r="O114" s="696"/>
      <c r="P114" s="696"/>
      <c r="Q114" s="696"/>
      <c r="R114" s="696"/>
      <c r="S114" s="696"/>
      <c r="T114" s="696"/>
      <c r="U114" s="696"/>
      <c r="V114" s="696"/>
      <c r="W114" s="696"/>
      <c r="X114" s="696"/>
      <c r="Y114" s="696"/>
      <c r="Z114" s="696"/>
      <c r="AA114" s="696"/>
      <c r="AB114" s="696"/>
      <c r="AC114" s="696"/>
      <c r="AD114" s="696"/>
      <c r="AE114" s="696"/>
      <c r="AF114" s="696"/>
      <c r="AG114" s="696"/>
      <c r="AH114" s="696"/>
      <c r="AI114" s="696"/>
      <c r="AJ114" s="696"/>
      <c r="AK114" s="696"/>
      <c r="AL114" s="696"/>
      <c r="AM114" s="696"/>
      <c r="AN114" s="696"/>
      <c r="AO114" s="697"/>
      <c r="AP114" s="632"/>
      <c r="AQ114" s="695"/>
      <c r="AR114" s="696"/>
      <c r="AS114" s="696"/>
      <c r="AT114" s="696"/>
      <c r="AU114" s="696"/>
      <c r="AV114" s="696"/>
      <c r="AW114" s="696"/>
      <c r="AX114" s="696"/>
      <c r="AY114" s="696"/>
      <c r="AZ114" s="696"/>
      <c r="BA114" s="696"/>
      <c r="BB114" s="696"/>
      <c r="BC114" s="696"/>
      <c r="BD114" s="696"/>
      <c r="BE114" s="696"/>
      <c r="BF114" s="696"/>
      <c r="BG114" s="696"/>
      <c r="BH114" s="696"/>
      <c r="BI114" s="696"/>
      <c r="BJ114" s="696"/>
      <c r="BK114" s="696"/>
      <c r="BL114" s="696"/>
      <c r="BM114" s="696"/>
      <c r="BN114" s="696"/>
      <c r="BO114" s="696"/>
      <c r="BP114" s="696"/>
      <c r="BQ114" s="696"/>
      <c r="BR114" s="696"/>
      <c r="BS114" s="696"/>
      <c r="BT114" s="697"/>
    </row>
    <row r="115" spans="2:73" ht="15.75">
      <c r="B115" s="691"/>
      <c r="C115" s="691"/>
      <c r="D115" s="691"/>
      <c r="E115" s="691"/>
      <c r="F115" s="691"/>
      <c r="G115" s="691"/>
      <c r="H115" s="691"/>
      <c r="I115" s="643"/>
      <c r="J115" s="643"/>
      <c r="K115" s="632"/>
      <c r="L115" s="695"/>
      <c r="M115" s="696"/>
      <c r="N115" s="696"/>
      <c r="O115" s="696"/>
      <c r="P115" s="696"/>
      <c r="Q115" s="696"/>
      <c r="R115" s="696"/>
      <c r="S115" s="696"/>
      <c r="T115" s="696"/>
      <c r="U115" s="696"/>
      <c r="V115" s="696"/>
      <c r="W115" s="696"/>
      <c r="X115" s="696"/>
      <c r="Y115" s="696"/>
      <c r="Z115" s="696"/>
      <c r="AA115" s="696"/>
      <c r="AB115" s="696"/>
      <c r="AC115" s="696"/>
      <c r="AD115" s="696"/>
      <c r="AE115" s="696"/>
      <c r="AF115" s="696"/>
      <c r="AG115" s="696"/>
      <c r="AH115" s="696"/>
      <c r="AI115" s="696"/>
      <c r="AJ115" s="696"/>
      <c r="AK115" s="696"/>
      <c r="AL115" s="696"/>
      <c r="AM115" s="696"/>
      <c r="AN115" s="696"/>
      <c r="AO115" s="697"/>
      <c r="AP115" s="632"/>
      <c r="AQ115" s="695"/>
      <c r="AR115" s="696"/>
      <c r="AS115" s="696"/>
      <c r="AT115" s="696"/>
      <c r="AU115" s="696"/>
      <c r="AV115" s="696"/>
      <c r="AW115" s="696"/>
      <c r="AX115" s="696"/>
      <c r="AY115" s="696"/>
      <c r="AZ115" s="696"/>
      <c r="BA115" s="696"/>
      <c r="BB115" s="696"/>
      <c r="BC115" s="696"/>
      <c r="BD115" s="696"/>
      <c r="BE115" s="696"/>
      <c r="BF115" s="696"/>
      <c r="BG115" s="696"/>
      <c r="BH115" s="696"/>
      <c r="BI115" s="696"/>
      <c r="BJ115" s="696"/>
      <c r="BK115" s="696"/>
      <c r="BL115" s="696"/>
      <c r="BM115" s="696"/>
      <c r="BN115" s="696"/>
      <c r="BO115" s="696"/>
      <c r="BP115" s="696"/>
      <c r="BQ115" s="696"/>
      <c r="BR115" s="696"/>
      <c r="BS115" s="696"/>
      <c r="BT115" s="697"/>
      <c r="BU115" s="163"/>
    </row>
    <row r="116" spans="2:73" ht="15.75">
      <c r="B116" s="691"/>
      <c r="C116" s="691"/>
      <c r="D116" s="691"/>
      <c r="E116" s="691"/>
      <c r="F116" s="691"/>
      <c r="G116" s="691"/>
      <c r="H116" s="691"/>
      <c r="I116" s="643"/>
      <c r="J116" s="643"/>
      <c r="K116" s="632"/>
      <c r="L116" s="695"/>
      <c r="M116" s="696"/>
      <c r="N116" s="696"/>
      <c r="O116" s="696"/>
      <c r="P116" s="696"/>
      <c r="Q116" s="696"/>
      <c r="R116" s="696"/>
      <c r="S116" s="696"/>
      <c r="T116" s="696"/>
      <c r="U116" s="696"/>
      <c r="V116" s="696"/>
      <c r="W116" s="696"/>
      <c r="X116" s="696"/>
      <c r="Y116" s="696"/>
      <c r="Z116" s="696"/>
      <c r="AA116" s="696"/>
      <c r="AB116" s="696"/>
      <c r="AC116" s="696"/>
      <c r="AD116" s="696"/>
      <c r="AE116" s="696"/>
      <c r="AF116" s="696"/>
      <c r="AG116" s="696"/>
      <c r="AH116" s="696"/>
      <c r="AI116" s="696"/>
      <c r="AJ116" s="696"/>
      <c r="AK116" s="696"/>
      <c r="AL116" s="696"/>
      <c r="AM116" s="696"/>
      <c r="AN116" s="696"/>
      <c r="AO116" s="697"/>
      <c r="AP116" s="632"/>
      <c r="AQ116" s="695"/>
      <c r="AR116" s="696"/>
      <c r="AS116" s="696"/>
      <c r="AT116" s="696"/>
      <c r="AU116" s="696"/>
      <c r="AV116" s="696"/>
      <c r="AW116" s="696"/>
      <c r="AX116" s="696"/>
      <c r="AY116" s="696"/>
      <c r="AZ116" s="696"/>
      <c r="BA116" s="696"/>
      <c r="BB116" s="696"/>
      <c r="BC116" s="696"/>
      <c r="BD116" s="696"/>
      <c r="BE116" s="696"/>
      <c r="BF116" s="696"/>
      <c r="BG116" s="696"/>
      <c r="BH116" s="696"/>
      <c r="BI116" s="696"/>
      <c r="BJ116" s="696"/>
      <c r="BK116" s="696"/>
      <c r="BL116" s="696"/>
      <c r="BM116" s="696"/>
      <c r="BN116" s="696"/>
      <c r="BO116" s="696"/>
      <c r="BP116" s="696"/>
      <c r="BQ116" s="696"/>
      <c r="BR116" s="696"/>
      <c r="BS116" s="696"/>
      <c r="BT116" s="697"/>
      <c r="BU116" s="163"/>
    </row>
    <row r="117" spans="2:73" ht="15.75">
      <c r="B117" s="691"/>
      <c r="C117" s="691"/>
      <c r="D117" s="691"/>
      <c r="E117" s="691"/>
      <c r="F117" s="691"/>
      <c r="G117" s="691"/>
      <c r="H117" s="691"/>
      <c r="I117" s="643"/>
      <c r="J117" s="643"/>
      <c r="K117" s="632"/>
      <c r="L117" s="695"/>
      <c r="M117" s="696"/>
      <c r="N117" s="696"/>
      <c r="O117" s="696"/>
      <c r="P117" s="696"/>
      <c r="Q117" s="696"/>
      <c r="R117" s="696"/>
      <c r="S117" s="696"/>
      <c r="T117" s="696"/>
      <c r="U117" s="696"/>
      <c r="V117" s="696"/>
      <c r="W117" s="696"/>
      <c r="X117" s="696"/>
      <c r="Y117" s="696"/>
      <c r="Z117" s="696"/>
      <c r="AA117" s="696"/>
      <c r="AB117" s="696"/>
      <c r="AC117" s="696"/>
      <c r="AD117" s="696"/>
      <c r="AE117" s="696"/>
      <c r="AF117" s="696"/>
      <c r="AG117" s="696"/>
      <c r="AH117" s="696"/>
      <c r="AI117" s="696"/>
      <c r="AJ117" s="696"/>
      <c r="AK117" s="696"/>
      <c r="AL117" s="696"/>
      <c r="AM117" s="696"/>
      <c r="AN117" s="696"/>
      <c r="AO117" s="697"/>
      <c r="AP117" s="632"/>
      <c r="AQ117" s="695"/>
      <c r="AR117" s="696"/>
      <c r="AS117" s="696"/>
      <c r="AT117" s="696"/>
      <c r="AU117" s="696"/>
      <c r="AV117" s="696"/>
      <c r="AW117" s="696"/>
      <c r="AX117" s="696"/>
      <c r="AY117" s="696"/>
      <c r="AZ117" s="696"/>
      <c r="BA117" s="696"/>
      <c r="BB117" s="696"/>
      <c r="BC117" s="696"/>
      <c r="BD117" s="696"/>
      <c r="BE117" s="696"/>
      <c r="BF117" s="696"/>
      <c r="BG117" s="696"/>
      <c r="BH117" s="696"/>
      <c r="BI117" s="696"/>
      <c r="BJ117" s="696"/>
      <c r="BK117" s="696"/>
      <c r="BL117" s="696"/>
      <c r="BM117" s="696"/>
      <c r="BN117" s="696"/>
      <c r="BO117" s="696"/>
      <c r="BP117" s="696"/>
      <c r="BQ117" s="696"/>
      <c r="BR117" s="696"/>
      <c r="BS117" s="696"/>
      <c r="BT117" s="697"/>
      <c r="BU117" s="163"/>
    </row>
    <row r="118" spans="2:73" ht="15.75">
      <c r="B118" s="691"/>
      <c r="C118" s="691"/>
      <c r="D118" s="691"/>
      <c r="E118" s="691"/>
      <c r="F118" s="691"/>
      <c r="G118" s="691"/>
      <c r="H118" s="691"/>
      <c r="I118" s="643"/>
      <c r="J118" s="643"/>
      <c r="K118" s="632"/>
      <c r="L118" s="695"/>
      <c r="M118" s="696"/>
      <c r="N118" s="696"/>
      <c r="O118" s="696"/>
      <c r="P118" s="696"/>
      <c r="Q118" s="696"/>
      <c r="R118" s="696"/>
      <c r="S118" s="696"/>
      <c r="T118" s="696"/>
      <c r="U118" s="696"/>
      <c r="V118" s="696"/>
      <c r="W118" s="696"/>
      <c r="X118" s="696"/>
      <c r="Y118" s="696"/>
      <c r="Z118" s="696"/>
      <c r="AA118" s="696"/>
      <c r="AB118" s="696"/>
      <c r="AC118" s="696"/>
      <c r="AD118" s="696"/>
      <c r="AE118" s="696"/>
      <c r="AF118" s="696"/>
      <c r="AG118" s="696"/>
      <c r="AH118" s="696"/>
      <c r="AI118" s="696"/>
      <c r="AJ118" s="696"/>
      <c r="AK118" s="696"/>
      <c r="AL118" s="696"/>
      <c r="AM118" s="696"/>
      <c r="AN118" s="696"/>
      <c r="AO118" s="697"/>
      <c r="AP118" s="632"/>
      <c r="AQ118" s="695"/>
      <c r="AR118" s="696"/>
      <c r="AS118" s="696"/>
      <c r="AT118" s="696"/>
      <c r="AU118" s="696"/>
      <c r="AV118" s="696"/>
      <c r="AW118" s="696"/>
      <c r="AX118" s="696"/>
      <c r="AY118" s="696"/>
      <c r="AZ118" s="696"/>
      <c r="BA118" s="696"/>
      <c r="BB118" s="696"/>
      <c r="BC118" s="696"/>
      <c r="BD118" s="696"/>
      <c r="BE118" s="696"/>
      <c r="BF118" s="696"/>
      <c r="BG118" s="696"/>
      <c r="BH118" s="696"/>
      <c r="BI118" s="696"/>
      <c r="BJ118" s="696"/>
      <c r="BK118" s="696"/>
      <c r="BL118" s="696"/>
      <c r="BM118" s="696"/>
      <c r="BN118" s="696"/>
      <c r="BO118" s="696"/>
      <c r="BP118" s="696"/>
      <c r="BQ118" s="696"/>
      <c r="BR118" s="696"/>
      <c r="BS118" s="696"/>
      <c r="BT118" s="697"/>
      <c r="BU118" s="163"/>
    </row>
    <row r="119" spans="2:73" ht="15.75">
      <c r="B119" s="691"/>
      <c r="C119" s="691"/>
      <c r="D119" s="691"/>
      <c r="E119" s="691"/>
      <c r="F119" s="691"/>
      <c r="G119" s="691"/>
      <c r="H119" s="691"/>
      <c r="I119" s="643"/>
      <c r="J119" s="643"/>
      <c r="K119" s="632"/>
      <c r="L119" s="695"/>
      <c r="M119" s="696"/>
      <c r="N119" s="696"/>
      <c r="O119" s="696"/>
      <c r="P119" s="696"/>
      <c r="Q119" s="696"/>
      <c r="R119" s="696"/>
      <c r="S119" s="696"/>
      <c r="T119" s="696"/>
      <c r="U119" s="696"/>
      <c r="V119" s="696"/>
      <c r="W119" s="696"/>
      <c r="X119" s="696"/>
      <c r="Y119" s="696"/>
      <c r="Z119" s="696"/>
      <c r="AA119" s="696"/>
      <c r="AB119" s="696"/>
      <c r="AC119" s="696"/>
      <c r="AD119" s="696"/>
      <c r="AE119" s="696"/>
      <c r="AF119" s="696"/>
      <c r="AG119" s="696"/>
      <c r="AH119" s="696"/>
      <c r="AI119" s="696"/>
      <c r="AJ119" s="696"/>
      <c r="AK119" s="696"/>
      <c r="AL119" s="696"/>
      <c r="AM119" s="696"/>
      <c r="AN119" s="696"/>
      <c r="AO119" s="697"/>
      <c r="AP119" s="632"/>
      <c r="AQ119" s="695"/>
      <c r="AR119" s="696"/>
      <c r="AS119" s="696"/>
      <c r="AT119" s="696"/>
      <c r="AU119" s="696"/>
      <c r="AV119" s="696"/>
      <c r="AW119" s="696"/>
      <c r="AX119" s="696"/>
      <c r="AY119" s="696"/>
      <c r="AZ119" s="696"/>
      <c r="BA119" s="696"/>
      <c r="BB119" s="696"/>
      <c r="BC119" s="696"/>
      <c r="BD119" s="696"/>
      <c r="BE119" s="696"/>
      <c r="BF119" s="696"/>
      <c r="BG119" s="696"/>
      <c r="BH119" s="696"/>
      <c r="BI119" s="696"/>
      <c r="BJ119" s="696"/>
      <c r="BK119" s="696"/>
      <c r="BL119" s="696"/>
      <c r="BM119" s="696"/>
      <c r="BN119" s="696"/>
      <c r="BO119" s="696"/>
      <c r="BP119" s="696"/>
      <c r="BQ119" s="696"/>
      <c r="BR119" s="696"/>
      <c r="BS119" s="696"/>
      <c r="BT119" s="697"/>
      <c r="BU119" s="163"/>
    </row>
    <row r="120" spans="2:73">
      <c r="B120" s="691"/>
      <c r="C120" s="691"/>
      <c r="D120" s="691"/>
      <c r="E120" s="691"/>
      <c r="F120" s="691"/>
      <c r="G120" s="691"/>
      <c r="H120" s="691"/>
      <c r="I120" s="643"/>
      <c r="J120" s="643"/>
      <c r="K120" s="632"/>
      <c r="L120" s="695"/>
      <c r="M120" s="696"/>
      <c r="N120" s="696"/>
      <c r="O120" s="696"/>
      <c r="P120" s="696"/>
      <c r="Q120" s="696"/>
      <c r="R120" s="696"/>
      <c r="S120" s="696"/>
      <c r="T120" s="696"/>
      <c r="U120" s="696"/>
      <c r="V120" s="696"/>
      <c r="W120" s="696"/>
      <c r="X120" s="696"/>
      <c r="Y120" s="696"/>
      <c r="Z120" s="696"/>
      <c r="AA120" s="696"/>
      <c r="AB120" s="696"/>
      <c r="AC120" s="696"/>
      <c r="AD120" s="696"/>
      <c r="AE120" s="696"/>
      <c r="AF120" s="696"/>
      <c r="AG120" s="696"/>
      <c r="AH120" s="696"/>
      <c r="AI120" s="696"/>
      <c r="AJ120" s="696"/>
      <c r="AK120" s="696"/>
      <c r="AL120" s="696"/>
      <c r="AM120" s="696"/>
      <c r="AN120" s="696"/>
      <c r="AO120" s="697"/>
      <c r="AP120" s="632"/>
      <c r="AQ120" s="695"/>
      <c r="AR120" s="696"/>
      <c r="AS120" s="696"/>
      <c r="AT120" s="696"/>
      <c r="AU120" s="696"/>
      <c r="AV120" s="696"/>
      <c r="AW120" s="696"/>
      <c r="AX120" s="696"/>
      <c r="AY120" s="696"/>
      <c r="AZ120" s="696"/>
      <c r="BA120" s="696"/>
      <c r="BB120" s="696"/>
      <c r="BC120" s="696"/>
      <c r="BD120" s="696"/>
      <c r="BE120" s="696"/>
      <c r="BF120" s="696"/>
      <c r="BG120" s="696"/>
      <c r="BH120" s="696"/>
      <c r="BI120" s="696"/>
      <c r="BJ120" s="696"/>
      <c r="BK120" s="696"/>
      <c r="BL120" s="696"/>
      <c r="BM120" s="696"/>
      <c r="BN120" s="696"/>
      <c r="BO120" s="696"/>
      <c r="BP120" s="696"/>
      <c r="BQ120" s="696"/>
      <c r="BR120" s="696"/>
      <c r="BS120" s="696"/>
      <c r="BT120" s="697"/>
    </row>
    <row r="121" spans="2:73" ht="15.75">
      <c r="B121" s="691"/>
      <c r="C121" s="691"/>
      <c r="D121" s="691"/>
      <c r="E121" s="691"/>
      <c r="F121" s="691"/>
      <c r="G121" s="691"/>
      <c r="H121" s="691"/>
      <c r="I121" s="643"/>
      <c r="J121" s="643"/>
      <c r="K121" s="632"/>
      <c r="L121" s="695"/>
      <c r="M121" s="696"/>
      <c r="N121" s="696"/>
      <c r="O121" s="696"/>
      <c r="P121" s="696"/>
      <c r="Q121" s="696"/>
      <c r="R121" s="696"/>
      <c r="S121" s="696"/>
      <c r="T121" s="696"/>
      <c r="U121" s="696"/>
      <c r="V121" s="696"/>
      <c r="W121" s="696"/>
      <c r="X121" s="696"/>
      <c r="Y121" s="696"/>
      <c r="Z121" s="696"/>
      <c r="AA121" s="696"/>
      <c r="AB121" s="696"/>
      <c r="AC121" s="696"/>
      <c r="AD121" s="696"/>
      <c r="AE121" s="696"/>
      <c r="AF121" s="696"/>
      <c r="AG121" s="696"/>
      <c r="AH121" s="696"/>
      <c r="AI121" s="696"/>
      <c r="AJ121" s="696"/>
      <c r="AK121" s="696"/>
      <c r="AL121" s="696"/>
      <c r="AM121" s="696"/>
      <c r="AN121" s="696"/>
      <c r="AO121" s="697"/>
      <c r="AP121" s="632"/>
      <c r="AQ121" s="695"/>
      <c r="AR121" s="696"/>
      <c r="AS121" s="696"/>
      <c r="AT121" s="696"/>
      <c r="AU121" s="696"/>
      <c r="AV121" s="696"/>
      <c r="AW121" s="696"/>
      <c r="AX121" s="696"/>
      <c r="AY121" s="696"/>
      <c r="AZ121" s="696"/>
      <c r="BA121" s="696"/>
      <c r="BB121" s="696"/>
      <c r="BC121" s="696"/>
      <c r="BD121" s="696"/>
      <c r="BE121" s="696"/>
      <c r="BF121" s="696"/>
      <c r="BG121" s="696"/>
      <c r="BH121" s="696"/>
      <c r="BI121" s="696"/>
      <c r="BJ121" s="696"/>
      <c r="BK121" s="696"/>
      <c r="BL121" s="696"/>
      <c r="BM121" s="696"/>
      <c r="BN121" s="696"/>
      <c r="BO121" s="696"/>
      <c r="BP121" s="696"/>
      <c r="BQ121" s="696"/>
      <c r="BR121" s="696"/>
      <c r="BS121" s="696"/>
      <c r="BT121" s="697"/>
      <c r="BU121" s="163"/>
    </row>
    <row r="122" spans="2:73" ht="15.75">
      <c r="B122" s="691"/>
      <c r="C122" s="691"/>
      <c r="D122" s="691"/>
      <c r="E122" s="691"/>
      <c r="F122" s="691"/>
      <c r="G122" s="691"/>
      <c r="H122" s="691"/>
      <c r="I122" s="643"/>
      <c r="J122" s="643"/>
      <c r="K122" s="632"/>
      <c r="L122" s="698"/>
      <c r="M122" s="699"/>
      <c r="N122" s="699"/>
      <c r="O122" s="699"/>
      <c r="P122" s="699"/>
      <c r="Q122" s="699"/>
      <c r="R122" s="699"/>
      <c r="S122" s="699"/>
      <c r="T122" s="699"/>
      <c r="U122" s="699"/>
      <c r="V122" s="699"/>
      <c r="W122" s="699"/>
      <c r="X122" s="699"/>
      <c r="Y122" s="699"/>
      <c r="Z122" s="699"/>
      <c r="AA122" s="699"/>
      <c r="AB122" s="699"/>
      <c r="AC122" s="699"/>
      <c r="AD122" s="699"/>
      <c r="AE122" s="699"/>
      <c r="AF122" s="699"/>
      <c r="AG122" s="699"/>
      <c r="AH122" s="699"/>
      <c r="AI122" s="699"/>
      <c r="AJ122" s="699"/>
      <c r="AK122" s="699"/>
      <c r="AL122" s="699"/>
      <c r="AM122" s="699"/>
      <c r="AN122" s="699"/>
      <c r="AO122" s="700"/>
      <c r="AP122" s="632"/>
      <c r="AQ122" s="698"/>
      <c r="AR122" s="699"/>
      <c r="AS122" s="699"/>
      <c r="AT122" s="699"/>
      <c r="AU122" s="699"/>
      <c r="AV122" s="699"/>
      <c r="AW122" s="699"/>
      <c r="AX122" s="699"/>
      <c r="AY122" s="699"/>
      <c r="AZ122" s="699"/>
      <c r="BA122" s="699"/>
      <c r="BB122" s="699"/>
      <c r="BC122" s="699"/>
      <c r="BD122" s="699"/>
      <c r="BE122" s="699"/>
      <c r="BF122" s="699"/>
      <c r="BG122" s="699"/>
      <c r="BH122" s="699"/>
      <c r="BI122" s="699"/>
      <c r="BJ122" s="699"/>
      <c r="BK122" s="699"/>
      <c r="BL122" s="699"/>
      <c r="BM122" s="699"/>
      <c r="BN122" s="699"/>
      <c r="BO122" s="699"/>
      <c r="BP122" s="699"/>
      <c r="BQ122" s="699"/>
      <c r="BR122" s="699"/>
      <c r="BS122" s="699"/>
      <c r="BT122" s="700"/>
      <c r="BU122" s="163"/>
    </row>
  </sheetData>
  <autoFilter ref="C26:BT26" xr:uid="{00000000-0009-0000-0000-00000C000000}">
    <sortState ref="C26:BT42">
      <sortCondition ref="H25"/>
    </sortState>
  </autoFilter>
  <mergeCells count="1">
    <mergeCell ref="C24:G24"/>
  </mergeCells>
  <conditionalFormatting sqref="L27:AO69 AQ37:BT71">
    <cfRule type="cellIs" dxfId="10" priority="12" operator="equal">
      <formula>0</formula>
    </cfRule>
  </conditionalFormatting>
  <conditionalFormatting sqref="L110:AO122 AQ108:BT122">
    <cfRule type="cellIs" dxfId="9" priority="9" operator="equal">
      <formula>0</formula>
    </cfRule>
  </conditionalFormatting>
  <conditionalFormatting sqref="L74:AO86 AQ72:BT88">
    <cfRule type="cellIs" dxfId="8" priority="11" operator="equal">
      <formula>0</formula>
    </cfRule>
  </conditionalFormatting>
  <conditionalFormatting sqref="L91:AO105 AQ89:BT107">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0:AO73">
    <cfRule type="cellIs" dxfId="4" priority="6" operator="equal">
      <formula>0</formula>
    </cfRule>
  </conditionalFormatting>
  <conditionalFormatting sqref="L87:AO90">
    <cfRule type="cellIs" dxfId="3" priority="5" operator="equal">
      <formula>0</formula>
    </cfRule>
  </conditionalFormatting>
  <conditionalFormatting sqref="L106:AO109">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2:V15"/>
  <sheetViews>
    <sheetView zoomScale="90" zoomScaleNormal="90" workbookViewId="0">
      <selection activeCell="Q37" sqref="Q37"/>
    </sheetView>
  </sheetViews>
  <sheetFormatPr defaultColWidth="9.140625" defaultRowHeight="15"/>
  <cols>
    <col min="1" max="16384" width="9.140625" style="12"/>
  </cols>
  <sheetData>
    <row r="12" spans="2:22" ht="24" customHeight="1"/>
    <row r="13" spans="2:22" ht="15.75">
      <c r="B13" s="587" t="s">
        <v>507</v>
      </c>
    </row>
    <row r="14" spans="2:22" ht="15.75">
      <c r="B14" s="587"/>
    </row>
    <row r="15" spans="2:22" s="667" customFormat="1" ht="27" customHeight="1">
      <c r="B15" s="665" t="s">
        <v>679</v>
      </c>
      <c r="C15" s="666"/>
      <c r="D15" s="666"/>
      <c r="E15" s="666"/>
      <c r="F15" s="666"/>
      <c r="G15" s="666"/>
      <c r="H15" s="666"/>
      <c r="I15" s="666"/>
      <c r="J15" s="666"/>
      <c r="K15" s="666"/>
      <c r="L15" s="666"/>
      <c r="M15" s="666"/>
      <c r="N15" s="666"/>
      <c r="O15" s="666"/>
      <c r="P15" s="666"/>
      <c r="Q15" s="666"/>
      <c r="R15" s="666"/>
      <c r="S15" s="666"/>
      <c r="T15" s="666"/>
      <c r="U15" s="666"/>
      <c r="V15" s="66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6:U59"/>
  <sheetViews>
    <sheetView zoomScale="80" zoomScaleNormal="80" workbookViewId="0">
      <pane ySplit="16" topLeftCell="A17" activePane="bottomLeft" state="frozen"/>
      <selection pane="bottomLeft" activeCell="J21" sqref="J21"/>
    </sheetView>
  </sheetViews>
  <sheetFormatPr defaultColWidth="9.140625" defaultRowHeight="15"/>
  <cols>
    <col min="1" max="1" width="9.140625" style="12"/>
    <col min="2" max="2" width="36.85546875" style="703" customWidth="1"/>
    <col min="3" max="3" width="9.140625" style="10"/>
    <col min="4" max="16384" width="9.140625" style="12"/>
  </cols>
  <sheetData>
    <row r="16" spans="2:21" ht="26.25" customHeight="1">
      <c r="B16" s="704" t="s">
        <v>564</v>
      </c>
      <c r="C16" s="752" t="s">
        <v>507</v>
      </c>
      <c r="D16" s="753"/>
      <c r="E16" s="753"/>
      <c r="F16" s="753"/>
      <c r="G16" s="753"/>
      <c r="H16" s="753"/>
      <c r="I16" s="753"/>
      <c r="J16" s="753"/>
      <c r="K16" s="753"/>
      <c r="L16" s="753"/>
      <c r="M16" s="753"/>
      <c r="N16" s="753"/>
      <c r="O16" s="753"/>
      <c r="P16" s="753"/>
      <c r="Q16" s="753"/>
      <c r="R16" s="753"/>
      <c r="S16" s="753"/>
      <c r="T16" s="753"/>
      <c r="U16" s="753"/>
    </row>
    <row r="17" spans="2:21" ht="55.5" customHeight="1">
      <c r="B17" s="705" t="s">
        <v>647</v>
      </c>
      <c r="C17" s="754" t="s">
        <v>648</v>
      </c>
      <c r="D17" s="754"/>
      <c r="E17" s="754"/>
      <c r="F17" s="754"/>
      <c r="G17" s="754"/>
      <c r="H17" s="754"/>
      <c r="I17" s="754"/>
      <c r="J17" s="754"/>
      <c r="K17" s="754"/>
      <c r="L17" s="754"/>
      <c r="M17" s="754"/>
      <c r="N17" s="754"/>
      <c r="O17" s="754"/>
      <c r="P17" s="754"/>
      <c r="Q17" s="754"/>
      <c r="R17" s="754"/>
      <c r="S17" s="754"/>
      <c r="T17" s="754"/>
      <c r="U17" s="755"/>
    </row>
    <row r="18" spans="2:21" ht="15.75">
      <c r="B18" s="706"/>
      <c r="C18" s="707"/>
      <c r="D18" s="708"/>
      <c r="E18" s="708"/>
      <c r="F18" s="708"/>
      <c r="G18" s="708"/>
      <c r="H18" s="708"/>
      <c r="I18" s="708"/>
      <c r="J18" s="708"/>
      <c r="K18" s="708"/>
      <c r="L18" s="708"/>
      <c r="M18" s="708"/>
      <c r="N18" s="708"/>
      <c r="O18" s="708"/>
      <c r="P18" s="708"/>
      <c r="Q18" s="708"/>
      <c r="R18" s="708"/>
      <c r="S18" s="708"/>
      <c r="T18" s="708"/>
      <c r="U18" s="709"/>
    </row>
    <row r="19" spans="2:21" ht="15.75">
      <c r="B19" s="706"/>
      <c r="C19" s="707" t="s">
        <v>652</v>
      </c>
      <c r="D19" s="708"/>
      <c r="E19" s="708"/>
      <c r="F19" s="708"/>
      <c r="G19" s="708"/>
      <c r="H19" s="708"/>
      <c r="I19" s="708"/>
      <c r="J19" s="708"/>
      <c r="K19" s="708"/>
      <c r="L19" s="708"/>
      <c r="M19" s="708"/>
      <c r="N19" s="708"/>
      <c r="O19" s="708"/>
      <c r="P19" s="708"/>
      <c r="Q19" s="708"/>
      <c r="R19" s="708"/>
      <c r="S19" s="708"/>
      <c r="T19" s="708"/>
      <c r="U19" s="709"/>
    </row>
    <row r="20" spans="2:21" ht="15.75">
      <c r="B20" s="706"/>
      <c r="C20" s="707"/>
      <c r="D20" s="708"/>
      <c r="E20" s="708"/>
      <c r="F20" s="708"/>
      <c r="G20" s="708"/>
      <c r="H20" s="708"/>
      <c r="I20" s="708"/>
      <c r="J20" s="708"/>
      <c r="K20" s="708"/>
      <c r="L20" s="708"/>
      <c r="M20" s="708"/>
      <c r="N20" s="708"/>
      <c r="O20" s="708"/>
      <c r="P20" s="708"/>
      <c r="Q20" s="708"/>
      <c r="R20" s="708"/>
      <c r="S20" s="708"/>
      <c r="T20" s="708"/>
      <c r="U20" s="709"/>
    </row>
    <row r="21" spans="2:21" ht="15.75">
      <c r="B21" s="706"/>
      <c r="C21" s="707" t="s">
        <v>649</v>
      </c>
      <c r="D21" s="708"/>
      <c r="E21" s="708"/>
      <c r="F21" s="708"/>
      <c r="G21" s="708"/>
      <c r="H21" s="708"/>
      <c r="I21" s="708"/>
      <c r="J21" s="708"/>
      <c r="K21" s="708"/>
      <c r="L21" s="708"/>
      <c r="M21" s="708"/>
      <c r="N21" s="708"/>
      <c r="O21" s="708"/>
      <c r="P21" s="708"/>
      <c r="Q21" s="708"/>
      <c r="R21" s="708"/>
      <c r="S21" s="708"/>
      <c r="T21" s="708"/>
      <c r="U21" s="709"/>
    </row>
    <row r="22" spans="2:21" ht="15.75">
      <c r="B22" s="706"/>
      <c r="C22" s="707"/>
      <c r="D22" s="708"/>
      <c r="E22" s="708"/>
      <c r="F22" s="708"/>
      <c r="G22" s="708"/>
      <c r="H22" s="708"/>
      <c r="I22" s="708"/>
      <c r="J22" s="708"/>
      <c r="K22" s="708"/>
      <c r="L22" s="708"/>
      <c r="M22" s="708"/>
      <c r="N22" s="708"/>
      <c r="O22" s="708"/>
      <c r="P22" s="708"/>
      <c r="Q22" s="708"/>
      <c r="R22" s="708"/>
      <c r="S22" s="708"/>
      <c r="T22" s="708"/>
      <c r="U22" s="709"/>
    </row>
    <row r="23" spans="2:21" ht="30" customHeight="1">
      <c r="B23" s="706"/>
      <c r="C23" s="748" t="s">
        <v>650</v>
      </c>
      <c r="D23" s="748"/>
      <c r="E23" s="748"/>
      <c r="F23" s="748"/>
      <c r="G23" s="748"/>
      <c r="H23" s="748"/>
      <c r="I23" s="748"/>
      <c r="J23" s="748"/>
      <c r="K23" s="748"/>
      <c r="L23" s="748"/>
      <c r="M23" s="748"/>
      <c r="N23" s="748"/>
      <c r="O23" s="748"/>
      <c r="P23" s="748"/>
      <c r="Q23" s="748"/>
      <c r="R23" s="748"/>
      <c r="S23" s="748"/>
      <c r="T23" s="708"/>
      <c r="U23" s="709"/>
    </row>
    <row r="24" spans="2:21" ht="15.75">
      <c r="B24" s="706"/>
      <c r="C24" s="707"/>
      <c r="D24" s="708"/>
      <c r="E24" s="708"/>
      <c r="F24" s="708"/>
      <c r="G24" s="708"/>
      <c r="H24" s="708"/>
      <c r="I24" s="708"/>
      <c r="J24" s="708"/>
      <c r="K24" s="708"/>
      <c r="L24" s="708"/>
      <c r="M24" s="708"/>
      <c r="N24" s="708"/>
      <c r="O24" s="708"/>
      <c r="P24" s="708"/>
      <c r="Q24" s="708"/>
      <c r="R24" s="708"/>
      <c r="S24" s="708"/>
      <c r="T24" s="708"/>
      <c r="U24" s="709"/>
    </row>
    <row r="25" spans="2:21" ht="15.75">
      <c r="B25" s="706"/>
      <c r="C25" s="707" t="s">
        <v>653</v>
      </c>
      <c r="D25" s="708"/>
      <c r="E25" s="708"/>
      <c r="F25" s="708"/>
      <c r="G25" s="708"/>
      <c r="H25" s="708"/>
      <c r="I25" s="708"/>
      <c r="J25" s="708"/>
      <c r="K25" s="708"/>
      <c r="L25" s="708"/>
      <c r="M25" s="708"/>
      <c r="N25" s="708"/>
      <c r="O25" s="708"/>
      <c r="P25" s="708"/>
      <c r="Q25" s="708"/>
      <c r="R25" s="708"/>
      <c r="S25" s="708"/>
      <c r="T25" s="708"/>
      <c r="U25" s="709"/>
    </row>
    <row r="26" spans="2:21" ht="15.75">
      <c r="B26" s="706"/>
      <c r="C26" s="707"/>
      <c r="D26" s="708"/>
      <c r="E26" s="708"/>
      <c r="F26" s="708"/>
      <c r="G26" s="708"/>
      <c r="H26" s="708"/>
      <c r="I26" s="708"/>
      <c r="J26" s="708"/>
      <c r="K26" s="708"/>
      <c r="L26" s="708"/>
      <c r="M26" s="708"/>
      <c r="N26" s="708"/>
      <c r="O26" s="708"/>
      <c r="P26" s="708"/>
      <c r="Q26" s="708"/>
      <c r="R26" s="708"/>
      <c r="S26" s="708"/>
      <c r="T26" s="708"/>
      <c r="U26" s="709"/>
    </row>
    <row r="27" spans="2:21" ht="31.5" customHeight="1">
      <c r="B27" s="706"/>
      <c r="C27" s="748" t="s">
        <v>651</v>
      </c>
      <c r="D27" s="748"/>
      <c r="E27" s="748"/>
      <c r="F27" s="748"/>
      <c r="G27" s="748"/>
      <c r="H27" s="748"/>
      <c r="I27" s="748"/>
      <c r="J27" s="748"/>
      <c r="K27" s="748"/>
      <c r="L27" s="748"/>
      <c r="M27" s="748"/>
      <c r="N27" s="748"/>
      <c r="O27" s="748"/>
      <c r="P27" s="748"/>
      <c r="Q27" s="748"/>
      <c r="R27" s="748"/>
      <c r="S27" s="748"/>
      <c r="T27" s="748"/>
      <c r="U27" s="749"/>
    </row>
    <row r="28" spans="2:21" ht="15.75">
      <c r="B28" s="706"/>
      <c r="C28" s="707"/>
      <c r="D28" s="708"/>
      <c r="E28" s="708"/>
      <c r="F28" s="708"/>
      <c r="G28" s="708"/>
      <c r="H28" s="708"/>
      <c r="I28" s="708"/>
      <c r="J28" s="708"/>
      <c r="K28" s="708"/>
      <c r="L28" s="708"/>
      <c r="M28" s="708"/>
      <c r="N28" s="708"/>
      <c r="O28" s="708"/>
      <c r="P28" s="708"/>
      <c r="Q28" s="708"/>
      <c r="R28" s="708"/>
      <c r="S28" s="708"/>
      <c r="T28" s="708"/>
      <c r="U28" s="709"/>
    </row>
    <row r="29" spans="2:21" ht="31.5" customHeight="1">
      <c r="B29" s="706"/>
      <c r="C29" s="748" t="s">
        <v>654</v>
      </c>
      <c r="D29" s="748"/>
      <c r="E29" s="748"/>
      <c r="F29" s="748"/>
      <c r="G29" s="748"/>
      <c r="H29" s="748"/>
      <c r="I29" s="748"/>
      <c r="J29" s="748"/>
      <c r="K29" s="748"/>
      <c r="L29" s="748"/>
      <c r="M29" s="748"/>
      <c r="N29" s="748"/>
      <c r="O29" s="748"/>
      <c r="P29" s="748"/>
      <c r="Q29" s="748"/>
      <c r="R29" s="748"/>
      <c r="S29" s="748"/>
      <c r="T29" s="748"/>
      <c r="U29" s="749"/>
    </row>
    <row r="30" spans="2:21" ht="15.75">
      <c r="B30" s="706"/>
      <c r="C30" s="707"/>
      <c r="D30" s="708"/>
      <c r="E30" s="708"/>
      <c r="F30" s="708"/>
      <c r="G30" s="708"/>
      <c r="H30" s="708"/>
      <c r="I30" s="708"/>
      <c r="J30" s="708"/>
      <c r="K30" s="708"/>
      <c r="L30" s="708"/>
      <c r="M30" s="708"/>
      <c r="N30" s="708"/>
      <c r="O30" s="708"/>
      <c r="P30" s="708"/>
      <c r="Q30" s="708"/>
      <c r="R30" s="708"/>
      <c r="S30" s="708"/>
      <c r="T30" s="708"/>
      <c r="U30" s="709"/>
    </row>
    <row r="31" spans="2:21" ht="15.75">
      <c r="B31" s="706"/>
      <c r="C31" s="707" t="s">
        <v>655</v>
      </c>
      <c r="D31" s="708"/>
      <c r="E31" s="708"/>
      <c r="F31" s="708"/>
      <c r="G31" s="708"/>
      <c r="H31" s="708"/>
      <c r="I31" s="708"/>
      <c r="J31" s="708"/>
      <c r="K31" s="708"/>
      <c r="L31" s="708"/>
      <c r="M31" s="708"/>
      <c r="N31" s="708"/>
      <c r="O31" s="708"/>
      <c r="P31" s="708"/>
      <c r="Q31" s="708"/>
      <c r="R31" s="708"/>
      <c r="S31" s="708"/>
      <c r="T31" s="708"/>
      <c r="U31" s="709"/>
    </row>
    <row r="32" spans="2:21" ht="15.75">
      <c r="B32" s="710"/>
      <c r="C32" s="711"/>
      <c r="D32" s="712"/>
      <c r="E32" s="712"/>
      <c r="F32" s="712"/>
      <c r="G32" s="712"/>
      <c r="H32" s="712"/>
      <c r="I32" s="712"/>
      <c r="J32" s="712"/>
      <c r="K32" s="712"/>
      <c r="L32" s="712"/>
      <c r="M32" s="712"/>
      <c r="N32" s="712"/>
      <c r="O32" s="712"/>
      <c r="P32" s="712"/>
      <c r="Q32" s="712"/>
      <c r="R32" s="712"/>
      <c r="S32" s="712"/>
      <c r="T32" s="712"/>
      <c r="U32" s="713"/>
    </row>
    <row r="33" spans="2:21" ht="39" customHeight="1">
      <c r="B33" s="714" t="s">
        <v>656</v>
      </c>
      <c r="C33" s="756" t="s">
        <v>657</v>
      </c>
      <c r="D33" s="756"/>
      <c r="E33" s="756"/>
      <c r="F33" s="756"/>
      <c r="G33" s="756"/>
      <c r="H33" s="756"/>
      <c r="I33" s="756"/>
      <c r="J33" s="756"/>
      <c r="K33" s="756"/>
      <c r="L33" s="756"/>
      <c r="M33" s="756"/>
      <c r="N33" s="756"/>
      <c r="O33" s="756"/>
      <c r="P33" s="756"/>
      <c r="Q33" s="756"/>
      <c r="R33" s="756"/>
      <c r="S33" s="756"/>
      <c r="T33" s="756"/>
      <c r="U33" s="757"/>
    </row>
    <row r="34" spans="2:21">
      <c r="B34" s="715"/>
      <c r="C34" s="716"/>
      <c r="D34" s="716"/>
      <c r="E34" s="716"/>
      <c r="F34" s="716"/>
      <c r="G34" s="716"/>
      <c r="H34" s="716"/>
      <c r="I34" s="716"/>
      <c r="J34" s="716"/>
      <c r="K34" s="716"/>
      <c r="L34" s="716"/>
      <c r="M34" s="716"/>
      <c r="N34" s="716"/>
      <c r="O34" s="716"/>
      <c r="P34" s="716"/>
      <c r="Q34" s="716"/>
      <c r="R34" s="716"/>
      <c r="S34" s="716"/>
      <c r="T34" s="716"/>
      <c r="U34" s="717"/>
    </row>
    <row r="35" spans="2:21" ht="15.75">
      <c r="B35" s="718" t="s">
        <v>658</v>
      </c>
      <c r="C35" s="719" t="s">
        <v>659</v>
      </c>
      <c r="D35" s="708"/>
      <c r="E35" s="708"/>
      <c r="F35" s="708"/>
      <c r="G35" s="708"/>
      <c r="H35" s="708"/>
      <c r="I35" s="708"/>
      <c r="J35" s="708"/>
      <c r="K35" s="708"/>
      <c r="L35" s="708"/>
      <c r="M35" s="708"/>
      <c r="N35" s="708"/>
      <c r="O35" s="708"/>
      <c r="P35" s="708"/>
      <c r="Q35" s="708"/>
      <c r="R35" s="708"/>
      <c r="S35" s="708"/>
      <c r="T35" s="708"/>
      <c r="U35" s="709"/>
    </row>
    <row r="36" spans="2:21">
      <c r="B36" s="720"/>
      <c r="C36" s="712"/>
      <c r="D36" s="712"/>
      <c r="E36" s="712"/>
      <c r="F36" s="712"/>
      <c r="G36" s="712"/>
      <c r="H36" s="712"/>
      <c r="I36" s="712"/>
      <c r="J36" s="712"/>
      <c r="K36" s="712"/>
      <c r="L36" s="712"/>
      <c r="M36" s="712"/>
      <c r="N36" s="712"/>
      <c r="O36" s="712"/>
      <c r="P36" s="712"/>
      <c r="Q36" s="712"/>
      <c r="R36" s="712"/>
      <c r="S36" s="712"/>
      <c r="T36" s="712"/>
      <c r="U36" s="713"/>
    </row>
    <row r="37" spans="2:21" ht="34.5" customHeight="1">
      <c r="B37" s="705" t="s">
        <v>660</v>
      </c>
      <c r="C37" s="750" t="s">
        <v>661</v>
      </c>
      <c r="D37" s="750"/>
      <c r="E37" s="750"/>
      <c r="F37" s="750"/>
      <c r="G37" s="750"/>
      <c r="H37" s="750"/>
      <c r="I37" s="750"/>
      <c r="J37" s="750"/>
      <c r="K37" s="750"/>
      <c r="L37" s="750"/>
      <c r="M37" s="750"/>
      <c r="N37" s="750"/>
      <c r="O37" s="750"/>
      <c r="P37" s="750"/>
      <c r="Q37" s="750"/>
      <c r="R37" s="750"/>
      <c r="S37" s="750"/>
      <c r="T37" s="750"/>
      <c r="U37" s="751"/>
    </row>
    <row r="38" spans="2:21">
      <c r="B38" s="720"/>
      <c r="C38" s="712"/>
      <c r="D38" s="712"/>
      <c r="E38" s="712"/>
      <c r="F38" s="712"/>
      <c r="G38" s="712"/>
      <c r="H38" s="712"/>
      <c r="I38" s="712"/>
      <c r="J38" s="712"/>
      <c r="K38" s="712"/>
      <c r="L38" s="712"/>
      <c r="M38" s="712"/>
      <c r="N38" s="712"/>
      <c r="O38" s="712"/>
      <c r="P38" s="712"/>
      <c r="Q38" s="712"/>
      <c r="R38" s="712"/>
      <c r="S38" s="712"/>
      <c r="T38" s="712"/>
      <c r="U38" s="713"/>
    </row>
    <row r="39" spans="2:21" ht="15.75">
      <c r="B39" s="705" t="s">
        <v>662</v>
      </c>
      <c r="C39" s="721" t="s">
        <v>663</v>
      </c>
      <c r="D39" s="716"/>
      <c r="E39" s="716"/>
      <c r="F39" s="716"/>
      <c r="G39" s="716"/>
      <c r="H39" s="716"/>
      <c r="I39" s="716"/>
      <c r="J39" s="716"/>
      <c r="K39" s="716"/>
      <c r="L39" s="716"/>
      <c r="M39" s="716"/>
      <c r="N39" s="716"/>
      <c r="O39" s="716"/>
      <c r="P39" s="716"/>
      <c r="Q39" s="716"/>
      <c r="R39" s="716"/>
      <c r="S39" s="716"/>
      <c r="T39" s="716"/>
      <c r="U39" s="717"/>
    </row>
    <row r="40" spans="2:21">
      <c r="B40" s="720"/>
      <c r="C40" s="712"/>
      <c r="D40" s="712"/>
      <c r="E40" s="712"/>
      <c r="F40" s="712"/>
      <c r="G40" s="712"/>
      <c r="H40" s="712"/>
      <c r="I40" s="712"/>
      <c r="J40" s="712"/>
      <c r="K40" s="712"/>
      <c r="L40" s="712"/>
      <c r="M40" s="712"/>
      <c r="N40" s="712"/>
      <c r="O40" s="712"/>
      <c r="P40" s="712"/>
      <c r="Q40" s="712"/>
      <c r="R40" s="712"/>
      <c r="S40" s="712"/>
      <c r="T40" s="712"/>
      <c r="U40" s="713"/>
    </row>
    <row r="41" spans="2:21" ht="38.25" customHeight="1">
      <c r="B41" s="714" t="s">
        <v>664</v>
      </c>
      <c r="C41" s="758" t="s">
        <v>665</v>
      </c>
      <c r="D41" s="758"/>
      <c r="E41" s="758"/>
      <c r="F41" s="758"/>
      <c r="G41" s="758"/>
      <c r="H41" s="758"/>
      <c r="I41" s="758"/>
      <c r="J41" s="758"/>
      <c r="K41" s="758"/>
      <c r="L41" s="758"/>
      <c r="M41" s="758"/>
      <c r="N41" s="758"/>
      <c r="O41" s="758"/>
      <c r="P41" s="758"/>
      <c r="Q41" s="758"/>
      <c r="R41" s="758"/>
      <c r="S41" s="758"/>
      <c r="T41" s="758"/>
      <c r="U41" s="759"/>
    </row>
    <row r="42" spans="2:21">
      <c r="B42" s="722"/>
      <c r="C42" s="716"/>
      <c r="D42" s="716"/>
      <c r="E42" s="716"/>
      <c r="F42" s="716"/>
      <c r="G42" s="716"/>
      <c r="H42" s="716"/>
      <c r="I42" s="716"/>
      <c r="J42" s="716"/>
      <c r="K42" s="716"/>
      <c r="L42" s="716"/>
      <c r="M42" s="716"/>
      <c r="N42" s="716"/>
      <c r="O42" s="716"/>
      <c r="P42" s="716"/>
      <c r="Q42" s="716"/>
      <c r="R42" s="716"/>
      <c r="S42" s="716"/>
      <c r="T42" s="716"/>
      <c r="U42" s="717"/>
    </row>
    <row r="43" spans="2:21" ht="15.75">
      <c r="B43" s="718" t="s">
        <v>666</v>
      </c>
      <c r="C43" s="719" t="s">
        <v>667</v>
      </c>
      <c r="D43" s="708"/>
      <c r="E43" s="708"/>
      <c r="F43" s="708"/>
      <c r="G43" s="708"/>
      <c r="H43" s="708"/>
      <c r="I43" s="708"/>
      <c r="J43" s="708"/>
      <c r="K43" s="708"/>
      <c r="L43" s="708"/>
      <c r="M43" s="708"/>
      <c r="N43" s="708"/>
      <c r="O43" s="708"/>
      <c r="P43" s="708"/>
      <c r="Q43" s="708"/>
      <c r="R43" s="708"/>
      <c r="S43" s="708"/>
      <c r="T43" s="708"/>
      <c r="U43" s="709"/>
    </row>
    <row r="44" spans="2:21">
      <c r="B44" s="723"/>
      <c r="C44" s="708"/>
      <c r="D44" s="708"/>
      <c r="E44" s="708"/>
      <c r="F44" s="708"/>
      <c r="G44" s="708"/>
      <c r="H44" s="708"/>
      <c r="I44" s="708"/>
      <c r="J44" s="708"/>
      <c r="K44" s="708"/>
      <c r="L44" s="708"/>
      <c r="M44" s="708"/>
      <c r="N44" s="708"/>
      <c r="O44" s="708"/>
      <c r="P44" s="708"/>
      <c r="Q44" s="708"/>
      <c r="R44" s="708"/>
      <c r="S44" s="708"/>
      <c r="T44" s="708"/>
      <c r="U44" s="709"/>
    </row>
    <row r="45" spans="2:21" ht="36" customHeight="1">
      <c r="B45" s="723"/>
      <c r="C45" s="746" t="s">
        <v>684</v>
      </c>
      <c r="D45" s="746"/>
      <c r="E45" s="746"/>
      <c r="F45" s="746"/>
      <c r="G45" s="746"/>
      <c r="H45" s="746"/>
      <c r="I45" s="746"/>
      <c r="J45" s="746"/>
      <c r="K45" s="746"/>
      <c r="L45" s="746"/>
      <c r="M45" s="746"/>
      <c r="N45" s="746"/>
      <c r="O45" s="746"/>
      <c r="P45" s="746"/>
      <c r="Q45" s="746"/>
      <c r="R45" s="746"/>
      <c r="S45" s="746"/>
      <c r="T45" s="746"/>
      <c r="U45" s="747"/>
    </row>
    <row r="46" spans="2:21">
      <c r="B46" s="723"/>
      <c r="C46" s="724"/>
      <c r="D46" s="708"/>
      <c r="E46" s="708"/>
      <c r="F46" s="708"/>
      <c r="G46" s="708"/>
      <c r="H46" s="708"/>
      <c r="I46" s="708"/>
      <c r="J46" s="708"/>
      <c r="K46" s="708"/>
      <c r="L46" s="708"/>
      <c r="M46" s="708"/>
      <c r="N46" s="708"/>
      <c r="O46" s="708"/>
      <c r="P46" s="708"/>
      <c r="Q46" s="708"/>
      <c r="R46" s="708"/>
      <c r="S46" s="708"/>
      <c r="T46" s="708"/>
      <c r="U46" s="709"/>
    </row>
    <row r="47" spans="2:21" ht="35.25" customHeight="1">
      <c r="B47" s="723"/>
      <c r="C47" s="746" t="s">
        <v>668</v>
      </c>
      <c r="D47" s="746"/>
      <c r="E47" s="746"/>
      <c r="F47" s="746"/>
      <c r="G47" s="746"/>
      <c r="H47" s="746"/>
      <c r="I47" s="746"/>
      <c r="J47" s="746"/>
      <c r="K47" s="746"/>
      <c r="L47" s="746"/>
      <c r="M47" s="746"/>
      <c r="N47" s="746"/>
      <c r="O47" s="746"/>
      <c r="P47" s="746"/>
      <c r="Q47" s="746"/>
      <c r="R47" s="746"/>
      <c r="S47" s="746"/>
      <c r="T47" s="746"/>
      <c r="U47" s="747"/>
    </row>
    <row r="48" spans="2:21">
      <c r="B48" s="723"/>
      <c r="C48" s="724"/>
      <c r="D48" s="708"/>
      <c r="E48" s="708"/>
      <c r="F48" s="708"/>
      <c r="G48" s="708"/>
      <c r="H48" s="708"/>
      <c r="I48" s="708"/>
      <c r="J48" s="708"/>
      <c r="K48" s="708"/>
      <c r="L48" s="708"/>
      <c r="M48" s="708"/>
      <c r="N48" s="708"/>
      <c r="O48" s="708"/>
      <c r="P48" s="708"/>
      <c r="Q48" s="708"/>
      <c r="R48" s="708"/>
      <c r="S48" s="708"/>
      <c r="T48" s="708"/>
      <c r="U48" s="709"/>
    </row>
    <row r="49" spans="2:21" ht="40.5" customHeight="1">
      <c r="B49" s="723"/>
      <c r="C49" s="746" t="s">
        <v>669</v>
      </c>
      <c r="D49" s="746"/>
      <c r="E49" s="746"/>
      <c r="F49" s="746"/>
      <c r="G49" s="746"/>
      <c r="H49" s="746"/>
      <c r="I49" s="746"/>
      <c r="J49" s="746"/>
      <c r="K49" s="746"/>
      <c r="L49" s="746"/>
      <c r="M49" s="746"/>
      <c r="N49" s="746"/>
      <c r="O49" s="746"/>
      <c r="P49" s="746"/>
      <c r="Q49" s="746"/>
      <c r="R49" s="746"/>
      <c r="S49" s="746"/>
      <c r="T49" s="746"/>
      <c r="U49" s="747"/>
    </row>
    <row r="50" spans="2:21">
      <c r="B50" s="723"/>
      <c r="C50" s="724"/>
      <c r="D50" s="708"/>
      <c r="E50" s="708"/>
      <c r="F50" s="708"/>
      <c r="G50" s="708"/>
      <c r="H50" s="708"/>
      <c r="I50" s="708"/>
      <c r="J50" s="708"/>
      <c r="K50" s="708"/>
      <c r="L50" s="708"/>
      <c r="M50" s="708"/>
      <c r="N50" s="708"/>
      <c r="O50" s="708"/>
      <c r="P50" s="708"/>
      <c r="Q50" s="708"/>
      <c r="R50" s="708"/>
      <c r="S50" s="708"/>
      <c r="T50" s="708"/>
      <c r="U50" s="709"/>
    </row>
    <row r="51" spans="2:21" ht="30" customHeight="1">
      <c r="B51" s="723"/>
      <c r="C51" s="746" t="s">
        <v>670</v>
      </c>
      <c r="D51" s="746"/>
      <c r="E51" s="746"/>
      <c r="F51" s="746"/>
      <c r="G51" s="746"/>
      <c r="H51" s="746"/>
      <c r="I51" s="746"/>
      <c r="J51" s="746"/>
      <c r="K51" s="746"/>
      <c r="L51" s="746"/>
      <c r="M51" s="746"/>
      <c r="N51" s="746"/>
      <c r="O51" s="746"/>
      <c r="P51" s="746"/>
      <c r="Q51" s="746"/>
      <c r="R51" s="746"/>
      <c r="S51" s="746"/>
      <c r="T51" s="746"/>
      <c r="U51" s="747"/>
    </row>
    <row r="52" spans="2:21" ht="15.75">
      <c r="B52" s="723"/>
      <c r="C52" s="707"/>
      <c r="D52" s="708"/>
      <c r="E52" s="708"/>
      <c r="F52" s="708"/>
      <c r="G52" s="708"/>
      <c r="H52" s="708"/>
      <c r="I52" s="708"/>
      <c r="J52" s="708"/>
      <c r="K52" s="708"/>
      <c r="L52" s="708"/>
      <c r="M52" s="708"/>
      <c r="N52" s="708"/>
      <c r="O52" s="708"/>
      <c r="P52" s="708"/>
      <c r="Q52" s="708"/>
      <c r="R52" s="708"/>
      <c r="S52" s="708"/>
      <c r="T52" s="708"/>
      <c r="U52" s="709"/>
    </row>
    <row r="53" spans="2:21" ht="31.5" customHeight="1">
      <c r="B53" s="723"/>
      <c r="C53" s="748" t="s">
        <v>683</v>
      </c>
      <c r="D53" s="748"/>
      <c r="E53" s="748"/>
      <c r="F53" s="748"/>
      <c r="G53" s="748"/>
      <c r="H53" s="748"/>
      <c r="I53" s="748"/>
      <c r="J53" s="748"/>
      <c r="K53" s="748"/>
      <c r="L53" s="748"/>
      <c r="M53" s="748"/>
      <c r="N53" s="748"/>
      <c r="O53" s="748"/>
      <c r="P53" s="748"/>
      <c r="Q53" s="748"/>
      <c r="R53" s="748"/>
      <c r="S53" s="748"/>
      <c r="T53" s="748"/>
      <c r="U53" s="749"/>
    </row>
    <row r="54" spans="2:21">
      <c r="B54" s="720"/>
      <c r="C54" s="712"/>
      <c r="D54" s="712"/>
      <c r="E54" s="712"/>
      <c r="F54" s="712"/>
      <c r="G54" s="712"/>
      <c r="H54" s="712"/>
      <c r="I54" s="712"/>
      <c r="J54" s="712"/>
      <c r="K54" s="712"/>
      <c r="L54" s="712"/>
      <c r="M54" s="712"/>
      <c r="N54" s="712"/>
      <c r="O54" s="712"/>
      <c r="P54" s="712"/>
      <c r="Q54" s="712"/>
      <c r="R54" s="712"/>
      <c r="S54" s="712"/>
      <c r="T54" s="712"/>
      <c r="U54" s="713"/>
    </row>
    <row r="55" spans="2:21" ht="48" customHeight="1">
      <c r="B55" s="705" t="s">
        <v>671</v>
      </c>
      <c r="C55" s="750" t="s">
        <v>672</v>
      </c>
      <c r="D55" s="750"/>
      <c r="E55" s="750"/>
      <c r="F55" s="750"/>
      <c r="G55" s="750"/>
      <c r="H55" s="750"/>
      <c r="I55" s="750"/>
      <c r="J55" s="750"/>
      <c r="K55" s="750"/>
      <c r="L55" s="750"/>
      <c r="M55" s="750"/>
      <c r="N55" s="750"/>
      <c r="O55" s="750"/>
      <c r="P55" s="750"/>
      <c r="Q55" s="750"/>
      <c r="R55" s="750"/>
      <c r="S55" s="750"/>
      <c r="T55" s="750"/>
      <c r="U55" s="751"/>
    </row>
    <row r="56" spans="2:21">
      <c r="B56" s="720"/>
      <c r="C56" s="712"/>
      <c r="D56" s="712"/>
      <c r="E56" s="712"/>
      <c r="F56" s="712"/>
      <c r="G56" s="712"/>
      <c r="H56" s="712"/>
      <c r="I56" s="712"/>
      <c r="J56" s="712"/>
      <c r="K56" s="712"/>
      <c r="L56" s="712"/>
      <c r="M56" s="712"/>
      <c r="N56" s="712"/>
      <c r="O56" s="712"/>
      <c r="P56" s="712"/>
      <c r="Q56" s="712"/>
      <c r="R56" s="712"/>
      <c r="S56" s="712"/>
      <c r="T56" s="712"/>
      <c r="U56" s="713"/>
    </row>
    <row r="57" spans="2:21" ht="34.5" customHeight="1">
      <c r="B57" s="705" t="s">
        <v>673</v>
      </c>
      <c r="C57" s="750" t="s">
        <v>674</v>
      </c>
      <c r="D57" s="750"/>
      <c r="E57" s="750"/>
      <c r="F57" s="750"/>
      <c r="G57" s="750"/>
      <c r="H57" s="750"/>
      <c r="I57" s="750"/>
      <c r="J57" s="750"/>
      <c r="K57" s="750"/>
      <c r="L57" s="750"/>
      <c r="M57" s="750"/>
      <c r="N57" s="750"/>
      <c r="O57" s="750"/>
      <c r="P57" s="750"/>
      <c r="Q57" s="750"/>
      <c r="R57" s="750"/>
      <c r="S57" s="750"/>
      <c r="T57" s="750"/>
      <c r="U57" s="751"/>
    </row>
    <row r="58" spans="2:21">
      <c r="B58" s="725"/>
      <c r="C58" s="712"/>
      <c r="D58" s="712"/>
      <c r="E58" s="712"/>
      <c r="F58" s="712"/>
      <c r="G58" s="712"/>
      <c r="H58" s="712"/>
      <c r="I58" s="712"/>
      <c r="J58" s="712"/>
      <c r="K58" s="712"/>
      <c r="L58" s="712"/>
      <c r="M58" s="712"/>
      <c r="N58" s="712"/>
      <c r="O58" s="712"/>
      <c r="P58" s="712"/>
      <c r="Q58" s="712"/>
      <c r="R58" s="712"/>
      <c r="S58" s="712"/>
      <c r="T58" s="712"/>
      <c r="U58" s="713"/>
    </row>
    <row r="59" spans="2:21" ht="30.75" customHeight="1">
      <c r="B59" s="714" t="s">
        <v>675</v>
      </c>
      <c r="C59" s="726" t="s">
        <v>676</v>
      </c>
      <c r="D59" s="727"/>
      <c r="E59" s="727"/>
      <c r="F59" s="727"/>
      <c r="G59" s="727"/>
      <c r="H59" s="727"/>
      <c r="I59" s="727"/>
      <c r="J59" s="727"/>
      <c r="K59" s="727"/>
      <c r="L59" s="727"/>
      <c r="M59" s="727"/>
      <c r="N59" s="727"/>
      <c r="O59" s="727"/>
      <c r="P59" s="727"/>
      <c r="Q59" s="727"/>
      <c r="R59" s="727"/>
      <c r="S59" s="727"/>
      <c r="T59" s="727"/>
      <c r="U59" s="728"/>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T34"/>
  <sheetViews>
    <sheetView zoomScale="80" zoomScaleNormal="80" workbookViewId="0">
      <selection activeCell="E11" sqref="E11"/>
    </sheetView>
  </sheetViews>
  <sheetFormatPr defaultColWidth="9.140625" defaultRowHeight="15.75"/>
  <cols>
    <col min="1" max="1" width="3.140625" style="12" customWidth="1"/>
    <col min="2" max="2" width="61.7109375" style="10" customWidth="1"/>
    <col min="3" max="3" width="58.7109375" style="12" customWidth="1"/>
    <col min="4" max="4" width="62.5703125" style="12" customWidth="1"/>
    <col min="5" max="5" width="53.5703125"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761" t="s">
        <v>686</v>
      </c>
      <c r="C3" s="762"/>
      <c r="D3" s="762"/>
      <c r="E3" s="762"/>
      <c r="F3" s="763"/>
      <c r="G3" s="122"/>
    </row>
    <row r="4" spans="2:20" ht="16.5" customHeight="1">
      <c r="B4" s="764"/>
      <c r="C4" s="765"/>
      <c r="D4" s="765"/>
      <c r="E4" s="765"/>
      <c r="F4" s="766"/>
      <c r="G4" s="122"/>
    </row>
    <row r="5" spans="2:20" ht="71.25" customHeight="1">
      <c r="B5" s="764"/>
      <c r="C5" s="765"/>
      <c r="D5" s="765"/>
      <c r="E5" s="765"/>
      <c r="F5" s="766"/>
      <c r="G5" s="122"/>
    </row>
    <row r="6" spans="2:20" ht="21.75" customHeight="1">
      <c r="B6" s="767"/>
      <c r="C6" s="768"/>
      <c r="D6" s="768"/>
      <c r="E6" s="768"/>
      <c r="F6" s="769"/>
      <c r="G6" s="122"/>
    </row>
    <row r="8" spans="2:20" ht="21">
      <c r="B8" s="760" t="s">
        <v>482</v>
      </c>
      <c r="C8" s="760"/>
      <c r="D8" s="760"/>
      <c r="E8" s="760"/>
      <c r="F8" s="760"/>
      <c r="G8" s="760"/>
    </row>
    <row r="9" spans="2:20" ht="24.75" customHeight="1" thickBot="1">
      <c r="B9" s="114"/>
      <c r="C9" s="114"/>
      <c r="D9" s="114"/>
      <c r="E9" s="114"/>
      <c r="F9" s="114"/>
      <c r="G9" s="119"/>
    </row>
    <row r="10" spans="2:20" ht="27.75" customHeight="1" thickBot="1">
      <c r="B10" s="117" t="s">
        <v>171</v>
      </c>
      <c r="C10" s="102" t="s">
        <v>407</v>
      </c>
      <c r="D10" s="114"/>
      <c r="E10" s="114"/>
      <c r="F10" s="114"/>
      <c r="G10" s="119"/>
    </row>
    <row r="11" spans="2:20">
      <c r="B11" s="114"/>
      <c r="C11" s="114"/>
      <c r="D11" s="114"/>
      <c r="E11" s="114"/>
      <c r="F11" s="114"/>
      <c r="G11" s="119"/>
    </row>
    <row r="12" spans="2:20" s="9" customFormat="1" ht="31.5" customHeight="1" thickBot="1">
      <c r="B12" s="83" t="s">
        <v>601</v>
      </c>
      <c r="G12" s="28"/>
      <c r="L12" s="33"/>
      <c r="M12" s="33"/>
      <c r="N12" s="33"/>
      <c r="O12" s="33"/>
      <c r="P12" s="33"/>
      <c r="Q12" s="68"/>
      <c r="S12" s="8"/>
      <c r="T12" s="8"/>
    </row>
    <row r="13" spans="2:20" s="9" customFormat="1" ht="26.25" customHeight="1" thickBot="1">
      <c r="B13" s="102"/>
      <c r="C13" s="124" t="s">
        <v>640</v>
      </c>
      <c r="G13" s="109"/>
      <c r="L13" s="33"/>
      <c r="M13" s="33"/>
      <c r="N13" s="33"/>
      <c r="O13" s="33"/>
      <c r="P13" s="33"/>
      <c r="Q13" s="68"/>
      <c r="S13" s="8"/>
      <c r="T13" s="8"/>
    </row>
    <row r="14" spans="2:20" s="9" customFormat="1" ht="26.25" customHeight="1" thickBot="1">
      <c r="B14" s="102"/>
      <c r="C14" s="172" t="s">
        <v>635</v>
      </c>
      <c r="G14" s="123"/>
      <c r="L14" s="33"/>
      <c r="M14" s="33"/>
      <c r="N14" s="33"/>
      <c r="O14" s="33"/>
      <c r="P14" s="33"/>
      <c r="Q14" s="68"/>
      <c r="S14" s="8"/>
      <c r="T14" s="8"/>
    </row>
    <row r="15" spans="2:20" s="9" customFormat="1" ht="26.25" customHeight="1" thickBot="1">
      <c r="B15" s="102"/>
      <c r="C15" s="172" t="s">
        <v>636</v>
      </c>
      <c r="G15" s="123"/>
      <c r="L15" s="33"/>
      <c r="M15" s="33"/>
      <c r="N15" s="33"/>
      <c r="O15" s="33"/>
      <c r="P15" s="33"/>
      <c r="Q15" s="68"/>
      <c r="S15" s="8"/>
      <c r="T15" s="8"/>
    </row>
    <row r="16" spans="2:20" s="9" customFormat="1" ht="26.25" customHeight="1" thickBot="1">
      <c r="B16" s="102"/>
      <c r="C16" s="172" t="s">
        <v>637</v>
      </c>
      <c r="G16" s="123"/>
      <c r="L16" s="33"/>
      <c r="M16" s="33"/>
      <c r="N16" s="33"/>
      <c r="O16" s="33"/>
      <c r="P16" s="33"/>
      <c r="Q16" s="68"/>
      <c r="S16" s="8"/>
      <c r="T16" s="8"/>
    </row>
    <row r="17" spans="2:20" s="9" customFormat="1" ht="26.25" customHeight="1" thickBot="1">
      <c r="B17" s="102"/>
      <c r="C17" s="124" t="s">
        <v>638</v>
      </c>
      <c r="G17" s="109"/>
      <c r="L17" s="33"/>
      <c r="M17" s="33"/>
      <c r="N17" s="33"/>
      <c r="O17" s="33"/>
      <c r="P17" s="33"/>
      <c r="Q17" s="68"/>
      <c r="S17" s="8"/>
      <c r="T17" s="8"/>
    </row>
    <row r="18" spans="2:20" s="9" customFormat="1" ht="26.25" customHeight="1" thickBot="1">
      <c r="B18" s="102"/>
      <c r="C18" s="124" t="s">
        <v>639</v>
      </c>
      <c r="G18" s="123"/>
      <c r="L18" s="33"/>
      <c r="M18" s="33"/>
      <c r="N18" s="33"/>
      <c r="O18" s="33"/>
      <c r="P18" s="33"/>
      <c r="Q18" s="68"/>
      <c r="S18" s="8"/>
      <c r="T18" s="8"/>
    </row>
    <row r="19" spans="2:20" s="9" customFormat="1" ht="26.25" customHeight="1" thickBot="1">
      <c r="B19" s="102"/>
      <c r="C19" s="124" t="s">
        <v>641</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543</v>
      </c>
      <c r="C21" s="243" t="s">
        <v>472</v>
      </c>
      <c r="D21" s="243" t="s">
        <v>448</v>
      </c>
      <c r="E21" s="243" t="s">
        <v>440</v>
      </c>
      <c r="F21" s="243" t="s">
        <v>556</v>
      </c>
      <c r="G21" s="40"/>
      <c r="M21" s="25"/>
      <c r="T21" s="25"/>
    </row>
    <row r="22" spans="2:20" s="103" customFormat="1" ht="36" customHeight="1">
      <c r="B22" s="646" t="s">
        <v>546</v>
      </c>
      <c r="C22" s="652" t="s">
        <v>438</v>
      </c>
      <c r="D22" s="655" t="s">
        <v>444</v>
      </c>
      <c r="E22" s="659" t="s">
        <v>600</v>
      </c>
      <c r="F22" s="655" t="s">
        <v>449</v>
      </c>
      <c r="G22" s="174"/>
      <c r="M22" s="644"/>
      <c r="T22" s="644"/>
    </row>
    <row r="23" spans="2:20" s="103" customFormat="1" ht="35.25" customHeight="1">
      <c r="B23" s="647" t="s">
        <v>459</v>
      </c>
      <c r="C23" s="653" t="s">
        <v>439</v>
      </c>
      <c r="D23" s="656" t="s">
        <v>445</v>
      </c>
      <c r="E23" s="660" t="s">
        <v>600</v>
      </c>
      <c r="F23" s="656" t="s">
        <v>449</v>
      </c>
      <c r="G23" s="174"/>
      <c r="M23" s="644"/>
      <c r="T23" s="644"/>
    </row>
    <row r="24" spans="2:20" s="103" customFormat="1" ht="34.5" customHeight="1">
      <c r="B24" s="647" t="s">
        <v>456</v>
      </c>
      <c r="C24" s="653" t="s">
        <v>439</v>
      </c>
      <c r="D24" s="656" t="s">
        <v>446</v>
      </c>
      <c r="E24" s="660" t="s">
        <v>600</v>
      </c>
      <c r="F24" s="656" t="s">
        <v>449</v>
      </c>
      <c r="G24" s="174"/>
      <c r="M24" s="644"/>
      <c r="T24" s="644"/>
    </row>
    <row r="25" spans="2:20" s="103" customFormat="1" ht="32.25" customHeight="1">
      <c r="B25" s="648" t="s">
        <v>457</v>
      </c>
      <c r="C25" s="653" t="s">
        <v>438</v>
      </c>
      <c r="D25" s="656" t="s">
        <v>447</v>
      </c>
      <c r="E25" s="661" t="s">
        <v>619</v>
      </c>
      <c r="F25" s="664"/>
      <c r="G25" s="174"/>
      <c r="M25" s="644"/>
      <c r="T25" s="644"/>
    </row>
    <row r="26" spans="2:20" s="103" customFormat="1" ht="30.75" customHeight="1">
      <c r="B26" s="649" t="s">
        <v>544</v>
      </c>
      <c r="C26" s="653" t="s">
        <v>438</v>
      </c>
      <c r="D26" s="656"/>
      <c r="E26" s="661"/>
      <c r="F26" s="664"/>
      <c r="G26" s="174"/>
      <c r="M26" s="644"/>
      <c r="T26" s="644"/>
    </row>
    <row r="27" spans="2:20" s="103" customFormat="1" ht="32.25" customHeight="1">
      <c r="B27" s="650" t="s">
        <v>545</v>
      </c>
      <c r="C27" s="653" t="s">
        <v>438</v>
      </c>
      <c r="D27" s="657" t="s">
        <v>541</v>
      </c>
      <c r="E27" s="661"/>
      <c r="F27" s="664"/>
      <c r="G27" s="174"/>
      <c r="M27" s="644"/>
      <c r="T27" s="644"/>
    </row>
    <row r="28" spans="2:20" s="103" customFormat="1" ht="27" customHeight="1">
      <c r="B28" s="648" t="s">
        <v>458</v>
      </c>
      <c r="C28" s="653" t="s">
        <v>441</v>
      </c>
      <c r="D28" s="656" t="s">
        <v>483</v>
      </c>
      <c r="E28" s="661" t="s">
        <v>460</v>
      </c>
      <c r="F28" s="664"/>
      <c r="G28" s="174"/>
      <c r="M28" s="644"/>
      <c r="T28" s="644"/>
    </row>
    <row r="29" spans="2:20" s="103" customFormat="1" ht="27" customHeight="1">
      <c r="B29" s="650" t="s">
        <v>453</v>
      </c>
      <c r="C29" s="653" t="s">
        <v>438</v>
      </c>
      <c r="D29" s="656"/>
      <c r="E29" s="661"/>
      <c r="F29" s="656" t="s">
        <v>408</v>
      </c>
      <c r="G29" s="174"/>
      <c r="M29" s="644"/>
      <c r="T29" s="644"/>
    </row>
    <row r="30" spans="2:20" s="103" customFormat="1" ht="32.25" customHeight="1">
      <c r="B30" s="648" t="s">
        <v>207</v>
      </c>
      <c r="C30" s="653" t="s">
        <v>443</v>
      </c>
      <c r="D30" s="656" t="s">
        <v>558</v>
      </c>
      <c r="E30" s="662"/>
      <c r="F30" s="656" t="s">
        <v>557</v>
      </c>
      <c r="G30" s="645"/>
      <c r="M30" s="644"/>
    </row>
    <row r="31" spans="2:20" s="103" customFormat="1" ht="27.75" customHeight="1">
      <c r="B31" s="651" t="s">
        <v>542</v>
      </c>
      <c r="C31" s="654" t="s">
        <v>442</v>
      </c>
      <c r="D31" s="658"/>
      <c r="E31" s="663"/>
      <c r="F31" s="658"/>
      <c r="G31" s="645"/>
      <c r="M31" s="644"/>
    </row>
    <row r="32" spans="2:20" s="103" customFormat="1" ht="23.25" customHeight="1">
      <c r="C32" s="175"/>
      <c r="D32" s="175"/>
      <c r="E32" s="175"/>
      <c r="G32" s="645"/>
      <c r="M32" s="644"/>
    </row>
    <row r="33" spans="2:13" s="17" customFormat="1">
      <c r="B33" s="175"/>
      <c r="C33" s="173"/>
      <c r="D33" s="173"/>
      <c r="E33" s="173"/>
      <c r="G33" s="163"/>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zoomScale="120" zoomScaleNormal="120" workbookViewId="0">
      <selection activeCell="E28" sqref="E28"/>
    </sheetView>
  </sheetViews>
  <sheetFormatPr defaultColWidth="9.140625"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7" width="32" style="12" customWidth="1"/>
    <col min="8" max="8" width="14.7109375" style="12" customWidth="1"/>
    <col min="9" max="16384" width="9.140625" style="12"/>
  </cols>
  <sheetData>
    <row r="1" spans="1:8">
      <c r="A1" s="8" t="s">
        <v>411</v>
      </c>
      <c r="B1" s="8" t="s">
        <v>41</v>
      </c>
      <c r="C1" s="120" t="s">
        <v>234</v>
      </c>
      <c r="D1" s="8" t="s">
        <v>416</v>
      </c>
      <c r="E1" s="120" t="s">
        <v>451</v>
      </c>
      <c r="F1" s="120" t="s">
        <v>552</v>
      </c>
      <c r="G1" s="120" t="s">
        <v>583</v>
      </c>
      <c r="H1" s="120" t="s">
        <v>594</v>
      </c>
    </row>
    <row r="2" spans="1:8">
      <c r="A2" s="12" t="s">
        <v>29</v>
      </c>
      <c r="B2" s="12" t="s">
        <v>27</v>
      </c>
      <c r="C2" s="10">
        <v>2006</v>
      </c>
      <c r="D2" s="12" t="s">
        <v>417</v>
      </c>
      <c r="E2" s="10">
        <f>'2. LRAMVA Threshold'!D9</f>
        <v>2012</v>
      </c>
      <c r="F2" s="26" t="s">
        <v>170</v>
      </c>
      <c r="G2" s="12" t="s">
        <v>584</v>
      </c>
      <c r="H2" s="12" t="s">
        <v>602</v>
      </c>
    </row>
    <row r="3" spans="1:8">
      <c r="A3" s="12" t="s">
        <v>372</v>
      </c>
      <c r="B3" s="12" t="s">
        <v>27</v>
      </c>
      <c r="C3" s="10">
        <v>2007</v>
      </c>
      <c r="D3" s="12" t="s">
        <v>418</v>
      </c>
      <c r="E3" s="10">
        <f>'2. LRAMVA Threshold'!D24</f>
        <v>0</v>
      </c>
      <c r="F3" s="12" t="s">
        <v>553</v>
      </c>
      <c r="G3" s="12" t="s">
        <v>585</v>
      </c>
      <c r="H3" s="12" t="s">
        <v>595</v>
      </c>
    </row>
    <row r="4" spans="1:8">
      <c r="A4" s="12" t="s">
        <v>373</v>
      </c>
      <c r="B4" s="12" t="s">
        <v>28</v>
      </c>
      <c r="C4" s="10">
        <v>2008</v>
      </c>
      <c r="D4" s="12" t="s">
        <v>419</v>
      </c>
      <c r="F4" s="12" t="s">
        <v>169</v>
      </c>
      <c r="G4" s="12" t="s">
        <v>586</v>
      </c>
    </row>
    <row r="5" spans="1:8">
      <c r="A5" s="12" t="s">
        <v>374</v>
      </c>
      <c r="B5" s="12" t="s">
        <v>28</v>
      </c>
      <c r="C5" s="10">
        <v>2009</v>
      </c>
      <c r="F5" s="12" t="s">
        <v>369</v>
      </c>
      <c r="G5" s="12" t="s">
        <v>587</v>
      </c>
    </row>
    <row r="6" spans="1:8">
      <c r="A6" s="12" t="s">
        <v>375</v>
      </c>
      <c r="B6" s="12" t="s">
        <v>28</v>
      </c>
      <c r="C6" s="10">
        <v>2010</v>
      </c>
      <c r="F6" s="12" t="s">
        <v>370</v>
      </c>
      <c r="G6" s="12" t="s">
        <v>588</v>
      </c>
    </row>
    <row r="7" spans="1:8">
      <c r="A7" s="12" t="s">
        <v>376</v>
      </c>
      <c r="B7" s="12" t="s">
        <v>28</v>
      </c>
      <c r="C7" s="10">
        <v>2011</v>
      </c>
      <c r="F7" s="12" t="s">
        <v>371</v>
      </c>
      <c r="G7" s="12" t="s">
        <v>589</v>
      </c>
    </row>
    <row r="8" spans="1:8">
      <c r="A8" s="12" t="s">
        <v>377</v>
      </c>
      <c r="B8" s="12" t="s">
        <v>28</v>
      </c>
      <c r="C8" s="10">
        <v>2012</v>
      </c>
      <c r="F8" s="12" t="s">
        <v>561</v>
      </c>
      <c r="G8" s="12" t="s">
        <v>590</v>
      </c>
    </row>
    <row r="9" spans="1:8">
      <c r="A9" s="12" t="s">
        <v>378</v>
      </c>
      <c r="B9" s="12" t="s">
        <v>28</v>
      </c>
      <c r="C9" s="10">
        <v>2013</v>
      </c>
      <c r="G9" s="12" t="s">
        <v>591</v>
      </c>
    </row>
    <row r="10" spans="1:8">
      <c r="A10" s="12" t="s">
        <v>379</v>
      </c>
      <c r="B10" s="12" t="s">
        <v>28</v>
      </c>
      <c r="C10" s="10">
        <v>2014</v>
      </c>
      <c r="G10" s="12" t="s">
        <v>592</v>
      </c>
    </row>
    <row r="11" spans="1:8">
      <c r="A11" s="12" t="s">
        <v>380</v>
      </c>
      <c r="B11" s="12" t="s">
        <v>28</v>
      </c>
      <c r="C11" s="10">
        <v>2015</v>
      </c>
      <c r="G11" s="12" t="s">
        <v>593</v>
      </c>
    </row>
    <row r="12" spans="1:8">
      <c r="A12" s="12" t="s">
        <v>381</v>
      </c>
      <c r="B12" s="12" t="s">
        <v>28</v>
      </c>
      <c r="C12" s="10">
        <v>2016</v>
      </c>
    </row>
    <row r="13" spans="1:8">
      <c r="A13" s="12" t="s">
        <v>382</v>
      </c>
      <c r="B13" s="12" t="s">
        <v>28</v>
      </c>
      <c r="C13" s="10">
        <v>2017</v>
      </c>
    </row>
    <row r="14" spans="1:8">
      <c r="A14" s="12" t="s">
        <v>383</v>
      </c>
      <c r="B14" s="12" t="s">
        <v>28</v>
      </c>
      <c r="C14" s="10">
        <v>2018</v>
      </c>
    </row>
    <row r="15" spans="1:8">
      <c r="A15" s="12" t="s">
        <v>384</v>
      </c>
      <c r="B15" s="12" t="s">
        <v>28</v>
      </c>
      <c r="C15" s="10">
        <v>2019</v>
      </c>
    </row>
    <row r="16" spans="1:8">
      <c r="A16" s="12" t="s">
        <v>385</v>
      </c>
      <c r="B16" s="12" t="s">
        <v>28</v>
      </c>
      <c r="C16" s="10">
        <v>2020</v>
      </c>
    </row>
    <row r="17" spans="1:2">
      <c r="A17" s="12" t="s">
        <v>386</v>
      </c>
      <c r="B17" s="12" t="s">
        <v>28</v>
      </c>
    </row>
    <row r="18" spans="1:2">
      <c r="A18" s="12" t="s">
        <v>387</v>
      </c>
      <c r="B18" s="12" t="s">
        <v>28</v>
      </c>
    </row>
    <row r="19" spans="1:2">
      <c r="A19" s="12" t="s">
        <v>388</v>
      </c>
      <c r="B19" s="12" t="s">
        <v>28</v>
      </c>
    </row>
    <row r="20" spans="1:2">
      <c r="A20" s="12" t="s">
        <v>389</v>
      </c>
      <c r="B20" s="12" t="s">
        <v>28</v>
      </c>
    </row>
    <row r="21" spans="1:2">
      <c r="A21" s="12" t="s">
        <v>390</v>
      </c>
      <c r="B21" s="12" t="s">
        <v>28</v>
      </c>
    </row>
    <row r="22" spans="1:2">
      <c r="A22" s="12" t="s">
        <v>391</v>
      </c>
      <c r="B22" s="12" t="s">
        <v>28</v>
      </c>
    </row>
    <row r="23" spans="1:2">
      <c r="A23" s="12" t="s">
        <v>392</v>
      </c>
      <c r="B23" s="12" t="s">
        <v>28</v>
      </c>
    </row>
    <row r="24" spans="1:2">
      <c r="A24" s="12" t="s">
        <v>393</v>
      </c>
      <c r="B24" s="12" t="s">
        <v>28</v>
      </c>
    </row>
    <row r="25" spans="1:2">
      <c r="A25" s="12" t="s">
        <v>394</v>
      </c>
      <c r="B25" s="12" t="s">
        <v>28</v>
      </c>
    </row>
    <row r="26" spans="1:2">
      <c r="A26" s="12" t="s">
        <v>32</v>
      </c>
      <c r="B26" s="12" t="s">
        <v>27</v>
      </c>
    </row>
    <row r="27" spans="1:2">
      <c r="A27" s="12" t="s">
        <v>395</v>
      </c>
      <c r="B27" s="12" t="s">
        <v>28</v>
      </c>
    </row>
    <row r="28" spans="1:2">
      <c r="A28" s="12" t="s">
        <v>396</v>
      </c>
      <c r="B28" s="12" t="s">
        <v>28</v>
      </c>
    </row>
    <row r="29" spans="1:2">
      <c r="A29" s="12" t="s">
        <v>397</v>
      </c>
      <c r="B29" s="12" t="s">
        <v>28</v>
      </c>
    </row>
    <row r="30" spans="1:2">
      <c r="A30" s="12" t="s">
        <v>30</v>
      </c>
      <c r="B30" s="12" t="s">
        <v>28</v>
      </c>
    </row>
    <row r="31" spans="1:2">
      <c r="A31" s="12" t="s">
        <v>398</v>
      </c>
      <c r="B31" s="12" t="s">
        <v>28</v>
      </c>
    </row>
    <row r="32" spans="1:2">
      <c r="A32" s="12" t="s">
        <v>399</v>
      </c>
      <c r="B32" s="12" t="s">
        <v>28</v>
      </c>
    </row>
    <row r="33" spans="1:2">
      <c r="A33" s="12" t="s">
        <v>400</v>
      </c>
      <c r="B33" s="12" t="s">
        <v>28</v>
      </c>
    </row>
    <row r="34" spans="1:2">
      <c r="A34" s="12" t="s">
        <v>401</v>
      </c>
      <c r="B34" s="12" t="s">
        <v>28</v>
      </c>
    </row>
    <row r="35" spans="1:2">
      <c r="A35" s="12" t="s">
        <v>402</v>
      </c>
      <c r="B35" s="12" t="s">
        <v>28</v>
      </c>
    </row>
    <row r="36" spans="1:2">
      <c r="A36" s="12" t="s">
        <v>403</v>
      </c>
      <c r="B36" s="12" t="s">
        <v>28</v>
      </c>
    </row>
    <row r="37" spans="1:2">
      <c r="A37" s="12" t="s">
        <v>404</v>
      </c>
      <c r="B37" s="12" t="s">
        <v>28</v>
      </c>
    </row>
    <row r="38" spans="1:2">
      <c r="A38" s="12" t="s">
        <v>405</v>
      </c>
      <c r="B38" s="12" t="s">
        <v>28</v>
      </c>
    </row>
    <row r="39" spans="1:2">
      <c r="A39" s="12" t="s">
        <v>406</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08"/>
  <sheetViews>
    <sheetView tabSelected="1" topLeftCell="I52" zoomScale="85" zoomScaleNormal="85" workbookViewId="0">
      <selection activeCell="S84" sqref="S84"/>
    </sheetView>
  </sheetViews>
  <sheetFormatPr defaultColWidth="9.140625" defaultRowHeight="15.75"/>
  <cols>
    <col min="1" max="1" width="2.7109375" style="9" customWidth="1"/>
    <col min="2" max="2" width="33.5703125" style="9" customWidth="1"/>
    <col min="3" max="4" width="29.5703125" style="9" customWidth="1"/>
    <col min="5" max="5" width="24.42578125" style="17" customWidth="1"/>
    <col min="6" max="6" width="34.42578125"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7.85546875" style="9" bestFit="1" customWidth="1"/>
    <col min="19" max="19" width="17.140625" style="9" customWidth="1"/>
    <col min="20" max="20" width="13.7109375" style="8"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8" t="s">
        <v>554</v>
      </c>
      <c r="D6" s="17"/>
      <c r="E6" s="9"/>
      <c r="T6" s="9"/>
      <c r="V6" s="8"/>
    </row>
    <row r="7" spans="2:22" ht="21" customHeight="1">
      <c r="B7" s="536"/>
      <c r="C7" s="17"/>
      <c r="D7" s="17"/>
      <c r="E7" s="9"/>
      <c r="T7" s="9"/>
      <c r="V7" s="8"/>
    </row>
    <row r="8" spans="2:22" ht="24.75" customHeight="1">
      <c r="B8" s="117" t="s">
        <v>239</v>
      </c>
      <c r="C8" s="189"/>
      <c r="D8" s="600"/>
      <c r="E8" s="9"/>
      <c r="T8" s="9"/>
      <c r="V8" s="8"/>
    </row>
    <row r="9" spans="2:22" ht="41.25" customHeight="1">
      <c r="B9" s="550" t="s">
        <v>523</v>
      </c>
      <c r="C9" s="546"/>
      <c r="D9" s="544"/>
      <c r="E9" s="544"/>
      <c r="F9" s="544"/>
      <c r="G9" s="544"/>
      <c r="H9" s="544"/>
      <c r="I9" s="544"/>
      <c r="J9" s="545"/>
      <c r="K9" s="545"/>
      <c r="L9" s="545"/>
      <c r="M9" s="18"/>
      <c r="T9" s="9"/>
      <c r="V9" s="8"/>
    </row>
    <row r="10" spans="2:22" ht="10.5" customHeight="1">
      <c r="B10" s="550"/>
      <c r="C10" s="546"/>
      <c r="D10" s="544"/>
      <c r="E10" s="544"/>
      <c r="F10" s="544"/>
      <c r="G10" s="544"/>
      <c r="H10" s="544"/>
      <c r="I10" s="544"/>
      <c r="J10" s="545"/>
      <c r="K10" s="545"/>
      <c r="L10" s="545"/>
      <c r="M10" s="18"/>
      <c r="T10" s="9"/>
      <c r="V10" s="8"/>
    </row>
    <row r="11" spans="2:22" s="548" customFormat="1" ht="26.25" customHeight="1">
      <c r="B11" s="567" t="s">
        <v>559</v>
      </c>
      <c r="C11" s="566"/>
      <c r="D11" s="566"/>
      <c r="E11" s="566"/>
      <c r="F11" s="566"/>
      <c r="G11" s="566"/>
      <c r="H11" s="566"/>
      <c r="T11" s="549"/>
      <c r="U11" s="549"/>
    </row>
    <row r="12" spans="2:22" s="32" customFormat="1" ht="18.75" customHeight="1">
      <c r="B12" s="543"/>
      <c r="T12" s="186"/>
      <c r="U12" s="186"/>
    </row>
    <row r="13" spans="2:22" s="32" customFormat="1" ht="22.5" customHeight="1" thickBot="1">
      <c r="B13" s="185" t="s">
        <v>510</v>
      </c>
      <c r="C13" s="17"/>
      <c r="F13" s="185" t="s">
        <v>511</v>
      </c>
      <c r="G13" s="36"/>
      <c r="H13" s="31"/>
      <c r="I13" s="9"/>
      <c r="J13" s="184" t="s">
        <v>508</v>
      </c>
      <c r="N13" s="103"/>
      <c r="P13" s="9"/>
      <c r="Q13" s="187"/>
      <c r="R13" s="42"/>
      <c r="T13" s="186"/>
      <c r="U13" s="186"/>
    </row>
    <row r="14" spans="2:22" ht="29.25" customHeight="1" thickBot="1">
      <c r="B14" s="124" t="s">
        <v>550</v>
      </c>
      <c r="D14" s="541" t="s">
        <v>513</v>
      </c>
      <c r="E14" s="130"/>
      <c r="F14" s="124" t="s">
        <v>551</v>
      </c>
      <c r="H14" s="541" t="s">
        <v>513</v>
      </c>
      <c r="J14" s="124" t="s">
        <v>518</v>
      </c>
      <c r="L14" s="132"/>
      <c r="N14" s="103"/>
      <c r="Q14" s="99"/>
      <c r="R14" s="96"/>
    </row>
    <row r="15" spans="2:22" ht="26.25" customHeight="1" thickBot="1">
      <c r="B15" s="124" t="s">
        <v>425</v>
      </c>
      <c r="C15" s="106"/>
      <c r="D15" s="541" t="s">
        <v>241</v>
      </c>
      <c r="F15" s="124" t="s">
        <v>415</v>
      </c>
      <c r="G15" s="127"/>
      <c r="H15" s="541" t="s">
        <v>241</v>
      </c>
      <c r="I15" s="17"/>
      <c r="J15" s="124" t="s">
        <v>519</v>
      </c>
      <c r="L15" s="132"/>
      <c r="M15" s="103"/>
      <c r="Q15" s="108"/>
      <c r="R15" s="96"/>
    </row>
    <row r="16" spans="2:22" ht="28.5" customHeight="1" thickBot="1">
      <c r="B16" s="124" t="s">
        <v>455</v>
      </c>
      <c r="C16" s="106"/>
      <c r="D16" s="542" t="s">
        <v>506</v>
      </c>
      <c r="E16" s="103"/>
      <c r="F16" s="124" t="s">
        <v>435</v>
      </c>
      <c r="G16" s="125"/>
      <c r="H16" s="542" t="s">
        <v>506</v>
      </c>
      <c r="I16" s="103"/>
      <c r="K16" s="195"/>
      <c r="L16" s="195"/>
      <c r="M16" s="195"/>
      <c r="N16" s="195"/>
      <c r="Q16" s="115"/>
      <c r="R16" s="96"/>
    </row>
    <row r="17" spans="1:21" ht="29.25" customHeight="1">
      <c r="B17" s="124" t="s">
        <v>422</v>
      </c>
      <c r="C17" s="106"/>
      <c r="D17" s="732">
        <v>0</v>
      </c>
      <c r="E17" s="121"/>
      <c r="F17" s="739" t="s">
        <v>688</v>
      </c>
      <c r="G17" s="195"/>
      <c r="H17" s="733"/>
      <c r="I17" s="17"/>
      <c r="M17" s="195"/>
      <c r="N17" s="195"/>
      <c r="P17" s="99"/>
      <c r="Q17" s="99"/>
      <c r="R17" s="96"/>
    </row>
    <row r="18" spans="1:21" s="28" customFormat="1" ht="29.25" customHeight="1">
      <c r="B18" s="124"/>
      <c r="C18" s="734"/>
      <c r="D18" s="731"/>
      <c r="E18" s="735"/>
      <c r="F18" s="730"/>
      <c r="G18" s="736"/>
      <c r="H18" s="737"/>
      <c r="I18" s="163"/>
      <c r="M18" s="736"/>
      <c r="N18" s="736"/>
      <c r="P18" s="736"/>
      <c r="Q18" s="736"/>
      <c r="R18" s="738"/>
      <c r="T18" s="37"/>
      <c r="U18" s="37"/>
    </row>
    <row r="19" spans="1:21" ht="27.75" customHeight="1" thickBot="1">
      <c r="E19" s="9"/>
      <c r="F19" s="124" t="s">
        <v>436</v>
      </c>
      <c r="G19" s="602" t="s">
        <v>364</v>
      </c>
      <c r="H19" s="242">
        <f>SUM(R54,R57,R60,R63,R66,R69,R72)</f>
        <v>84047.136382751996</v>
      </c>
      <c r="I19" s="17"/>
      <c r="J19" s="115"/>
      <c r="K19" s="115"/>
      <c r="L19" s="115"/>
      <c r="M19" s="115"/>
      <c r="N19" s="115"/>
      <c r="P19" s="115"/>
      <c r="Q19" s="115"/>
      <c r="R19" s="96"/>
    </row>
    <row r="20" spans="1:21" ht="27.75" customHeight="1" thickBot="1">
      <c r="E20" s="9"/>
      <c r="F20" s="124" t="s">
        <v>437</v>
      </c>
      <c r="G20" s="602" t="s">
        <v>365</v>
      </c>
      <c r="H20" s="131">
        <f>-SUM(R55,R58,R61,R64,R67,R70,R73)</f>
        <v>90702.888299999991</v>
      </c>
      <c r="I20" s="17"/>
      <c r="J20" s="115"/>
      <c r="P20" s="115"/>
      <c r="Q20" s="115"/>
      <c r="R20" s="96"/>
    </row>
    <row r="21" spans="1:21" ht="27.75" customHeight="1" thickBot="1">
      <c r="C21" s="32"/>
      <c r="D21" s="32"/>
      <c r="E21" s="32"/>
      <c r="F21" s="124" t="s">
        <v>409</v>
      </c>
      <c r="G21" s="602" t="s">
        <v>366</v>
      </c>
      <c r="H21" s="188">
        <f>R84</f>
        <v>-1223.8997290721659</v>
      </c>
      <c r="I21" s="103"/>
      <c r="P21" s="115"/>
      <c r="Q21" s="115"/>
      <c r="R21" s="96"/>
    </row>
    <row r="22" spans="1:21" ht="27.75" customHeight="1">
      <c r="C22" s="32"/>
      <c r="D22" s="32"/>
      <c r="E22" s="32"/>
      <c r="F22" s="124" t="s">
        <v>512</v>
      </c>
      <c r="G22" s="602" t="s">
        <v>450</v>
      </c>
      <c r="H22" s="188">
        <f>H19-H20+H21</f>
        <v>-7879.6516463201606</v>
      </c>
      <c r="I22" s="103"/>
      <c r="P22" s="195"/>
      <c r="Q22" s="195"/>
      <c r="R22" s="96"/>
    </row>
    <row r="23" spans="1:21" ht="22.5" customHeight="1">
      <c r="A23" s="28"/>
      <c r="E23" s="9"/>
    </row>
    <row r="24" spans="1:21" ht="13.5" customHeight="1">
      <c r="A24" s="28"/>
      <c r="B24" s="118" t="s">
        <v>420</v>
      </c>
      <c r="C24" s="35"/>
      <c r="E24" s="9"/>
    </row>
    <row r="25" spans="1:21" ht="13.5" customHeight="1">
      <c r="A25" s="28"/>
      <c r="B25" s="118"/>
      <c r="C25" s="35"/>
      <c r="E25" s="9"/>
    </row>
    <row r="26" spans="1:21" ht="108" customHeight="1">
      <c r="A26" s="28"/>
      <c r="B26" s="772" t="s">
        <v>695</v>
      </c>
      <c r="C26" s="772"/>
      <c r="D26" s="772"/>
      <c r="E26" s="772"/>
      <c r="F26" s="772"/>
      <c r="G26" s="772"/>
    </row>
    <row r="27" spans="1:21" ht="14.25" customHeight="1">
      <c r="A27" s="28"/>
      <c r="B27" s="547"/>
      <c r="C27" s="547"/>
      <c r="D27" s="537"/>
      <c r="E27" s="537"/>
      <c r="F27" s="537"/>
      <c r="G27" s="547"/>
    </row>
    <row r="28" spans="1:21" s="17" customFormat="1" ht="27" customHeight="1">
      <c r="B28" s="775" t="s">
        <v>509</v>
      </c>
      <c r="C28" s="776"/>
      <c r="D28" s="133" t="s">
        <v>41</v>
      </c>
      <c r="E28" s="134" t="s">
        <v>685</v>
      </c>
      <c r="F28" s="134" t="s">
        <v>409</v>
      </c>
      <c r="G28" s="135" t="s">
        <v>410</v>
      </c>
      <c r="T28" s="136"/>
      <c r="U28" s="136"/>
    </row>
    <row r="29" spans="1:21" ht="20.25" customHeight="1">
      <c r="B29" s="770" t="s">
        <v>29</v>
      </c>
      <c r="C29" s="771"/>
      <c r="D29" s="637" t="s">
        <v>27</v>
      </c>
      <c r="E29" s="138">
        <f>SUM(D54:D83)</f>
        <v>-66668.165337999977</v>
      </c>
      <c r="F29" s="139">
        <f>D84</f>
        <v>-4040.494472680341</v>
      </c>
      <c r="G29" s="138">
        <f>E29+F29</f>
        <v>-70708.659810680314</v>
      </c>
    </row>
    <row r="30" spans="1:21" ht="20.25" customHeight="1">
      <c r="B30" s="770" t="s">
        <v>372</v>
      </c>
      <c r="C30" s="771"/>
      <c r="D30" s="637" t="s">
        <v>27</v>
      </c>
      <c r="E30" s="140">
        <f>SUM(E54:E83)</f>
        <v>41198.510898499997</v>
      </c>
      <c r="F30" s="141">
        <f>E84</f>
        <v>2076.3736161098282</v>
      </c>
      <c r="G30" s="140">
        <f>E30+F30</f>
        <v>43274.884514609825</v>
      </c>
    </row>
    <row r="31" spans="1:21" ht="20.25" customHeight="1">
      <c r="B31" s="770" t="s">
        <v>696</v>
      </c>
      <c r="C31" s="771"/>
      <c r="D31" s="637" t="s">
        <v>704</v>
      </c>
      <c r="E31" s="140">
        <f>SUM(F54:F83)</f>
        <v>12627.362522252</v>
      </c>
      <c r="F31" s="141">
        <f>F84</f>
        <v>586.28970139834701</v>
      </c>
      <c r="G31" s="140">
        <f t="shared" ref="G31:G34" si="0">E31+F31</f>
        <v>13213.652223650348</v>
      </c>
    </row>
    <row r="32" spans="1:21" ht="20.25" customHeight="1">
      <c r="B32" s="770" t="s">
        <v>697</v>
      </c>
      <c r="C32" s="771"/>
      <c r="D32" s="637" t="s">
        <v>27</v>
      </c>
      <c r="E32" s="140">
        <f>SUM(G54:G83)</f>
        <v>0</v>
      </c>
      <c r="F32" s="141">
        <f>G84</f>
        <v>0</v>
      </c>
      <c r="G32" s="140">
        <f t="shared" si="0"/>
        <v>0</v>
      </c>
    </row>
    <row r="33" spans="2:22" ht="20.25" customHeight="1">
      <c r="B33" s="770" t="s">
        <v>698</v>
      </c>
      <c r="C33" s="771"/>
      <c r="D33" s="637" t="s">
        <v>704</v>
      </c>
      <c r="E33" s="140">
        <f>SUM(H54:H83)</f>
        <v>0</v>
      </c>
      <c r="F33" s="141">
        <f>H84</f>
        <v>0</v>
      </c>
      <c r="G33" s="140">
        <f>E33+F33</f>
        <v>0</v>
      </c>
    </row>
    <row r="34" spans="2:22" ht="20.25" customHeight="1">
      <c r="B34" s="770" t="s">
        <v>31</v>
      </c>
      <c r="C34" s="771"/>
      <c r="D34" s="637" t="s">
        <v>704</v>
      </c>
      <c r="E34" s="140">
        <f>SUM(I54:I83)</f>
        <v>6186.5400000000009</v>
      </c>
      <c r="F34" s="141">
        <f>I84</f>
        <v>153.93142610000001</v>
      </c>
      <c r="G34" s="140">
        <f t="shared" si="0"/>
        <v>6340.4714261000008</v>
      </c>
    </row>
    <row r="35" spans="2:22" ht="20.25" customHeight="1">
      <c r="B35" s="770"/>
      <c r="C35" s="771"/>
      <c r="D35" s="637"/>
      <c r="E35" s="140">
        <f>SUM(J54:J83)</f>
        <v>0</v>
      </c>
      <c r="F35" s="141">
        <f>J84</f>
        <v>0</v>
      </c>
      <c r="G35" s="140">
        <f>E35+F35</f>
        <v>0</v>
      </c>
    </row>
    <row r="36" spans="2:22" ht="20.25" customHeight="1">
      <c r="B36" s="770"/>
      <c r="C36" s="771"/>
      <c r="D36" s="637"/>
      <c r="E36" s="140">
        <f>SUM(K54:K83)</f>
        <v>0</v>
      </c>
      <c r="F36" s="141">
        <f>K84</f>
        <v>0</v>
      </c>
      <c r="G36" s="140">
        <f t="shared" ref="G36:G42" si="1">E36+F36</f>
        <v>0</v>
      </c>
    </row>
    <row r="37" spans="2:22" ht="20.25" customHeight="1">
      <c r="B37" s="770"/>
      <c r="C37" s="771"/>
      <c r="D37" s="637"/>
      <c r="E37" s="140">
        <f>SUM(L54:L83)</f>
        <v>0</v>
      </c>
      <c r="F37" s="141">
        <f>L84</f>
        <v>0</v>
      </c>
      <c r="G37" s="140">
        <f t="shared" si="1"/>
        <v>0</v>
      </c>
    </row>
    <row r="38" spans="2:22" ht="20.25" customHeight="1">
      <c r="B38" s="770"/>
      <c r="C38" s="771"/>
      <c r="D38" s="637"/>
      <c r="E38" s="140">
        <f>SUM(M54:M83)</f>
        <v>0</v>
      </c>
      <c r="F38" s="141">
        <f>M84</f>
        <v>0</v>
      </c>
      <c r="G38" s="140">
        <f t="shared" si="1"/>
        <v>0</v>
      </c>
    </row>
    <row r="39" spans="2:22" ht="20.25" customHeight="1">
      <c r="B39" s="770"/>
      <c r="C39" s="771"/>
      <c r="D39" s="637"/>
      <c r="E39" s="140">
        <f>SUM(N54:N83)</f>
        <v>0</v>
      </c>
      <c r="F39" s="141">
        <f>N84</f>
        <v>0</v>
      </c>
      <c r="G39" s="140">
        <f t="shared" si="1"/>
        <v>0</v>
      </c>
    </row>
    <row r="40" spans="2:22" ht="20.25" customHeight="1">
      <c r="B40" s="770"/>
      <c r="C40" s="771"/>
      <c r="D40" s="637"/>
      <c r="E40" s="140">
        <f>SUM(O54:O83)</f>
        <v>0</v>
      </c>
      <c r="F40" s="141">
        <f>O84</f>
        <v>0</v>
      </c>
      <c r="G40" s="140">
        <f t="shared" si="1"/>
        <v>0</v>
      </c>
    </row>
    <row r="41" spans="2:22" ht="20.25" customHeight="1">
      <c r="B41" s="770"/>
      <c r="C41" s="771"/>
      <c r="D41" s="637"/>
      <c r="E41" s="140">
        <f>SUM(P54:P83)</f>
        <v>0</v>
      </c>
      <c r="F41" s="141">
        <f>P84</f>
        <v>0</v>
      </c>
      <c r="G41" s="140">
        <f t="shared" si="1"/>
        <v>0</v>
      </c>
    </row>
    <row r="42" spans="2:22" ht="20.25" customHeight="1">
      <c r="B42" s="770"/>
      <c r="C42" s="771"/>
      <c r="D42" s="638"/>
      <c r="E42" s="142">
        <f>SUM(Q54:Q83)</f>
        <v>0</v>
      </c>
      <c r="F42" s="143">
        <f>Q84</f>
        <v>0</v>
      </c>
      <c r="G42" s="142">
        <f t="shared" si="1"/>
        <v>0</v>
      </c>
    </row>
    <row r="43" spans="2:22" s="8" customFormat="1" ht="21" customHeight="1">
      <c r="B43" s="773" t="s">
        <v>26</v>
      </c>
      <c r="C43" s="774"/>
      <c r="D43" s="137"/>
      <c r="E43" s="144">
        <f>SUM(E29:E42)</f>
        <v>-6655.7519172479788</v>
      </c>
      <c r="F43" s="144">
        <f>SUM(F29:F42)</f>
        <v>-1223.8997290721659</v>
      </c>
      <c r="G43" s="144">
        <f>SUM(G29:G42)</f>
        <v>-7879.6516463201406</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461</v>
      </c>
      <c r="C46" s="31"/>
      <c r="D46" s="31"/>
      <c r="E46" s="596"/>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772" t="s">
        <v>622</v>
      </c>
      <c r="C48" s="772"/>
      <c r="D48" s="772"/>
      <c r="E48" s="772"/>
      <c r="F48" s="772"/>
      <c r="G48" s="772"/>
      <c r="H48" s="772"/>
      <c r="I48" s="772"/>
      <c r="J48" s="772"/>
      <c r="K48" s="772"/>
      <c r="L48" s="772"/>
      <c r="M48" s="616"/>
      <c r="N48" s="105"/>
      <c r="O48" s="105"/>
      <c r="P48" s="105"/>
      <c r="Q48" s="105"/>
      <c r="R48" s="105"/>
      <c r="T48" s="37"/>
      <c r="U48" s="19"/>
      <c r="V48" s="38"/>
    </row>
    <row r="49" spans="2:22" s="28" customFormat="1" ht="40.9" customHeight="1">
      <c r="B49" s="772" t="s">
        <v>567</v>
      </c>
      <c r="C49" s="772"/>
      <c r="D49" s="772"/>
      <c r="E49" s="772"/>
      <c r="F49" s="772"/>
      <c r="G49" s="772"/>
      <c r="H49" s="772"/>
      <c r="I49" s="772"/>
      <c r="J49" s="772"/>
      <c r="K49" s="772"/>
      <c r="L49" s="772"/>
      <c r="M49" s="616"/>
      <c r="N49" s="105"/>
      <c r="O49" s="105"/>
      <c r="P49" s="105"/>
      <c r="Q49" s="105"/>
      <c r="R49" s="105"/>
      <c r="T49" s="37"/>
      <c r="U49" s="19"/>
      <c r="V49" s="38"/>
    </row>
    <row r="50" spans="2:22" s="28" customFormat="1" ht="18" customHeight="1">
      <c r="B50" s="772" t="s">
        <v>694</v>
      </c>
      <c r="C50" s="772"/>
      <c r="D50" s="772"/>
      <c r="E50" s="772"/>
      <c r="F50" s="772"/>
      <c r="G50" s="772"/>
      <c r="H50" s="772"/>
      <c r="I50" s="772"/>
      <c r="J50" s="772"/>
      <c r="K50" s="772"/>
      <c r="L50" s="772"/>
      <c r="M50" s="616"/>
      <c r="N50" s="105"/>
      <c r="O50" s="105"/>
      <c r="P50" s="105"/>
      <c r="Q50" s="105"/>
      <c r="R50" s="105"/>
      <c r="T50" s="37"/>
      <c r="U50" s="19"/>
      <c r="V50" s="38"/>
    </row>
    <row r="51" spans="2:22" ht="15" customHeight="1">
      <c r="B51" s="612"/>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520</v>
      </c>
      <c r="D52" s="135" t="str">
        <f>IF($B29&lt;&gt;"",$B29,"")</f>
        <v>Residential</v>
      </c>
      <c r="E52" s="135" t="str">
        <f>IF($B30&lt;&gt;"",$B30,"")</f>
        <v>GS&lt;50 kW</v>
      </c>
      <c r="F52" s="135" t="str">
        <f>IF($B31&lt;&gt;"",$B31,"")</f>
        <v>GS 50kW to 4999 kW</v>
      </c>
      <c r="G52" s="135" t="str">
        <f>IF($B32&lt;&gt;"",$B32,"")</f>
        <v>Unmettered Scattered Load</v>
      </c>
      <c r="H52" s="135" t="str">
        <f>IF($B33&lt;&gt;"",$B33,"")</f>
        <v>Sentinel Lighiting</v>
      </c>
      <c r="I52" s="135" t="str">
        <f>IF($B34&lt;&gt;"",$B34,"")</f>
        <v>Street Lighting</v>
      </c>
      <c r="J52" s="135" t="str">
        <f>IF($B35&lt;&gt;"",$B35,"")</f>
        <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4"/>
      <c r="C53" s="575"/>
      <c r="D53" s="575" t="str">
        <f>D29</f>
        <v>kWh</v>
      </c>
      <c r="E53" s="575" t="str">
        <f>D30</f>
        <v>kWh</v>
      </c>
      <c r="F53" s="575" t="str">
        <f>D31</f>
        <v>kw</v>
      </c>
      <c r="G53" s="575" t="str">
        <f>D32</f>
        <v>kWh</v>
      </c>
      <c r="H53" s="575" t="str">
        <f>D33</f>
        <v>kw</v>
      </c>
      <c r="I53" s="575" t="str">
        <f>D34</f>
        <v>kw</v>
      </c>
      <c r="J53" s="575">
        <f>D35</f>
        <v>0</v>
      </c>
      <c r="K53" s="575">
        <f>D36</f>
        <v>0</v>
      </c>
      <c r="L53" s="575">
        <f>D37</f>
        <v>0</v>
      </c>
      <c r="M53" s="575">
        <f>D38</f>
        <v>0</v>
      </c>
      <c r="N53" s="575">
        <f>D39</f>
        <v>0</v>
      </c>
      <c r="O53" s="575">
        <f>D40</f>
        <v>0</v>
      </c>
      <c r="P53" s="575">
        <f>D41</f>
        <v>0</v>
      </c>
      <c r="Q53" s="575">
        <f>D42</f>
        <v>0</v>
      </c>
      <c r="R53" s="576"/>
      <c r="U53" s="147"/>
    </row>
    <row r="54" spans="2:22" s="17" customFormat="1">
      <c r="B54" s="148" t="s">
        <v>142</v>
      </c>
      <c r="C54" s="149"/>
      <c r="D54" s="150">
        <f>'4.  2011-2014 LRAM'!Y131</f>
        <v>300.12408600000003</v>
      </c>
      <c r="E54" s="150">
        <f>'4.  2011-2014 LRAM'!Z131</f>
        <v>1121.4086280000001</v>
      </c>
      <c r="F54" s="150">
        <f>'4.  2011-2014 LRAM'!AA131</f>
        <v>0</v>
      </c>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1421.5327140000002</v>
      </c>
      <c r="U54" s="152"/>
      <c r="V54" s="153"/>
    </row>
    <row r="55" spans="2:22" s="17" customFormat="1">
      <c r="B55" s="154" t="s">
        <v>35</v>
      </c>
      <c r="C55" s="155"/>
      <c r="D55" s="156">
        <f>-'4.  2011-2014 LRAM'!Y132</f>
        <v>-9285.4986000000008</v>
      </c>
      <c r="E55" s="156">
        <f>-'4.  2011-2014 LRAM'!Z132</f>
        <v>-107.40880000000001</v>
      </c>
      <c r="F55" s="156">
        <f>-'4.  2011-2014 LRAM'!AA132</f>
        <v>-526.49279999999999</v>
      </c>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-9919.4002</v>
      </c>
      <c r="S55" s="158"/>
      <c r="T55" s="136"/>
      <c r="U55" s="159"/>
      <c r="V55" s="153"/>
    </row>
    <row r="56" spans="2:22" s="136" customFormat="1">
      <c r="B56" s="624" t="s">
        <v>67</v>
      </c>
      <c r="C56" s="620"/>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f>'4.  2011-2014 LRAM'!Y261</f>
        <v>576.75510000000008</v>
      </c>
      <c r="E57" s="156">
        <f>'4.  2011-2014 LRAM'!Z261</f>
        <v>5586.0207797999992</v>
      </c>
      <c r="F57" s="156">
        <f>'4.  2011-2014 LRAM'!AA261</f>
        <v>2359.2938839200001</v>
      </c>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8522.0697637199992</v>
      </c>
      <c r="U57" s="152"/>
      <c r="V57" s="153"/>
    </row>
    <row r="58" spans="2:22" s="17" customFormat="1">
      <c r="B58" s="154" t="s">
        <v>36</v>
      </c>
      <c r="C58" s="155"/>
      <c r="D58" s="156">
        <f>-'4.  2011-2014 LRAM'!Y262</f>
        <v>-12289.630499999999</v>
      </c>
      <c r="E58" s="156">
        <f>-'4.  2011-2014 LRAM'!Z262</f>
        <v>-153.18959999999998</v>
      </c>
      <c r="F58" s="156">
        <f>-'4.  2011-2014 LRAM'!AA262</f>
        <v>-735.38099999999997</v>
      </c>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-13178.201099999998</v>
      </c>
      <c r="S58" s="158"/>
      <c r="U58" s="152"/>
      <c r="V58" s="153"/>
    </row>
    <row r="59" spans="2:22" s="136" customFormat="1">
      <c r="B59" s="624" t="s">
        <v>67</v>
      </c>
      <c r="C59" s="620"/>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f>'4.  2011-2014 LRAM'!Y391</f>
        <v>973.65935999999999</v>
      </c>
      <c r="E60" s="156">
        <f>'4.  2011-2014 LRAM'!Z391</f>
        <v>6681.4662950000002</v>
      </c>
      <c r="F60" s="156">
        <f>'4.  2011-2014 LRAM'!AA391</f>
        <v>2396.7772683120002</v>
      </c>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10051.902923312</v>
      </c>
      <c r="U60" s="152"/>
      <c r="V60" s="153"/>
    </row>
    <row r="61" spans="2:22" s="163" customFormat="1">
      <c r="B61" s="154" t="s">
        <v>37</v>
      </c>
      <c r="C61" s="155"/>
      <c r="D61" s="156">
        <f>-'4.  2011-2014 LRAM'!Y392</f>
        <v>-12380.664799999999</v>
      </c>
      <c r="E61" s="156">
        <f>-'4.  2011-2014 LRAM'!Z392</f>
        <v>-154.07000000000002</v>
      </c>
      <c r="F61" s="156">
        <f>-'4.  2011-2014 LRAM'!AA392</f>
        <v>-727.32119999999998</v>
      </c>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-13262.055999999999</v>
      </c>
      <c r="S61" s="158"/>
      <c r="U61" s="152"/>
      <c r="V61" s="153"/>
    </row>
    <row r="62" spans="2:22" s="136" customFormat="1">
      <c r="B62" s="624" t="s">
        <v>67</v>
      </c>
      <c r="C62" s="620"/>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f>'4.  2011-2014 LRAM'!Y521</f>
        <v>1745.9334959999999</v>
      </c>
      <c r="E63" s="156">
        <f>'4.  2011-2014 LRAM'!Z521</f>
        <v>6498.1482009000001</v>
      </c>
      <c r="F63" s="156">
        <f>'4.  2011-2014 LRAM'!AA521</f>
        <v>3855.9928049999999</v>
      </c>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12100.074501900001</v>
      </c>
      <c r="U63" s="152"/>
      <c r="V63" s="153"/>
    </row>
    <row r="64" spans="2:22" s="163" customFormat="1">
      <c r="B64" s="154" t="s">
        <v>39</v>
      </c>
      <c r="C64" s="155"/>
      <c r="D64" s="156">
        <f>-'4.  2011-2014 LRAM'!Y522</f>
        <v>-12562.733399999999</v>
      </c>
      <c r="E64" s="156">
        <f>-'4.  2011-2014 LRAM'!Z522</f>
        <v>-155.83080000000001</v>
      </c>
      <c r="F64" s="156">
        <f>-'4.  2011-2014 LRAM'!AA522</f>
        <v>-724.67499999999995</v>
      </c>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-13443.239199999998</v>
      </c>
      <c r="S64" s="158"/>
      <c r="U64" s="152"/>
      <c r="V64" s="153"/>
    </row>
    <row r="65" spans="2:22" s="136" customFormat="1">
      <c r="B65" s="624" t="s">
        <v>67</v>
      </c>
      <c r="C65" s="620"/>
      <c r="D65" s="160"/>
      <c r="E65" s="160"/>
      <c r="F65" s="160"/>
      <c r="G65" s="160"/>
      <c r="H65" s="160"/>
      <c r="I65" s="160"/>
      <c r="J65" s="160"/>
      <c r="K65" s="161"/>
      <c r="L65" s="161"/>
      <c r="M65" s="161"/>
      <c r="N65" s="161"/>
      <c r="O65" s="161"/>
      <c r="P65" s="161"/>
      <c r="Q65" s="161"/>
      <c r="R65" s="162"/>
      <c r="U65" s="159"/>
      <c r="V65" s="153"/>
    </row>
    <row r="66" spans="2:22" s="163" customFormat="1">
      <c r="B66" s="154" t="s">
        <v>94</v>
      </c>
      <c r="C66" s="534"/>
      <c r="D66" s="164">
        <f>'5.  2015-2020 LRAM'!Y204</f>
        <v>2422.6980400000002</v>
      </c>
      <c r="E66" s="164">
        <f>'5.  2015-2020 LRAM'!Z204</f>
        <v>9861.6343267999982</v>
      </c>
      <c r="F66" s="164">
        <f>'5.  2015-2020 LRAM'!AA204</f>
        <v>3583.8391122000003</v>
      </c>
      <c r="G66" s="164">
        <f>'5.  2015-2020 LRAM'!AB204</f>
        <v>0</v>
      </c>
      <c r="H66" s="164">
        <f>'5.  2015-2020 LRAM'!AC204</f>
        <v>0</v>
      </c>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15868.171478999997</v>
      </c>
      <c r="U66" s="152"/>
      <c r="V66" s="153"/>
    </row>
    <row r="67" spans="2:22" s="163" customFormat="1">
      <c r="B67" s="154" t="s">
        <v>93</v>
      </c>
      <c r="C67" s="155"/>
      <c r="D67" s="164">
        <f>-'5.  2015-2020 LRAM'!Y205</f>
        <v>-12744.802</v>
      </c>
      <c r="E67" s="164">
        <f>-'5.  2015-2020 LRAM'!Z205</f>
        <v>-157.5916</v>
      </c>
      <c r="F67" s="164">
        <f>-'5.  2015-2020 LRAM'!AA205</f>
        <v>-730.93700000000001</v>
      </c>
      <c r="G67" s="164">
        <f>-'5.  2015-2020 LRAM'!AB205</f>
        <v>0</v>
      </c>
      <c r="H67" s="164">
        <f>-'5.  2015-2020 LRAM'!AC205</f>
        <v>0</v>
      </c>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-13633.330599999999</v>
      </c>
      <c r="S67" s="158"/>
      <c r="U67" s="152"/>
      <c r="V67" s="153"/>
    </row>
    <row r="68" spans="2:22" s="136" customFormat="1">
      <c r="B68" s="624" t="s">
        <v>67</v>
      </c>
      <c r="C68" s="620"/>
      <c r="D68" s="160"/>
      <c r="E68" s="160"/>
      <c r="F68" s="160"/>
      <c r="G68" s="160"/>
      <c r="H68" s="160"/>
      <c r="I68" s="160"/>
      <c r="J68" s="160"/>
      <c r="K68" s="161"/>
      <c r="L68" s="161"/>
      <c r="M68" s="161"/>
      <c r="N68" s="161"/>
      <c r="O68" s="161"/>
      <c r="P68" s="161"/>
      <c r="Q68" s="161"/>
      <c r="R68" s="162"/>
      <c r="U68" s="159"/>
      <c r="V68" s="153"/>
    </row>
    <row r="69" spans="2:22" s="163" customFormat="1">
      <c r="B69" s="154" t="s">
        <v>225</v>
      </c>
      <c r="C69" s="534"/>
      <c r="D69" s="156">
        <f>'5.  2015-2020 LRAM'!Y388</f>
        <v>4252.8019800000002</v>
      </c>
      <c r="E69" s="156">
        <f>'5.  2015-2020 LRAM'!Z388</f>
        <v>7587.8771607999997</v>
      </c>
      <c r="F69" s="156">
        <f>'5.  2015-2020 LRAM'!AA388</f>
        <v>2684.6259407999996</v>
      </c>
      <c r="G69" s="156">
        <f>'5.  2015-2020 LRAM'!AB388</f>
        <v>0</v>
      </c>
      <c r="H69" s="156">
        <f>'5.  2015-2020 LRAM'!AC388</f>
        <v>0</v>
      </c>
      <c r="I69" s="156">
        <f>'5.  2015-2020 LRAM'!AD388</f>
        <v>3217.0008000000003</v>
      </c>
      <c r="J69" s="156">
        <f>'5.  2015-2020 LRAM'!AE388</f>
        <v>0</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17742.305881600001</v>
      </c>
      <c r="U69" s="152"/>
      <c r="V69" s="153"/>
    </row>
    <row r="70" spans="2:22" s="163" customFormat="1">
      <c r="B70" s="154" t="s">
        <v>224</v>
      </c>
      <c r="C70" s="155"/>
      <c r="D70" s="156">
        <f>-'5.  2015-2020 LRAM'!Y389</f>
        <v>-12744.802</v>
      </c>
      <c r="E70" s="156">
        <f>-'5.  2015-2020 LRAM'!Z389</f>
        <v>-157.5916</v>
      </c>
      <c r="F70" s="156">
        <f>-'5.  2015-2020 LRAM'!AA389</f>
        <v>-730.93700000000001</v>
      </c>
      <c r="G70" s="156">
        <f>-'5.  2015-2020 LRAM'!AB389</f>
        <v>0</v>
      </c>
      <c r="H70" s="156">
        <f>-'5.  2015-2020 LRAM'!AC389</f>
        <v>0</v>
      </c>
      <c r="I70" s="156">
        <f>-'5.  2015-2020 LRAM'!AD389</f>
        <v>0</v>
      </c>
      <c r="J70" s="156">
        <f>-'5.  2015-2020 LRAM'!AE389</f>
        <v>0</v>
      </c>
      <c r="K70" s="156">
        <f>-'5.  2015-2020 LRAM'!AF389</f>
        <v>0</v>
      </c>
      <c r="L70" s="156">
        <f>-'5.  2015-2020 LRAM'!AG389</f>
        <v>0</v>
      </c>
      <c r="M70" s="156">
        <f>-'5.  2015-2020 LRAM'!AH389</f>
        <v>0</v>
      </c>
      <c r="N70" s="156">
        <f>-'5.  2015-2020 LRAM'!AI389</f>
        <v>0</v>
      </c>
      <c r="O70" s="156">
        <f>-'5.  2015-2020 LRAM'!AJ389</f>
        <v>0</v>
      </c>
      <c r="P70" s="156">
        <f>-'5.  2015-2020 LRAM'!AK389</f>
        <v>0</v>
      </c>
      <c r="Q70" s="156">
        <f>-'5.  2015-2020 LRAM'!AL389</f>
        <v>0</v>
      </c>
      <c r="R70" s="157">
        <f>SUM(D70:Q70)</f>
        <v>-13633.330599999999</v>
      </c>
      <c r="S70" s="158"/>
      <c r="U70" s="152"/>
      <c r="V70" s="153"/>
    </row>
    <row r="71" spans="2:22" s="136" customFormat="1">
      <c r="B71" s="624" t="s">
        <v>67</v>
      </c>
      <c r="C71" s="620"/>
      <c r="D71" s="160"/>
      <c r="E71" s="160"/>
      <c r="F71" s="160"/>
      <c r="G71" s="160"/>
      <c r="H71" s="160"/>
      <c r="I71" s="160"/>
      <c r="J71" s="160"/>
      <c r="K71" s="161"/>
      <c r="L71" s="161"/>
      <c r="M71" s="161"/>
      <c r="N71" s="161"/>
      <c r="O71" s="161"/>
      <c r="P71" s="161"/>
      <c r="Q71" s="161"/>
      <c r="R71" s="162"/>
      <c r="U71" s="159"/>
      <c r="V71" s="153"/>
    </row>
    <row r="72" spans="2:22" s="163" customFormat="1">
      <c r="B72" s="154" t="s">
        <v>227</v>
      </c>
      <c r="C72" s="534"/>
      <c r="D72" s="156">
        <f>'5.  2015-2020 LRAM'!Y572</f>
        <v>7812.7959000000001</v>
      </c>
      <c r="E72" s="156">
        <f>'5.  2015-2020 LRAM'!Z572</f>
        <v>4905.2295071999997</v>
      </c>
      <c r="F72" s="156">
        <f>'5.  2015-2020 LRAM'!AA572</f>
        <v>2653.5145120200004</v>
      </c>
      <c r="G72" s="156">
        <f>'5.  2015-2020 LRAM'!AB572</f>
        <v>0</v>
      </c>
      <c r="H72" s="156">
        <f>'5.  2015-2020 LRAM'!AC572</f>
        <v>0</v>
      </c>
      <c r="I72" s="156">
        <f>'5.  2015-2020 LRAM'!AD572</f>
        <v>2969.5392000000002</v>
      </c>
      <c r="J72" s="156">
        <f>'5.  2015-2020 LRAM'!AE572</f>
        <v>0</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18341.079119219998</v>
      </c>
      <c r="U72" s="152"/>
      <c r="V72" s="153"/>
    </row>
    <row r="73" spans="2:22" s="163" customFormat="1">
      <c r="B73" s="154" t="s">
        <v>226</v>
      </c>
      <c r="C73" s="155"/>
      <c r="D73" s="156">
        <f>-'5.  2015-2020 LRAM'!Y573</f>
        <v>-12744.802</v>
      </c>
      <c r="E73" s="156">
        <f>-'5.  2015-2020 LRAM'!Z573</f>
        <v>-157.5916</v>
      </c>
      <c r="F73" s="156">
        <f>-'5.  2015-2020 LRAM'!AA573</f>
        <v>-730.93700000000001</v>
      </c>
      <c r="G73" s="156">
        <f>-'5.  2015-2020 LRAM'!AB573</f>
        <v>0</v>
      </c>
      <c r="H73" s="156">
        <f>-'5.  2015-2020 LRAM'!AC573</f>
        <v>0</v>
      </c>
      <c r="I73" s="156">
        <f>-'5.  2015-2020 LRAM'!AD573</f>
        <v>0</v>
      </c>
      <c r="J73" s="156">
        <f>-'5.  2015-2020 LRAM'!AE573</f>
        <v>0</v>
      </c>
      <c r="K73" s="156">
        <f>-'5.  2015-2020 LRAM'!AF573</f>
        <v>0</v>
      </c>
      <c r="L73" s="156">
        <f>-'5.  2015-2020 LRAM'!AG573</f>
        <v>0</v>
      </c>
      <c r="M73" s="156">
        <f>-'5.  2015-2020 LRAM'!AH573</f>
        <v>0</v>
      </c>
      <c r="N73" s="156">
        <f>-'5.  2015-2020 LRAM'!AI573</f>
        <v>0</v>
      </c>
      <c r="O73" s="156">
        <f>-'5.  2015-2020 LRAM'!AJ573</f>
        <v>0</v>
      </c>
      <c r="P73" s="156">
        <f>-'5.  2015-2020 LRAM'!AK573</f>
        <v>0</v>
      </c>
      <c r="Q73" s="156">
        <f>-'5.  2015-2020 LRAM'!AL573</f>
        <v>0</v>
      </c>
      <c r="R73" s="157">
        <f>SUM(D73:Q73)</f>
        <v>-13633.330599999999</v>
      </c>
      <c r="S73" s="158"/>
      <c r="U73" s="152"/>
      <c r="V73" s="153"/>
    </row>
    <row r="74" spans="2:22" s="136" customFormat="1">
      <c r="B74" s="624" t="s">
        <v>67</v>
      </c>
      <c r="C74" s="620"/>
      <c r="D74" s="160"/>
      <c r="E74" s="160"/>
      <c r="F74" s="160"/>
      <c r="G74" s="160"/>
      <c r="H74" s="160"/>
      <c r="I74" s="160"/>
      <c r="J74" s="160"/>
      <c r="K74" s="161"/>
      <c r="L74" s="161"/>
      <c r="M74" s="161"/>
      <c r="N74" s="161"/>
      <c r="O74" s="161"/>
      <c r="P74" s="161"/>
      <c r="Q74" s="161"/>
      <c r="R74" s="162"/>
      <c r="U74" s="159"/>
      <c r="V74" s="153"/>
    </row>
    <row r="75" spans="2:22" s="163" customFormat="1" hidden="1">
      <c r="B75" s="154" t="s">
        <v>229</v>
      </c>
      <c r="C75" s="534"/>
      <c r="D75" s="156">
        <f>'5.  2015-2020 LRAM'!Y756</f>
        <v>0</v>
      </c>
      <c r="E75" s="156">
        <f>'5.  2015-2020 LRAM'!Z756</f>
        <v>0</v>
      </c>
      <c r="F75" s="156">
        <f>'5.  2015-2020 LRAM'!AA756</f>
        <v>0</v>
      </c>
      <c r="G75" s="156">
        <f>'5.  2015-2020 LRAM'!AB756</f>
        <v>0</v>
      </c>
      <c r="H75" s="156">
        <f>'5.  2015-2020 LRAM'!AC756</f>
        <v>0</v>
      </c>
      <c r="I75" s="156">
        <f>'5.  2015-2020 LRAM'!AD756</f>
        <v>0</v>
      </c>
      <c r="J75" s="156">
        <f>'5.  2015-2020 LRAM'!AE756</f>
        <v>0</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0</v>
      </c>
      <c r="U75" s="152"/>
      <c r="V75" s="153"/>
    </row>
    <row r="76" spans="2:22" s="163" customFormat="1" ht="16.5" hidden="1" customHeight="1">
      <c r="B76" s="154" t="s">
        <v>228</v>
      </c>
      <c r="C76" s="155"/>
      <c r="D76" s="156">
        <f>-'5.  2015-2020 LRAM'!Y757</f>
        <v>0</v>
      </c>
      <c r="E76" s="156">
        <f>-'5.  2015-2020 LRAM'!Z757</f>
        <v>0</v>
      </c>
      <c r="F76" s="156">
        <f>-'5.  2015-2020 LRAM'!AA757</f>
        <v>0</v>
      </c>
      <c r="G76" s="156">
        <f>-'5.  2015-2020 LRAM'!AB757</f>
        <v>0</v>
      </c>
      <c r="H76" s="156">
        <f>-'5.  2015-2020 LRAM'!AC757</f>
        <v>0</v>
      </c>
      <c r="I76" s="156">
        <f>-'5.  2015-2020 LRAM'!AD757</f>
        <v>0</v>
      </c>
      <c r="J76" s="156">
        <f>-'5.  2015-2020 LRAM'!AE757</f>
        <v>0</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0</v>
      </c>
      <c r="S76" s="158"/>
      <c r="U76" s="152"/>
      <c r="V76" s="153"/>
    </row>
    <row r="77" spans="2:22" s="136" customFormat="1" hidden="1">
      <c r="B77" s="624" t="s">
        <v>67</v>
      </c>
      <c r="C77" s="620"/>
      <c r="D77" s="160"/>
      <c r="E77" s="160"/>
      <c r="F77" s="160"/>
      <c r="G77" s="160"/>
      <c r="H77" s="160"/>
      <c r="I77" s="160"/>
      <c r="J77" s="160"/>
      <c r="K77" s="161"/>
      <c r="L77" s="161"/>
      <c r="M77" s="161"/>
      <c r="N77" s="161"/>
      <c r="O77" s="161"/>
      <c r="P77" s="161"/>
      <c r="Q77" s="161"/>
      <c r="R77" s="162"/>
      <c r="U77" s="159"/>
      <c r="V77" s="153"/>
    </row>
    <row r="78" spans="2:22" s="163" customFormat="1" hidden="1">
      <c r="B78" s="154" t="s">
        <v>231</v>
      </c>
      <c r="C78" s="155"/>
      <c r="D78" s="156">
        <f>'5.  2015-2020 LRAM'!Y940</f>
        <v>0</v>
      </c>
      <c r="E78" s="156">
        <f>'5.  2015-2020 LRAM'!Z940</f>
        <v>0</v>
      </c>
      <c r="F78" s="156">
        <f>'5.  2015-2020 LRAM'!AA940</f>
        <v>0</v>
      </c>
      <c r="G78" s="156">
        <f>'5.  2015-2020 LRAM'!AB940</f>
        <v>0</v>
      </c>
      <c r="H78" s="156">
        <f>'5.  2015-2020 LRAM'!AC940</f>
        <v>0</v>
      </c>
      <c r="I78" s="156">
        <f>'5.  2015-2020 LRAM'!AD940</f>
        <v>0</v>
      </c>
      <c r="J78" s="156">
        <f>'5.  2015-2020 LRAM'!AE940</f>
        <v>0</v>
      </c>
      <c r="K78" s="156">
        <f>'5.  2015-2020 LRAM'!AF940</f>
        <v>0</v>
      </c>
      <c r="L78" s="156">
        <f>'5.  2015-2020 LRAM'!AG940</f>
        <v>0</v>
      </c>
      <c r="M78" s="156">
        <f>'5.  2015-2020 LRAM'!AH940</f>
        <v>0</v>
      </c>
      <c r="N78" s="156">
        <f>'5.  2015-2020 LRAM'!AI940</f>
        <v>0</v>
      </c>
      <c r="O78" s="156">
        <f>'5.  2015-2020 LRAM'!AJ940</f>
        <v>0</v>
      </c>
      <c r="P78" s="156">
        <f>'5.  2015-2020 LRAM'!AK940</f>
        <v>0</v>
      </c>
      <c r="Q78" s="156">
        <f>'5.  2015-2020 LRAM'!AL940</f>
        <v>0</v>
      </c>
      <c r="R78" s="157">
        <f>SUM(D78:Q78)</f>
        <v>0</v>
      </c>
      <c r="U78" s="152"/>
      <c r="V78" s="153"/>
    </row>
    <row r="79" spans="2:22" s="163" customFormat="1" hidden="1">
      <c r="B79" s="154" t="s">
        <v>230</v>
      </c>
      <c r="C79" s="155"/>
      <c r="D79" s="156">
        <f>-'5.  2015-2020 LRAM'!Y941</f>
        <v>0</v>
      </c>
      <c r="E79" s="156">
        <f>-'5.  2015-2020 LRAM'!Z941</f>
        <v>0</v>
      </c>
      <c r="F79" s="156">
        <f>-'5.  2015-2020 LRAM'!AA941</f>
        <v>0</v>
      </c>
      <c r="G79" s="156">
        <f>-'5.  2015-2020 LRAM'!AB941</f>
        <v>0</v>
      </c>
      <c r="H79" s="156">
        <f>-'5.  2015-2020 LRAM'!AC941</f>
        <v>0</v>
      </c>
      <c r="I79" s="156">
        <f>-'5.  2015-2020 LRAM'!AD941</f>
        <v>0</v>
      </c>
      <c r="J79" s="156">
        <f>-'5.  2015-2020 LRAM'!AE941</f>
        <v>0</v>
      </c>
      <c r="K79" s="156">
        <f>-'5.  2015-2020 LRAM'!AF941</f>
        <v>0</v>
      </c>
      <c r="L79" s="156">
        <f>-'5.  2015-2020 LRAM'!AG941</f>
        <v>0</v>
      </c>
      <c r="M79" s="156">
        <f>-'5.  2015-2020 LRAM'!AH941</f>
        <v>0</v>
      </c>
      <c r="N79" s="156">
        <f>-'5.  2015-2020 LRAM'!AI941</f>
        <v>0</v>
      </c>
      <c r="O79" s="156">
        <f>-'5.  2015-2020 LRAM'!AJ941</f>
        <v>0</v>
      </c>
      <c r="P79" s="156">
        <f>-'5.  2015-2020 LRAM'!AK941</f>
        <v>0</v>
      </c>
      <c r="Q79" s="156">
        <f>-'5.  2015-2020 LRAM'!AL941</f>
        <v>0</v>
      </c>
      <c r="R79" s="157">
        <f>SUM(D79:Q79)</f>
        <v>0</v>
      </c>
      <c r="S79" s="158"/>
      <c r="U79" s="152"/>
      <c r="V79" s="153"/>
    </row>
    <row r="80" spans="2:22" s="136" customFormat="1" hidden="1">
      <c r="B80" s="624" t="s">
        <v>67</v>
      </c>
      <c r="C80" s="620"/>
      <c r="D80" s="160"/>
      <c r="E80" s="160"/>
      <c r="F80" s="160"/>
      <c r="G80" s="160"/>
      <c r="H80" s="160"/>
      <c r="I80" s="160"/>
      <c r="J80" s="160"/>
      <c r="K80" s="161"/>
      <c r="L80" s="161"/>
      <c r="M80" s="161"/>
      <c r="N80" s="161"/>
      <c r="O80" s="161"/>
      <c r="P80" s="161"/>
      <c r="Q80" s="161"/>
      <c r="R80" s="162"/>
      <c r="U80" s="159"/>
      <c r="V80" s="153"/>
    </row>
    <row r="81" spans="2:22" s="163" customFormat="1" hidden="1">
      <c r="B81" s="154" t="s">
        <v>233</v>
      </c>
      <c r="C81" s="534"/>
      <c r="D81" s="156">
        <f>'5.  2015-2020 LRAM'!Y1124</f>
        <v>0</v>
      </c>
      <c r="E81" s="156">
        <f>'5.  2015-2020 LRAM'!Z1124</f>
        <v>0</v>
      </c>
      <c r="F81" s="156">
        <f>'5.  2015-2020 LRAM'!AA1124</f>
        <v>0</v>
      </c>
      <c r="G81" s="156">
        <f>'5.  2015-2020 LRAM'!AB1124</f>
        <v>0</v>
      </c>
      <c r="H81" s="156">
        <f>'5.  2015-2020 LRAM'!AC1124</f>
        <v>0</v>
      </c>
      <c r="I81" s="156">
        <f>'5.  2015-2020 LRAM'!AD1124</f>
        <v>0</v>
      </c>
      <c r="J81" s="156">
        <f>'5.  2015-2020 LRAM'!AE1124</f>
        <v>0</v>
      </c>
      <c r="K81" s="156">
        <f>'5.  2015-2020 LRAM'!AF1124</f>
        <v>0</v>
      </c>
      <c r="L81" s="156">
        <f>'5.  2015-2020 LRAM'!AG1124</f>
        <v>0</v>
      </c>
      <c r="M81" s="156">
        <f>'5.  2015-2020 LRAM'!AH1124</f>
        <v>0</v>
      </c>
      <c r="N81" s="156">
        <f>'5.  2015-2020 LRAM'!AI1124</f>
        <v>0</v>
      </c>
      <c r="O81" s="156">
        <f>'5.  2015-2020 LRAM'!AJ1124</f>
        <v>0</v>
      </c>
      <c r="P81" s="156">
        <f>'5.  2015-2020 LRAM'!AK1124</f>
        <v>0</v>
      </c>
      <c r="Q81" s="156">
        <f>'5.  2015-2020 LRAM'!AL1124</f>
        <v>0</v>
      </c>
      <c r="R81" s="157">
        <f>SUM(D81:Q81)</f>
        <v>0</v>
      </c>
      <c r="U81" s="152"/>
      <c r="V81" s="153"/>
    </row>
    <row r="82" spans="2:22" s="163" customFormat="1" hidden="1">
      <c r="B82" s="154" t="s">
        <v>232</v>
      </c>
      <c r="C82" s="155"/>
      <c r="D82" s="156">
        <f>-'5.  2015-2020 LRAM'!Y1125</f>
        <v>0</v>
      </c>
      <c r="E82" s="156">
        <f>-'5.  2015-2020 LRAM'!Z1125</f>
        <v>0</v>
      </c>
      <c r="F82" s="156">
        <f>-'5.  2015-2020 LRAM'!AA1125</f>
        <v>0</v>
      </c>
      <c r="G82" s="156">
        <f>-'5.  2015-2020 LRAM'!AB1125</f>
        <v>0</v>
      </c>
      <c r="H82" s="156">
        <f>-'5.  2015-2020 LRAM'!AC1125</f>
        <v>0</v>
      </c>
      <c r="I82" s="156">
        <f>-'5.  2015-2020 LRAM'!AD1125</f>
        <v>0</v>
      </c>
      <c r="J82" s="156">
        <f>-'5.  2015-2020 LRAM'!AE1125</f>
        <v>0</v>
      </c>
      <c r="K82" s="156">
        <f>-'5.  2015-2020 LRAM'!AF1125</f>
        <v>0</v>
      </c>
      <c r="L82" s="156">
        <f>-'5.  2015-2020 LRAM'!AG1125</f>
        <v>0</v>
      </c>
      <c r="M82" s="156">
        <f>-'5.  2015-2020 LRAM'!AH1125</f>
        <v>0</v>
      </c>
      <c r="N82" s="156">
        <f>-'5.  2015-2020 LRAM'!AI1125</f>
        <v>0</v>
      </c>
      <c r="O82" s="156">
        <f>-'5.  2015-2020 LRAM'!AJ1125</f>
        <v>0</v>
      </c>
      <c r="P82" s="156">
        <f>-'5.  2015-2020 LRAM'!AK1125</f>
        <v>0</v>
      </c>
      <c r="Q82" s="156">
        <f>-'5.  2015-2020 LRAM'!AL1125</f>
        <v>0</v>
      </c>
      <c r="R82" s="157">
        <f>SUM(D82:Q82)</f>
        <v>0</v>
      </c>
      <c r="S82" s="158"/>
      <c r="U82" s="152"/>
      <c r="V82" s="153"/>
    </row>
    <row r="83" spans="2:22" s="136" customFormat="1" hidden="1">
      <c r="B83" s="624" t="s">
        <v>67</v>
      </c>
      <c r="C83" s="620"/>
      <c r="D83" s="160"/>
      <c r="E83" s="160"/>
      <c r="F83" s="160"/>
      <c r="G83" s="160"/>
      <c r="H83" s="160"/>
      <c r="I83" s="160"/>
      <c r="J83" s="160"/>
      <c r="K83" s="161"/>
      <c r="L83" s="161"/>
      <c r="M83" s="161"/>
      <c r="N83" s="161"/>
      <c r="O83" s="161"/>
      <c r="P83" s="161"/>
      <c r="Q83" s="161"/>
      <c r="R83" s="162"/>
      <c r="U83" s="159"/>
      <c r="V83" s="153"/>
    </row>
    <row r="84" spans="2:22" s="17" customFormat="1" ht="20.25" customHeight="1">
      <c r="B84" s="621" t="s">
        <v>43</v>
      </c>
      <c r="C84" s="620"/>
      <c r="D84" s="678">
        <f>'6.  Carrying Charges'!I162</f>
        <v>-4040.494472680341</v>
      </c>
      <c r="E84" s="678">
        <f>'6.  Carrying Charges'!J162</f>
        <v>2076.3736161098282</v>
      </c>
      <c r="F84" s="678">
        <f>'6.  Carrying Charges'!K162</f>
        <v>586.28970139834701</v>
      </c>
      <c r="G84" s="678">
        <f>'6.  Carrying Charges'!L162</f>
        <v>0</v>
      </c>
      <c r="H84" s="678">
        <f>'6.  Carrying Charges'!M162</f>
        <v>0</v>
      </c>
      <c r="I84" s="678">
        <f>'6.  Carrying Charges'!N162</f>
        <v>153.93142610000001</v>
      </c>
      <c r="J84" s="678">
        <f>'6.  Carrying Charges'!O162</f>
        <v>0</v>
      </c>
      <c r="K84" s="678">
        <f>'6.  Carrying Charges'!P162</f>
        <v>0</v>
      </c>
      <c r="L84" s="678">
        <f>'6.  Carrying Charges'!Q162</f>
        <v>0</v>
      </c>
      <c r="M84" s="678">
        <f>'6.  Carrying Charges'!R162</f>
        <v>0</v>
      </c>
      <c r="N84" s="678">
        <f>'6.  Carrying Charges'!S162</f>
        <v>0</v>
      </c>
      <c r="O84" s="678">
        <f>'6.  Carrying Charges'!T162</f>
        <v>0</v>
      </c>
      <c r="P84" s="678">
        <f>'6.  Carrying Charges'!U162</f>
        <v>0</v>
      </c>
      <c r="Q84" s="678">
        <f>'6.  Carrying Charges'!V162</f>
        <v>0</v>
      </c>
      <c r="R84" s="679">
        <f>SUM(D84:Q84)</f>
        <v>-1223.8997290721659</v>
      </c>
      <c r="S84" s="158"/>
      <c r="U84" s="152"/>
      <c r="V84" s="153"/>
    </row>
    <row r="85" spans="2:22" s="163" customFormat="1" ht="21.75" customHeight="1">
      <c r="B85" s="622" t="s">
        <v>240</v>
      </c>
      <c r="C85" s="623"/>
      <c r="D85" s="622">
        <f>SUM(D54:D74)+D84</f>
        <v>-70708.659810680314</v>
      </c>
      <c r="E85" s="622">
        <f>SUM(E54:E74)+E84</f>
        <v>43274.884514609825</v>
      </c>
      <c r="F85" s="622">
        <f>SUM(F54:F74)+F84</f>
        <v>13213.652223650348</v>
      </c>
      <c r="G85" s="622">
        <f>SUM(G54:G74)+G84</f>
        <v>0</v>
      </c>
      <c r="H85" s="622">
        <f>SUM(H54:H74)+H84</f>
        <v>0</v>
      </c>
      <c r="I85" s="622">
        <f t="shared" ref="I85:O85" si="2">SUM(I54:I74)+I84</f>
        <v>6340.4714261000008</v>
      </c>
      <c r="J85" s="622">
        <f t="shared" si="2"/>
        <v>0</v>
      </c>
      <c r="K85" s="622">
        <f t="shared" si="2"/>
        <v>0</v>
      </c>
      <c r="L85" s="622">
        <f t="shared" si="2"/>
        <v>0</v>
      </c>
      <c r="M85" s="622">
        <f t="shared" si="2"/>
        <v>0</v>
      </c>
      <c r="N85" s="622">
        <f t="shared" si="2"/>
        <v>0</v>
      </c>
      <c r="O85" s="622">
        <f t="shared" si="2"/>
        <v>0</v>
      </c>
      <c r="P85" s="622">
        <f>SUM(P54:P74)+P84</f>
        <v>0</v>
      </c>
      <c r="Q85" s="622">
        <f>SUM(Q54:Q74)+Q84</f>
        <v>0</v>
      </c>
      <c r="R85" s="622">
        <f>SUM(R54:R74)+R84</f>
        <v>-7879.6516463201624</v>
      </c>
      <c r="U85" s="152"/>
      <c r="V85" s="153"/>
    </row>
    <row r="86" spans="2:22" ht="20.25" customHeight="1">
      <c r="B86" s="453" t="s">
        <v>539</v>
      </c>
      <c r="C86" s="601"/>
      <c r="D86" s="600"/>
      <c r="E86" s="600"/>
      <c r="F86" s="600"/>
      <c r="G86" s="600"/>
      <c r="H86" s="600"/>
      <c r="I86" s="600"/>
      <c r="J86" s="600"/>
      <c r="K86" s="600"/>
      <c r="L86" s="600"/>
      <c r="M86" s="600"/>
      <c r="N86" s="600"/>
      <c r="O86" s="600"/>
      <c r="P86" s="600"/>
      <c r="Q86" s="600"/>
      <c r="R86" s="600"/>
      <c r="V86" s="13"/>
    </row>
    <row r="87" spans="2:22" ht="20.25" customHeight="1">
      <c r="B87" s="619"/>
      <c r="C87" s="66"/>
      <c r="D87" s="744">
        <f>D85-D84</f>
        <v>-66668.165337999977</v>
      </c>
      <c r="E87" s="744">
        <f>E85-E84</f>
        <v>41198.510898499997</v>
      </c>
      <c r="F87" s="744">
        <f>F85-F84</f>
        <v>12627.362522252</v>
      </c>
      <c r="I87" s="744">
        <f>I85-I84</f>
        <v>6186.5400000000009</v>
      </c>
      <c r="R87" s="744">
        <f>R85-R84</f>
        <v>-6655.751917247997</v>
      </c>
      <c r="V87" s="13"/>
    </row>
    <row r="88" spans="2:22" ht="15">
      <c r="E88" s="9"/>
    </row>
    <row r="89" spans="2:22" ht="21" hidden="1" customHeight="1">
      <c r="B89" s="118" t="s">
        <v>540</v>
      </c>
      <c r="F89" s="588"/>
    </row>
    <row r="90" spans="2:22" s="548" customFormat="1" ht="27.75" hidden="1" customHeight="1">
      <c r="B90" s="569" t="s">
        <v>560</v>
      </c>
      <c r="C90" s="565"/>
      <c r="D90" s="565"/>
      <c r="E90" s="572"/>
      <c r="F90" s="565"/>
      <c r="G90" s="565"/>
      <c r="H90" s="565"/>
      <c r="I90" s="565"/>
      <c r="J90" s="565"/>
      <c r="T90" s="549"/>
      <c r="U90" s="549"/>
    </row>
    <row r="91" spans="2:22" ht="11.25" hidden="1" customHeight="1">
      <c r="B91" s="110"/>
    </row>
    <row r="92" spans="2:22" s="561" customFormat="1" ht="25.5" hidden="1" customHeight="1">
      <c r="B92" s="563"/>
      <c r="C92" s="559">
        <v>2011</v>
      </c>
      <c r="D92" s="559">
        <v>2012</v>
      </c>
      <c r="E92" s="559">
        <v>2013</v>
      </c>
      <c r="F92" s="559">
        <v>2014</v>
      </c>
      <c r="G92" s="559">
        <v>2015</v>
      </c>
      <c r="H92" s="559">
        <v>2016</v>
      </c>
      <c r="I92" s="559">
        <v>2017</v>
      </c>
      <c r="J92" s="559">
        <v>2018</v>
      </c>
      <c r="K92" s="559">
        <v>2019</v>
      </c>
      <c r="L92" s="559">
        <v>2020</v>
      </c>
      <c r="M92" s="560" t="s">
        <v>26</v>
      </c>
      <c r="T92" s="562"/>
      <c r="U92" s="562"/>
    </row>
    <row r="93" spans="2:22" s="90" customFormat="1" ht="23.25" hidden="1" customHeight="1">
      <c r="B93" s="198">
        <v>2011</v>
      </c>
      <c r="C93" s="554">
        <f>'4.  2011-2014 LRAM'!AM131</f>
        <v>1421.5327140000002</v>
      </c>
      <c r="D93" s="555">
        <f>SUM('4.  2011-2014 LRAM'!Y259:AL259)</f>
        <v>1997.1685710000002</v>
      </c>
      <c r="E93" s="555">
        <f>SUM('4.  2011-2014 LRAM'!Y388:AL388)</f>
        <v>2009.3069820000003</v>
      </c>
      <c r="F93" s="556">
        <f>SUM('4.  2011-2014 LRAM'!Y517:AL517)</f>
        <v>1198.9725899999999</v>
      </c>
      <c r="G93" s="556">
        <f>SUM('5.  2015-2020 LRAM'!Y199:AL199)</f>
        <v>1154.1904059999999</v>
      </c>
      <c r="H93" s="555">
        <f>SUM('5.  2015-2020 LRAM'!Y382:AL382)</f>
        <v>1020.5320800000001</v>
      </c>
      <c r="I93" s="556">
        <f>SUM('5.  2015-2020 LRAM'!Y565:AL565)</f>
        <v>371.46133900000001</v>
      </c>
      <c r="J93" s="555">
        <f>SUM('5.  2015-2020 LRAM'!Y748:AL748)</f>
        <v>0</v>
      </c>
      <c r="K93" s="555">
        <f>SUM('5.  2015-2020 LRAM'!Y931:AL931)</f>
        <v>0</v>
      </c>
      <c r="L93" s="555">
        <f>SUM('5.  2015-2020 LRAM'!Y1114:AL1114)</f>
        <v>0</v>
      </c>
      <c r="M93" s="555">
        <f>SUM(C93:L93)</f>
        <v>9173.1646820000005</v>
      </c>
      <c r="T93" s="197"/>
      <c r="U93" s="197"/>
    </row>
    <row r="94" spans="2:22" s="90" customFormat="1" ht="23.25" hidden="1" customHeight="1">
      <c r="B94" s="198">
        <v>2012</v>
      </c>
      <c r="C94" s="557"/>
      <c r="D94" s="556">
        <f>SUM('4.  2011-2014 LRAM'!Y260:AL260)</f>
        <v>6524.901192719999</v>
      </c>
      <c r="E94" s="555">
        <f>SUM('4.  2011-2014 LRAM'!Y389:AL389)</f>
        <v>6558.8764192039998</v>
      </c>
      <c r="F94" s="556">
        <f>SUM('4.  2011-2014 LRAM'!Y518:AL518)</f>
        <v>6592.1418803999995</v>
      </c>
      <c r="G94" s="556">
        <f>SUM('5.  2015-2020 LRAM'!Y200:AL200)</f>
        <v>5684.9526603399991</v>
      </c>
      <c r="H94" s="555">
        <f>SUM('5.  2015-2020 LRAM'!Y383:AL383)</f>
        <v>2788.0266019399996</v>
      </c>
      <c r="I94" s="556">
        <f>SUM('5.  2015-2020 LRAM'!Y566:AL566)</f>
        <v>1627.1724029400002</v>
      </c>
      <c r="J94" s="555">
        <f>SUM('5.  2015-2020 LRAM'!Y749:AL749)</f>
        <v>0</v>
      </c>
      <c r="K94" s="555">
        <f>SUM('5.  2015-2020 LRAM'!Y932:AL932)</f>
        <v>0</v>
      </c>
      <c r="L94" s="555">
        <f>SUM('5.  2015-2020 LRAM'!Y1115:AL1115)</f>
        <v>0</v>
      </c>
      <c r="M94" s="555">
        <f>SUM(D94:L94)</f>
        <v>29776.071157544</v>
      </c>
      <c r="T94" s="197"/>
      <c r="U94" s="197"/>
    </row>
    <row r="95" spans="2:22" s="90" customFormat="1" ht="23.25" hidden="1" customHeight="1">
      <c r="B95" s="198">
        <v>2013</v>
      </c>
      <c r="C95" s="558"/>
      <c r="D95" s="558"/>
      <c r="E95" s="556">
        <f>SUM('4.  2011-2014 LRAM'!Y390:AL390)</f>
        <v>1483.7195221080001</v>
      </c>
      <c r="F95" s="556">
        <f>SUM('4.  2011-2014 LRAM'!Y519:AL519)</f>
        <v>1460.5860098999999</v>
      </c>
      <c r="G95" s="556">
        <f>SUM('5.  2015-2020 LRAM'!Y201:AL201)</f>
        <v>1467.3059713800001</v>
      </c>
      <c r="H95" s="555">
        <f>SUM('5.  2015-2020 LRAM'!Y384:AL384)</f>
        <v>1176.87741338</v>
      </c>
      <c r="I95" s="556">
        <f>SUM('5.  2015-2020 LRAM'!Y567:AL567)</f>
        <v>431.99044938000003</v>
      </c>
      <c r="J95" s="555">
        <f>SUM('5.  2015-2020 LRAM'!Y750:AL750)</f>
        <v>0</v>
      </c>
      <c r="K95" s="555">
        <f>SUM('5.  2015-2020 LRAM'!Y933:AL933)</f>
        <v>0</v>
      </c>
      <c r="L95" s="555">
        <f>SUM('5.  2015-2020 LRAM'!Y1116:AL1116)</f>
        <v>0</v>
      </c>
      <c r="M95" s="555">
        <f>SUM(C95:L95)</f>
        <v>6020.4793661480007</v>
      </c>
      <c r="T95" s="197"/>
      <c r="U95" s="197"/>
    </row>
    <row r="96" spans="2:22" s="90" customFormat="1" ht="23.25" hidden="1" customHeight="1">
      <c r="B96" s="198">
        <v>2014</v>
      </c>
      <c r="C96" s="558"/>
      <c r="D96" s="558"/>
      <c r="E96" s="558"/>
      <c r="F96" s="556">
        <f>SUM('4.  2011-2014 LRAM'!Y520:AL520)</f>
        <v>2848.3740215999997</v>
      </c>
      <c r="G96" s="556">
        <f>SUM('5.  2015-2020 LRAM'!Y202:AL202)</f>
        <v>2782.54994128</v>
      </c>
      <c r="H96" s="555">
        <f>SUM('5.  2015-2020 LRAM'!Y385:AL385)</f>
        <v>2681.1084862799999</v>
      </c>
      <c r="I96" s="556">
        <f>SUM('5.  2015-2020 LRAM'!Y568:AL568)</f>
        <v>2416.1152279000003</v>
      </c>
      <c r="J96" s="555">
        <f>SUM('5.  2015-2020 LRAM'!Y751:AL751)</f>
        <v>0</v>
      </c>
      <c r="K96" s="555">
        <f>SUM('5.  2015-2020 LRAM'!Y934:AL934)</f>
        <v>0</v>
      </c>
      <c r="L96" s="555">
        <f>SUM('5.  2015-2020 LRAM'!Y1117:AL1117)</f>
        <v>0</v>
      </c>
      <c r="M96" s="555">
        <f>SUM(F96:L96)</f>
        <v>10728.14767706</v>
      </c>
      <c r="T96" s="197"/>
      <c r="U96" s="197"/>
    </row>
    <row r="97" spans="2:21" s="90" customFormat="1" ht="23.25" hidden="1" customHeight="1">
      <c r="B97" s="198">
        <v>2015</v>
      </c>
      <c r="C97" s="558"/>
      <c r="D97" s="558"/>
      <c r="E97" s="558"/>
      <c r="F97" s="558"/>
      <c r="G97" s="556">
        <f>SUM('5.  2015-2020 LRAM'!Y203:AL203)</f>
        <v>4779.1724999999997</v>
      </c>
      <c r="H97" s="555">
        <f>SUM('5.  2015-2020 LRAM'!Y386:AL386)</f>
        <v>4767.3284999999996</v>
      </c>
      <c r="I97" s="556">
        <f>SUM('5.  2015-2020 LRAM'!Y569:AL569)</f>
        <v>4767.3284999999996</v>
      </c>
      <c r="J97" s="555">
        <f>SUM('5.  2015-2020 LRAM'!Y752:AL752)</f>
        <v>0</v>
      </c>
      <c r="K97" s="555">
        <f>SUM('5.  2015-2020 LRAM'!Y935:AL935)</f>
        <v>0</v>
      </c>
      <c r="L97" s="555">
        <f>SUM('5.  2015-2020 LRAM'!Y1118:AL1118)</f>
        <v>0</v>
      </c>
      <c r="M97" s="555">
        <f>SUM(G97:L97)</f>
        <v>14313.8295</v>
      </c>
      <c r="T97" s="197"/>
      <c r="U97" s="197"/>
    </row>
    <row r="98" spans="2:21" s="90" customFormat="1" ht="23.25" hidden="1" customHeight="1">
      <c r="B98" s="198">
        <v>2016</v>
      </c>
      <c r="C98" s="558"/>
      <c r="D98" s="558"/>
      <c r="E98" s="558"/>
      <c r="F98" s="558"/>
      <c r="G98" s="558"/>
      <c r="H98" s="555">
        <f>SUM('5.  2015-2020 LRAM'!Y387:AL387)</f>
        <v>5308.4328000000005</v>
      </c>
      <c r="I98" s="556">
        <f>SUM('5.  2015-2020 LRAM'!Y570:AL570)</f>
        <v>5060.9712</v>
      </c>
      <c r="J98" s="555">
        <f>SUM('5.  2015-2020 LRAM'!Y753:AL753)</f>
        <v>0</v>
      </c>
      <c r="K98" s="555">
        <f>SUM('5.  2015-2020 LRAM'!Y936:AL936)</f>
        <v>0</v>
      </c>
      <c r="L98" s="555">
        <f>SUM('5.  2015-2020 LRAM'!Y1119:AL1119)</f>
        <v>0</v>
      </c>
      <c r="M98" s="555">
        <f>SUM(H98:L98)</f>
        <v>10369.404</v>
      </c>
      <c r="T98" s="197"/>
      <c r="U98" s="197"/>
    </row>
    <row r="99" spans="2:21" s="90" customFormat="1" ht="23.25" hidden="1" customHeight="1">
      <c r="B99" s="198">
        <v>2017</v>
      </c>
      <c r="C99" s="558"/>
      <c r="D99" s="558"/>
      <c r="E99" s="558"/>
      <c r="F99" s="558"/>
      <c r="G99" s="558"/>
      <c r="H99" s="558"/>
      <c r="I99" s="555">
        <f>SUM('5.  2015-2020 LRAM'!Y571:AL571)</f>
        <v>3666.04</v>
      </c>
      <c r="J99" s="555">
        <f>SUM('5.  2015-2020 LRAM'!Y754:AL754)</f>
        <v>0</v>
      </c>
      <c r="K99" s="555">
        <f>SUM('5.  2015-2020 LRAM'!Y937:AL937)</f>
        <v>0</v>
      </c>
      <c r="L99" s="555">
        <f>SUM('5.  2015-2020 LRAM'!Y1120:AL1120)</f>
        <v>0</v>
      </c>
      <c r="M99" s="555">
        <f>SUM(I99:L99)</f>
        <v>3666.04</v>
      </c>
      <c r="T99" s="197"/>
      <c r="U99" s="197"/>
    </row>
    <row r="100" spans="2:21" s="90" customFormat="1" ht="23.25" hidden="1" customHeight="1">
      <c r="B100" s="198">
        <v>2018</v>
      </c>
      <c r="C100" s="558"/>
      <c r="D100" s="558"/>
      <c r="E100" s="558"/>
      <c r="F100" s="558"/>
      <c r="G100" s="558"/>
      <c r="H100" s="558"/>
      <c r="I100" s="558"/>
      <c r="J100" s="555">
        <f>SUM('5.  2015-2020 LRAM'!Y755:AL755)</f>
        <v>0</v>
      </c>
      <c r="K100" s="555">
        <f>SUM('5.  2015-2020 LRAM'!Y938:AL938)</f>
        <v>0</v>
      </c>
      <c r="L100" s="555">
        <f>SUM('5.  2015-2020 LRAM'!Y1121:AL1121)</f>
        <v>0</v>
      </c>
      <c r="M100" s="555">
        <f>SUM(J100:L100)</f>
        <v>0</v>
      </c>
      <c r="T100" s="197"/>
      <c r="U100" s="197"/>
    </row>
    <row r="101" spans="2:21" s="90" customFormat="1" ht="23.25" hidden="1" customHeight="1">
      <c r="B101" s="198">
        <v>2019</v>
      </c>
      <c r="C101" s="558"/>
      <c r="D101" s="558"/>
      <c r="E101" s="558"/>
      <c r="F101" s="558"/>
      <c r="G101" s="558"/>
      <c r="H101" s="558"/>
      <c r="I101" s="558"/>
      <c r="J101" s="558"/>
      <c r="K101" s="555">
        <f>SUM('5.  2015-2020 LRAM'!Y939:AL939)</f>
        <v>0</v>
      </c>
      <c r="L101" s="555">
        <f>SUM('5.  2015-2020 LRAM'!Y1122:AL1122)</f>
        <v>0</v>
      </c>
      <c r="M101" s="555">
        <f>SUM(K101:L101)</f>
        <v>0</v>
      </c>
      <c r="T101" s="197"/>
      <c r="U101" s="197"/>
    </row>
    <row r="102" spans="2:21" s="90" customFormat="1" ht="23.25" hidden="1" customHeight="1">
      <c r="B102" s="198">
        <v>2020</v>
      </c>
      <c r="C102" s="558"/>
      <c r="D102" s="558"/>
      <c r="E102" s="558"/>
      <c r="F102" s="558"/>
      <c r="G102" s="558"/>
      <c r="H102" s="558"/>
      <c r="I102" s="558"/>
      <c r="J102" s="558"/>
      <c r="K102" s="558"/>
      <c r="L102" s="557">
        <f>SUM('5.  2015-2020 LRAM'!Y1123:AL1123)</f>
        <v>0</v>
      </c>
      <c r="M102" s="557">
        <f>L102</f>
        <v>0</v>
      </c>
      <c r="T102" s="197"/>
      <c r="U102" s="197"/>
    </row>
    <row r="103" spans="2:21" s="196" customFormat="1" ht="24" hidden="1" customHeight="1">
      <c r="B103" s="570" t="s">
        <v>522</v>
      </c>
      <c r="C103" s="554">
        <f>C93</f>
        <v>1421.5327140000002</v>
      </c>
      <c r="D103" s="555">
        <f>D93+D94</f>
        <v>8522.0697637199992</v>
      </c>
      <c r="E103" s="555">
        <f>E93+E94+E95</f>
        <v>10051.902923312</v>
      </c>
      <c r="F103" s="555">
        <f>F93+F94+F95+F96</f>
        <v>12100.074501899999</v>
      </c>
      <c r="G103" s="555">
        <f>G93+G94+G95+G96+G97</f>
        <v>15868.171478999997</v>
      </c>
      <c r="H103" s="555">
        <f>H93+H94+H95+H96+H97+H98</f>
        <v>17742.305881599998</v>
      </c>
      <c r="I103" s="555">
        <f>I93+I94+I95+I96+I97+I98+I99</f>
        <v>18341.079119220001</v>
      </c>
      <c r="J103" s="555">
        <f>J93+J94+J95+J96+J97+J98+J99+J100</f>
        <v>0</v>
      </c>
      <c r="K103" s="555">
        <f>K93+K94+K95+K96+K97+K98+K99+K100+K101</f>
        <v>0</v>
      </c>
      <c r="L103" s="555">
        <f>SUM(L93:L102)</f>
        <v>0</v>
      </c>
      <c r="M103" s="555">
        <f>SUM(M93:M102)</f>
        <v>84047.136382751982</v>
      </c>
      <c r="T103" s="199"/>
      <c r="U103" s="199"/>
    </row>
    <row r="104" spans="2:21" s="27" customFormat="1" ht="24.75" hidden="1" customHeight="1">
      <c r="B104" s="571" t="s">
        <v>521</v>
      </c>
      <c r="C104" s="553">
        <f>'4.  2011-2014 LRAM'!AM132</f>
        <v>9919.4002</v>
      </c>
      <c r="D104" s="553">
        <f>'4.  2011-2014 LRAM'!AM262</f>
        <v>13178.201099999998</v>
      </c>
      <c r="E104" s="553">
        <f>'4.  2011-2014 LRAM'!AM392</f>
        <v>13262.055999999999</v>
      </c>
      <c r="F104" s="553">
        <f>'4.  2011-2014 LRAM'!AM522</f>
        <v>13443.239199999998</v>
      </c>
      <c r="G104" s="553">
        <f>'5.  2015-2020 LRAM'!AM205</f>
        <v>13633.330599999999</v>
      </c>
      <c r="H104" s="553">
        <f>'5.  2015-2020 LRAM'!AM389</f>
        <v>13633.330599999999</v>
      </c>
      <c r="I104" s="553">
        <f>'5.  2015-2020 LRAM'!AM573</f>
        <v>13633.330599999999</v>
      </c>
      <c r="J104" s="553">
        <f>'5.  2015-2020 LRAM'!AM757</f>
        <v>0</v>
      </c>
      <c r="K104" s="553">
        <f>'5.  2015-2020 LRAM'!AM941</f>
        <v>0</v>
      </c>
      <c r="L104" s="553">
        <f>'5.  2015-2020 LRAM'!AM1125</f>
        <v>0</v>
      </c>
      <c r="M104" s="555">
        <f>SUM(C104:L104)</f>
        <v>90702.888299999991</v>
      </c>
      <c r="T104" s="89"/>
      <c r="U104" s="89"/>
    </row>
    <row r="105" spans="2:21" ht="24.75" hidden="1" customHeight="1">
      <c r="B105" s="571" t="s">
        <v>43</v>
      </c>
      <c r="C105" s="553">
        <f>'6.  Carrying Charges'!W27</f>
        <v>-57.254382186925</v>
      </c>
      <c r="D105" s="553">
        <f>'6.  Carrying Charges'!W42</f>
        <v>-213.5437191093115</v>
      </c>
      <c r="E105" s="553">
        <f>'6.  Carrying Charges'!W57</f>
        <v>-428.53590815101302</v>
      </c>
      <c r="F105" s="553">
        <f>'6.  Carrying Charges'!W72</f>
        <v>-678.13851321929121</v>
      </c>
      <c r="G105" s="553">
        <f>'6.  Carrying Charges'!W87</f>
        <v>-877.85867188994575</v>
      </c>
      <c r="H105" s="553">
        <f>'6.  Carrying Charges'!W102</f>
        <v>-1027.3398210772937</v>
      </c>
      <c r="I105" s="553">
        <f>'6.  Carrying Charges'!W117</f>
        <v>-1136.0438037644919</v>
      </c>
      <c r="J105" s="553">
        <f>'6.  Carrying Charges'!W132</f>
        <v>-1223.899729072165</v>
      </c>
      <c r="K105" s="553">
        <f>'6.  Carrying Charges'!W147</f>
        <v>-1223.899729072165</v>
      </c>
      <c r="L105" s="553">
        <f>'6.  Carrying Charges'!W162</f>
        <v>-1223.899729072165</v>
      </c>
      <c r="M105" s="555">
        <f>SUM(C105:L105)</f>
        <v>-8090.4140066147684</v>
      </c>
    </row>
    <row r="106" spans="2:21" ht="23.25" hidden="1" customHeight="1">
      <c r="B106" s="570" t="s">
        <v>26</v>
      </c>
      <c r="C106" s="553">
        <f>C103-C104+C105</f>
        <v>-8555.121868186925</v>
      </c>
      <c r="D106" s="553">
        <f t="shared" ref="D106:J106" si="3">D103-D104+D105</f>
        <v>-4869.6750553893107</v>
      </c>
      <c r="E106" s="553">
        <f t="shared" si="3"/>
        <v>-3638.6889848390119</v>
      </c>
      <c r="F106" s="553">
        <f t="shared" si="3"/>
        <v>-2021.3032113192908</v>
      </c>
      <c r="G106" s="553">
        <f t="shared" si="3"/>
        <v>1356.9822071100518</v>
      </c>
      <c r="H106" s="553">
        <f t="shared" si="3"/>
        <v>3081.6354605227043</v>
      </c>
      <c r="I106" s="553">
        <f t="shared" si="3"/>
        <v>3571.7047154555103</v>
      </c>
      <c r="J106" s="553">
        <f t="shared" si="3"/>
        <v>-1223.899729072165</v>
      </c>
      <c r="K106" s="553">
        <f>K103-K104+K105</f>
        <v>-1223.899729072165</v>
      </c>
      <c r="L106" s="553">
        <f>L103-L104+L105</f>
        <v>-1223.899729072165</v>
      </c>
      <c r="M106" s="553">
        <f>M103-M104+M105</f>
        <v>-14746.165923862778</v>
      </c>
    </row>
    <row r="107" spans="2:21" hidden="1"/>
    <row r="108" spans="2:21">
      <c r="B108" s="588" t="s">
        <v>529</v>
      </c>
    </row>
  </sheetData>
  <mergeCells count="20">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s>
  <hyperlinks>
    <hyperlink ref="B84" location="'6.  Carrying Charges'!A1" display="Carrying Charges" xr:uid="{00000000-0004-0000-0400-000000000000}"/>
    <hyperlink ref="B108"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19050</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19050</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19050</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19050</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19050</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19050</xdr:rowOff>
                  </from>
                  <to>
                    <xdr:col>2</xdr:col>
                    <xdr:colOff>1381125</xdr:colOff>
                    <xdr:row>69</xdr:row>
                    <xdr:rowOff>161925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3:H50"/>
  <sheetViews>
    <sheetView topLeftCell="A10" zoomScale="80" zoomScaleNormal="80" workbookViewId="0">
      <selection activeCell="C24" sqref="C24"/>
    </sheetView>
  </sheetViews>
  <sheetFormatPr defaultColWidth="9.140625"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36" t="s">
        <v>171</v>
      </c>
      <c r="C14" s="126" t="s">
        <v>175</v>
      </c>
    </row>
    <row r="15" spans="2:3" ht="26.25" customHeight="1" thickBot="1">
      <c r="C15" s="128" t="s">
        <v>407</v>
      </c>
    </row>
    <row r="16" spans="2:3" ht="27" customHeight="1" thickBot="1">
      <c r="C16" s="568" t="s">
        <v>554</v>
      </c>
    </row>
    <row r="19" spans="2:8" ht="15.75">
      <c r="B19" s="536" t="s">
        <v>627</v>
      </c>
    </row>
    <row r="20" spans="2:8" ht="13.5" customHeight="1"/>
    <row r="21" spans="2:8" ht="40.9" customHeight="1">
      <c r="B21" s="772" t="s">
        <v>693</v>
      </c>
      <c r="C21" s="772"/>
      <c r="D21" s="772"/>
      <c r="E21" s="772"/>
      <c r="F21" s="772"/>
      <c r="G21" s="772"/>
      <c r="H21" s="772"/>
    </row>
    <row r="23" spans="2:8" s="608" customFormat="1" ht="15.75">
      <c r="B23" s="618" t="s">
        <v>549</v>
      </c>
      <c r="C23" s="618" t="s">
        <v>564</v>
      </c>
      <c r="D23" s="618" t="s">
        <v>548</v>
      </c>
      <c r="E23" s="781" t="s">
        <v>34</v>
      </c>
      <c r="F23" s="782"/>
      <c r="G23" s="781" t="s">
        <v>547</v>
      </c>
      <c r="H23" s="782"/>
    </row>
    <row r="24" spans="2:8">
      <c r="B24" s="607">
        <v>1</v>
      </c>
      <c r="C24" s="643"/>
      <c r="D24" s="606"/>
      <c r="E24" s="777"/>
      <c r="F24" s="778"/>
      <c r="G24" s="779"/>
      <c r="H24" s="780"/>
    </row>
    <row r="25" spans="2:8">
      <c r="B25" s="607">
        <v>2</v>
      </c>
      <c r="C25" s="643"/>
      <c r="D25" s="606"/>
      <c r="E25" s="777"/>
      <c r="F25" s="778"/>
      <c r="G25" s="779"/>
      <c r="H25" s="780"/>
    </row>
    <row r="26" spans="2:8">
      <c r="B26" s="607">
        <v>3</v>
      </c>
      <c r="C26" s="643"/>
      <c r="D26" s="606"/>
      <c r="E26" s="777"/>
      <c r="F26" s="778"/>
      <c r="G26" s="779"/>
      <c r="H26" s="780"/>
    </row>
    <row r="27" spans="2:8">
      <c r="B27" s="607">
        <v>4</v>
      </c>
      <c r="C27" s="643"/>
      <c r="D27" s="606"/>
      <c r="E27" s="777"/>
      <c r="F27" s="778"/>
      <c r="G27" s="779"/>
      <c r="H27" s="780"/>
    </row>
    <row r="28" spans="2:8">
      <c r="B28" s="607">
        <v>5</v>
      </c>
      <c r="C28" s="643"/>
      <c r="D28" s="606"/>
      <c r="E28" s="777"/>
      <c r="F28" s="778"/>
      <c r="G28" s="779"/>
      <c r="H28" s="780"/>
    </row>
    <row r="29" spans="2:8">
      <c r="B29" s="607">
        <v>6</v>
      </c>
      <c r="C29" s="643"/>
      <c r="D29" s="606"/>
      <c r="E29" s="777"/>
      <c r="F29" s="778"/>
      <c r="G29" s="779"/>
      <c r="H29" s="780"/>
    </row>
    <row r="30" spans="2:8">
      <c r="B30" s="607">
        <v>7</v>
      </c>
      <c r="C30" s="643"/>
      <c r="D30" s="606"/>
      <c r="E30" s="777"/>
      <c r="F30" s="778"/>
      <c r="G30" s="779"/>
      <c r="H30" s="780"/>
    </row>
    <row r="31" spans="2:8">
      <c r="B31" s="607">
        <v>8</v>
      </c>
      <c r="C31" s="643"/>
      <c r="D31" s="606"/>
      <c r="E31" s="777"/>
      <c r="F31" s="778"/>
      <c r="G31" s="779"/>
      <c r="H31" s="780"/>
    </row>
    <row r="32" spans="2:8">
      <c r="B32" s="607">
        <v>9</v>
      </c>
      <c r="C32" s="643"/>
      <c r="D32" s="606"/>
      <c r="E32" s="777"/>
      <c r="F32" s="778"/>
      <c r="G32" s="779"/>
      <c r="H32" s="780"/>
    </row>
    <row r="33" spans="2:8">
      <c r="B33" s="607">
        <v>10</v>
      </c>
      <c r="C33" s="643"/>
      <c r="D33" s="606"/>
      <c r="E33" s="777"/>
      <c r="F33" s="778"/>
      <c r="G33" s="779"/>
      <c r="H33" s="780"/>
    </row>
    <row r="34" spans="2:8">
      <c r="B34" s="607" t="s">
        <v>481</v>
      </c>
      <c r="C34" s="643"/>
      <c r="D34" s="606"/>
      <c r="E34" s="777"/>
      <c r="F34" s="778"/>
      <c r="G34" s="779"/>
      <c r="H34" s="780"/>
    </row>
    <row r="36" spans="2:8" ht="30.75" customHeight="1">
      <c r="B36" s="536" t="s">
        <v>623</v>
      </c>
    </row>
    <row r="37" spans="2:8" ht="23.25" customHeight="1">
      <c r="B37" s="567" t="s">
        <v>628</v>
      </c>
      <c r="C37" s="604"/>
      <c r="D37" s="604"/>
      <c r="E37" s="604"/>
      <c r="F37" s="604"/>
      <c r="G37" s="604"/>
      <c r="H37" s="604"/>
    </row>
    <row r="39" spans="2:8" s="90" customFormat="1" ht="15.75">
      <c r="B39" s="618" t="s">
        <v>549</v>
      </c>
      <c r="C39" s="618" t="s">
        <v>564</v>
      </c>
      <c r="D39" s="618" t="s">
        <v>548</v>
      </c>
      <c r="E39" s="781" t="s">
        <v>34</v>
      </c>
      <c r="F39" s="782"/>
      <c r="G39" s="781" t="s">
        <v>547</v>
      </c>
      <c r="H39" s="782"/>
    </row>
    <row r="40" spans="2:8">
      <c r="B40" s="607">
        <v>1</v>
      </c>
      <c r="C40" s="643"/>
      <c r="D40" s="606"/>
      <c r="E40" s="777"/>
      <c r="F40" s="778"/>
      <c r="G40" s="779"/>
      <c r="H40" s="780"/>
    </row>
    <row r="41" spans="2:8">
      <c r="B41" s="607">
        <v>2</v>
      </c>
      <c r="C41" s="643"/>
      <c r="D41" s="606"/>
      <c r="E41" s="777"/>
      <c r="F41" s="778"/>
      <c r="G41" s="779"/>
      <c r="H41" s="780"/>
    </row>
    <row r="42" spans="2:8">
      <c r="B42" s="607">
        <v>3</v>
      </c>
      <c r="C42" s="643"/>
      <c r="D42" s="606"/>
      <c r="E42" s="777"/>
      <c r="F42" s="778"/>
      <c r="G42" s="779"/>
      <c r="H42" s="780"/>
    </row>
    <row r="43" spans="2:8">
      <c r="B43" s="607">
        <v>4</v>
      </c>
      <c r="C43" s="643"/>
      <c r="D43" s="606"/>
      <c r="E43" s="777"/>
      <c r="F43" s="778"/>
      <c r="G43" s="779"/>
      <c r="H43" s="780"/>
    </row>
    <row r="44" spans="2:8">
      <c r="B44" s="607">
        <v>5</v>
      </c>
      <c r="C44" s="643"/>
      <c r="D44" s="606"/>
      <c r="E44" s="777"/>
      <c r="F44" s="778"/>
      <c r="G44" s="779"/>
      <c r="H44" s="780"/>
    </row>
    <row r="45" spans="2:8">
      <c r="B45" s="607">
        <v>6</v>
      </c>
      <c r="C45" s="643"/>
      <c r="D45" s="606"/>
      <c r="E45" s="777"/>
      <c r="F45" s="778"/>
      <c r="G45" s="779"/>
      <c r="H45" s="780"/>
    </row>
    <row r="46" spans="2:8">
      <c r="B46" s="607">
        <v>7</v>
      </c>
      <c r="C46" s="643"/>
      <c r="D46" s="606"/>
      <c r="E46" s="777"/>
      <c r="F46" s="778"/>
      <c r="G46" s="779"/>
      <c r="H46" s="780"/>
    </row>
    <row r="47" spans="2:8">
      <c r="B47" s="607">
        <v>8</v>
      </c>
      <c r="C47" s="643"/>
      <c r="D47" s="606"/>
      <c r="E47" s="777"/>
      <c r="F47" s="778"/>
      <c r="G47" s="779"/>
      <c r="H47" s="780"/>
    </row>
    <row r="48" spans="2:8">
      <c r="B48" s="607">
        <v>9</v>
      </c>
      <c r="C48" s="643"/>
      <c r="D48" s="606"/>
      <c r="E48" s="777"/>
      <c r="F48" s="778"/>
      <c r="G48" s="779"/>
      <c r="H48" s="780"/>
    </row>
    <row r="49" spans="2:8">
      <c r="B49" s="607">
        <v>10</v>
      </c>
      <c r="C49" s="643"/>
      <c r="D49" s="606"/>
      <c r="E49" s="777"/>
      <c r="F49" s="778"/>
      <c r="G49" s="779"/>
      <c r="H49" s="780"/>
    </row>
    <row r="50" spans="2:8">
      <c r="B50" s="607" t="s">
        <v>481</v>
      </c>
      <c r="C50" s="643"/>
      <c r="D50" s="606"/>
      <c r="E50" s="777"/>
      <c r="F50" s="778"/>
      <c r="G50" s="779"/>
      <c r="H50" s="780"/>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F96"/>
  <sheetViews>
    <sheetView topLeftCell="A21" zoomScale="80" zoomScaleNormal="80" workbookViewId="0">
      <selection activeCell="F14" sqref="F14"/>
    </sheetView>
  </sheetViews>
  <sheetFormatPr defaultColWidth="9.140625"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22" ht="151.5" customHeight="1"/>
    <row r="2" spans="2:22" ht="21.75" customHeight="1">
      <c r="B2" s="92"/>
      <c r="C2" s="92"/>
      <c r="D2" s="92"/>
      <c r="E2" s="92"/>
      <c r="F2" s="92"/>
      <c r="G2" s="92"/>
      <c r="H2" s="92"/>
      <c r="I2" s="92"/>
      <c r="J2" s="100"/>
      <c r="K2" s="100"/>
      <c r="L2" s="100"/>
      <c r="M2" s="100"/>
      <c r="N2" s="100"/>
      <c r="O2" s="100"/>
      <c r="P2" s="100"/>
      <c r="Q2" s="92"/>
    </row>
    <row r="3" spans="2:22" ht="22.5" customHeight="1" thickBot="1">
      <c r="B3" s="49"/>
      <c r="C3" s="29"/>
      <c r="D3" s="17"/>
      <c r="E3" s="165"/>
      <c r="F3" s="17"/>
      <c r="G3" s="17"/>
      <c r="H3" s="67"/>
      <c r="I3" s="165"/>
      <c r="J3" s="165"/>
      <c r="K3" s="165"/>
      <c r="L3" s="165"/>
      <c r="M3" s="165"/>
      <c r="N3" s="165"/>
      <c r="O3" s="165"/>
      <c r="P3" s="165"/>
      <c r="Q3" s="165"/>
    </row>
    <row r="4" spans="2:22" s="2" customFormat="1" ht="27" customHeight="1" thickBot="1">
      <c r="B4" s="273" t="s">
        <v>171</v>
      </c>
      <c r="C4" s="456"/>
      <c r="D4" s="257" t="s">
        <v>175</v>
      </c>
      <c r="E4" s="438"/>
      <c r="F4" s="438"/>
      <c r="G4" s="438"/>
      <c r="H4" s="438"/>
      <c r="I4" s="438"/>
      <c r="J4" s="438"/>
      <c r="K4" s="438"/>
      <c r="L4" s="438"/>
      <c r="M4" s="438"/>
      <c r="N4" s="438"/>
      <c r="O4" s="438"/>
      <c r="P4" s="438"/>
      <c r="Q4" s="457"/>
    </row>
    <row r="5" spans="2:22" s="2" customFormat="1" ht="24" customHeight="1" thickBot="1">
      <c r="B5" s="458"/>
      <c r="C5" s="456"/>
      <c r="D5" s="459" t="s">
        <v>407</v>
      </c>
      <c r="F5" s="438"/>
      <c r="G5" s="438"/>
      <c r="H5" s="438"/>
      <c r="I5" s="438"/>
      <c r="J5" s="438"/>
      <c r="K5" s="438"/>
      <c r="L5" s="438"/>
      <c r="M5" s="438"/>
      <c r="N5" s="438"/>
      <c r="O5" s="438"/>
      <c r="P5" s="438"/>
      <c r="Q5" s="457"/>
    </row>
    <row r="6" spans="2:22" s="2" customFormat="1" ht="28.5" customHeight="1" thickBot="1">
      <c r="B6" s="458"/>
      <c r="C6" s="456"/>
      <c r="D6" s="261" t="s">
        <v>172</v>
      </c>
      <c r="E6" s="438"/>
      <c r="F6" s="438"/>
      <c r="G6" s="438"/>
      <c r="H6" s="438"/>
      <c r="I6" s="438"/>
      <c r="J6" s="438"/>
      <c r="K6" s="438"/>
      <c r="L6" s="438"/>
      <c r="M6" s="438"/>
      <c r="N6" s="438"/>
      <c r="O6" s="438"/>
      <c r="P6" s="438"/>
      <c r="Q6" s="457"/>
    </row>
    <row r="7" spans="2:22" s="104" customFormat="1" ht="29.25" customHeight="1" thickBot="1">
      <c r="D7" s="568" t="s">
        <v>554</v>
      </c>
      <c r="P7" s="105"/>
      <c r="Q7" s="105"/>
    </row>
    <row r="8" spans="2:22" s="104" customFormat="1" ht="30" customHeight="1">
      <c r="D8" s="573"/>
      <c r="P8" s="105"/>
      <c r="Q8" s="105"/>
    </row>
    <row r="9" spans="2:22" s="2" customFormat="1" ht="24.75" customHeight="1">
      <c r="B9" s="118" t="s">
        <v>412</v>
      </c>
      <c r="C9" s="17"/>
      <c r="D9" s="455">
        <v>2012</v>
      </c>
    </row>
    <row r="10" spans="2:22" s="17" customFormat="1" ht="16.5" customHeight="1"/>
    <row r="11" spans="2:22" s="17" customFormat="1" ht="36.75" customHeight="1">
      <c r="B11" s="783" t="s">
        <v>566</v>
      </c>
      <c r="C11" s="783"/>
      <c r="D11" s="783"/>
      <c r="E11" s="783"/>
      <c r="F11" s="783"/>
      <c r="G11" s="783"/>
      <c r="H11" s="783"/>
      <c r="I11" s="783"/>
      <c r="J11" s="783"/>
      <c r="K11" s="783"/>
      <c r="L11" s="783"/>
      <c r="M11" s="783"/>
      <c r="N11" s="613"/>
      <c r="O11" s="613"/>
      <c r="P11" s="613"/>
      <c r="Q11" s="613"/>
    </row>
    <row r="12" spans="2:22" s="2" customFormat="1" ht="15.75" customHeight="1">
      <c r="D12" s="20"/>
    </row>
    <row r="13" spans="2:22" s="17" customFormat="1" ht="48" customHeight="1">
      <c r="C13" s="243" t="str">
        <f>'1.  LRAMVA Summary'!R52</f>
        <v>Total</v>
      </c>
      <c r="D13" s="243" t="str">
        <f>'1.  LRAMVA Summary'!D52</f>
        <v>Residential</v>
      </c>
      <c r="E13" s="243" t="str">
        <f>'1.  LRAMVA Summary'!E52</f>
        <v>GS&lt;50 kW</v>
      </c>
      <c r="F13" s="243" t="str">
        <f>'1.  LRAMVA Summary'!F52</f>
        <v>GS 50kW to 4999 kW</v>
      </c>
      <c r="G13" s="243" t="str">
        <f>'1.  LRAMVA Summary'!G52</f>
        <v>Unmettered Scattered Load</v>
      </c>
      <c r="H13" s="243" t="str">
        <f>'1.  LRAMVA Summary'!H52</f>
        <v>Sentinel Lighiting</v>
      </c>
      <c r="I13" s="243" t="str">
        <f>'1.  LRAMVA Summary'!I52</f>
        <v>Street Lighting</v>
      </c>
      <c r="J13" s="243" t="str">
        <f>'1.  LRAMVA Summary'!J52</f>
        <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22" s="2" customFormat="1" ht="15.75" customHeight="1">
      <c r="B14" s="82"/>
      <c r="C14" s="577"/>
      <c r="D14" s="578" t="str">
        <f>'1.  LRAMVA Summary'!D53</f>
        <v>kWh</v>
      </c>
      <c r="E14" s="578" t="str">
        <f>'1.  LRAMVA Summary'!E53</f>
        <v>kWh</v>
      </c>
      <c r="F14" s="578" t="str">
        <f>'1.  LRAMVA Summary'!F53</f>
        <v>kw</v>
      </c>
      <c r="G14" s="578" t="str">
        <f>'1.  LRAMVA Summary'!G53</f>
        <v>kWh</v>
      </c>
      <c r="H14" s="578" t="str">
        <f>'1.  LRAMVA Summary'!H53</f>
        <v>kw</v>
      </c>
      <c r="I14" s="578" t="str">
        <f>'1.  LRAMVA Summary'!I53</f>
        <v>kw</v>
      </c>
      <c r="J14" s="578">
        <f>'1.  LRAMVA Summary'!J53</f>
        <v>0</v>
      </c>
      <c r="K14" s="578">
        <f>'1.  LRAMVA Summary'!K53</f>
        <v>0</v>
      </c>
      <c r="L14" s="578">
        <f>'1.  LRAMVA Summary'!L53</f>
        <v>0</v>
      </c>
      <c r="M14" s="578">
        <f>'1.  LRAMVA Summary'!M53</f>
        <v>0</v>
      </c>
      <c r="N14" s="578">
        <f>'1.  LRAMVA Summary'!N53</f>
        <v>0</v>
      </c>
      <c r="O14" s="578">
        <f>'1.  LRAMVA Summary'!O53</f>
        <v>0</v>
      </c>
      <c r="P14" s="578">
        <f>'1.  LRAMVA Summary'!P53</f>
        <v>0</v>
      </c>
      <c r="Q14" s="579">
        <f>'1.  LRAMVA Summary'!Q53</f>
        <v>0</v>
      </c>
    </row>
    <row r="15" spans="2:22" s="456" customFormat="1" ht="15.75" customHeight="1">
      <c r="B15" s="461" t="s">
        <v>27</v>
      </c>
      <c r="C15" s="625">
        <f>SUM(D15:Q15)</f>
        <v>919147</v>
      </c>
      <c r="D15" s="451">
        <v>910343</v>
      </c>
      <c r="E15" s="451">
        <v>8804</v>
      </c>
      <c r="F15" s="451">
        <v>0</v>
      </c>
      <c r="G15" s="451"/>
      <c r="H15" s="451"/>
      <c r="I15" s="451"/>
      <c r="J15" s="451"/>
      <c r="K15" s="451"/>
      <c r="L15" s="451"/>
      <c r="M15" s="451"/>
      <c r="N15" s="451"/>
      <c r="O15" s="451"/>
      <c r="P15" s="452"/>
      <c r="Q15" s="452"/>
      <c r="T15" s="451">
        <v>199412</v>
      </c>
      <c r="U15" s="451">
        <v>8222</v>
      </c>
      <c r="V15" s="451">
        <v>22847</v>
      </c>
    </row>
    <row r="16" spans="2:22" s="456" customFormat="1" ht="15.75" customHeight="1">
      <c r="B16" s="461" t="s">
        <v>28</v>
      </c>
      <c r="C16" s="625">
        <f>SUM(D16:Q16)</f>
        <v>202</v>
      </c>
      <c r="D16" s="450">
        <v>0</v>
      </c>
      <c r="E16" s="450">
        <v>0</v>
      </c>
      <c r="F16" s="450">
        <v>202</v>
      </c>
      <c r="G16" s="450"/>
      <c r="H16" s="450"/>
      <c r="I16" s="450"/>
      <c r="J16" s="450"/>
      <c r="K16" s="452"/>
      <c r="L16" s="452"/>
      <c r="M16" s="452"/>
      <c r="N16" s="452"/>
      <c r="O16" s="452"/>
      <c r="P16" s="452"/>
      <c r="Q16" s="452"/>
      <c r="T16" s="450">
        <v>38.44</v>
      </c>
      <c r="U16" s="450">
        <v>2.79</v>
      </c>
      <c r="V16" s="450">
        <v>63.44</v>
      </c>
    </row>
    <row r="17" spans="2:17" s="17" customFormat="1" ht="15.75" customHeight="1"/>
    <row r="18" spans="2:17" s="25" customFormat="1" ht="15.75" customHeight="1">
      <c r="B18" s="191" t="s">
        <v>452</v>
      </c>
      <c r="C18" s="192"/>
      <c r="D18" s="192">
        <f t="shared" ref="D18:F18" si="0">IF(D14="kw",HLOOKUP(D14,D14:D16,3,FALSE),HLOOKUP(D14,D14:D16,2,FALSE))</f>
        <v>910343</v>
      </c>
      <c r="E18" s="192">
        <f t="shared" si="0"/>
        <v>8804</v>
      </c>
      <c r="F18" s="192">
        <f t="shared" si="0"/>
        <v>202</v>
      </c>
      <c r="G18" s="192">
        <f t="shared" ref="G18:Q18" si="1">IF(G14="kw",HLOOKUP(G14,G14:G16,3,FALSE),HLOOKUP(G14,G14:G16,2,FALSE))</f>
        <v>0</v>
      </c>
      <c r="H18" s="192">
        <f t="shared" si="1"/>
        <v>0</v>
      </c>
      <c r="I18" s="192">
        <f t="shared" si="1"/>
        <v>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687</v>
      </c>
      <c r="C20" s="453"/>
      <c r="D20" s="454"/>
    </row>
    <row r="21" spans="2:17" s="438" customFormat="1" ht="21" customHeight="1">
      <c r="B21" s="460" t="s">
        <v>367</v>
      </c>
      <c r="C21" s="453" t="s">
        <v>702</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413</v>
      </c>
      <c r="C24" s="118"/>
      <c r="D24" s="455"/>
    </row>
    <row r="25" spans="2:17" s="2" customFormat="1" ht="15.75" customHeight="1">
      <c r="D25" s="20"/>
    </row>
    <row r="26" spans="2:17" s="2" customFormat="1" ht="42" customHeight="1">
      <c r="B26" s="783" t="s">
        <v>565</v>
      </c>
      <c r="C26" s="783"/>
      <c r="D26" s="783"/>
      <c r="E26" s="783"/>
      <c r="F26" s="783"/>
      <c r="G26" s="783"/>
      <c r="H26" s="783"/>
      <c r="I26" s="783"/>
      <c r="J26" s="783"/>
      <c r="K26" s="783"/>
      <c r="L26" s="783"/>
      <c r="M26" s="783"/>
      <c r="N26" s="613"/>
      <c r="O26" s="613"/>
      <c r="P26" s="613"/>
      <c r="Q26" s="613"/>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 50kW to 4999 kW</v>
      </c>
      <c r="G28" s="243" t="str">
        <f>'1.  LRAMVA Summary'!G52</f>
        <v>Unmettered Scattered Load</v>
      </c>
      <c r="H28" s="243" t="str">
        <f>'1.  LRAMVA Summary'!H52</f>
        <v>Sentinel Lighiting</v>
      </c>
      <c r="I28" s="243" t="str">
        <f>'1.  LRAMVA Summary'!I52</f>
        <v>Street Lighting</v>
      </c>
      <c r="J28" s="243" t="str">
        <f>'1.  LRAMVA Summary'!J52</f>
        <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7"/>
      <c r="D29" s="578" t="str">
        <f>'1.  LRAMVA Summary'!D53</f>
        <v>kWh</v>
      </c>
      <c r="E29" s="578" t="str">
        <f>'1.  LRAMVA Summary'!E53</f>
        <v>kWh</v>
      </c>
      <c r="F29" s="578" t="str">
        <f>'1.  LRAMVA Summary'!F53</f>
        <v>kw</v>
      </c>
      <c r="G29" s="578" t="str">
        <f>'1.  LRAMVA Summary'!G53</f>
        <v>kWh</v>
      </c>
      <c r="H29" s="578" t="str">
        <f>'1.  LRAMVA Summary'!H53</f>
        <v>kw</v>
      </c>
      <c r="I29" s="578" t="str">
        <f>'1.  LRAMVA Summary'!I53</f>
        <v>kw</v>
      </c>
      <c r="J29" s="578">
        <f>'1.  LRAMVA Summary'!J53</f>
        <v>0</v>
      </c>
      <c r="K29" s="578">
        <f>'1.  LRAMVA Summary'!K53</f>
        <v>0</v>
      </c>
      <c r="L29" s="578">
        <f>'1.  LRAMVA Summary'!L53</f>
        <v>0</v>
      </c>
      <c r="M29" s="578">
        <f>'1.  LRAMVA Summary'!M53</f>
        <v>0</v>
      </c>
      <c r="N29" s="578">
        <f>'1.  LRAMVA Summary'!N53</f>
        <v>0</v>
      </c>
      <c r="O29" s="578">
        <f>'1.  LRAMVA Summary'!O53</f>
        <v>0</v>
      </c>
      <c r="P29" s="578">
        <f>'1.  LRAMVA Summary'!P53</f>
        <v>0</v>
      </c>
      <c r="Q29" s="579">
        <f>'1.  LRAMVA Summary'!Q53</f>
        <v>0</v>
      </c>
    </row>
    <row r="30" spans="2:17" s="456" customFormat="1" ht="15.75" customHeight="1">
      <c r="B30" s="461" t="s">
        <v>27</v>
      </c>
      <c r="C30" s="625">
        <f>SUM(D30:Q30)</f>
        <v>0</v>
      </c>
      <c r="D30" s="462"/>
      <c r="E30" s="462"/>
      <c r="F30" s="462"/>
      <c r="G30" s="462"/>
      <c r="H30" s="462"/>
      <c r="I30" s="462"/>
      <c r="J30" s="462"/>
      <c r="K30" s="462"/>
      <c r="L30" s="462"/>
      <c r="M30" s="462"/>
      <c r="N30" s="462"/>
      <c r="O30" s="462"/>
      <c r="P30" s="462"/>
      <c r="Q30" s="452"/>
    </row>
    <row r="31" spans="2:17" s="463" customFormat="1" ht="15" customHeight="1">
      <c r="B31" s="461" t="s">
        <v>28</v>
      </c>
      <c r="C31" s="625">
        <f>SUM(D31:Q31)</f>
        <v>0</v>
      </c>
      <c r="D31" s="450"/>
      <c r="E31" s="450"/>
      <c r="F31" s="450"/>
      <c r="G31" s="450"/>
      <c r="H31" s="450"/>
      <c r="I31" s="450"/>
      <c r="J31" s="450"/>
      <c r="K31" s="452"/>
      <c r="L31" s="452"/>
      <c r="M31" s="452"/>
      <c r="N31" s="452"/>
      <c r="O31" s="452"/>
      <c r="P31" s="452"/>
      <c r="Q31" s="452"/>
    </row>
    <row r="32" spans="2:17" s="17" customFormat="1" ht="15.75" customHeight="1"/>
    <row r="33" spans="2:32" s="25" customFormat="1" ht="15.75" customHeight="1">
      <c r="B33" s="191" t="s">
        <v>452</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687</v>
      </c>
      <c r="C35" s="453"/>
      <c r="D35" s="454"/>
      <c r="E35" s="93"/>
      <c r="F35" s="93"/>
      <c r="G35" s="93"/>
      <c r="H35" s="93"/>
      <c r="I35" s="93"/>
      <c r="J35" s="93"/>
      <c r="K35" s="93"/>
      <c r="L35" s="93"/>
      <c r="M35" s="93"/>
      <c r="N35" s="93"/>
      <c r="O35" s="93"/>
      <c r="P35" s="93"/>
      <c r="Q35" s="93"/>
    </row>
    <row r="36" spans="2:32" s="438" customFormat="1" ht="21" customHeight="1">
      <c r="B36" s="460" t="s">
        <v>367</v>
      </c>
      <c r="C36" s="453" t="s">
        <v>414</v>
      </c>
      <c r="D36" s="454"/>
    </row>
    <row r="37" spans="2:32" s="17" customFormat="1" ht="15.75" customHeight="1">
      <c r="B37" s="166"/>
      <c r="C37" s="167"/>
      <c r="D37" s="163"/>
      <c r="R37" s="163"/>
    </row>
    <row r="38" spans="2:32" s="17" customFormat="1" ht="15.75" customHeight="1">
      <c r="B38" s="166"/>
      <c r="C38" s="166"/>
      <c r="D38" s="163"/>
      <c r="R38" s="163"/>
    </row>
    <row r="39" spans="2:32" s="20" customFormat="1" ht="15.75">
      <c r="B39" s="118" t="s">
        <v>454</v>
      </c>
      <c r="C39" s="35"/>
      <c r="D39" s="34"/>
      <c r="E39" s="39"/>
      <c r="F39" s="40"/>
    </row>
    <row r="40" spans="2:32" s="70" customFormat="1" ht="39" customHeight="1">
      <c r="B40" s="783" t="s">
        <v>621</v>
      </c>
      <c r="C40" s="783"/>
      <c r="D40" s="783"/>
      <c r="E40" s="783"/>
      <c r="F40" s="783"/>
      <c r="G40" s="783"/>
      <c r="H40" s="783"/>
      <c r="I40" s="783"/>
      <c r="J40" s="783"/>
      <c r="K40" s="783"/>
      <c r="L40" s="783"/>
      <c r="M40" s="783"/>
      <c r="N40" s="613"/>
      <c r="O40" s="613"/>
      <c r="P40" s="613"/>
      <c r="Q40" s="613"/>
    </row>
    <row r="41" spans="2:32" s="2" customFormat="1" ht="16.5" customHeight="1">
      <c r="B41" s="10"/>
      <c r="C41" s="10"/>
      <c r="D41" s="22"/>
      <c r="E41" s="20"/>
      <c r="F41" s="20"/>
      <c r="G41" s="20"/>
      <c r="R41" s="20"/>
    </row>
    <row r="42" spans="2:32" s="17" customFormat="1" ht="56.25" customHeight="1">
      <c r="B42" s="243" t="s">
        <v>234</v>
      </c>
      <c r="C42" s="243" t="s">
        <v>618</v>
      </c>
      <c r="D42" s="243" t="str">
        <f>'1.  LRAMVA Summary'!D52</f>
        <v>Residential</v>
      </c>
      <c r="E42" s="243" t="str">
        <f>'1.  LRAMVA Summary'!E52</f>
        <v>GS&lt;50 kW</v>
      </c>
      <c r="F42" s="243" t="str">
        <f>'1.  LRAMVA Summary'!F52</f>
        <v>GS 50kW to 4999 kW</v>
      </c>
      <c r="G42" s="243" t="str">
        <f>'1.  LRAMVA Summary'!G52</f>
        <v>Unmettered Scattered Load</v>
      </c>
      <c r="H42" s="243" t="str">
        <f>'1.  LRAMVA Summary'!H52</f>
        <v>Sentinel Lighiting</v>
      </c>
      <c r="I42" s="243" t="str">
        <f>'1.  LRAMVA Summary'!I52</f>
        <v>Street Lighting</v>
      </c>
      <c r="J42" s="243" t="str">
        <f>'1.  LRAMVA Summary'!J52</f>
        <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80"/>
      <c r="C43" s="581"/>
      <c r="D43" s="582" t="str">
        <f>'1.  LRAMVA Summary'!D53</f>
        <v>kWh</v>
      </c>
      <c r="E43" s="582" t="str">
        <f>'1.  LRAMVA Summary'!E53</f>
        <v>kWh</v>
      </c>
      <c r="F43" s="582" t="str">
        <f>'1.  LRAMVA Summary'!F53</f>
        <v>kw</v>
      </c>
      <c r="G43" s="582" t="str">
        <f>'1.  LRAMVA Summary'!G53</f>
        <v>kWh</v>
      </c>
      <c r="H43" s="582" t="str">
        <f>'1.  LRAMVA Summary'!H53</f>
        <v>kw</v>
      </c>
      <c r="I43" s="582" t="str">
        <f>'1.  LRAMVA Summary'!I53</f>
        <v>kw</v>
      </c>
      <c r="J43" s="582">
        <f>'1.  LRAMVA Summary'!J53</f>
        <v>0</v>
      </c>
      <c r="K43" s="582">
        <f>'1.  LRAMVA Summary'!K53</f>
        <v>0</v>
      </c>
      <c r="L43" s="582">
        <f>'1.  LRAMVA Summary'!L53</f>
        <v>0</v>
      </c>
      <c r="M43" s="582">
        <f>'1.  LRAMVA Summary'!M53</f>
        <v>0</v>
      </c>
      <c r="N43" s="582">
        <f>'1.  LRAMVA Summary'!N53</f>
        <v>0</v>
      </c>
      <c r="O43" s="582">
        <f>'1.  LRAMVA Summary'!O53</f>
        <v>0</v>
      </c>
      <c r="P43" s="582">
        <f>'1.  LRAMVA Summary'!P53</f>
        <v>0</v>
      </c>
      <c r="Q43" s="583">
        <f>'1.  LRAMVA Summary'!Q53</f>
        <v>0</v>
      </c>
      <c r="R43" s="169"/>
    </row>
    <row r="44" spans="2:32" s="17" customFormat="1" ht="15.75">
      <c r="B44" s="170">
        <v>2011</v>
      </c>
      <c r="C44" s="533">
        <v>2012</v>
      </c>
      <c r="D44" s="190">
        <f t="shared" ref="D44:Q44" si="3">IF(ISBLANK($C$44),0,IF($C44=$D$9,HLOOKUP(D43,D14:D18,5,FALSE),HLOOKUP(D43,D29:D33,5,FALSE)))</f>
        <v>910343</v>
      </c>
      <c r="E44" s="190">
        <f>IF(ISBLANK($C$44),0,IF($C44=$D$9,HLOOKUP(E43,E14:E18,5,FALSE),HLOOKUP(E43,E29:E33,5,FALSE)))</f>
        <v>8804</v>
      </c>
      <c r="F44" s="190">
        <f t="shared" si="3"/>
        <v>202</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75">
      <c r="B45" s="170">
        <v>2012</v>
      </c>
      <c r="C45" s="533">
        <v>2012</v>
      </c>
      <c r="D45" s="190">
        <f t="shared" ref="D45:Q45" si="4">IF(ISBLANK($C$45),0,IF($C$45=$D$9,HLOOKUP(D43,D14:D18,5,FALSE),HLOOKUP(D43,D29:D33,5,FALSE)))</f>
        <v>910343</v>
      </c>
      <c r="E45" s="190">
        <f t="shared" si="4"/>
        <v>8804</v>
      </c>
      <c r="F45" s="190">
        <f t="shared" si="4"/>
        <v>202</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75">
      <c r="B46" s="171">
        <v>2013</v>
      </c>
      <c r="C46" s="533">
        <v>2012</v>
      </c>
      <c r="D46" s="190">
        <f t="shared" ref="D46:Q46" si="5">IF(ISBLANK($C$46),0,IF($C$46=$D$9,HLOOKUP(D43,D14:D18,5,FALSE),HLOOKUP(D43,D29:D33,5,FALSE)))</f>
        <v>910343</v>
      </c>
      <c r="E46" s="190">
        <f t="shared" si="5"/>
        <v>8804</v>
      </c>
      <c r="F46" s="190">
        <f t="shared" si="5"/>
        <v>202</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75">
      <c r="B47" s="171">
        <v>2014</v>
      </c>
      <c r="C47" s="533">
        <v>2012</v>
      </c>
      <c r="D47" s="190">
        <f t="shared" ref="D47:Q47" si="6">IF(ISBLANK($C$47),0,IF($C$47=$D$9,HLOOKUP(D43,D14:D18,5,FALSE),HLOOKUP(D43,D29:D33,5,FALSE)))</f>
        <v>910343</v>
      </c>
      <c r="E47" s="190">
        <f t="shared" si="6"/>
        <v>8804</v>
      </c>
      <c r="F47" s="190">
        <f t="shared" si="6"/>
        <v>202</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75">
      <c r="B48" s="171">
        <v>2015</v>
      </c>
      <c r="C48" s="533">
        <v>2012</v>
      </c>
      <c r="D48" s="190">
        <f t="shared" ref="D48:Q48" si="7">IF(ISBLANK($C$48),0,IF($C$48=$D$9,HLOOKUP(D43,D14:D18,5,FALSE),HLOOKUP(D43,D29:D33,5,FALSE)))</f>
        <v>910343</v>
      </c>
      <c r="E48" s="190">
        <f t="shared" si="7"/>
        <v>8804</v>
      </c>
      <c r="F48" s="190">
        <f t="shared" si="7"/>
        <v>202</v>
      </c>
      <c r="G48" s="190">
        <f t="shared" si="7"/>
        <v>0</v>
      </c>
      <c r="H48" s="190">
        <f t="shared" si="7"/>
        <v>0</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75">
      <c r="B49" s="171">
        <v>2016</v>
      </c>
      <c r="C49" s="533">
        <v>2012</v>
      </c>
      <c r="D49" s="190">
        <f t="shared" ref="D49:Q49" si="8">IF(ISBLANK($C$49),0,IF($C$49=$D$9,HLOOKUP(D43,D14:D18,5,FALSE),HLOOKUP(D43,D29:D33,5,FALSE)))</f>
        <v>910343</v>
      </c>
      <c r="E49" s="190">
        <f t="shared" si="8"/>
        <v>8804</v>
      </c>
      <c r="F49" s="190">
        <f t="shared" si="8"/>
        <v>202</v>
      </c>
      <c r="G49" s="190">
        <f t="shared" si="8"/>
        <v>0</v>
      </c>
      <c r="H49" s="190">
        <f t="shared" si="8"/>
        <v>0</v>
      </c>
      <c r="I49" s="190">
        <f t="shared" si="8"/>
        <v>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75">
      <c r="B50" s="171">
        <v>2017</v>
      </c>
      <c r="C50" s="533">
        <v>2012</v>
      </c>
      <c r="D50" s="190">
        <f t="shared" ref="D50:I50" si="9">IF(ISBLANK($C$50),0,IF($C$50=$D$9,HLOOKUP(D43,D14:D18,5,FALSE),HLOOKUP(D43,D29:D33,5,FALSE)))</f>
        <v>910343</v>
      </c>
      <c r="E50" s="190">
        <f t="shared" si="9"/>
        <v>8804</v>
      </c>
      <c r="F50" s="190">
        <f t="shared" si="9"/>
        <v>202</v>
      </c>
      <c r="G50" s="190">
        <f t="shared" si="9"/>
        <v>0</v>
      </c>
      <c r="H50" s="190">
        <f t="shared" si="9"/>
        <v>0</v>
      </c>
      <c r="I50" s="190">
        <f t="shared" si="9"/>
        <v>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75" hidden="1">
      <c r="B51" s="171">
        <v>2018</v>
      </c>
      <c r="C51" s="533"/>
      <c r="D51" s="190">
        <f t="shared" ref="D51:Q51" si="11">IF(ISBLANK($C$51),0,IF($C$51=$D$9,HLOOKUP(D43,D14:D18,5,FALSE),HLOOKUP(D43,D29:D33,5,FALSE)))</f>
        <v>0</v>
      </c>
      <c r="E51" s="190">
        <f t="shared" si="11"/>
        <v>0</v>
      </c>
      <c r="F51" s="190">
        <f t="shared" si="11"/>
        <v>0</v>
      </c>
      <c r="G51" s="190">
        <f t="shared" si="11"/>
        <v>0</v>
      </c>
      <c r="H51" s="190">
        <f t="shared" si="11"/>
        <v>0</v>
      </c>
      <c r="I51" s="190">
        <f t="shared" si="11"/>
        <v>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75" hidden="1">
      <c r="B52" s="171">
        <v>2019</v>
      </c>
      <c r="C52" s="533"/>
      <c r="D52" s="190">
        <f t="shared" ref="D52:Q52" si="12">IF(ISBLANK($C$52),0,IF($C$52=$D$9,HLOOKUP(D43,D14:D18,5,FALSE),HLOOKUP(D43,D29:D33,5,FALSE)))</f>
        <v>0</v>
      </c>
      <c r="E52" s="190">
        <f t="shared" si="12"/>
        <v>0</v>
      </c>
      <c r="F52" s="190">
        <f t="shared" si="12"/>
        <v>0</v>
      </c>
      <c r="G52" s="190">
        <f t="shared" si="12"/>
        <v>0</v>
      </c>
      <c r="H52" s="190">
        <f t="shared" si="12"/>
        <v>0</v>
      </c>
      <c r="I52" s="190">
        <f t="shared" si="12"/>
        <v>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75" hidden="1">
      <c r="B53" s="171">
        <v>2020</v>
      </c>
      <c r="C53" s="533"/>
      <c r="D53" s="190">
        <f t="shared" ref="D53:Q53" si="13">IF(ISBLANK($C$53),0,IF($C$53=$D$9,HLOOKUP(D43,D14:D18,5,FALSE),HLOOKUP(D43,D29:D33,5,FALSE)))</f>
        <v>0</v>
      </c>
      <c r="E53" s="190">
        <f t="shared" si="13"/>
        <v>0</v>
      </c>
      <c r="F53" s="190">
        <f t="shared" si="13"/>
        <v>0</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8" customFormat="1" ht="21" customHeight="1">
      <c r="B54" s="453" t="s">
        <v>539</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36"/>
  <sheetViews>
    <sheetView zoomScale="70" zoomScaleNormal="70" workbookViewId="0">
      <pane ySplit="14" topLeftCell="A15" activePane="bottomLeft" state="frozen"/>
      <selection pane="bottomLeft" activeCell="Q16" sqref="Q16"/>
    </sheetView>
  </sheetViews>
  <sheetFormatPr defaultColWidth="9.140625" defaultRowHeight="15" outlineLevelRow="1"/>
  <cols>
    <col min="1" max="1" width="6.5703125" style="4" customWidth="1"/>
    <col min="2" max="2" width="36.5703125" style="5" customWidth="1"/>
    <col min="3" max="3" width="16.85546875" style="78" customWidth="1"/>
    <col min="4" max="5" width="17.85546875" style="5" customWidth="1"/>
    <col min="6" max="6" width="18.7109375" style="5" customWidth="1"/>
    <col min="7" max="8" width="15.425781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789" t="s">
        <v>171</v>
      </c>
      <c r="C4" s="85" t="s">
        <v>175</v>
      </c>
      <c r="D4" s="85"/>
      <c r="E4" s="49"/>
    </row>
    <row r="5" spans="1:26" s="18" customFormat="1" ht="26.25" hidden="1" customHeight="1" outlineLevel="1" thickBot="1">
      <c r="A5" s="4"/>
      <c r="B5" s="789"/>
      <c r="C5" s="86" t="s">
        <v>172</v>
      </c>
      <c r="D5" s="86"/>
      <c r="E5" s="49"/>
    </row>
    <row r="6" spans="1:26" ht="26.25" hidden="1" customHeight="1" outlineLevel="1" thickBot="1">
      <c r="B6" s="789"/>
      <c r="C6" s="792" t="s">
        <v>554</v>
      </c>
      <c r="D6" s="793"/>
      <c r="F6" s="18"/>
      <c r="M6" s="6"/>
      <c r="N6" s="6"/>
      <c r="O6" s="6"/>
      <c r="P6" s="6"/>
      <c r="Q6" s="6"/>
      <c r="R6" s="6"/>
      <c r="S6" s="6"/>
      <c r="T6" s="6"/>
      <c r="U6" s="6"/>
      <c r="V6" s="6"/>
      <c r="W6" s="6"/>
      <c r="X6" s="6"/>
      <c r="Y6" s="6"/>
      <c r="Z6" s="6"/>
    </row>
    <row r="7" spans="1:26" s="18" customFormat="1" ht="26.25" hidden="1" customHeight="1" outlineLevel="1">
      <c r="A7" s="4"/>
      <c r="B7" s="539"/>
      <c r="M7" s="6"/>
      <c r="N7" s="6"/>
      <c r="O7" s="6"/>
      <c r="P7" s="6"/>
      <c r="Q7" s="6"/>
      <c r="R7" s="6"/>
      <c r="S7" s="6"/>
      <c r="T7" s="6"/>
      <c r="U7" s="6"/>
      <c r="V7" s="6"/>
      <c r="W7" s="6"/>
      <c r="X7" s="6"/>
      <c r="Y7" s="6"/>
      <c r="Z7" s="6"/>
    </row>
    <row r="8" spans="1:26" s="18" customFormat="1" ht="19.5" hidden="1" customHeight="1" outlineLevel="1">
      <c r="A8" s="4"/>
      <c r="B8" s="539" t="s">
        <v>530</v>
      </c>
      <c r="C8" s="593" t="s">
        <v>483</v>
      </c>
      <c r="D8" s="592"/>
      <c r="M8" s="6"/>
      <c r="N8" s="6"/>
      <c r="O8" s="6"/>
      <c r="P8" s="6"/>
      <c r="Q8" s="6"/>
      <c r="R8" s="6"/>
      <c r="S8" s="6"/>
      <c r="T8" s="6"/>
      <c r="U8" s="6"/>
      <c r="V8" s="6"/>
      <c r="W8" s="6"/>
      <c r="X8" s="6"/>
      <c r="Y8" s="6"/>
      <c r="Z8" s="6"/>
    </row>
    <row r="9" spans="1:26" s="18" customFormat="1" ht="19.5" hidden="1" customHeight="1" outlineLevel="1">
      <c r="A9" s="4"/>
      <c r="B9" s="539"/>
      <c r="C9" s="593" t="s">
        <v>531</v>
      </c>
      <c r="D9" s="592"/>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484</v>
      </c>
      <c r="O11" s="551"/>
    </row>
    <row r="12" spans="1:26" ht="58.5" customHeight="1">
      <c r="B12" s="787" t="s">
        <v>629</v>
      </c>
      <c r="C12" s="787"/>
      <c r="D12" s="787"/>
      <c r="E12" s="787"/>
      <c r="F12" s="787"/>
      <c r="G12" s="787"/>
      <c r="H12" s="787"/>
      <c r="I12" s="787"/>
      <c r="J12" s="787"/>
      <c r="K12" s="787"/>
      <c r="L12" s="787"/>
      <c r="M12" s="787"/>
      <c r="N12" s="787"/>
      <c r="O12" s="787"/>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2"/>
      <c r="C14" s="471" t="s">
        <v>41</v>
      </c>
      <c r="D14" s="472" t="s">
        <v>568</v>
      </c>
      <c r="E14" s="472" t="s">
        <v>569</v>
      </c>
      <c r="F14" s="472" t="s">
        <v>570</v>
      </c>
      <c r="G14" s="472" t="s">
        <v>571</v>
      </c>
      <c r="H14" s="472" t="s">
        <v>572</v>
      </c>
      <c r="I14" s="472" t="s">
        <v>573</v>
      </c>
      <c r="J14" s="472" t="s">
        <v>574</v>
      </c>
      <c r="K14" s="472" t="s">
        <v>575</v>
      </c>
      <c r="L14" s="472" t="s">
        <v>576</v>
      </c>
      <c r="M14" s="472" t="s">
        <v>577</v>
      </c>
      <c r="N14" s="472" t="s">
        <v>578</v>
      </c>
      <c r="O14" s="472" t="s">
        <v>579</v>
      </c>
      <c r="P14" s="7"/>
    </row>
    <row r="15" spans="1:26" s="7" customFormat="1" ht="18.75" customHeight="1">
      <c r="B15" s="473" t="s">
        <v>188</v>
      </c>
      <c r="C15" s="790"/>
      <c r="D15" s="474">
        <v>2010</v>
      </c>
      <c r="E15" s="474">
        <v>2011</v>
      </c>
      <c r="F15" s="474">
        <v>2012</v>
      </c>
      <c r="G15" s="474">
        <v>2013</v>
      </c>
      <c r="H15" s="474">
        <v>2014</v>
      </c>
      <c r="I15" s="474">
        <v>2015</v>
      </c>
      <c r="J15" s="474">
        <v>2016</v>
      </c>
      <c r="K15" s="474">
        <v>2017</v>
      </c>
      <c r="L15" s="474">
        <v>2018</v>
      </c>
      <c r="M15" s="474">
        <v>2019</v>
      </c>
      <c r="N15" s="474">
        <v>2020</v>
      </c>
      <c r="O15" s="475">
        <v>2021</v>
      </c>
    </row>
    <row r="16" spans="1:26" s="111" customFormat="1" ht="18" customHeight="1">
      <c r="B16" s="476" t="s">
        <v>562</v>
      </c>
      <c r="C16" s="785"/>
      <c r="D16" s="477">
        <v>0</v>
      </c>
      <c r="E16" s="477">
        <v>0</v>
      </c>
      <c r="F16" s="477">
        <v>0</v>
      </c>
      <c r="G16" s="477">
        <v>0</v>
      </c>
      <c r="H16" s="477">
        <v>0</v>
      </c>
      <c r="I16" s="477">
        <v>0</v>
      </c>
      <c r="J16" s="477">
        <v>0</v>
      </c>
      <c r="K16" s="477">
        <v>0</v>
      </c>
      <c r="L16" s="477">
        <v>0</v>
      </c>
      <c r="M16" s="477">
        <v>0</v>
      </c>
      <c r="N16" s="477"/>
      <c r="O16" s="478"/>
    </row>
    <row r="17" spans="1:15" s="111" customFormat="1" ht="17.25" customHeight="1">
      <c r="B17" s="479" t="s">
        <v>563</v>
      </c>
      <c r="C17" s="791"/>
      <c r="D17" s="112">
        <f>12-D16</f>
        <v>12</v>
      </c>
      <c r="E17" s="112">
        <f>12-E16</f>
        <v>12</v>
      </c>
      <c r="F17" s="112">
        <f t="shared" ref="F17:K17" si="0">12-F16</f>
        <v>12</v>
      </c>
      <c r="G17" s="112">
        <f t="shared" si="0"/>
        <v>12</v>
      </c>
      <c r="H17" s="112">
        <f t="shared" si="0"/>
        <v>12</v>
      </c>
      <c r="I17" s="112">
        <f t="shared" si="0"/>
        <v>12</v>
      </c>
      <c r="J17" s="112">
        <f t="shared" si="0"/>
        <v>12</v>
      </c>
      <c r="K17" s="112">
        <f t="shared" si="0"/>
        <v>12</v>
      </c>
      <c r="L17" s="112">
        <f t="shared" ref="L17:O17" si="1">12-L16</f>
        <v>12</v>
      </c>
      <c r="M17" s="112">
        <f t="shared" si="1"/>
        <v>12</v>
      </c>
      <c r="N17" s="112">
        <f t="shared" si="1"/>
        <v>12</v>
      </c>
      <c r="O17" s="113">
        <f t="shared" si="1"/>
        <v>12</v>
      </c>
    </row>
    <row r="18" spans="1:15" s="7" customFormat="1" ht="17.25" customHeight="1">
      <c r="B18" s="480" t="str">
        <f>'1.  LRAMVA Summary'!B29</f>
        <v>Residential</v>
      </c>
      <c r="C18" s="784" t="str">
        <f>'2. LRAMVA Threshold'!D43</f>
        <v>kWh</v>
      </c>
      <c r="D18" s="46"/>
      <c r="E18" s="46">
        <v>1.0200000000000001E-2</v>
      </c>
      <c r="F18" s="46">
        <v>1.35E-2</v>
      </c>
      <c r="G18" s="46">
        <v>1.3599999999999999E-2</v>
      </c>
      <c r="H18" s="46">
        <v>1.38E-2</v>
      </c>
      <c r="I18" s="46">
        <v>1.4E-2</v>
      </c>
      <c r="J18" s="46">
        <v>1.4E-2</v>
      </c>
      <c r="K18" s="46">
        <v>1.4E-2</v>
      </c>
      <c r="L18" s="46"/>
      <c r="M18" s="46"/>
      <c r="N18" s="46"/>
      <c r="O18" s="69"/>
    </row>
    <row r="19" spans="1:15" s="7" customFormat="1" ht="15" customHeight="1" outlineLevel="1">
      <c r="B19" s="535" t="s">
        <v>514</v>
      </c>
      <c r="C19" s="785"/>
      <c r="D19" s="46"/>
      <c r="E19" s="46"/>
      <c r="F19" s="46"/>
      <c r="G19" s="46"/>
      <c r="H19" s="46"/>
      <c r="I19" s="46"/>
      <c r="J19" s="46"/>
      <c r="K19" s="46"/>
      <c r="L19" s="46"/>
      <c r="M19" s="46"/>
      <c r="N19" s="46"/>
      <c r="O19" s="69"/>
    </row>
    <row r="20" spans="1:15" s="7" customFormat="1" ht="15" customHeight="1" outlineLevel="1">
      <c r="B20" s="535" t="s">
        <v>515</v>
      </c>
      <c r="C20" s="785"/>
      <c r="D20" s="46"/>
      <c r="E20" s="46"/>
      <c r="F20" s="46"/>
      <c r="G20" s="46"/>
      <c r="H20" s="46"/>
      <c r="I20" s="46"/>
      <c r="J20" s="46"/>
      <c r="K20" s="46"/>
      <c r="L20" s="46"/>
      <c r="M20" s="46"/>
      <c r="N20" s="46"/>
      <c r="O20" s="69"/>
    </row>
    <row r="21" spans="1:15" s="7" customFormat="1" ht="15" customHeight="1" outlineLevel="1">
      <c r="B21" s="535" t="s">
        <v>491</v>
      </c>
      <c r="C21" s="785"/>
      <c r="D21" s="46"/>
      <c r="E21" s="46"/>
      <c r="F21" s="46"/>
      <c r="G21" s="46"/>
      <c r="H21" s="46"/>
      <c r="I21" s="46"/>
      <c r="J21" s="46"/>
      <c r="K21" s="46"/>
      <c r="L21" s="46"/>
      <c r="M21" s="46"/>
      <c r="N21" s="46"/>
      <c r="O21" s="69"/>
    </row>
    <row r="22" spans="1:15" s="7" customFormat="1" ht="14.25" customHeight="1">
      <c r="B22" s="535" t="s">
        <v>516</v>
      </c>
      <c r="C22" s="786"/>
      <c r="D22" s="65">
        <f>SUM(D18:D21)</f>
        <v>0</v>
      </c>
      <c r="E22" s="65">
        <f>SUM(E18:E21)</f>
        <v>1.0200000000000001E-2</v>
      </c>
      <c r="F22" s="65">
        <f>SUM(F18:F21)</f>
        <v>1.35E-2</v>
      </c>
      <c r="G22" s="65">
        <f t="shared" ref="G22:N22" si="2">SUM(G18:G21)</f>
        <v>1.3599999999999999E-2</v>
      </c>
      <c r="H22" s="65">
        <f t="shared" si="2"/>
        <v>1.38E-2</v>
      </c>
      <c r="I22" s="65">
        <f t="shared" si="2"/>
        <v>1.4E-2</v>
      </c>
      <c r="J22" s="65">
        <f t="shared" si="2"/>
        <v>1.4E-2</v>
      </c>
      <c r="K22" s="65">
        <f t="shared" si="2"/>
        <v>1.4E-2</v>
      </c>
      <c r="L22" s="65">
        <f t="shared" si="2"/>
        <v>0</v>
      </c>
      <c r="M22" s="65">
        <f t="shared" si="2"/>
        <v>0</v>
      </c>
      <c r="N22" s="65">
        <f t="shared" si="2"/>
        <v>0</v>
      </c>
      <c r="O22" s="76"/>
    </row>
    <row r="23" spans="1:15" s="63" customFormat="1">
      <c r="A23" s="62"/>
      <c r="B23" s="492" t="s">
        <v>517</v>
      </c>
      <c r="C23" s="482"/>
      <c r="D23" s="483"/>
      <c r="E23" s="484">
        <f>ROUND(SUM(D22*E16+E22*E17)/12,4)</f>
        <v>1.0200000000000001E-2</v>
      </c>
      <c r="F23" s="484">
        <f>ROUND(SUM(E22*F16+F22*F17)/12,4)</f>
        <v>1.35E-2</v>
      </c>
      <c r="G23" s="484">
        <f>ROUND(SUM(F22*G16+G22*G17)/12,4)</f>
        <v>1.3599999999999999E-2</v>
      </c>
      <c r="H23" s="484">
        <f>ROUND(SUM(G22*H16+H22*H17)/12,4)</f>
        <v>1.38E-2</v>
      </c>
      <c r="I23" s="484">
        <f>ROUND(SUM(H22*I16+I22*I17)/12,4)</f>
        <v>1.4E-2</v>
      </c>
      <c r="J23" s="484">
        <f t="shared" ref="J23:N23" si="3">ROUND(SUM(I22*J16+J22*J17)/12,4)</f>
        <v>1.4E-2</v>
      </c>
      <c r="K23" s="484">
        <f t="shared" si="3"/>
        <v>1.4E-2</v>
      </c>
      <c r="L23" s="484">
        <f t="shared" si="3"/>
        <v>0</v>
      </c>
      <c r="M23" s="484">
        <f t="shared" si="3"/>
        <v>0</v>
      </c>
      <c r="N23" s="484">
        <f t="shared" si="3"/>
        <v>0</v>
      </c>
      <c r="O23" s="485"/>
    </row>
    <row r="24" spans="1:15" s="63" customFormat="1">
      <c r="A24" s="62"/>
      <c r="B24" s="481"/>
      <c r="C24" s="486"/>
      <c r="D24" s="483"/>
      <c r="E24" s="484"/>
      <c r="F24" s="484"/>
      <c r="G24" s="484"/>
      <c r="H24" s="484"/>
      <c r="I24" s="484"/>
      <c r="J24" s="484"/>
      <c r="K24" s="484"/>
      <c r="L24" s="487"/>
      <c r="M24" s="487"/>
      <c r="N24" s="487"/>
      <c r="O24" s="485"/>
    </row>
    <row r="25" spans="1:15" s="63" customFormat="1" ht="15.75" customHeight="1">
      <c r="A25" s="62"/>
      <c r="B25" s="603" t="str">
        <f>'1.  LRAMVA Summary'!B30</f>
        <v>GS&lt;50 kW</v>
      </c>
      <c r="C25" s="784" t="str">
        <f>'2. LRAMVA Threshold'!E43</f>
        <v>kWh</v>
      </c>
      <c r="D25" s="46"/>
      <c r="E25" s="46">
        <v>1.2200000000000001E-2</v>
      </c>
      <c r="F25" s="46">
        <v>1.7399999999999999E-2</v>
      </c>
      <c r="G25" s="46">
        <v>1.7500000000000002E-2</v>
      </c>
      <c r="H25" s="46">
        <v>1.77E-2</v>
      </c>
      <c r="I25" s="46">
        <v>1.7899999999999999E-2</v>
      </c>
      <c r="J25" s="46">
        <v>1.7899999999999999E-2</v>
      </c>
      <c r="K25" s="46">
        <v>1.7899999999999999E-2</v>
      </c>
      <c r="L25" s="46"/>
      <c r="M25" s="46"/>
      <c r="N25" s="46"/>
      <c r="O25" s="69"/>
    </row>
    <row r="26" spans="1:15" s="18" customFormat="1" outlineLevel="1">
      <c r="A26" s="4"/>
      <c r="B26" s="535" t="s">
        <v>514</v>
      </c>
      <c r="C26" s="785"/>
      <c r="D26" s="46"/>
      <c r="E26" s="46"/>
      <c r="F26" s="46"/>
      <c r="G26" s="46"/>
      <c r="H26" s="46"/>
      <c r="I26" s="46"/>
      <c r="J26" s="46"/>
      <c r="K26" s="46"/>
      <c r="L26" s="46"/>
      <c r="M26" s="46"/>
      <c r="N26" s="46"/>
      <c r="O26" s="69"/>
    </row>
    <row r="27" spans="1:15" s="18" customFormat="1" outlineLevel="1">
      <c r="A27" s="4"/>
      <c r="B27" s="535" t="s">
        <v>515</v>
      </c>
      <c r="C27" s="785"/>
      <c r="D27" s="46"/>
      <c r="E27" s="46"/>
      <c r="F27" s="46"/>
      <c r="G27" s="46"/>
      <c r="H27" s="46"/>
      <c r="I27" s="46"/>
      <c r="J27" s="46"/>
      <c r="K27" s="46"/>
      <c r="L27" s="46"/>
      <c r="M27" s="46"/>
      <c r="N27" s="46"/>
      <c r="O27" s="69"/>
    </row>
    <row r="28" spans="1:15" s="18" customFormat="1" outlineLevel="1">
      <c r="A28" s="4"/>
      <c r="B28" s="535" t="s">
        <v>491</v>
      </c>
      <c r="C28" s="785"/>
      <c r="D28" s="46"/>
      <c r="E28" s="46"/>
      <c r="F28" s="46"/>
      <c r="G28" s="46"/>
      <c r="H28" s="46"/>
      <c r="I28" s="46"/>
      <c r="J28" s="46"/>
      <c r="K28" s="46"/>
      <c r="L28" s="46"/>
      <c r="M28" s="46"/>
      <c r="N28" s="46"/>
      <c r="O28" s="69"/>
    </row>
    <row r="29" spans="1:15" s="18" customFormat="1">
      <c r="A29" s="4"/>
      <c r="B29" s="535" t="s">
        <v>516</v>
      </c>
      <c r="C29" s="786"/>
      <c r="D29" s="65">
        <f>SUM(D25:D28)</f>
        <v>0</v>
      </c>
      <c r="E29" s="65">
        <f t="shared" ref="E29:N29" si="4">SUM(E25:E28)</f>
        <v>1.2200000000000001E-2</v>
      </c>
      <c r="F29" s="65">
        <f t="shared" si="4"/>
        <v>1.7399999999999999E-2</v>
      </c>
      <c r="G29" s="65">
        <f t="shared" si="4"/>
        <v>1.7500000000000002E-2</v>
      </c>
      <c r="H29" s="65">
        <f t="shared" si="4"/>
        <v>1.77E-2</v>
      </c>
      <c r="I29" s="65">
        <f t="shared" si="4"/>
        <v>1.7899999999999999E-2</v>
      </c>
      <c r="J29" s="65">
        <f t="shared" si="4"/>
        <v>1.7899999999999999E-2</v>
      </c>
      <c r="K29" s="65">
        <f t="shared" si="4"/>
        <v>1.7899999999999999E-2</v>
      </c>
      <c r="L29" s="65">
        <f t="shared" si="4"/>
        <v>0</v>
      </c>
      <c r="M29" s="65">
        <f t="shared" si="4"/>
        <v>0</v>
      </c>
      <c r="N29" s="65">
        <f t="shared" si="4"/>
        <v>0</v>
      </c>
      <c r="O29" s="76"/>
    </row>
    <row r="30" spans="1:15" s="18" customFormat="1">
      <c r="A30" s="4"/>
      <c r="B30" s="492" t="s">
        <v>517</v>
      </c>
      <c r="C30" s="488"/>
      <c r="D30" s="71"/>
      <c r="E30" s="484">
        <f>ROUND(SUM(D29*E16+E29*E17)/12,4)</f>
        <v>1.2200000000000001E-2</v>
      </c>
      <c r="F30" s="484">
        <f t="shared" ref="F30:N30" si="5">ROUND(SUM(E29*F16+F29*F17)/12,4)</f>
        <v>1.7399999999999999E-2</v>
      </c>
      <c r="G30" s="484">
        <f t="shared" si="5"/>
        <v>1.7500000000000002E-2</v>
      </c>
      <c r="H30" s="484">
        <f t="shared" si="5"/>
        <v>1.77E-2</v>
      </c>
      <c r="I30" s="484">
        <f t="shared" si="5"/>
        <v>1.7899999999999999E-2</v>
      </c>
      <c r="J30" s="484">
        <f>ROUND(SUM(I29*J16+J29*J17)/12,4)</f>
        <v>1.7899999999999999E-2</v>
      </c>
      <c r="K30" s="484">
        <f t="shared" si="5"/>
        <v>1.7899999999999999E-2</v>
      </c>
      <c r="L30" s="484">
        <f t="shared" si="5"/>
        <v>0</v>
      </c>
      <c r="M30" s="484">
        <f t="shared" si="5"/>
        <v>0</v>
      </c>
      <c r="N30" s="484">
        <f t="shared" si="5"/>
        <v>0</v>
      </c>
      <c r="O30" s="489"/>
    </row>
    <row r="31" spans="1:15" s="18" customFormat="1">
      <c r="A31" s="4"/>
      <c r="B31" s="481"/>
      <c r="C31" s="490"/>
      <c r="D31" s="491"/>
      <c r="E31" s="491"/>
      <c r="F31" s="491"/>
      <c r="G31" s="491"/>
      <c r="H31" s="491"/>
      <c r="I31" s="491"/>
      <c r="J31" s="491"/>
      <c r="K31" s="491"/>
      <c r="L31" s="491"/>
      <c r="M31" s="491"/>
      <c r="N31" s="487"/>
      <c r="O31" s="489"/>
    </row>
    <row r="32" spans="1:15" s="64" customFormat="1">
      <c r="B32" s="603" t="str">
        <f>'1.  LRAMVA Summary'!B31</f>
        <v>GS 50kW to 4999 kW</v>
      </c>
      <c r="C32" s="784" t="str">
        <f>'2. LRAMVA Threshold'!F43</f>
        <v>kw</v>
      </c>
      <c r="D32" s="46"/>
      <c r="E32" s="46">
        <v>2.6063999999999998</v>
      </c>
      <c r="F32" s="46">
        <v>3.6404999999999998</v>
      </c>
      <c r="G32" s="46">
        <v>3.6006</v>
      </c>
      <c r="H32" s="46">
        <v>3.5874999999999999</v>
      </c>
      <c r="I32" s="46">
        <v>3.6185</v>
      </c>
      <c r="J32" s="46">
        <v>3.6185</v>
      </c>
      <c r="K32" s="46">
        <v>3.6185</v>
      </c>
      <c r="L32" s="46"/>
      <c r="M32" s="46"/>
      <c r="N32" s="46"/>
      <c r="O32" s="69"/>
    </row>
    <row r="33" spans="1:15" s="18" customFormat="1" outlineLevel="1">
      <c r="A33" s="4"/>
      <c r="B33" s="535" t="s">
        <v>514</v>
      </c>
      <c r="C33" s="785"/>
      <c r="D33" s="46"/>
      <c r="E33" s="46"/>
      <c r="F33" s="46"/>
      <c r="G33" s="46"/>
      <c r="H33" s="46"/>
      <c r="I33" s="46"/>
      <c r="J33" s="46"/>
      <c r="K33" s="46"/>
      <c r="L33" s="46"/>
      <c r="M33" s="46"/>
      <c r="N33" s="46"/>
      <c r="O33" s="69"/>
    </row>
    <row r="34" spans="1:15" s="18" customFormat="1" outlineLevel="1">
      <c r="A34" s="4"/>
      <c r="B34" s="535" t="s">
        <v>515</v>
      </c>
      <c r="C34" s="785"/>
      <c r="D34" s="46"/>
      <c r="E34" s="46"/>
      <c r="F34" s="46"/>
      <c r="G34" s="46"/>
      <c r="H34" s="46"/>
      <c r="I34" s="46"/>
      <c r="J34" s="46"/>
      <c r="K34" s="46"/>
      <c r="L34" s="46"/>
      <c r="M34" s="46"/>
      <c r="N34" s="46"/>
      <c r="O34" s="69"/>
    </row>
    <row r="35" spans="1:15" s="18" customFormat="1" outlineLevel="1">
      <c r="A35" s="4"/>
      <c r="B35" s="535" t="s">
        <v>491</v>
      </c>
      <c r="C35" s="785"/>
      <c r="D35" s="46"/>
      <c r="E35" s="46"/>
      <c r="F35" s="46"/>
      <c r="G35" s="46"/>
      <c r="H35" s="46"/>
      <c r="I35" s="46"/>
      <c r="J35" s="46"/>
      <c r="K35" s="46"/>
      <c r="L35" s="46"/>
      <c r="M35" s="46"/>
      <c r="N35" s="46"/>
      <c r="O35" s="69"/>
    </row>
    <row r="36" spans="1:15" s="18" customFormat="1">
      <c r="A36" s="4"/>
      <c r="B36" s="535" t="s">
        <v>516</v>
      </c>
      <c r="C36" s="786"/>
      <c r="D36" s="65">
        <f>SUM(D32:D35)</f>
        <v>0</v>
      </c>
      <c r="E36" s="65">
        <f>SUM(E32:E35)</f>
        <v>2.6063999999999998</v>
      </c>
      <c r="F36" s="65">
        <f t="shared" ref="F36:M36" si="6">SUM(F32:F35)</f>
        <v>3.6404999999999998</v>
      </c>
      <c r="G36" s="65">
        <f t="shared" si="6"/>
        <v>3.6006</v>
      </c>
      <c r="H36" s="65">
        <f t="shared" si="6"/>
        <v>3.5874999999999999</v>
      </c>
      <c r="I36" s="65">
        <f t="shared" si="6"/>
        <v>3.6185</v>
      </c>
      <c r="J36" s="65">
        <f t="shared" si="6"/>
        <v>3.6185</v>
      </c>
      <c r="K36" s="65">
        <f t="shared" si="6"/>
        <v>3.6185</v>
      </c>
      <c r="L36" s="65">
        <f t="shared" si="6"/>
        <v>0</v>
      </c>
      <c r="M36" s="65">
        <f t="shared" si="6"/>
        <v>0</v>
      </c>
      <c r="N36" s="65">
        <f>SUM(N32:N35)</f>
        <v>0</v>
      </c>
      <c r="O36" s="76"/>
    </row>
    <row r="37" spans="1:15" s="18" customFormat="1">
      <c r="A37" s="4"/>
      <c r="B37" s="492" t="s">
        <v>517</v>
      </c>
      <c r="C37" s="488"/>
      <c r="D37" s="71"/>
      <c r="E37" s="484">
        <f t="shared" ref="E37:N37" si="7">ROUND(SUM(D36*E16+E36*E17)/12,4)</f>
        <v>2.6063999999999998</v>
      </c>
      <c r="F37" s="484">
        <f t="shared" si="7"/>
        <v>3.6404999999999998</v>
      </c>
      <c r="G37" s="484">
        <f t="shared" si="7"/>
        <v>3.6006</v>
      </c>
      <c r="H37" s="484">
        <f t="shared" si="7"/>
        <v>3.5874999999999999</v>
      </c>
      <c r="I37" s="484">
        <f t="shared" si="7"/>
        <v>3.6185</v>
      </c>
      <c r="J37" s="484">
        <f t="shared" si="7"/>
        <v>3.6185</v>
      </c>
      <c r="K37" s="484">
        <f t="shared" si="7"/>
        <v>3.6185</v>
      </c>
      <c r="L37" s="484">
        <f t="shared" si="7"/>
        <v>0</v>
      </c>
      <c r="M37" s="484">
        <f t="shared" si="7"/>
        <v>0</v>
      </c>
      <c r="N37" s="484">
        <f t="shared" si="7"/>
        <v>0</v>
      </c>
      <c r="O37" s="489"/>
    </row>
    <row r="38" spans="1:15" s="70" customFormat="1" ht="15.75" customHeight="1">
      <c r="B38" s="492"/>
      <c r="C38" s="488"/>
      <c r="D38" s="71"/>
      <c r="E38" s="71"/>
      <c r="F38" s="71"/>
      <c r="G38" s="71"/>
      <c r="H38" s="71"/>
      <c r="I38" s="71"/>
      <c r="J38" s="71"/>
      <c r="K38" s="71"/>
      <c r="L38" s="487"/>
      <c r="M38" s="487"/>
      <c r="N38" s="487"/>
      <c r="O38" s="493"/>
    </row>
    <row r="39" spans="1:15" s="64" customFormat="1">
      <c r="A39" s="62"/>
      <c r="B39" s="603" t="str">
        <f>'1.  LRAMVA Summary'!B32</f>
        <v>Unmettered Scattered Load</v>
      </c>
      <c r="C39" s="784" t="str">
        <f>'2. LRAMVA Threshold'!G43</f>
        <v>kWh</v>
      </c>
      <c r="D39" s="46"/>
      <c r="E39" s="46">
        <v>1.2500000000000001E-2</v>
      </c>
      <c r="F39" s="46">
        <v>3.2599999999999997E-2</v>
      </c>
      <c r="G39" s="46">
        <v>3.2800000000000003E-2</v>
      </c>
      <c r="H39" s="46">
        <v>3.32E-2</v>
      </c>
      <c r="I39" s="46">
        <v>3.3599999999999998E-2</v>
      </c>
      <c r="J39" s="46">
        <v>3.3599999999999998E-2</v>
      </c>
      <c r="K39" s="46">
        <v>3.3599999999999998E-2</v>
      </c>
      <c r="L39" s="46"/>
      <c r="M39" s="46"/>
      <c r="N39" s="46"/>
      <c r="O39" s="69"/>
    </row>
    <row r="40" spans="1:15" s="18" customFormat="1" outlineLevel="1">
      <c r="A40" s="4"/>
      <c r="B40" s="535" t="s">
        <v>514</v>
      </c>
      <c r="C40" s="785"/>
      <c r="D40" s="46"/>
      <c r="E40" s="46"/>
      <c r="F40" s="46"/>
      <c r="G40" s="46"/>
      <c r="H40" s="46"/>
      <c r="I40" s="46"/>
      <c r="J40" s="46"/>
      <c r="K40" s="46"/>
      <c r="L40" s="46"/>
      <c r="M40" s="46"/>
      <c r="N40" s="46"/>
      <c r="O40" s="69"/>
    </row>
    <row r="41" spans="1:15" s="18" customFormat="1" outlineLevel="1">
      <c r="A41" s="4"/>
      <c r="B41" s="535" t="s">
        <v>515</v>
      </c>
      <c r="C41" s="785"/>
      <c r="D41" s="46"/>
      <c r="E41" s="46"/>
      <c r="F41" s="46"/>
      <c r="G41" s="46"/>
      <c r="H41" s="46"/>
      <c r="I41" s="46"/>
      <c r="J41" s="46"/>
      <c r="K41" s="46"/>
      <c r="L41" s="46"/>
      <c r="M41" s="46"/>
      <c r="N41" s="46"/>
      <c r="O41" s="69"/>
    </row>
    <row r="42" spans="1:15" s="18" customFormat="1" outlineLevel="1">
      <c r="A42" s="4"/>
      <c r="B42" s="535" t="s">
        <v>491</v>
      </c>
      <c r="C42" s="785"/>
      <c r="D42" s="46"/>
      <c r="E42" s="46"/>
      <c r="F42" s="46"/>
      <c r="G42" s="46"/>
      <c r="H42" s="46"/>
      <c r="I42" s="46"/>
      <c r="J42" s="46"/>
      <c r="K42" s="46"/>
      <c r="L42" s="46"/>
      <c r="M42" s="46"/>
      <c r="N42" s="46"/>
      <c r="O42" s="69"/>
    </row>
    <row r="43" spans="1:15" s="18" customFormat="1">
      <c r="A43" s="4"/>
      <c r="B43" s="535" t="s">
        <v>516</v>
      </c>
      <c r="C43" s="786"/>
      <c r="D43" s="65">
        <f>SUM(D39:D42)</f>
        <v>0</v>
      </c>
      <c r="E43" s="65">
        <f t="shared" ref="E43:N43" si="8">SUM(E39:E42)</f>
        <v>1.2500000000000001E-2</v>
      </c>
      <c r="F43" s="65">
        <f t="shared" si="8"/>
        <v>3.2599999999999997E-2</v>
      </c>
      <c r="G43" s="65">
        <f t="shared" si="8"/>
        <v>3.2800000000000003E-2</v>
      </c>
      <c r="H43" s="65">
        <f t="shared" si="8"/>
        <v>3.32E-2</v>
      </c>
      <c r="I43" s="65">
        <f t="shared" si="8"/>
        <v>3.3599999999999998E-2</v>
      </c>
      <c r="J43" s="65">
        <f t="shared" si="8"/>
        <v>3.3599999999999998E-2</v>
      </c>
      <c r="K43" s="65">
        <f t="shared" si="8"/>
        <v>3.3599999999999998E-2</v>
      </c>
      <c r="L43" s="65">
        <f t="shared" si="8"/>
        <v>0</v>
      </c>
      <c r="M43" s="65">
        <f t="shared" si="8"/>
        <v>0</v>
      </c>
      <c r="N43" s="65">
        <f t="shared" si="8"/>
        <v>0</v>
      </c>
      <c r="O43" s="76"/>
    </row>
    <row r="44" spans="1:15" s="14" customFormat="1">
      <c r="A44" s="72"/>
      <c r="B44" s="492" t="s">
        <v>517</v>
      </c>
      <c r="C44" s="488"/>
      <c r="D44" s="71"/>
      <c r="E44" s="484">
        <f t="shared" ref="E44:N44" si="9">ROUND(SUM(D43*E16+E43*E17)/12,4)</f>
        <v>1.2500000000000001E-2</v>
      </c>
      <c r="F44" s="484">
        <f t="shared" si="9"/>
        <v>3.2599999999999997E-2</v>
      </c>
      <c r="G44" s="484">
        <f t="shared" si="9"/>
        <v>3.2800000000000003E-2</v>
      </c>
      <c r="H44" s="484">
        <f t="shared" si="9"/>
        <v>3.32E-2</v>
      </c>
      <c r="I44" s="484">
        <f t="shared" si="9"/>
        <v>3.3599999999999998E-2</v>
      </c>
      <c r="J44" s="484">
        <f t="shared" si="9"/>
        <v>3.3599999999999998E-2</v>
      </c>
      <c r="K44" s="484">
        <f t="shared" si="9"/>
        <v>3.3599999999999998E-2</v>
      </c>
      <c r="L44" s="484">
        <f t="shared" si="9"/>
        <v>0</v>
      </c>
      <c r="M44" s="484">
        <f t="shared" si="9"/>
        <v>0</v>
      </c>
      <c r="N44" s="484">
        <f t="shared" si="9"/>
        <v>0</v>
      </c>
      <c r="O44" s="489"/>
    </row>
    <row r="45" spans="1:15" s="70" customFormat="1" ht="14.25">
      <c r="A45" s="72"/>
      <c r="B45" s="492"/>
      <c r="C45" s="488"/>
      <c r="D45" s="71"/>
      <c r="E45" s="71"/>
      <c r="F45" s="71"/>
      <c r="G45" s="71"/>
      <c r="H45" s="71"/>
      <c r="I45" s="71"/>
      <c r="J45" s="71"/>
      <c r="K45" s="71"/>
      <c r="L45" s="487"/>
      <c r="M45" s="487"/>
      <c r="N45" s="487"/>
      <c r="O45" s="493"/>
    </row>
    <row r="46" spans="1:15" s="64" customFormat="1">
      <c r="A46" s="62"/>
      <c r="B46" s="603" t="str">
        <f>'1.  LRAMVA Summary'!B33</f>
        <v>Sentinel Lighiting</v>
      </c>
      <c r="C46" s="784" t="str">
        <f>'2. LRAMVA Threshold'!H43</f>
        <v>kw</v>
      </c>
      <c r="D46" s="46"/>
      <c r="E46" s="46">
        <v>6.7270000000000003</v>
      </c>
      <c r="F46" s="46">
        <v>8.6067</v>
      </c>
      <c r="G46" s="46">
        <v>10.155200000000001</v>
      </c>
      <c r="H46" s="46">
        <v>13.6395</v>
      </c>
      <c r="I46" s="46">
        <v>15.043699999999999</v>
      </c>
      <c r="J46" s="46">
        <v>15.043699999999999</v>
      </c>
      <c r="K46" s="46">
        <v>15.043699999999999</v>
      </c>
      <c r="L46" s="46"/>
      <c r="M46" s="46"/>
      <c r="N46" s="46"/>
      <c r="O46" s="69"/>
    </row>
    <row r="47" spans="1:15" s="18" customFormat="1" outlineLevel="1">
      <c r="A47" s="4"/>
      <c r="B47" s="535" t="s">
        <v>514</v>
      </c>
      <c r="C47" s="785"/>
      <c r="D47" s="46"/>
      <c r="E47" s="46"/>
      <c r="F47" s="46"/>
      <c r="G47" s="46"/>
      <c r="H47" s="46"/>
      <c r="I47" s="46"/>
      <c r="J47" s="46"/>
      <c r="K47" s="46"/>
      <c r="L47" s="46"/>
      <c r="M47" s="46"/>
      <c r="N47" s="46"/>
      <c r="O47" s="69"/>
    </row>
    <row r="48" spans="1:15" s="18" customFormat="1" outlineLevel="1">
      <c r="A48" s="4"/>
      <c r="B48" s="535" t="s">
        <v>515</v>
      </c>
      <c r="C48" s="785"/>
      <c r="D48" s="46"/>
      <c r="E48" s="46"/>
      <c r="F48" s="46"/>
      <c r="G48" s="46"/>
      <c r="H48" s="46"/>
      <c r="I48" s="46"/>
      <c r="J48" s="46"/>
      <c r="K48" s="46"/>
      <c r="L48" s="46"/>
      <c r="M48" s="46"/>
      <c r="N48" s="46"/>
      <c r="O48" s="69"/>
    </row>
    <row r="49" spans="1:15" s="18" customFormat="1" outlineLevel="1">
      <c r="A49" s="4"/>
      <c r="B49" s="535" t="s">
        <v>491</v>
      </c>
      <c r="C49" s="785"/>
      <c r="D49" s="46"/>
      <c r="E49" s="46"/>
      <c r="F49" s="46"/>
      <c r="G49" s="46"/>
      <c r="H49" s="46"/>
      <c r="I49" s="46"/>
      <c r="J49" s="46"/>
      <c r="K49" s="46"/>
      <c r="L49" s="46"/>
      <c r="M49" s="46"/>
      <c r="N49" s="46"/>
      <c r="O49" s="69"/>
    </row>
    <row r="50" spans="1:15" s="18" customFormat="1">
      <c r="A50" s="4"/>
      <c r="B50" s="535" t="s">
        <v>516</v>
      </c>
      <c r="C50" s="786"/>
      <c r="D50" s="65">
        <f>SUM(D46:D49)</f>
        <v>0</v>
      </c>
      <c r="E50" s="65">
        <f t="shared" ref="E50:N50" si="10">SUM(E46:E49)</f>
        <v>6.7270000000000003</v>
      </c>
      <c r="F50" s="65">
        <f t="shared" si="10"/>
        <v>8.6067</v>
      </c>
      <c r="G50" s="65">
        <f t="shared" si="10"/>
        <v>10.155200000000001</v>
      </c>
      <c r="H50" s="65">
        <f t="shared" si="10"/>
        <v>13.6395</v>
      </c>
      <c r="I50" s="65">
        <f t="shared" si="10"/>
        <v>15.043699999999999</v>
      </c>
      <c r="J50" s="65">
        <f t="shared" si="10"/>
        <v>15.043699999999999</v>
      </c>
      <c r="K50" s="65">
        <f t="shared" si="10"/>
        <v>15.043699999999999</v>
      </c>
      <c r="L50" s="65">
        <f t="shared" si="10"/>
        <v>0</v>
      </c>
      <c r="M50" s="65">
        <f t="shared" si="10"/>
        <v>0</v>
      </c>
      <c r="N50" s="65">
        <f t="shared" si="10"/>
        <v>0</v>
      </c>
      <c r="O50" s="76"/>
    </row>
    <row r="51" spans="1:15" s="14" customFormat="1">
      <c r="A51" s="72"/>
      <c r="B51" s="492" t="s">
        <v>517</v>
      </c>
      <c r="C51" s="488"/>
      <c r="D51" s="71"/>
      <c r="E51" s="484">
        <f t="shared" ref="E51:N51" si="11">ROUND(SUM(D50*E16+E50*E17)/12,4)</f>
        <v>6.7270000000000003</v>
      </c>
      <c r="F51" s="484">
        <f t="shared" si="11"/>
        <v>8.6067</v>
      </c>
      <c r="G51" s="484">
        <f t="shared" si="11"/>
        <v>10.155200000000001</v>
      </c>
      <c r="H51" s="484">
        <f t="shared" si="11"/>
        <v>13.6395</v>
      </c>
      <c r="I51" s="484">
        <f t="shared" si="11"/>
        <v>15.043699999999999</v>
      </c>
      <c r="J51" s="484">
        <f t="shared" si="11"/>
        <v>15.043699999999999</v>
      </c>
      <c r="K51" s="484">
        <f t="shared" si="11"/>
        <v>15.043699999999999</v>
      </c>
      <c r="L51" s="484">
        <f t="shared" si="11"/>
        <v>0</v>
      </c>
      <c r="M51" s="484">
        <f t="shared" si="11"/>
        <v>0</v>
      </c>
      <c r="N51" s="484">
        <f t="shared" si="11"/>
        <v>0</v>
      </c>
      <c r="O51" s="489"/>
    </row>
    <row r="52" spans="1:15" s="70" customFormat="1" ht="14.25">
      <c r="A52" s="72"/>
      <c r="B52" s="492"/>
      <c r="C52" s="488"/>
      <c r="D52" s="71"/>
      <c r="E52" s="71"/>
      <c r="F52" s="71"/>
      <c r="G52" s="71"/>
      <c r="H52" s="71"/>
      <c r="I52" s="71"/>
      <c r="J52" s="71"/>
      <c r="K52" s="71"/>
      <c r="L52" s="494"/>
      <c r="M52" s="494"/>
      <c r="N52" s="494"/>
      <c r="O52" s="493"/>
    </row>
    <row r="53" spans="1:15" s="64" customFormat="1">
      <c r="A53" s="62"/>
      <c r="B53" s="603" t="str">
        <f>'1.  LRAMVA Summary'!B34</f>
        <v>Street Lighting</v>
      </c>
      <c r="C53" s="784" t="str">
        <f>'2. LRAMVA Threshold'!I43</f>
        <v>kw</v>
      </c>
      <c r="D53" s="46"/>
      <c r="E53" s="46">
        <v>14.412000000000001</v>
      </c>
      <c r="F53" s="46">
        <v>14.412000000000001</v>
      </c>
      <c r="G53" s="46">
        <v>18.3108</v>
      </c>
      <c r="H53" s="46">
        <v>20.3873</v>
      </c>
      <c r="I53" s="46">
        <v>20.6218</v>
      </c>
      <c r="J53" s="46">
        <v>20.6218</v>
      </c>
      <c r="K53" s="46">
        <v>20.6218</v>
      </c>
      <c r="L53" s="46"/>
      <c r="M53" s="46"/>
      <c r="N53" s="46"/>
      <c r="O53" s="69"/>
    </row>
    <row r="54" spans="1:15" s="18" customFormat="1" outlineLevel="1">
      <c r="A54" s="4"/>
      <c r="B54" s="535" t="s">
        <v>514</v>
      </c>
      <c r="C54" s="785"/>
      <c r="D54" s="46"/>
      <c r="E54" s="46"/>
      <c r="F54" s="46"/>
      <c r="G54" s="46"/>
      <c r="H54" s="46"/>
      <c r="I54" s="46"/>
      <c r="J54" s="46"/>
      <c r="K54" s="46"/>
      <c r="L54" s="46"/>
      <c r="M54" s="46"/>
      <c r="N54" s="46"/>
      <c r="O54" s="69"/>
    </row>
    <row r="55" spans="1:15" s="18" customFormat="1" outlineLevel="1">
      <c r="A55" s="4"/>
      <c r="B55" s="535" t="s">
        <v>515</v>
      </c>
      <c r="C55" s="785"/>
      <c r="D55" s="46"/>
      <c r="E55" s="46"/>
      <c r="F55" s="46"/>
      <c r="G55" s="46"/>
      <c r="H55" s="46"/>
      <c r="I55" s="46"/>
      <c r="J55" s="46"/>
      <c r="K55" s="46"/>
      <c r="L55" s="46"/>
      <c r="M55" s="46"/>
      <c r="N55" s="46"/>
      <c r="O55" s="69"/>
    </row>
    <row r="56" spans="1:15" s="18" customFormat="1" outlineLevel="1">
      <c r="A56" s="4"/>
      <c r="B56" s="535" t="s">
        <v>491</v>
      </c>
      <c r="C56" s="785"/>
      <c r="D56" s="46"/>
      <c r="E56" s="46"/>
      <c r="F56" s="46"/>
      <c r="G56" s="46"/>
      <c r="H56" s="46"/>
      <c r="I56" s="46"/>
      <c r="J56" s="46"/>
      <c r="K56" s="46"/>
      <c r="L56" s="46"/>
      <c r="M56" s="46"/>
      <c r="N56" s="46"/>
      <c r="O56" s="69"/>
    </row>
    <row r="57" spans="1:15" s="18" customFormat="1">
      <c r="A57" s="4"/>
      <c r="B57" s="535" t="s">
        <v>516</v>
      </c>
      <c r="C57" s="786"/>
      <c r="D57" s="65">
        <f>SUM(D53:D56)</f>
        <v>0</v>
      </c>
      <c r="E57" s="65">
        <f t="shared" ref="E57:N57" si="12">SUM(E53:E56)</f>
        <v>14.412000000000001</v>
      </c>
      <c r="F57" s="65">
        <f t="shared" si="12"/>
        <v>14.412000000000001</v>
      </c>
      <c r="G57" s="65">
        <f t="shared" si="12"/>
        <v>18.3108</v>
      </c>
      <c r="H57" s="65">
        <f t="shared" si="12"/>
        <v>20.3873</v>
      </c>
      <c r="I57" s="65">
        <f t="shared" si="12"/>
        <v>20.6218</v>
      </c>
      <c r="J57" s="65">
        <f t="shared" si="12"/>
        <v>20.6218</v>
      </c>
      <c r="K57" s="65">
        <f t="shared" si="12"/>
        <v>20.6218</v>
      </c>
      <c r="L57" s="65">
        <f t="shared" si="12"/>
        <v>0</v>
      </c>
      <c r="M57" s="65">
        <f t="shared" si="12"/>
        <v>0</v>
      </c>
      <c r="N57" s="65">
        <f t="shared" si="12"/>
        <v>0</v>
      </c>
      <c r="O57" s="77"/>
    </row>
    <row r="58" spans="1:15" s="14" customFormat="1">
      <c r="A58" s="72"/>
      <c r="B58" s="492" t="s">
        <v>517</v>
      </c>
      <c r="C58" s="488"/>
      <c r="D58" s="71"/>
      <c r="E58" s="484">
        <f t="shared" ref="E58:N58" si="13">ROUND(SUM(D57*E16+E57*E17)/12,4)</f>
        <v>14.412000000000001</v>
      </c>
      <c r="F58" s="484">
        <f t="shared" si="13"/>
        <v>14.412000000000001</v>
      </c>
      <c r="G58" s="484">
        <f t="shared" si="13"/>
        <v>18.3108</v>
      </c>
      <c r="H58" s="484">
        <f t="shared" si="13"/>
        <v>20.3873</v>
      </c>
      <c r="I58" s="484">
        <f t="shared" si="13"/>
        <v>20.6218</v>
      </c>
      <c r="J58" s="484">
        <f t="shared" si="13"/>
        <v>20.6218</v>
      </c>
      <c r="K58" s="484">
        <f t="shared" si="13"/>
        <v>20.6218</v>
      </c>
      <c r="L58" s="484">
        <f t="shared" si="13"/>
        <v>0</v>
      </c>
      <c r="M58" s="484">
        <f t="shared" si="13"/>
        <v>0</v>
      </c>
      <c r="N58" s="484">
        <f t="shared" si="13"/>
        <v>0</v>
      </c>
      <c r="O58" s="489"/>
    </row>
    <row r="59" spans="1:15" s="70" customFormat="1" ht="14.25">
      <c r="A59" s="72"/>
      <c r="B59" s="492"/>
      <c r="C59" s="488"/>
      <c r="D59" s="71"/>
      <c r="E59" s="71"/>
      <c r="F59" s="71"/>
      <c r="G59" s="71"/>
      <c r="H59" s="71"/>
      <c r="I59" s="71"/>
      <c r="J59" s="71"/>
      <c r="K59" s="71"/>
      <c r="L59" s="494"/>
      <c r="M59" s="494"/>
      <c r="N59" s="494"/>
      <c r="O59" s="493"/>
    </row>
    <row r="60" spans="1:15" s="64" customFormat="1">
      <c r="A60" s="62"/>
      <c r="B60" s="603">
        <f>'1.  LRAMVA Summary'!B35</f>
        <v>0</v>
      </c>
      <c r="C60" s="784">
        <f>'2. LRAMVA Threshold'!J43</f>
        <v>0</v>
      </c>
      <c r="D60" s="46"/>
      <c r="E60" s="46"/>
      <c r="F60" s="46"/>
      <c r="G60" s="46"/>
      <c r="H60" s="46"/>
      <c r="I60" s="46"/>
      <c r="J60" s="46"/>
      <c r="K60" s="46"/>
      <c r="L60" s="46"/>
      <c r="M60" s="46"/>
      <c r="N60" s="46"/>
      <c r="O60" s="69"/>
    </row>
    <row r="61" spans="1:15" s="18" customFormat="1" outlineLevel="1">
      <c r="A61" s="4"/>
      <c r="B61" s="535" t="s">
        <v>514</v>
      </c>
      <c r="C61" s="785"/>
      <c r="D61" s="46"/>
      <c r="E61" s="46"/>
      <c r="F61" s="46"/>
      <c r="G61" s="46"/>
      <c r="H61" s="46"/>
      <c r="I61" s="46"/>
      <c r="J61" s="46"/>
      <c r="K61" s="46"/>
      <c r="L61" s="46"/>
      <c r="M61" s="46"/>
      <c r="N61" s="46"/>
      <c r="O61" s="69"/>
    </row>
    <row r="62" spans="1:15" s="18" customFormat="1" outlineLevel="1">
      <c r="A62" s="4"/>
      <c r="B62" s="535" t="s">
        <v>515</v>
      </c>
      <c r="C62" s="785"/>
      <c r="D62" s="46"/>
      <c r="E62" s="46"/>
      <c r="F62" s="46"/>
      <c r="G62" s="46"/>
      <c r="H62" s="46"/>
      <c r="I62" s="46"/>
      <c r="J62" s="46"/>
      <c r="K62" s="46"/>
      <c r="L62" s="46"/>
      <c r="M62" s="46"/>
      <c r="N62" s="46"/>
      <c r="O62" s="69"/>
    </row>
    <row r="63" spans="1:15" s="18" customFormat="1" outlineLevel="1">
      <c r="A63" s="4"/>
      <c r="B63" s="535" t="s">
        <v>491</v>
      </c>
      <c r="C63" s="785"/>
      <c r="D63" s="46"/>
      <c r="E63" s="46"/>
      <c r="F63" s="46"/>
      <c r="G63" s="46"/>
      <c r="H63" s="46"/>
      <c r="I63" s="46"/>
      <c r="J63" s="46"/>
      <c r="K63" s="46"/>
      <c r="L63" s="46"/>
      <c r="M63" s="46"/>
      <c r="N63" s="46"/>
      <c r="O63" s="69"/>
    </row>
    <row r="64" spans="1:15" s="18" customFormat="1">
      <c r="A64" s="4"/>
      <c r="B64" s="535" t="s">
        <v>516</v>
      </c>
      <c r="C64" s="786"/>
      <c r="D64" s="65">
        <f>SUM(D60:D63)</f>
        <v>0</v>
      </c>
      <c r="E64" s="65">
        <f t="shared" ref="E64:N64" si="14">SUM(E60:E63)</f>
        <v>0</v>
      </c>
      <c r="F64" s="65">
        <f t="shared" si="14"/>
        <v>0</v>
      </c>
      <c r="G64" s="65">
        <f t="shared" si="14"/>
        <v>0</v>
      </c>
      <c r="H64" s="65">
        <f t="shared" si="14"/>
        <v>0</v>
      </c>
      <c r="I64" s="65">
        <f t="shared" si="14"/>
        <v>0</v>
      </c>
      <c r="J64" s="65">
        <f t="shared" si="14"/>
        <v>0</v>
      </c>
      <c r="K64" s="65">
        <f t="shared" si="14"/>
        <v>0</v>
      </c>
      <c r="L64" s="65">
        <f t="shared" si="14"/>
        <v>0</v>
      </c>
      <c r="M64" s="65">
        <f t="shared" si="14"/>
        <v>0</v>
      </c>
      <c r="N64" s="65">
        <f t="shared" si="14"/>
        <v>0</v>
      </c>
      <c r="O64" s="77"/>
    </row>
    <row r="65" spans="1:15" s="14" customFormat="1">
      <c r="A65" s="72"/>
      <c r="B65" s="492" t="s">
        <v>517</v>
      </c>
      <c r="C65" s="488"/>
      <c r="D65" s="71"/>
      <c r="E65" s="484">
        <f t="shared" ref="E65:N65" si="15">ROUND(SUM(D64*E16+E64*E17)/12,4)</f>
        <v>0</v>
      </c>
      <c r="F65" s="484">
        <f t="shared" si="15"/>
        <v>0</v>
      </c>
      <c r="G65" s="484">
        <f t="shared" si="15"/>
        <v>0</v>
      </c>
      <c r="H65" s="484">
        <f t="shared" si="15"/>
        <v>0</v>
      </c>
      <c r="I65" s="484">
        <f>ROUND(SUM(H64*I16+I64*I17)/12,4)</f>
        <v>0</v>
      </c>
      <c r="J65" s="484">
        <f t="shared" si="15"/>
        <v>0</v>
      </c>
      <c r="K65" s="484">
        <f t="shared" si="15"/>
        <v>0</v>
      </c>
      <c r="L65" s="484">
        <f t="shared" si="15"/>
        <v>0</v>
      </c>
      <c r="M65" s="484">
        <f t="shared" si="15"/>
        <v>0</v>
      </c>
      <c r="N65" s="484">
        <f t="shared" si="15"/>
        <v>0</v>
      </c>
      <c r="O65" s="489"/>
    </row>
    <row r="66" spans="1:15" s="14" customFormat="1">
      <c r="A66" s="72"/>
      <c r="B66" s="73"/>
      <c r="C66" s="80"/>
      <c r="D66" s="71"/>
      <c r="E66" s="71"/>
      <c r="F66" s="71"/>
      <c r="G66" s="71"/>
      <c r="H66" s="71"/>
      <c r="I66" s="71"/>
      <c r="J66" s="71"/>
      <c r="K66" s="71"/>
      <c r="L66" s="487"/>
      <c r="M66" s="487"/>
      <c r="N66" s="487"/>
      <c r="O66" s="489"/>
    </row>
    <row r="67" spans="1:15" s="64" customFormat="1">
      <c r="A67" s="62"/>
      <c r="B67" s="603">
        <f>'1.  LRAMVA Summary'!B36</f>
        <v>0</v>
      </c>
      <c r="C67" s="784">
        <f>'2. LRAMVA Threshold'!K43</f>
        <v>0</v>
      </c>
      <c r="D67" s="46"/>
      <c r="E67" s="46"/>
      <c r="F67" s="46"/>
      <c r="G67" s="46"/>
      <c r="H67" s="46"/>
      <c r="I67" s="46"/>
      <c r="J67" s="46"/>
      <c r="K67" s="46"/>
      <c r="L67" s="46"/>
      <c r="M67" s="46"/>
      <c r="N67" s="46"/>
      <c r="O67" s="69"/>
    </row>
    <row r="68" spans="1:15" s="18" customFormat="1" outlineLevel="1">
      <c r="A68" s="4"/>
      <c r="B68" s="535" t="s">
        <v>514</v>
      </c>
      <c r="C68" s="785"/>
      <c r="D68" s="46"/>
      <c r="E68" s="46"/>
      <c r="F68" s="46"/>
      <c r="G68" s="46"/>
      <c r="H68" s="46"/>
      <c r="I68" s="46"/>
      <c r="J68" s="46"/>
      <c r="K68" s="46"/>
      <c r="L68" s="46"/>
      <c r="M68" s="46"/>
      <c r="N68" s="46"/>
      <c r="O68" s="69"/>
    </row>
    <row r="69" spans="1:15" s="18" customFormat="1" outlineLevel="1">
      <c r="A69" s="4"/>
      <c r="B69" s="535" t="s">
        <v>515</v>
      </c>
      <c r="C69" s="785"/>
      <c r="D69" s="46"/>
      <c r="E69" s="46"/>
      <c r="F69" s="46"/>
      <c r="G69" s="46"/>
      <c r="H69" s="46"/>
      <c r="I69" s="46"/>
      <c r="J69" s="46"/>
      <c r="K69" s="46"/>
      <c r="L69" s="46"/>
      <c r="M69" s="46"/>
      <c r="N69" s="46"/>
      <c r="O69" s="69"/>
    </row>
    <row r="70" spans="1:15" s="18" customFormat="1" outlineLevel="1">
      <c r="A70" s="4"/>
      <c r="B70" s="535" t="s">
        <v>491</v>
      </c>
      <c r="C70" s="785"/>
      <c r="D70" s="46"/>
      <c r="E70" s="46"/>
      <c r="F70" s="46"/>
      <c r="G70" s="46"/>
      <c r="H70" s="46"/>
      <c r="I70" s="46"/>
      <c r="J70" s="46"/>
      <c r="K70" s="46"/>
      <c r="L70" s="46"/>
      <c r="M70" s="46"/>
      <c r="N70" s="46"/>
      <c r="O70" s="69"/>
    </row>
    <row r="71" spans="1:15" s="18" customFormat="1">
      <c r="A71" s="4"/>
      <c r="B71" s="535" t="s">
        <v>516</v>
      </c>
      <c r="C71" s="786"/>
      <c r="D71" s="65">
        <f>SUM(D67:D70)</f>
        <v>0</v>
      </c>
      <c r="E71" s="65">
        <f t="shared" ref="E71:N71" si="16">SUM(E67:E70)</f>
        <v>0</v>
      </c>
      <c r="F71" s="65">
        <f>SUM(F67:F70)</f>
        <v>0</v>
      </c>
      <c r="G71" s="65">
        <f t="shared" si="16"/>
        <v>0</v>
      </c>
      <c r="H71" s="65">
        <f t="shared" si="16"/>
        <v>0</v>
      </c>
      <c r="I71" s="65">
        <f t="shared" si="16"/>
        <v>0</v>
      </c>
      <c r="J71" s="65">
        <f t="shared" si="16"/>
        <v>0</v>
      </c>
      <c r="K71" s="65">
        <f t="shared" si="16"/>
        <v>0</v>
      </c>
      <c r="L71" s="65">
        <f t="shared" si="16"/>
        <v>0</v>
      </c>
      <c r="M71" s="65">
        <f t="shared" si="16"/>
        <v>0</v>
      </c>
      <c r="N71" s="65">
        <f t="shared" si="16"/>
        <v>0</v>
      </c>
      <c r="O71" s="77"/>
    </row>
    <row r="72" spans="1:15" s="14" customFormat="1">
      <c r="A72" s="72"/>
      <c r="B72" s="492" t="s">
        <v>517</v>
      </c>
      <c r="C72" s="488"/>
      <c r="D72" s="71"/>
      <c r="E72" s="484">
        <f t="shared" ref="E72:N72" si="17">ROUND(SUM(D71*E16+E71*E17)/12,4)</f>
        <v>0</v>
      </c>
      <c r="F72" s="484">
        <f t="shared" si="17"/>
        <v>0</v>
      </c>
      <c r="G72" s="484">
        <f t="shared" si="17"/>
        <v>0</v>
      </c>
      <c r="H72" s="484">
        <f t="shared" si="17"/>
        <v>0</v>
      </c>
      <c r="I72" s="484">
        <f t="shared" si="17"/>
        <v>0</v>
      </c>
      <c r="J72" s="484">
        <f t="shared" si="17"/>
        <v>0</v>
      </c>
      <c r="K72" s="484">
        <f t="shared" si="17"/>
        <v>0</v>
      </c>
      <c r="L72" s="484">
        <f t="shared" si="17"/>
        <v>0</v>
      </c>
      <c r="M72" s="484">
        <f t="shared" si="17"/>
        <v>0</v>
      </c>
      <c r="N72" s="484">
        <f t="shared" si="17"/>
        <v>0</v>
      </c>
      <c r="O72" s="489"/>
    </row>
    <row r="73" spans="1:15" s="14" customFormat="1">
      <c r="A73" s="72"/>
      <c r="B73" s="481"/>
      <c r="C73" s="488"/>
      <c r="D73" s="71"/>
      <c r="E73" s="484"/>
      <c r="F73" s="484"/>
      <c r="G73" s="484"/>
      <c r="H73" s="484"/>
      <c r="I73" s="484"/>
      <c r="J73" s="484"/>
      <c r="K73" s="484"/>
      <c r="L73" s="484"/>
      <c r="M73" s="484"/>
      <c r="N73" s="484"/>
      <c r="O73" s="489"/>
    </row>
    <row r="74" spans="1:15" s="64" customFormat="1">
      <c r="A74" s="62"/>
      <c r="B74" s="603">
        <f>'1.  LRAMVA Summary'!B37</f>
        <v>0</v>
      </c>
      <c r="C74" s="784">
        <f>'2. LRAMVA Threshold'!L43</f>
        <v>0</v>
      </c>
      <c r="D74" s="46"/>
      <c r="E74" s="46"/>
      <c r="F74" s="46"/>
      <c r="G74" s="46"/>
      <c r="H74" s="46"/>
      <c r="I74" s="46"/>
      <c r="J74" s="46"/>
      <c r="K74" s="46"/>
      <c r="L74" s="46"/>
      <c r="M74" s="46"/>
      <c r="N74" s="46"/>
      <c r="O74" s="69"/>
    </row>
    <row r="75" spans="1:15" s="18" customFormat="1" outlineLevel="1">
      <c r="A75" s="4"/>
      <c r="B75" s="535" t="s">
        <v>514</v>
      </c>
      <c r="C75" s="785"/>
      <c r="D75" s="46"/>
      <c r="E75" s="46"/>
      <c r="F75" s="46"/>
      <c r="G75" s="46"/>
      <c r="H75" s="46"/>
      <c r="I75" s="46"/>
      <c r="J75" s="46"/>
      <c r="K75" s="46"/>
      <c r="L75" s="46"/>
      <c r="M75" s="46"/>
      <c r="N75" s="46"/>
      <c r="O75" s="69"/>
    </row>
    <row r="76" spans="1:15" s="18" customFormat="1" outlineLevel="1">
      <c r="A76" s="4"/>
      <c r="B76" s="535" t="s">
        <v>515</v>
      </c>
      <c r="C76" s="785"/>
      <c r="D76" s="46"/>
      <c r="E76" s="46"/>
      <c r="F76" s="46"/>
      <c r="G76" s="46"/>
      <c r="H76" s="46"/>
      <c r="I76" s="46"/>
      <c r="J76" s="46"/>
      <c r="K76" s="46"/>
      <c r="L76" s="46"/>
      <c r="M76" s="46"/>
      <c r="N76" s="46"/>
      <c r="O76" s="69"/>
    </row>
    <row r="77" spans="1:15" s="18" customFormat="1" outlineLevel="1">
      <c r="A77" s="4"/>
      <c r="B77" s="535" t="s">
        <v>491</v>
      </c>
      <c r="C77" s="785"/>
      <c r="D77" s="46"/>
      <c r="E77" s="46"/>
      <c r="F77" s="46"/>
      <c r="G77" s="46"/>
      <c r="H77" s="46"/>
      <c r="I77" s="46"/>
      <c r="J77" s="46"/>
      <c r="K77" s="46"/>
      <c r="L77" s="46"/>
      <c r="M77" s="46"/>
      <c r="N77" s="46"/>
      <c r="O77" s="69"/>
    </row>
    <row r="78" spans="1:15" s="18" customFormat="1">
      <c r="A78" s="4"/>
      <c r="B78" s="535" t="s">
        <v>516</v>
      </c>
      <c r="C78" s="786"/>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92" t="s">
        <v>517</v>
      </c>
      <c r="C79" s="488"/>
      <c r="D79" s="71"/>
      <c r="E79" s="484">
        <f t="shared" ref="E79:N79" si="19">ROUND(SUM(D78*E16+E78*E17)/12,4)</f>
        <v>0</v>
      </c>
      <c r="F79" s="484">
        <f t="shared" si="19"/>
        <v>0</v>
      </c>
      <c r="G79" s="484">
        <f t="shared" si="19"/>
        <v>0</v>
      </c>
      <c r="H79" s="484">
        <f t="shared" si="19"/>
        <v>0</v>
      </c>
      <c r="I79" s="484">
        <f t="shared" si="19"/>
        <v>0</v>
      </c>
      <c r="J79" s="484">
        <f t="shared" si="19"/>
        <v>0</v>
      </c>
      <c r="K79" s="484">
        <f t="shared" si="19"/>
        <v>0</v>
      </c>
      <c r="L79" s="484">
        <f t="shared" si="19"/>
        <v>0</v>
      </c>
      <c r="M79" s="484">
        <f t="shared" si="19"/>
        <v>0</v>
      </c>
      <c r="N79" s="484">
        <f t="shared" si="19"/>
        <v>0</v>
      </c>
      <c r="O79" s="489"/>
    </row>
    <row r="80" spans="1:15" s="14" customFormat="1">
      <c r="A80" s="72"/>
      <c r="B80" s="481"/>
      <c r="C80" s="488"/>
      <c r="D80" s="71"/>
      <c r="E80" s="484"/>
      <c r="F80" s="484"/>
      <c r="G80" s="484"/>
      <c r="H80" s="484"/>
      <c r="I80" s="484"/>
      <c r="J80" s="484"/>
      <c r="K80" s="484"/>
      <c r="L80" s="484"/>
      <c r="M80" s="484"/>
      <c r="N80" s="484"/>
      <c r="O80" s="489"/>
    </row>
    <row r="81" spans="1:15" s="64" customFormat="1">
      <c r="A81" s="62"/>
      <c r="B81" s="603">
        <f>'1.  LRAMVA Summary'!B38</f>
        <v>0</v>
      </c>
      <c r="C81" s="784">
        <f>'2. LRAMVA Threshold'!M43</f>
        <v>0</v>
      </c>
      <c r="D81" s="46"/>
      <c r="E81" s="46"/>
      <c r="F81" s="46"/>
      <c r="G81" s="46"/>
      <c r="H81" s="46"/>
      <c r="I81" s="46"/>
      <c r="J81" s="46"/>
      <c r="K81" s="46"/>
      <c r="L81" s="46"/>
      <c r="M81" s="46"/>
      <c r="N81" s="46"/>
      <c r="O81" s="69"/>
    </row>
    <row r="82" spans="1:15" s="18" customFormat="1" outlineLevel="1">
      <c r="A82" s="4"/>
      <c r="B82" s="535" t="s">
        <v>514</v>
      </c>
      <c r="C82" s="785"/>
      <c r="D82" s="46"/>
      <c r="E82" s="46"/>
      <c r="F82" s="46"/>
      <c r="G82" s="46"/>
      <c r="H82" s="46"/>
      <c r="I82" s="46"/>
      <c r="J82" s="46"/>
      <c r="K82" s="46"/>
      <c r="L82" s="46"/>
      <c r="M82" s="46"/>
      <c r="N82" s="46"/>
      <c r="O82" s="69"/>
    </row>
    <row r="83" spans="1:15" s="18" customFormat="1" outlineLevel="1">
      <c r="A83" s="4"/>
      <c r="B83" s="535" t="s">
        <v>515</v>
      </c>
      <c r="C83" s="785"/>
      <c r="D83" s="46"/>
      <c r="E83" s="46"/>
      <c r="F83" s="46"/>
      <c r="G83" s="46"/>
      <c r="H83" s="46"/>
      <c r="I83" s="46"/>
      <c r="J83" s="46"/>
      <c r="K83" s="46"/>
      <c r="L83" s="46"/>
      <c r="M83" s="46"/>
      <c r="N83" s="46"/>
      <c r="O83" s="69"/>
    </row>
    <row r="84" spans="1:15" s="18" customFormat="1" outlineLevel="1">
      <c r="A84" s="4"/>
      <c r="B84" s="535" t="s">
        <v>491</v>
      </c>
      <c r="C84" s="785"/>
      <c r="D84" s="46"/>
      <c r="E84" s="46"/>
      <c r="F84" s="46"/>
      <c r="G84" s="46"/>
      <c r="H84" s="46"/>
      <c r="I84" s="46"/>
      <c r="J84" s="46"/>
      <c r="K84" s="46"/>
      <c r="L84" s="46"/>
      <c r="M84" s="46"/>
      <c r="N84" s="46"/>
      <c r="O84" s="69"/>
    </row>
    <row r="85" spans="1:15" s="18" customFormat="1">
      <c r="A85" s="4"/>
      <c r="B85" s="535" t="s">
        <v>516</v>
      </c>
      <c r="C85" s="786"/>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92" t="s">
        <v>517</v>
      </c>
      <c r="C86" s="488"/>
      <c r="D86" s="71"/>
      <c r="E86" s="484">
        <f t="shared" ref="E86:N86" si="21">ROUND(SUM(D85*E16+E85*E17)/12,4)</f>
        <v>0</v>
      </c>
      <c r="F86" s="484">
        <f t="shared" si="21"/>
        <v>0</v>
      </c>
      <c r="G86" s="484">
        <f t="shared" si="21"/>
        <v>0</v>
      </c>
      <c r="H86" s="484">
        <f t="shared" si="21"/>
        <v>0</v>
      </c>
      <c r="I86" s="484">
        <f t="shared" si="21"/>
        <v>0</v>
      </c>
      <c r="J86" s="484">
        <f t="shared" si="21"/>
        <v>0</v>
      </c>
      <c r="K86" s="484">
        <f t="shared" si="21"/>
        <v>0</v>
      </c>
      <c r="L86" s="484">
        <f t="shared" si="21"/>
        <v>0</v>
      </c>
      <c r="M86" s="484">
        <f t="shared" si="21"/>
        <v>0</v>
      </c>
      <c r="N86" s="484">
        <f t="shared" si="21"/>
        <v>0</v>
      </c>
      <c r="O86" s="489"/>
    </row>
    <row r="87" spans="1:15" s="14" customFormat="1">
      <c r="A87" s="72"/>
      <c r="B87" s="481"/>
      <c r="C87" s="488"/>
      <c r="D87" s="71"/>
      <c r="E87" s="484"/>
      <c r="F87" s="484"/>
      <c r="G87" s="484"/>
      <c r="H87" s="484"/>
      <c r="I87" s="484"/>
      <c r="J87" s="484"/>
      <c r="K87" s="484"/>
      <c r="L87" s="484"/>
      <c r="M87" s="484"/>
      <c r="N87" s="484"/>
      <c r="O87" s="489"/>
    </row>
    <row r="88" spans="1:15" s="64" customFormat="1">
      <c r="A88" s="62"/>
      <c r="B88" s="603">
        <f>'1.  LRAMVA Summary'!B39</f>
        <v>0</v>
      </c>
      <c r="C88" s="784">
        <f>'2. LRAMVA Threshold'!N43</f>
        <v>0</v>
      </c>
      <c r="D88" s="46"/>
      <c r="E88" s="46"/>
      <c r="F88" s="46"/>
      <c r="G88" s="46"/>
      <c r="H88" s="46"/>
      <c r="I88" s="46"/>
      <c r="J88" s="46"/>
      <c r="K88" s="46"/>
      <c r="L88" s="46"/>
      <c r="M88" s="46"/>
      <c r="N88" s="46"/>
      <c r="O88" s="69"/>
    </row>
    <row r="89" spans="1:15" s="18" customFormat="1" outlineLevel="1">
      <c r="A89" s="4"/>
      <c r="B89" s="535" t="s">
        <v>514</v>
      </c>
      <c r="C89" s="785"/>
      <c r="D89" s="46"/>
      <c r="E89" s="46"/>
      <c r="F89" s="46"/>
      <c r="G89" s="46"/>
      <c r="H89" s="46"/>
      <c r="I89" s="46"/>
      <c r="J89" s="46"/>
      <c r="K89" s="46"/>
      <c r="L89" s="46"/>
      <c r="M89" s="46"/>
      <c r="N89" s="46"/>
      <c r="O89" s="69"/>
    </row>
    <row r="90" spans="1:15" s="18" customFormat="1" outlineLevel="1">
      <c r="A90" s="4"/>
      <c r="B90" s="535" t="s">
        <v>515</v>
      </c>
      <c r="C90" s="785"/>
      <c r="D90" s="46"/>
      <c r="E90" s="46"/>
      <c r="F90" s="46"/>
      <c r="G90" s="46"/>
      <c r="H90" s="46"/>
      <c r="I90" s="46"/>
      <c r="J90" s="46"/>
      <c r="K90" s="46"/>
      <c r="L90" s="46"/>
      <c r="M90" s="46"/>
      <c r="N90" s="46"/>
      <c r="O90" s="69"/>
    </row>
    <row r="91" spans="1:15" s="18" customFormat="1" outlineLevel="1">
      <c r="A91" s="4"/>
      <c r="B91" s="535" t="s">
        <v>491</v>
      </c>
      <c r="C91" s="785"/>
      <c r="D91" s="46"/>
      <c r="E91" s="46"/>
      <c r="F91" s="46"/>
      <c r="G91" s="46"/>
      <c r="H91" s="46"/>
      <c r="I91" s="46"/>
      <c r="J91" s="46"/>
      <c r="K91" s="46"/>
      <c r="L91" s="46"/>
      <c r="M91" s="46"/>
      <c r="N91" s="46"/>
      <c r="O91" s="69"/>
    </row>
    <row r="92" spans="1:15" s="18" customFormat="1">
      <c r="A92" s="4"/>
      <c r="B92" s="535" t="s">
        <v>516</v>
      </c>
      <c r="C92" s="786"/>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92" t="s">
        <v>517</v>
      </c>
      <c r="C93" s="488"/>
      <c r="D93" s="71"/>
      <c r="E93" s="484">
        <f t="shared" ref="E93:N93" si="23">ROUND(SUM(D92*E16+E92*E17)/12,4)</f>
        <v>0</v>
      </c>
      <c r="F93" s="484">
        <f t="shared" si="23"/>
        <v>0</v>
      </c>
      <c r="G93" s="484">
        <f t="shared" si="23"/>
        <v>0</v>
      </c>
      <c r="H93" s="484">
        <f t="shared" si="23"/>
        <v>0</v>
      </c>
      <c r="I93" s="484">
        <f t="shared" si="23"/>
        <v>0</v>
      </c>
      <c r="J93" s="484">
        <f t="shared" si="23"/>
        <v>0</v>
      </c>
      <c r="K93" s="484">
        <f t="shared" si="23"/>
        <v>0</v>
      </c>
      <c r="L93" s="484">
        <f t="shared" si="23"/>
        <v>0</v>
      </c>
      <c r="M93" s="484">
        <f t="shared" si="23"/>
        <v>0</v>
      </c>
      <c r="N93" s="484">
        <f t="shared" si="23"/>
        <v>0</v>
      </c>
      <c r="O93" s="489"/>
    </row>
    <row r="94" spans="1:15" s="14" customFormat="1">
      <c r="A94" s="72"/>
      <c r="B94" s="481"/>
      <c r="C94" s="488"/>
      <c r="D94" s="71"/>
      <c r="E94" s="484"/>
      <c r="F94" s="484"/>
      <c r="G94" s="484"/>
      <c r="H94" s="484"/>
      <c r="I94" s="484"/>
      <c r="J94" s="484"/>
      <c r="K94" s="484"/>
      <c r="L94" s="484"/>
      <c r="M94" s="484"/>
      <c r="N94" s="484"/>
      <c r="O94" s="489"/>
    </row>
    <row r="95" spans="1:15" s="64" customFormat="1">
      <c r="A95" s="62"/>
      <c r="B95" s="603">
        <f>'1.  LRAMVA Summary'!B40</f>
        <v>0</v>
      </c>
      <c r="C95" s="784">
        <f>'2. LRAMVA Threshold'!O43</f>
        <v>0</v>
      </c>
      <c r="D95" s="46"/>
      <c r="E95" s="46"/>
      <c r="F95" s="46"/>
      <c r="G95" s="46"/>
      <c r="H95" s="46"/>
      <c r="I95" s="46"/>
      <c r="J95" s="46"/>
      <c r="K95" s="46"/>
      <c r="L95" s="46"/>
      <c r="M95" s="46"/>
      <c r="N95" s="46"/>
      <c r="O95" s="69"/>
    </row>
    <row r="96" spans="1:15" s="18" customFormat="1" outlineLevel="1">
      <c r="A96" s="4"/>
      <c r="B96" s="535" t="s">
        <v>514</v>
      </c>
      <c r="C96" s="785"/>
      <c r="D96" s="46"/>
      <c r="E96" s="46"/>
      <c r="F96" s="46"/>
      <c r="G96" s="46"/>
      <c r="H96" s="46"/>
      <c r="I96" s="46"/>
      <c r="J96" s="46"/>
      <c r="K96" s="46"/>
      <c r="L96" s="46"/>
      <c r="M96" s="46"/>
      <c r="N96" s="46"/>
      <c r="O96" s="69"/>
    </row>
    <row r="97" spans="1:15" s="18" customFormat="1" outlineLevel="1">
      <c r="A97" s="4"/>
      <c r="B97" s="535" t="s">
        <v>515</v>
      </c>
      <c r="C97" s="785"/>
      <c r="D97" s="46"/>
      <c r="E97" s="46"/>
      <c r="F97" s="46"/>
      <c r="G97" s="46"/>
      <c r="H97" s="46"/>
      <c r="I97" s="46"/>
      <c r="J97" s="46"/>
      <c r="K97" s="46"/>
      <c r="L97" s="46"/>
      <c r="M97" s="46"/>
      <c r="N97" s="46"/>
      <c r="O97" s="69"/>
    </row>
    <row r="98" spans="1:15" s="18" customFormat="1" outlineLevel="1">
      <c r="A98" s="4"/>
      <c r="B98" s="535" t="s">
        <v>491</v>
      </c>
      <c r="C98" s="785"/>
      <c r="D98" s="46"/>
      <c r="E98" s="46"/>
      <c r="F98" s="46"/>
      <c r="G98" s="46"/>
      <c r="H98" s="46"/>
      <c r="I98" s="46"/>
      <c r="J98" s="46"/>
      <c r="K98" s="46"/>
      <c r="L98" s="46"/>
      <c r="M98" s="46"/>
      <c r="N98" s="46"/>
      <c r="O98" s="69"/>
    </row>
    <row r="99" spans="1:15" s="18" customFormat="1">
      <c r="A99" s="4"/>
      <c r="B99" s="535" t="s">
        <v>516</v>
      </c>
      <c r="C99" s="786"/>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92" t="s">
        <v>517</v>
      </c>
      <c r="C100" s="488"/>
      <c r="D100" s="71"/>
      <c r="E100" s="484">
        <f t="shared" ref="E100:N100" si="25">ROUND(SUM(D99*E16+E99*E17)/12,4)</f>
        <v>0</v>
      </c>
      <c r="F100" s="484">
        <f t="shared" si="25"/>
        <v>0</v>
      </c>
      <c r="G100" s="484">
        <f t="shared" si="25"/>
        <v>0</v>
      </c>
      <c r="H100" s="484">
        <f t="shared" si="25"/>
        <v>0</v>
      </c>
      <c r="I100" s="484">
        <f t="shared" si="25"/>
        <v>0</v>
      </c>
      <c r="J100" s="484">
        <f t="shared" si="25"/>
        <v>0</v>
      </c>
      <c r="K100" s="484">
        <f t="shared" si="25"/>
        <v>0</v>
      </c>
      <c r="L100" s="484">
        <f t="shared" si="25"/>
        <v>0</v>
      </c>
      <c r="M100" s="484">
        <f t="shared" si="25"/>
        <v>0</v>
      </c>
      <c r="N100" s="484">
        <f t="shared" si="25"/>
        <v>0</v>
      </c>
      <c r="O100" s="489"/>
    </row>
    <row r="101" spans="1:15" s="14" customFormat="1">
      <c r="A101" s="72"/>
      <c r="B101" s="481"/>
      <c r="C101" s="488"/>
      <c r="D101" s="71"/>
      <c r="E101" s="484"/>
      <c r="F101" s="484"/>
      <c r="G101" s="484"/>
      <c r="H101" s="484"/>
      <c r="I101" s="484"/>
      <c r="J101" s="484"/>
      <c r="K101" s="484"/>
      <c r="L101" s="484"/>
      <c r="M101" s="484"/>
      <c r="N101" s="484"/>
      <c r="O101" s="489"/>
    </row>
    <row r="102" spans="1:15" s="64" customFormat="1">
      <c r="A102" s="62"/>
      <c r="B102" s="603">
        <f>'1.  LRAMVA Summary'!B41</f>
        <v>0</v>
      </c>
      <c r="C102" s="784">
        <f>'2. LRAMVA Threshold'!P43</f>
        <v>0</v>
      </c>
      <c r="D102" s="46"/>
      <c r="E102" s="46"/>
      <c r="F102" s="46"/>
      <c r="G102" s="46"/>
      <c r="H102" s="46"/>
      <c r="I102" s="46"/>
      <c r="J102" s="46"/>
      <c r="K102" s="46"/>
      <c r="L102" s="46"/>
      <c r="M102" s="46"/>
      <c r="N102" s="46"/>
      <c r="O102" s="69"/>
    </row>
    <row r="103" spans="1:15" s="18" customFormat="1" outlineLevel="1">
      <c r="A103" s="4"/>
      <c r="B103" s="535" t="s">
        <v>514</v>
      </c>
      <c r="C103" s="785"/>
      <c r="D103" s="46"/>
      <c r="E103" s="46"/>
      <c r="F103" s="46"/>
      <c r="G103" s="46"/>
      <c r="H103" s="46"/>
      <c r="I103" s="46"/>
      <c r="J103" s="46"/>
      <c r="K103" s="46"/>
      <c r="L103" s="46"/>
      <c r="M103" s="46"/>
      <c r="N103" s="46"/>
      <c r="O103" s="69"/>
    </row>
    <row r="104" spans="1:15" s="18" customFormat="1" outlineLevel="1">
      <c r="A104" s="4"/>
      <c r="B104" s="535" t="s">
        <v>515</v>
      </c>
      <c r="C104" s="785"/>
      <c r="D104" s="46"/>
      <c r="E104" s="46"/>
      <c r="F104" s="46"/>
      <c r="G104" s="46"/>
      <c r="H104" s="46"/>
      <c r="I104" s="46"/>
      <c r="J104" s="46"/>
      <c r="K104" s="46"/>
      <c r="L104" s="46"/>
      <c r="M104" s="46"/>
      <c r="N104" s="46"/>
      <c r="O104" s="69"/>
    </row>
    <row r="105" spans="1:15" s="18" customFormat="1" outlineLevel="1">
      <c r="A105" s="4"/>
      <c r="B105" s="535" t="s">
        <v>491</v>
      </c>
      <c r="C105" s="785"/>
      <c r="D105" s="46"/>
      <c r="E105" s="46"/>
      <c r="F105" s="46"/>
      <c r="G105" s="46"/>
      <c r="H105" s="46"/>
      <c r="I105" s="46"/>
      <c r="J105" s="46"/>
      <c r="K105" s="46"/>
      <c r="L105" s="46"/>
      <c r="M105" s="46"/>
      <c r="N105" s="46"/>
      <c r="O105" s="69"/>
    </row>
    <row r="106" spans="1:15" s="18" customFormat="1">
      <c r="A106" s="4"/>
      <c r="B106" s="535" t="s">
        <v>516</v>
      </c>
      <c r="C106" s="786"/>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92" t="s">
        <v>517</v>
      </c>
      <c r="C107" s="488"/>
      <c r="D107" s="71"/>
      <c r="E107" s="484">
        <f t="shared" ref="E107:N107" si="27">ROUND(SUM(D106*E16+E106*E17)/12,4)</f>
        <v>0</v>
      </c>
      <c r="F107" s="484">
        <f t="shared" si="27"/>
        <v>0</v>
      </c>
      <c r="G107" s="484">
        <f t="shared" si="27"/>
        <v>0</v>
      </c>
      <c r="H107" s="484">
        <f t="shared" si="27"/>
        <v>0</v>
      </c>
      <c r="I107" s="484">
        <f t="shared" si="27"/>
        <v>0</v>
      </c>
      <c r="J107" s="484">
        <f t="shared" si="27"/>
        <v>0</v>
      </c>
      <c r="K107" s="484">
        <f t="shared" si="27"/>
        <v>0</v>
      </c>
      <c r="L107" s="484">
        <f t="shared" si="27"/>
        <v>0</v>
      </c>
      <c r="M107" s="484">
        <f t="shared" si="27"/>
        <v>0</v>
      </c>
      <c r="N107" s="484">
        <f t="shared" si="27"/>
        <v>0</v>
      </c>
      <c r="O107" s="489"/>
    </row>
    <row r="108" spans="1:15" s="14" customFormat="1">
      <c r="A108" s="72"/>
      <c r="B108" s="481"/>
      <c r="C108" s="488"/>
      <c r="D108" s="71"/>
      <c r="E108" s="484"/>
      <c r="F108" s="484"/>
      <c r="G108" s="484"/>
      <c r="H108" s="484"/>
      <c r="I108" s="484"/>
      <c r="J108" s="484"/>
      <c r="K108" s="484"/>
      <c r="L108" s="484"/>
      <c r="M108" s="484"/>
      <c r="N108" s="484"/>
      <c r="O108" s="489"/>
    </row>
    <row r="109" spans="1:15" s="64" customFormat="1">
      <c r="A109" s="62"/>
      <c r="B109" s="603">
        <f>'1.  LRAMVA Summary'!B42</f>
        <v>0</v>
      </c>
      <c r="C109" s="784">
        <f>'2. LRAMVA Threshold'!Q43</f>
        <v>0</v>
      </c>
      <c r="D109" s="46"/>
      <c r="E109" s="46"/>
      <c r="F109" s="46"/>
      <c r="G109" s="46"/>
      <c r="H109" s="46"/>
      <c r="I109" s="46"/>
      <c r="J109" s="46"/>
      <c r="K109" s="46"/>
      <c r="L109" s="46"/>
      <c r="M109" s="46"/>
      <c r="N109" s="46"/>
      <c r="O109" s="69"/>
    </row>
    <row r="110" spans="1:15" s="18" customFormat="1" outlineLevel="1">
      <c r="A110" s="4"/>
      <c r="B110" s="535" t="s">
        <v>514</v>
      </c>
      <c r="C110" s="785"/>
      <c r="D110" s="46"/>
      <c r="E110" s="46"/>
      <c r="F110" s="46"/>
      <c r="G110" s="46"/>
      <c r="H110" s="46"/>
      <c r="I110" s="46"/>
      <c r="J110" s="46"/>
      <c r="K110" s="46"/>
      <c r="L110" s="46"/>
      <c r="M110" s="46"/>
      <c r="N110" s="46"/>
      <c r="O110" s="69"/>
    </row>
    <row r="111" spans="1:15" s="18" customFormat="1" outlineLevel="1">
      <c r="A111" s="4"/>
      <c r="B111" s="535" t="s">
        <v>515</v>
      </c>
      <c r="C111" s="785"/>
      <c r="D111" s="46"/>
      <c r="E111" s="46"/>
      <c r="F111" s="46"/>
      <c r="G111" s="46"/>
      <c r="H111" s="46"/>
      <c r="I111" s="46"/>
      <c r="J111" s="46"/>
      <c r="K111" s="46"/>
      <c r="L111" s="46"/>
      <c r="M111" s="46"/>
      <c r="N111" s="46"/>
      <c r="O111" s="69"/>
    </row>
    <row r="112" spans="1:15" s="18" customFormat="1" outlineLevel="1">
      <c r="A112" s="4"/>
      <c r="B112" s="535" t="s">
        <v>491</v>
      </c>
      <c r="C112" s="785"/>
      <c r="D112" s="46"/>
      <c r="E112" s="46"/>
      <c r="F112" s="46"/>
      <c r="G112" s="46"/>
      <c r="H112" s="46"/>
      <c r="I112" s="46"/>
      <c r="J112" s="46"/>
      <c r="K112" s="46"/>
      <c r="L112" s="46"/>
      <c r="M112" s="46"/>
      <c r="N112" s="46"/>
      <c r="O112" s="69"/>
    </row>
    <row r="113" spans="1:17" s="18" customFormat="1">
      <c r="A113" s="4"/>
      <c r="B113" s="535" t="s">
        <v>516</v>
      </c>
      <c r="C113" s="786"/>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92" t="s">
        <v>517</v>
      </c>
      <c r="C114" s="488"/>
      <c r="D114" s="71"/>
      <c r="E114" s="484">
        <f t="shared" ref="E114:N114" si="29">ROUND(SUM(D113*E16+E113*E17)/12,4)</f>
        <v>0</v>
      </c>
      <c r="F114" s="484">
        <f t="shared" si="29"/>
        <v>0</v>
      </c>
      <c r="G114" s="484">
        <f t="shared" si="29"/>
        <v>0</v>
      </c>
      <c r="H114" s="484">
        <f t="shared" si="29"/>
        <v>0</v>
      </c>
      <c r="I114" s="484">
        <f t="shared" si="29"/>
        <v>0</v>
      </c>
      <c r="J114" s="484">
        <f t="shared" si="29"/>
        <v>0</v>
      </c>
      <c r="K114" s="484">
        <f t="shared" si="29"/>
        <v>0</v>
      </c>
      <c r="L114" s="484">
        <f t="shared" si="29"/>
        <v>0</v>
      </c>
      <c r="M114" s="484">
        <f t="shared" si="29"/>
        <v>0</v>
      </c>
      <c r="N114" s="484">
        <f t="shared" si="29"/>
        <v>0</v>
      </c>
      <c r="O114" s="489"/>
    </row>
    <row r="115" spans="1:17" s="70" customFormat="1" ht="14.25">
      <c r="A115" s="72"/>
      <c r="B115" s="74"/>
      <c r="C115" s="81"/>
      <c r="D115" s="75"/>
      <c r="E115" s="75"/>
      <c r="F115" s="75"/>
      <c r="G115" s="75"/>
      <c r="H115" s="75"/>
      <c r="I115" s="75"/>
      <c r="J115" s="75"/>
      <c r="K115" s="495"/>
      <c r="L115" s="496"/>
      <c r="M115" s="496"/>
      <c r="N115" s="496"/>
      <c r="O115" s="497"/>
    </row>
    <row r="116" spans="1:17" s="3" customFormat="1" ht="21" customHeight="1">
      <c r="A116" s="4"/>
      <c r="B116" s="498" t="s">
        <v>625</v>
      </c>
      <c r="C116" s="98"/>
      <c r="D116" s="499"/>
      <c r="E116" s="499"/>
      <c r="F116" s="499"/>
      <c r="G116" s="499"/>
      <c r="H116" s="499"/>
      <c r="I116" s="499"/>
      <c r="J116" s="499"/>
      <c r="K116" s="499"/>
      <c r="L116" s="499"/>
      <c r="M116" s="499"/>
      <c r="N116" s="499"/>
      <c r="O116" s="499"/>
    </row>
    <row r="119" spans="1:17" ht="15.75">
      <c r="B119" s="118" t="s">
        <v>485</v>
      </c>
      <c r="J119" s="18"/>
    </row>
    <row r="120" spans="1:17" s="14" customFormat="1" ht="75.599999999999994" customHeight="1">
      <c r="A120" s="72"/>
      <c r="B120" s="788" t="s">
        <v>689</v>
      </c>
      <c r="C120" s="788"/>
      <c r="D120" s="788"/>
      <c r="E120" s="788"/>
      <c r="F120" s="788"/>
      <c r="G120" s="788"/>
      <c r="H120" s="788"/>
      <c r="I120" s="788"/>
      <c r="J120" s="788"/>
      <c r="K120" s="788"/>
      <c r="L120" s="788"/>
      <c r="M120" s="788"/>
      <c r="N120" s="788"/>
      <c r="O120" s="788"/>
      <c r="P120" s="788"/>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 50kW to 4999 kW</v>
      </c>
      <c r="F122" s="244" t="str">
        <f>'1.  LRAMVA Summary'!G52</f>
        <v>Unmettered Scattered Load</v>
      </c>
      <c r="G122" s="244" t="str">
        <f>'1.  LRAMVA Summary'!H52</f>
        <v>Sentinel Lighiting</v>
      </c>
      <c r="H122" s="244" t="str">
        <f>'1.  LRAMVA Summary'!I52</f>
        <v>Street Lighting</v>
      </c>
      <c r="I122" s="244" t="str">
        <f>'1.  LRAMVA Summary'!J52</f>
        <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4"/>
      <c r="C123" s="585" t="str">
        <f>'1.  LRAMVA Summary'!D53</f>
        <v>kWh</v>
      </c>
      <c r="D123" s="585" t="str">
        <f>'1.  LRAMVA Summary'!E53</f>
        <v>kWh</v>
      </c>
      <c r="E123" s="585" t="str">
        <f>'1.  LRAMVA Summary'!F53</f>
        <v>kw</v>
      </c>
      <c r="F123" s="585" t="str">
        <f>'1.  LRAMVA Summary'!G53</f>
        <v>kWh</v>
      </c>
      <c r="G123" s="585" t="str">
        <f>'1.  LRAMVA Summary'!H53</f>
        <v>kw</v>
      </c>
      <c r="H123" s="585" t="str">
        <f>'1.  LRAMVA Summary'!I53</f>
        <v>kw</v>
      </c>
      <c r="I123" s="585">
        <f>'1.  LRAMVA Summary'!J53</f>
        <v>0</v>
      </c>
      <c r="J123" s="585">
        <f>'1.  LRAMVA Summary'!K53</f>
        <v>0</v>
      </c>
      <c r="K123" s="585">
        <f>'1.  LRAMVA Summary'!L53</f>
        <v>0</v>
      </c>
      <c r="L123" s="585">
        <f>'1.  LRAMVA Summary'!M53</f>
        <v>0</v>
      </c>
      <c r="M123" s="585">
        <f>'1.  LRAMVA Summary'!N53</f>
        <v>0</v>
      </c>
      <c r="N123" s="585">
        <f>'1.  LRAMVA Summary'!O53</f>
        <v>0</v>
      </c>
      <c r="O123" s="585">
        <f>'1.  LRAMVA Summary'!P53</f>
        <v>0</v>
      </c>
      <c r="P123" s="586">
        <f>'1.  LRAMVA Summary'!Q53</f>
        <v>0</v>
      </c>
    </row>
    <row r="124" spans="1:17">
      <c r="B124" s="500">
        <v>2011</v>
      </c>
      <c r="C124" s="680">
        <f t="shared" ref="C124:C129" si="30">HLOOKUP(B124,$E$15:$O$114,9,FALSE)</f>
        <v>1.0200000000000001E-2</v>
      </c>
      <c r="D124" s="681">
        <f>HLOOKUP(B124,$E$15:$O$114,16,FALSE)</f>
        <v>1.2200000000000001E-2</v>
      </c>
      <c r="E124" s="682">
        <f>HLOOKUP(B124,$E$15:$O$114,23,FALSE)</f>
        <v>2.6063999999999998</v>
      </c>
      <c r="F124" s="681">
        <f>HLOOKUP(B124,$E$15:$O$114,30,FALSE)</f>
        <v>1.2500000000000001E-2</v>
      </c>
      <c r="G124" s="682">
        <f>HLOOKUP(B124,$E$15:$O$114,37,FALSE)</f>
        <v>6.7270000000000003</v>
      </c>
      <c r="H124" s="681">
        <f>HLOOKUP(B124,$E$15:$O$114,44,FALSE)</f>
        <v>14.412000000000001</v>
      </c>
      <c r="I124" s="682">
        <f>HLOOKUP(B124,$E$15:$O$114,51,FALSE)</f>
        <v>0</v>
      </c>
      <c r="J124" s="682">
        <f>HLOOKUP(B124,$E$15:$O$114,58,FALSE)</f>
        <v>0</v>
      </c>
      <c r="K124" s="682">
        <f>HLOOKUP(B124,$E$15:$O$114,65,FALSE)</f>
        <v>0</v>
      </c>
      <c r="L124" s="682">
        <f>HLOOKUP(B124,$E$15:$O$114,72,FALSE)</f>
        <v>0</v>
      </c>
      <c r="M124" s="682">
        <f>HLOOKUP(B124,$E$15:$O$114,79,FALSE)</f>
        <v>0</v>
      </c>
      <c r="N124" s="682">
        <f>HLOOKUP(B124,$E$15:$O$114,86,FALSE)</f>
        <v>0</v>
      </c>
      <c r="O124" s="682">
        <f>HLOOKUP(B124,$E$15:$O$114,93,FALSE)</f>
        <v>0</v>
      </c>
      <c r="P124" s="682">
        <f>HLOOKUP(B124,$E$15:$O$114,100,FALSE)</f>
        <v>0</v>
      </c>
    </row>
    <row r="125" spans="1:17">
      <c r="B125" s="501">
        <v>2012</v>
      </c>
      <c r="C125" s="683">
        <f t="shared" si="30"/>
        <v>1.35E-2</v>
      </c>
      <c r="D125" s="684">
        <f>HLOOKUP(B125,$E$15:$O$114,16,FALSE)</f>
        <v>1.7399999999999999E-2</v>
      </c>
      <c r="E125" s="685">
        <f>HLOOKUP(B125,$E$15:$O$114,23,FALSE)</f>
        <v>3.6404999999999998</v>
      </c>
      <c r="F125" s="684">
        <f>HLOOKUP(B125,$E$15:$O$114,30,FALSE)</f>
        <v>3.2599999999999997E-2</v>
      </c>
      <c r="G125" s="685">
        <f>HLOOKUP(B125,$E$15:$O$114,37,FALSE)</f>
        <v>8.6067</v>
      </c>
      <c r="H125" s="684">
        <f>HLOOKUP(B125,$E$15:$O$114,44,FALSE)</f>
        <v>14.412000000000001</v>
      </c>
      <c r="I125" s="685">
        <f>HLOOKUP(B125,$E$15:$O$114,51,FALSE)</f>
        <v>0</v>
      </c>
      <c r="J125" s="685">
        <f>HLOOKUP(B125,$E$15:$O$114,58,FALSE)</f>
        <v>0</v>
      </c>
      <c r="K125" s="685">
        <f>HLOOKUP(B125,$E$15:$O$114,65,FALSE)</f>
        <v>0</v>
      </c>
      <c r="L125" s="685">
        <f>HLOOKUP(B125,$E$15:$O$114,72,FALSE)</f>
        <v>0</v>
      </c>
      <c r="M125" s="685">
        <f>HLOOKUP(B125,$E$15:$O$114,79,FALSE)</f>
        <v>0</v>
      </c>
      <c r="N125" s="685">
        <f>HLOOKUP(B125,$E$15:$O$114,86,FALSE)</f>
        <v>0</v>
      </c>
      <c r="O125" s="685">
        <f>HLOOKUP(B125,$E$15:$O$114,93,FALSE)</f>
        <v>0</v>
      </c>
      <c r="P125" s="685">
        <f t="shared" ref="P125:P133" si="31">HLOOKUP(B125,$E$15:$O$114,100,FALSE)</f>
        <v>0</v>
      </c>
    </row>
    <row r="126" spans="1:17">
      <c r="B126" s="501">
        <v>2013</v>
      </c>
      <c r="C126" s="683">
        <f t="shared" si="30"/>
        <v>1.3599999999999999E-2</v>
      </c>
      <c r="D126" s="684">
        <f t="shared" ref="D126:D133" si="32">HLOOKUP(B126,$E$15:$O$114,16,FALSE)</f>
        <v>1.7500000000000002E-2</v>
      </c>
      <c r="E126" s="685">
        <f t="shared" ref="E126:E133" si="33">HLOOKUP(B126,$E$15:$O$114,23,FALSE)</f>
        <v>3.6006</v>
      </c>
      <c r="F126" s="684">
        <f t="shared" ref="F126:F133" si="34">HLOOKUP(B126,$E$15:$O$114,30,FALSE)</f>
        <v>3.2800000000000003E-2</v>
      </c>
      <c r="G126" s="685">
        <f t="shared" ref="G126:G132" si="35">HLOOKUP(B126,$E$15:$O$114,37,FALSE)</f>
        <v>10.155200000000001</v>
      </c>
      <c r="H126" s="684">
        <f t="shared" ref="H126:H133" si="36">HLOOKUP(B126,$E$15:$O$114,44,FALSE)</f>
        <v>18.3108</v>
      </c>
      <c r="I126" s="685">
        <f t="shared" ref="I126:I133" si="37">HLOOKUP(B126,$E$15:$O$114,51,FALSE)</f>
        <v>0</v>
      </c>
      <c r="J126" s="685">
        <f t="shared" ref="J126:J133" si="38">HLOOKUP(B126,$E$15:$O$114,58,FALSE)</f>
        <v>0</v>
      </c>
      <c r="K126" s="685">
        <f t="shared" ref="K126:K133" si="39">HLOOKUP(B126,$E$15:$O$114,65,FALSE)</f>
        <v>0</v>
      </c>
      <c r="L126" s="685">
        <f>HLOOKUP(B126,$E$15:$O$114,72,FALSE)</f>
        <v>0</v>
      </c>
      <c r="M126" s="685">
        <f t="shared" ref="M126:M133" si="40">HLOOKUP(B126,$E$15:$O$114,79,FALSE)</f>
        <v>0</v>
      </c>
      <c r="N126" s="685">
        <f t="shared" ref="N126:N133" si="41">HLOOKUP(B126,$E$15:$O$114,86,FALSE)</f>
        <v>0</v>
      </c>
      <c r="O126" s="685">
        <f t="shared" ref="O126:O133" si="42">HLOOKUP(B126,$E$15:$O$114,93,FALSE)</f>
        <v>0</v>
      </c>
      <c r="P126" s="685">
        <f t="shared" si="31"/>
        <v>0</v>
      </c>
    </row>
    <row r="127" spans="1:17">
      <c r="B127" s="501">
        <v>2014</v>
      </c>
      <c r="C127" s="683">
        <f t="shared" si="30"/>
        <v>1.38E-2</v>
      </c>
      <c r="D127" s="684">
        <f>HLOOKUP(B127,$E$15:$O$114,16,FALSE)</f>
        <v>1.77E-2</v>
      </c>
      <c r="E127" s="685">
        <f>HLOOKUP(B127,$E$15:$O$114,23,FALSE)</f>
        <v>3.5874999999999999</v>
      </c>
      <c r="F127" s="684">
        <f>HLOOKUP(B127,$E$15:$O$114,30,FALSE)</f>
        <v>3.32E-2</v>
      </c>
      <c r="G127" s="685">
        <f>HLOOKUP(B127,$E$15:$O$114,37,FALSE)</f>
        <v>13.6395</v>
      </c>
      <c r="H127" s="684">
        <f>HLOOKUP(B127,$E$15:$O$114,44,FALSE)</f>
        <v>20.3873</v>
      </c>
      <c r="I127" s="685">
        <f>HLOOKUP(B127,$E$15:$O$114,51,FALSE)</f>
        <v>0</v>
      </c>
      <c r="J127" s="685">
        <f>HLOOKUP(B127,$E$15:$O$114,58,FALSE)</f>
        <v>0</v>
      </c>
      <c r="K127" s="685">
        <f>HLOOKUP(B127,$E$15:$O$114,65,FALSE)</f>
        <v>0</v>
      </c>
      <c r="L127" s="685">
        <f>HLOOKUP(B127,$E$15:$O$114,72,FALSE)</f>
        <v>0</v>
      </c>
      <c r="M127" s="685">
        <f>HLOOKUP(B127,$E$15:$O$114,79,FALSE)</f>
        <v>0</v>
      </c>
      <c r="N127" s="685">
        <f>HLOOKUP(B127,$E$15:$O$114,86,FALSE)</f>
        <v>0</v>
      </c>
      <c r="O127" s="685">
        <f>HLOOKUP(B127,$E$15:$O$114,93,FALSE)</f>
        <v>0</v>
      </c>
      <c r="P127" s="685">
        <f>HLOOKUP(B127,$E$15:$O$114,100,FALSE)</f>
        <v>0</v>
      </c>
    </row>
    <row r="128" spans="1:17">
      <c r="B128" s="501">
        <v>2015</v>
      </c>
      <c r="C128" s="683">
        <f t="shared" si="30"/>
        <v>1.4E-2</v>
      </c>
      <c r="D128" s="684">
        <f t="shared" si="32"/>
        <v>1.7899999999999999E-2</v>
      </c>
      <c r="E128" s="685">
        <f t="shared" si="33"/>
        <v>3.6185</v>
      </c>
      <c r="F128" s="684">
        <f t="shared" si="34"/>
        <v>3.3599999999999998E-2</v>
      </c>
      <c r="G128" s="685">
        <f t="shared" si="35"/>
        <v>15.043699999999999</v>
      </c>
      <c r="H128" s="684">
        <f t="shared" si="36"/>
        <v>20.6218</v>
      </c>
      <c r="I128" s="685">
        <f t="shared" si="37"/>
        <v>0</v>
      </c>
      <c r="J128" s="685">
        <f t="shared" si="38"/>
        <v>0</v>
      </c>
      <c r="K128" s="685">
        <f t="shared" si="39"/>
        <v>0</v>
      </c>
      <c r="L128" s="685">
        <f t="shared" ref="L128:L133" si="43">HLOOKUP(B128,$E$15:$O$114,72,FALSE)</f>
        <v>0</v>
      </c>
      <c r="M128" s="685">
        <f t="shared" si="40"/>
        <v>0</v>
      </c>
      <c r="N128" s="685">
        <f t="shared" si="41"/>
        <v>0</v>
      </c>
      <c r="O128" s="685">
        <f t="shared" si="42"/>
        <v>0</v>
      </c>
      <c r="P128" s="685">
        <f t="shared" si="31"/>
        <v>0</v>
      </c>
    </row>
    <row r="129" spans="2:16">
      <c r="B129" s="501">
        <v>2016</v>
      </c>
      <c r="C129" s="683">
        <f t="shared" si="30"/>
        <v>1.4E-2</v>
      </c>
      <c r="D129" s="684">
        <f t="shared" si="32"/>
        <v>1.7899999999999999E-2</v>
      </c>
      <c r="E129" s="685">
        <f t="shared" si="33"/>
        <v>3.6185</v>
      </c>
      <c r="F129" s="684">
        <f t="shared" si="34"/>
        <v>3.3599999999999998E-2</v>
      </c>
      <c r="G129" s="685">
        <f t="shared" si="35"/>
        <v>15.043699999999999</v>
      </c>
      <c r="H129" s="684">
        <f t="shared" si="36"/>
        <v>20.6218</v>
      </c>
      <c r="I129" s="685">
        <f t="shared" si="37"/>
        <v>0</v>
      </c>
      <c r="J129" s="685">
        <f t="shared" si="38"/>
        <v>0</v>
      </c>
      <c r="K129" s="685">
        <f t="shared" si="39"/>
        <v>0</v>
      </c>
      <c r="L129" s="685">
        <f t="shared" si="43"/>
        <v>0</v>
      </c>
      <c r="M129" s="685">
        <f t="shared" si="40"/>
        <v>0</v>
      </c>
      <c r="N129" s="685">
        <f t="shared" si="41"/>
        <v>0</v>
      </c>
      <c r="O129" s="685">
        <f t="shared" si="42"/>
        <v>0</v>
      </c>
      <c r="P129" s="685">
        <f t="shared" si="31"/>
        <v>0</v>
      </c>
    </row>
    <row r="130" spans="2:16">
      <c r="B130" s="501">
        <v>2017</v>
      </c>
      <c r="C130" s="683">
        <f>HLOOKUP(B130,$E$15:$O$114,9,FALSE)</f>
        <v>1.4E-2</v>
      </c>
      <c r="D130" s="684">
        <f t="shared" si="32"/>
        <v>1.7899999999999999E-2</v>
      </c>
      <c r="E130" s="685">
        <f t="shared" si="33"/>
        <v>3.6185</v>
      </c>
      <c r="F130" s="684">
        <f t="shared" si="34"/>
        <v>3.3599999999999998E-2</v>
      </c>
      <c r="G130" s="685">
        <f t="shared" si="35"/>
        <v>15.043699999999999</v>
      </c>
      <c r="H130" s="684">
        <f t="shared" si="36"/>
        <v>20.6218</v>
      </c>
      <c r="I130" s="685">
        <f t="shared" si="37"/>
        <v>0</v>
      </c>
      <c r="J130" s="685">
        <f t="shared" si="38"/>
        <v>0</v>
      </c>
      <c r="K130" s="685">
        <f t="shared" si="39"/>
        <v>0</v>
      </c>
      <c r="L130" s="685">
        <f t="shared" si="43"/>
        <v>0</v>
      </c>
      <c r="M130" s="685">
        <f t="shared" si="40"/>
        <v>0</v>
      </c>
      <c r="N130" s="685">
        <f t="shared" si="41"/>
        <v>0</v>
      </c>
      <c r="O130" s="685">
        <f t="shared" si="42"/>
        <v>0</v>
      </c>
      <c r="P130" s="685">
        <f t="shared" si="31"/>
        <v>0</v>
      </c>
    </row>
    <row r="131" spans="2:16" hidden="1">
      <c r="B131" s="501">
        <v>2018</v>
      </c>
      <c r="C131" s="683">
        <f t="shared" ref="C131:C133" si="44">HLOOKUP(B131,$E$15:$O$114,9,FALSE)</f>
        <v>0</v>
      </c>
      <c r="D131" s="684">
        <f t="shared" si="32"/>
        <v>0</v>
      </c>
      <c r="E131" s="685">
        <f t="shared" si="33"/>
        <v>0</v>
      </c>
      <c r="F131" s="684">
        <f t="shared" si="34"/>
        <v>0</v>
      </c>
      <c r="G131" s="685">
        <f t="shared" si="35"/>
        <v>0</v>
      </c>
      <c r="H131" s="684">
        <f t="shared" si="36"/>
        <v>0</v>
      </c>
      <c r="I131" s="685">
        <f t="shared" si="37"/>
        <v>0</v>
      </c>
      <c r="J131" s="685">
        <f t="shared" si="38"/>
        <v>0</v>
      </c>
      <c r="K131" s="685">
        <f t="shared" si="39"/>
        <v>0</v>
      </c>
      <c r="L131" s="685">
        <f t="shared" si="43"/>
        <v>0</v>
      </c>
      <c r="M131" s="685">
        <f t="shared" si="40"/>
        <v>0</v>
      </c>
      <c r="N131" s="685">
        <f t="shared" si="41"/>
        <v>0</v>
      </c>
      <c r="O131" s="685">
        <f t="shared" si="42"/>
        <v>0</v>
      </c>
      <c r="P131" s="685">
        <f t="shared" si="31"/>
        <v>0</v>
      </c>
    </row>
    <row r="132" spans="2:16" hidden="1">
      <c r="B132" s="501">
        <v>2019</v>
      </c>
      <c r="C132" s="683">
        <f t="shared" si="44"/>
        <v>0</v>
      </c>
      <c r="D132" s="684">
        <f t="shared" si="32"/>
        <v>0</v>
      </c>
      <c r="E132" s="685">
        <f t="shared" si="33"/>
        <v>0</v>
      </c>
      <c r="F132" s="684">
        <f t="shared" si="34"/>
        <v>0</v>
      </c>
      <c r="G132" s="685">
        <f t="shared" si="35"/>
        <v>0</v>
      </c>
      <c r="H132" s="684">
        <f t="shared" si="36"/>
        <v>0</v>
      </c>
      <c r="I132" s="685">
        <f t="shared" si="37"/>
        <v>0</v>
      </c>
      <c r="J132" s="685">
        <f t="shared" si="38"/>
        <v>0</v>
      </c>
      <c r="K132" s="685">
        <f t="shared" si="39"/>
        <v>0</v>
      </c>
      <c r="L132" s="685">
        <f t="shared" si="43"/>
        <v>0</v>
      </c>
      <c r="M132" s="685">
        <f t="shared" si="40"/>
        <v>0</v>
      </c>
      <c r="N132" s="685">
        <f t="shared" si="41"/>
        <v>0</v>
      </c>
      <c r="O132" s="685">
        <f t="shared" si="42"/>
        <v>0</v>
      </c>
      <c r="P132" s="685">
        <f t="shared" si="31"/>
        <v>0</v>
      </c>
    </row>
    <row r="133" spans="2:16" hidden="1">
      <c r="B133" s="502">
        <v>2020</v>
      </c>
      <c r="C133" s="686">
        <f t="shared" si="44"/>
        <v>0</v>
      </c>
      <c r="D133" s="687">
        <f t="shared" si="32"/>
        <v>0</v>
      </c>
      <c r="E133" s="688">
        <f t="shared" si="33"/>
        <v>0</v>
      </c>
      <c r="F133" s="687">
        <f t="shared" si="34"/>
        <v>0</v>
      </c>
      <c r="G133" s="688">
        <f>HLOOKUP(B133,$E$15:$O$114,37,FALSE)</f>
        <v>0</v>
      </c>
      <c r="H133" s="687">
        <f t="shared" si="36"/>
        <v>0</v>
      </c>
      <c r="I133" s="688">
        <f t="shared" si="37"/>
        <v>0</v>
      </c>
      <c r="J133" s="688">
        <f t="shared" si="38"/>
        <v>0</v>
      </c>
      <c r="K133" s="688">
        <f t="shared" si="39"/>
        <v>0</v>
      </c>
      <c r="L133" s="688">
        <f t="shared" si="43"/>
        <v>0</v>
      </c>
      <c r="M133" s="688">
        <f t="shared" si="40"/>
        <v>0</v>
      </c>
      <c r="N133" s="688">
        <f t="shared" si="41"/>
        <v>0</v>
      </c>
      <c r="O133" s="688">
        <f t="shared" si="42"/>
        <v>0</v>
      </c>
      <c r="P133" s="688">
        <f t="shared" si="31"/>
        <v>0</v>
      </c>
    </row>
    <row r="134" spans="2:16" ht="18.75" customHeight="1">
      <c r="B134" s="498" t="s">
        <v>642</v>
      </c>
      <c r="C134" s="597"/>
      <c r="D134" s="598"/>
      <c r="E134" s="599"/>
      <c r="F134" s="598"/>
      <c r="G134" s="598"/>
      <c r="H134" s="598"/>
      <c r="I134" s="598"/>
      <c r="J134" s="598"/>
      <c r="K134" s="598"/>
      <c r="L134" s="598"/>
      <c r="M134" s="598"/>
      <c r="N134" s="598"/>
      <c r="O134" s="598"/>
      <c r="P134" s="598"/>
    </row>
    <row r="136" spans="2:16">
      <c r="B136" s="591" t="s">
        <v>529</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4:X16"/>
  <sheetViews>
    <sheetView zoomScale="90" zoomScaleNormal="90" workbookViewId="0">
      <selection activeCell="O42" sqref="O42"/>
    </sheetView>
  </sheetViews>
  <sheetFormatPr defaultColWidth="9.140625" defaultRowHeight="15"/>
  <cols>
    <col min="1" max="16384" width="9.140625" style="12"/>
  </cols>
  <sheetData>
    <row r="14" spans="2:24" ht="15.75">
      <c r="B14" s="587" t="s">
        <v>507</v>
      </c>
    </row>
    <row r="15" spans="2:24" ht="15.75">
      <c r="B15" s="587"/>
    </row>
    <row r="16" spans="2:24" s="667" customFormat="1" ht="28.5" customHeight="1">
      <c r="B16" s="794" t="s">
        <v>645</v>
      </c>
      <c r="C16" s="794"/>
      <c r="D16" s="794"/>
      <c r="E16" s="794"/>
      <c r="F16" s="794"/>
      <c r="G16" s="794"/>
      <c r="H16" s="794"/>
      <c r="I16" s="794"/>
      <c r="J16" s="794"/>
      <c r="K16" s="794"/>
      <c r="L16" s="794"/>
      <c r="M16" s="794"/>
      <c r="N16" s="794"/>
      <c r="O16" s="794"/>
      <c r="P16" s="794"/>
      <c r="Q16" s="794"/>
      <c r="R16" s="794"/>
      <c r="S16" s="794"/>
      <c r="T16" s="794"/>
      <c r="U16" s="794"/>
      <c r="V16" s="794"/>
      <c r="W16" s="794"/>
      <c r="X16" s="794"/>
    </row>
  </sheetData>
  <mergeCells count="1">
    <mergeCell ref="B16:X1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Tandem Energy Services</cp:lastModifiedBy>
  <cp:lastPrinted>2017-05-24T00:43:43Z</cp:lastPrinted>
  <dcterms:created xsi:type="dcterms:W3CDTF">2012-03-05T18:56:04Z</dcterms:created>
  <dcterms:modified xsi:type="dcterms:W3CDTF">2018-08-26T14:04:54Z</dcterms:modified>
</cp:coreProperties>
</file>