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PUC\CPUC 2019 CoS\Ex 4\"/>
    </mc:Choice>
  </mc:AlternateContent>
  <xr:revisionPtr revIDLastSave="0" documentId="13_ncr:1_{E1D4EEE3-210D-44B1-B0FB-39C20D469346}" xr6:coauthVersionLast="34" xr6:coauthVersionMax="34" xr10:uidLastSave="{00000000-0000-0000-0000-000000000000}"/>
  <bookViews>
    <workbookView xWindow="0" yWindow="0" windowWidth="28800" windowHeight="14415" firstSheet="8" activeTab="15" xr2:uid="{CCF70E06-9B62-44E6-9061-23E97C800BE8}"/>
  </bookViews>
  <sheets>
    <sheet name="Kutools for Excel" sheetId="1" r:id="rId1"/>
    <sheet name="Appendix 2-N-2012" sheetId="2" r:id="rId2"/>
    <sheet name="Cost Alloc from ECS to PUC-2012" sheetId="8" r:id="rId3"/>
    <sheet name="Depr Exp Alloc-2012" sheetId="9" r:id="rId4"/>
    <sheet name="Appendix 2-N-2013" sheetId="3" r:id="rId5"/>
    <sheet name="Cost Alloc from ECS to PUC-2013" sheetId="10" r:id="rId6"/>
    <sheet name="Depr Exp Alloc-2013" sheetId="11" r:id="rId7"/>
    <sheet name="Appendix 2-N-2014" sheetId="4" r:id="rId8"/>
    <sheet name="Cost Alloc from ECS to PUC-2014" sheetId="12" r:id="rId9"/>
    <sheet name="Depr Exp Alloc-2014" sheetId="14" r:id="rId10"/>
    <sheet name="Appendix 2-N-2015" sheetId="5" r:id="rId11"/>
    <sheet name="Cost Alloc from ECS to PUC-2015" sheetId="16" r:id="rId12"/>
    <sheet name="Depr Exp Alloc-2015" sheetId="15" r:id="rId13"/>
    <sheet name="Appendix 2-N-2016" sheetId="6" r:id="rId14"/>
    <sheet name="Cost Alloc from ECS to PUC-2016" sheetId="17" r:id="rId15"/>
    <sheet name="Depr Exp Alloc-2016" sheetId="18" r:id="rId16"/>
    <sheet name="Appendix 2-N-2017" sheetId="7" r:id="rId17"/>
    <sheet name="Cost Alloc from ECS to PUC-2017" sheetId="19" r:id="rId18"/>
    <sheet name="Depr Exp Alloc-2017" sheetId="20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EBNUMBER">'[1]LDC Info'!$E$16</definedName>
    <definedName name="Index_Sheet_Kutools">'Kutools for Excel'!$A$1</definedName>
    <definedName name="_xlnm.Print_Area" localSheetId="2">'Cost Alloc from ECS to PUC-2012'!$A$1:$K$68</definedName>
    <definedName name="_xlnm.Print_Area" localSheetId="5">'Cost Alloc from ECS to PUC-2013'!$A$1:$K$68</definedName>
    <definedName name="_xlnm.Print_Area" localSheetId="8">'Cost Alloc from ECS to PUC-2014'!$A$1:$K$68</definedName>
    <definedName name="_xlnm.Print_Area" localSheetId="14">'Cost Alloc from ECS to PUC-2016'!$A$1:$K$68</definedName>
    <definedName name="_xlnm.Print_Area" localSheetId="17">'Cost Alloc from ECS to PUC-2017'!$A$1:$K$68</definedName>
    <definedName name="_xlnm.Print_Area" localSheetId="12">'Depr Exp Alloc-2015'!$A$1:$K$68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C14" i="20"/>
  <c r="C11" i="20"/>
  <c r="E11" i="20" s="1"/>
  <c r="E14" i="20" s="1"/>
  <c r="C19" i="1"/>
  <c r="D65" i="19"/>
  <c r="D68" i="19" s="1"/>
  <c r="D63" i="19"/>
  <c r="D60" i="19"/>
  <c r="E58" i="19"/>
  <c r="G58" i="19" s="1"/>
  <c r="I58" i="19" s="1"/>
  <c r="E57" i="19"/>
  <c r="G57" i="19" s="1"/>
  <c r="I57" i="19" s="1"/>
  <c r="E56" i="19"/>
  <c r="G56" i="19" s="1"/>
  <c r="I56" i="19" s="1"/>
  <c r="E55" i="19"/>
  <c r="G55" i="19" s="1"/>
  <c r="I55" i="19" s="1"/>
  <c r="E54" i="19"/>
  <c r="G54" i="19" s="1"/>
  <c r="I54" i="19" s="1"/>
  <c r="E53" i="19"/>
  <c r="G53" i="19" s="1"/>
  <c r="I53" i="19" s="1"/>
  <c r="G52" i="19"/>
  <c r="I52" i="19" s="1"/>
  <c r="D49" i="19"/>
  <c r="I47" i="19"/>
  <c r="G47" i="19"/>
  <c r="G46" i="19"/>
  <c r="I46" i="19" s="1"/>
  <c r="I45" i="19"/>
  <c r="I44" i="19"/>
  <c r="G44" i="19"/>
  <c r="E42" i="19"/>
  <c r="G42" i="19" s="1"/>
  <c r="I42" i="19" s="1"/>
  <c r="G41" i="19"/>
  <c r="I41" i="19" s="1"/>
  <c r="I40" i="19"/>
  <c r="G40" i="19"/>
  <c r="E39" i="19"/>
  <c r="G39" i="19" s="1"/>
  <c r="I39" i="19" s="1"/>
  <c r="E38" i="19"/>
  <c r="G38" i="19" s="1"/>
  <c r="I38" i="19" s="1"/>
  <c r="G37" i="19"/>
  <c r="I37" i="19" s="1"/>
  <c r="E36" i="19"/>
  <c r="G36" i="19" s="1"/>
  <c r="I36" i="19" s="1"/>
  <c r="E35" i="19"/>
  <c r="G35" i="19" s="1"/>
  <c r="I35" i="19" s="1"/>
  <c r="G34" i="19"/>
  <c r="I34" i="19" s="1"/>
  <c r="G33" i="19"/>
  <c r="I33" i="19" s="1"/>
  <c r="G32" i="19"/>
  <c r="I32" i="19" s="1"/>
  <c r="G31" i="19"/>
  <c r="I31" i="19" s="1"/>
  <c r="E30" i="19"/>
  <c r="G30" i="19" s="1"/>
  <c r="I30" i="19" s="1"/>
  <c r="G29" i="19"/>
  <c r="I29" i="19" s="1"/>
  <c r="I28" i="19"/>
  <c r="G28" i="19"/>
  <c r="G27" i="19"/>
  <c r="I27" i="19" s="1"/>
  <c r="I26" i="19"/>
  <c r="G26" i="19"/>
  <c r="I25" i="19"/>
  <c r="G25" i="19"/>
  <c r="G24" i="19"/>
  <c r="I24" i="19" s="1"/>
  <c r="G22" i="19"/>
  <c r="I22" i="19" s="1"/>
  <c r="E21" i="19"/>
  <c r="G21" i="19" s="1"/>
  <c r="I21" i="19" s="1"/>
  <c r="G20" i="19"/>
  <c r="I20" i="19" s="1"/>
  <c r="G19" i="19"/>
  <c r="I19" i="19" s="1"/>
  <c r="I18" i="19"/>
  <c r="G18" i="19"/>
  <c r="G17" i="19"/>
  <c r="I17" i="19" s="1"/>
  <c r="G16" i="19"/>
  <c r="I16" i="19" s="1"/>
  <c r="G15" i="19"/>
  <c r="I15" i="19" s="1"/>
  <c r="G14" i="19"/>
  <c r="I14" i="19" s="1"/>
  <c r="E14" i="19"/>
  <c r="G13" i="19"/>
  <c r="I13" i="19" s="1"/>
  <c r="E13" i="19"/>
  <c r="E12" i="19"/>
  <c r="G12" i="19" s="1"/>
  <c r="I12" i="19" s="1"/>
  <c r="I11" i="19"/>
  <c r="G11" i="19"/>
  <c r="G10" i="19"/>
  <c r="I10" i="19" s="1"/>
  <c r="I9" i="19"/>
  <c r="G9" i="19"/>
  <c r="C18" i="1"/>
  <c r="C14" i="18"/>
  <c r="C11" i="18"/>
  <c r="E11" i="18" s="1"/>
  <c r="E14" i="18" s="1"/>
  <c r="C17" i="1"/>
  <c r="D65" i="17"/>
  <c r="D68" i="17" s="1"/>
  <c r="D60" i="17"/>
  <c r="D63" i="17" s="1"/>
  <c r="G58" i="17"/>
  <c r="I58" i="17" s="1"/>
  <c r="E58" i="17"/>
  <c r="E57" i="17"/>
  <c r="G57" i="17" s="1"/>
  <c r="I57" i="17" s="1"/>
  <c r="E56" i="17"/>
  <c r="G56" i="17" s="1"/>
  <c r="I56" i="17" s="1"/>
  <c r="E55" i="17"/>
  <c r="G55" i="17" s="1"/>
  <c r="I55" i="17" s="1"/>
  <c r="G54" i="17"/>
  <c r="I54" i="17" s="1"/>
  <c r="E54" i="17"/>
  <c r="E53" i="17"/>
  <c r="G53" i="17" s="1"/>
  <c r="I53" i="17" s="1"/>
  <c r="G52" i="17"/>
  <c r="I52" i="17" s="1"/>
  <c r="D49" i="17"/>
  <c r="G47" i="17"/>
  <c r="I47" i="17" s="1"/>
  <c r="I46" i="17"/>
  <c r="G46" i="17"/>
  <c r="I45" i="17"/>
  <c r="G44" i="17"/>
  <c r="I44" i="17" s="1"/>
  <c r="E42" i="17"/>
  <c r="G42" i="17" s="1"/>
  <c r="I42" i="17" s="1"/>
  <c r="G41" i="17"/>
  <c r="I41" i="17" s="1"/>
  <c r="G40" i="17"/>
  <c r="I40" i="17" s="1"/>
  <c r="E39" i="17"/>
  <c r="G39" i="17" s="1"/>
  <c r="I39" i="17" s="1"/>
  <c r="E38" i="17"/>
  <c r="G38" i="17" s="1"/>
  <c r="I38" i="17" s="1"/>
  <c r="I37" i="17"/>
  <c r="G37" i="17"/>
  <c r="E36" i="17"/>
  <c r="G36" i="17" s="1"/>
  <c r="I36" i="17" s="1"/>
  <c r="G35" i="17"/>
  <c r="I35" i="17" s="1"/>
  <c r="E35" i="17"/>
  <c r="G34" i="17"/>
  <c r="I34" i="17" s="1"/>
  <c r="G33" i="17"/>
  <c r="I33" i="17" s="1"/>
  <c r="I32" i="17"/>
  <c r="G32" i="17"/>
  <c r="G31" i="17"/>
  <c r="I31" i="17" s="1"/>
  <c r="E30" i="17"/>
  <c r="G30" i="17" s="1"/>
  <c r="I30" i="17" s="1"/>
  <c r="G29" i="17"/>
  <c r="I29" i="17" s="1"/>
  <c r="G28" i="17"/>
  <c r="I28" i="17" s="1"/>
  <c r="G27" i="17"/>
  <c r="I27" i="17" s="1"/>
  <c r="I26" i="17"/>
  <c r="G26" i="17"/>
  <c r="G25" i="17"/>
  <c r="I25" i="17" s="1"/>
  <c r="G24" i="17"/>
  <c r="I24" i="17" s="1"/>
  <c r="G22" i="17"/>
  <c r="I22" i="17" s="1"/>
  <c r="E21" i="17"/>
  <c r="G21" i="17" s="1"/>
  <c r="I21" i="17" s="1"/>
  <c r="I20" i="17"/>
  <c r="G20" i="17"/>
  <c r="G19" i="17"/>
  <c r="I19" i="17" s="1"/>
  <c r="G18" i="17"/>
  <c r="I18" i="17" s="1"/>
  <c r="I17" i="17"/>
  <c r="G17" i="17"/>
  <c r="G16" i="17"/>
  <c r="I16" i="17" s="1"/>
  <c r="G15" i="17"/>
  <c r="I15" i="17" s="1"/>
  <c r="E14" i="17"/>
  <c r="G14" i="17" s="1"/>
  <c r="I14" i="17" s="1"/>
  <c r="E13" i="17"/>
  <c r="G13" i="17" s="1"/>
  <c r="I13" i="17" s="1"/>
  <c r="E12" i="17"/>
  <c r="G12" i="17" s="1"/>
  <c r="I12" i="17" s="1"/>
  <c r="G11" i="17"/>
  <c r="I11" i="17" s="1"/>
  <c r="G10" i="17"/>
  <c r="I10" i="17" s="1"/>
  <c r="I9" i="17"/>
  <c r="G9" i="17"/>
  <c r="C16" i="1"/>
  <c r="C14" i="16"/>
  <c r="C11" i="16"/>
  <c r="C15" i="1"/>
  <c r="D65" i="15"/>
  <c r="D68" i="15" s="1"/>
  <c r="D60" i="15"/>
  <c r="E58" i="15"/>
  <c r="G58" i="15" s="1"/>
  <c r="I58" i="15" s="1"/>
  <c r="E57" i="15"/>
  <c r="G57" i="15" s="1"/>
  <c r="I57" i="15" s="1"/>
  <c r="E56" i="15"/>
  <c r="G56" i="15" s="1"/>
  <c r="I56" i="15" s="1"/>
  <c r="E55" i="15"/>
  <c r="G55" i="15" s="1"/>
  <c r="I55" i="15" s="1"/>
  <c r="E54" i="15"/>
  <c r="G54" i="15" s="1"/>
  <c r="I54" i="15" s="1"/>
  <c r="G53" i="15"/>
  <c r="E53" i="15"/>
  <c r="I52" i="15"/>
  <c r="G52" i="15"/>
  <c r="D49" i="15"/>
  <c r="D63" i="15" s="1"/>
  <c r="I47" i="15"/>
  <c r="G47" i="15"/>
  <c r="G46" i="15"/>
  <c r="I46" i="15" s="1"/>
  <c r="I45" i="15"/>
  <c r="I44" i="15"/>
  <c r="G44" i="15"/>
  <c r="E42" i="15"/>
  <c r="G42" i="15" s="1"/>
  <c r="I42" i="15" s="1"/>
  <c r="G41" i="15"/>
  <c r="I41" i="15" s="1"/>
  <c r="I40" i="15"/>
  <c r="G40" i="15"/>
  <c r="E39" i="15"/>
  <c r="G39" i="15" s="1"/>
  <c r="I39" i="15" s="1"/>
  <c r="E38" i="15"/>
  <c r="G38" i="15" s="1"/>
  <c r="I38" i="15" s="1"/>
  <c r="G37" i="15"/>
  <c r="I37" i="15" s="1"/>
  <c r="E36" i="15"/>
  <c r="G36" i="15" s="1"/>
  <c r="I36" i="15" s="1"/>
  <c r="E35" i="15"/>
  <c r="G35" i="15" s="1"/>
  <c r="I35" i="15" s="1"/>
  <c r="G34" i="15"/>
  <c r="I34" i="15" s="1"/>
  <c r="G33" i="15"/>
  <c r="I33" i="15" s="1"/>
  <c r="G32" i="15"/>
  <c r="I32" i="15" s="1"/>
  <c r="G31" i="15"/>
  <c r="I31" i="15" s="1"/>
  <c r="E30" i="15"/>
  <c r="G30" i="15" s="1"/>
  <c r="I30" i="15" s="1"/>
  <c r="G29" i="15"/>
  <c r="I29" i="15" s="1"/>
  <c r="I28" i="15"/>
  <c r="G28" i="15"/>
  <c r="I27" i="15"/>
  <c r="G27" i="15"/>
  <c r="G26" i="15"/>
  <c r="I26" i="15" s="1"/>
  <c r="G25" i="15"/>
  <c r="I25" i="15" s="1"/>
  <c r="G24" i="15"/>
  <c r="I24" i="15" s="1"/>
  <c r="G22" i="15"/>
  <c r="I22" i="15" s="1"/>
  <c r="E21" i="15"/>
  <c r="G21" i="15" s="1"/>
  <c r="I21" i="15" s="1"/>
  <c r="G20" i="15"/>
  <c r="I20" i="15" s="1"/>
  <c r="G19" i="15"/>
  <c r="I19" i="15" s="1"/>
  <c r="I18" i="15"/>
  <c r="G18" i="15"/>
  <c r="G17" i="15"/>
  <c r="I17" i="15" s="1"/>
  <c r="G16" i="15"/>
  <c r="I16" i="15" s="1"/>
  <c r="G15" i="15"/>
  <c r="I15" i="15" s="1"/>
  <c r="E14" i="15"/>
  <c r="G14" i="15" s="1"/>
  <c r="I14" i="15" s="1"/>
  <c r="E13" i="15"/>
  <c r="G13" i="15" s="1"/>
  <c r="I13" i="15" s="1"/>
  <c r="E12" i="15"/>
  <c r="G12" i="15" s="1"/>
  <c r="I12" i="15" s="1"/>
  <c r="I11" i="15"/>
  <c r="G11" i="15"/>
  <c r="I10" i="15"/>
  <c r="G10" i="15"/>
  <c r="G9" i="15"/>
  <c r="C14" i="1"/>
  <c r="C14" i="14"/>
  <c r="E11" i="14"/>
  <c r="E14" i="14" s="1"/>
  <c r="C11" i="14"/>
  <c r="C13" i="1"/>
  <c r="C12" i="1"/>
  <c r="D65" i="12"/>
  <c r="D68" i="12" s="1"/>
  <c r="D60" i="12"/>
  <c r="E58" i="12"/>
  <c r="G58" i="12" s="1"/>
  <c r="I58" i="12" s="1"/>
  <c r="E57" i="12"/>
  <c r="G57" i="12" s="1"/>
  <c r="I57" i="12" s="1"/>
  <c r="E56" i="12"/>
  <c r="G56" i="12" s="1"/>
  <c r="I56" i="12" s="1"/>
  <c r="E55" i="12"/>
  <c r="G55" i="12" s="1"/>
  <c r="I55" i="12" s="1"/>
  <c r="G54" i="12"/>
  <c r="I54" i="12" s="1"/>
  <c r="E54" i="12"/>
  <c r="E53" i="12"/>
  <c r="G53" i="12" s="1"/>
  <c r="I52" i="12"/>
  <c r="G52" i="12"/>
  <c r="D49" i="12"/>
  <c r="D63" i="12" s="1"/>
  <c r="G47" i="12"/>
  <c r="I47" i="12" s="1"/>
  <c r="I46" i="12"/>
  <c r="G46" i="12"/>
  <c r="I45" i="12"/>
  <c r="G44" i="12"/>
  <c r="I44" i="12" s="1"/>
  <c r="E42" i="12"/>
  <c r="G42" i="12" s="1"/>
  <c r="I42" i="12" s="1"/>
  <c r="G41" i="12"/>
  <c r="I41" i="12" s="1"/>
  <c r="G40" i="12"/>
  <c r="I40" i="12" s="1"/>
  <c r="E39" i="12"/>
  <c r="G39" i="12" s="1"/>
  <c r="I39" i="12" s="1"/>
  <c r="E38" i="12"/>
  <c r="G38" i="12" s="1"/>
  <c r="I38" i="12" s="1"/>
  <c r="G37" i="12"/>
  <c r="I37" i="12" s="1"/>
  <c r="E36" i="12"/>
  <c r="G36" i="12" s="1"/>
  <c r="I36" i="12" s="1"/>
  <c r="E35" i="12"/>
  <c r="G35" i="12" s="1"/>
  <c r="I35" i="12" s="1"/>
  <c r="G34" i="12"/>
  <c r="I34" i="12" s="1"/>
  <c r="G33" i="12"/>
  <c r="I33" i="12" s="1"/>
  <c r="G32" i="12"/>
  <c r="I32" i="12" s="1"/>
  <c r="G31" i="12"/>
  <c r="I31" i="12" s="1"/>
  <c r="E30" i="12"/>
  <c r="G30" i="12" s="1"/>
  <c r="I30" i="12" s="1"/>
  <c r="G29" i="12"/>
  <c r="I29" i="12" s="1"/>
  <c r="G28" i="12"/>
  <c r="I28" i="12" s="1"/>
  <c r="I27" i="12"/>
  <c r="G27" i="12"/>
  <c r="G26" i="12"/>
  <c r="I26" i="12" s="1"/>
  <c r="I25" i="12"/>
  <c r="G25" i="12"/>
  <c r="G24" i="12"/>
  <c r="I24" i="12" s="1"/>
  <c r="G22" i="12"/>
  <c r="I22" i="12" s="1"/>
  <c r="E21" i="12"/>
  <c r="G21" i="12" s="1"/>
  <c r="I21" i="12" s="1"/>
  <c r="G20" i="12"/>
  <c r="I20" i="12" s="1"/>
  <c r="G19" i="12"/>
  <c r="I19" i="12" s="1"/>
  <c r="G18" i="12"/>
  <c r="I18" i="12" s="1"/>
  <c r="I17" i="12"/>
  <c r="G17" i="12"/>
  <c r="G16" i="12"/>
  <c r="I16" i="12" s="1"/>
  <c r="G15" i="12"/>
  <c r="I15" i="12" s="1"/>
  <c r="E14" i="12"/>
  <c r="G14" i="12" s="1"/>
  <c r="I14" i="12" s="1"/>
  <c r="E13" i="12"/>
  <c r="G13" i="12" s="1"/>
  <c r="I13" i="12" s="1"/>
  <c r="E12" i="12"/>
  <c r="G12" i="12" s="1"/>
  <c r="I12" i="12" s="1"/>
  <c r="G11" i="12"/>
  <c r="I11" i="12" s="1"/>
  <c r="I10" i="12"/>
  <c r="G10" i="12"/>
  <c r="G9" i="12"/>
  <c r="I9" i="12" s="1"/>
  <c r="C11" i="1"/>
  <c r="C14" i="11"/>
  <c r="E11" i="11"/>
  <c r="E14" i="11" s="1"/>
  <c r="C11" i="11"/>
  <c r="C10" i="1"/>
  <c r="D65" i="10"/>
  <c r="D68" i="10" s="1"/>
  <c r="D60" i="10"/>
  <c r="G58" i="10"/>
  <c r="I58" i="10" s="1"/>
  <c r="E58" i="10"/>
  <c r="E57" i="10"/>
  <c r="G57" i="10" s="1"/>
  <c r="I57" i="10" s="1"/>
  <c r="E56" i="10"/>
  <c r="G56" i="10" s="1"/>
  <c r="I56" i="10" s="1"/>
  <c r="E55" i="10"/>
  <c r="G55" i="10" s="1"/>
  <c r="I55" i="10" s="1"/>
  <c r="G54" i="10"/>
  <c r="I54" i="10" s="1"/>
  <c r="E54" i="10"/>
  <c r="E53" i="10"/>
  <c r="G53" i="10" s="1"/>
  <c r="I53" i="10" s="1"/>
  <c r="I52" i="10"/>
  <c r="G52" i="10"/>
  <c r="D49" i="10"/>
  <c r="D63" i="10" s="1"/>
  <c r="G47" i="10"/>
  <c r="I47" i="10" s="1"/>
  <c r="I46" i="10"/>
  <c r="G46" i="10"/>
  <c r="I45" i="10"/>
  <c r="G44" i="10"/>
  <c r="I44" i="10" s="1"/>
  <c r="I42" i="10"/>
  <c r="G42" i="10"/>
  <c r="E42" i="10"/>
  <c r="G41" i="10"/>
  <c r="I41" i="10" s="1"/>
  <c r="G40" i="10"/>
  <c r="I40" i="10" s="1"/>
  <c r="E39" i="10"/>
  <c r="G39" i="10" s="1"/>
  <c r="I39" i="10" s="1"/>
  <c r="E38" i="10"/>
  <c r="G38" i="10" s="1"/>
  <c r="I38" i="10" s="1"/>
  <c r="I37" i="10"/>
  <c r="G37" i="10"/>
  <c r="E36" i="10"/>
  <c r="G36" i="10" s="1"/>
  <c r="I36" i="10" s="1"/>
  <c r="E35" i="10"/>
  <c r="G35" i="10" s="1"/>
  <c r="I35" i="10" s="1"/>
  <c r="G34" i="10"/>
  <c r="I34" i="10" s="1"/>
  <c r="G33" i="10"/>
  <c r="I33" i="10" s="1"/>
  <c r="I32" i="10"/>
  <c r="G32" i="10"/>
  <c r="G31" i="10"/>
  <c r="I31" i="10" s="1"/>
  <c r="E30" i="10"/>
  <c r="G30" i="10" s="1"/>
  <c r="I30" i="10" s="1"/>
  <c r="G29" i="10"/>
  <c r="I29" i="10" s="1"/>
  <c r="G28" i="10"/>
  <c r="I28" i="10" s="1"/>
  <c r="I27" i="10"/>
  <c r="G27" i="10"/>
  <c r="I26" i="10"/>
  <c r="G26" i="10"/>
  <c r="G25" i="10"/>
  <c r="I25" i="10" s="1"/>
  <c r="G24" i="10"/>
  <c r="I24" i="10" s="1"/>
  <c r="G22" i="10"/>
  <c r="I22" i="10" s="1"/>
  <c r="E21" i="10"/>
  <c r="G21" i="10" s="1"/>
  <c r="I21" i="10" s="1"/>
  <c r="I20" i="10"/>
  <c r="G20" i="10"/>
  <c r="G19" i="10"/>
  <c r="I19" i="10" s="1"/>
  <c r="G18" i="10"/>
  <c r="I18" i="10" s="1"/>
  <c r="I17" i="10"/>
  <c r="G17" i="10"/>
  <c r="G16" i="10"/>
  <c r="I16" i="10" s="1"/>
  <c r="G15" i="10"/>
  <c r="I15" i="10" s="1"/>
  <c r="E14" i="10"/>
  <c r="G14" i="10" s="1"/>
  <c r="I14" i="10" s="1"/>
  <c r="E13" i="10"/>
  <c r="G13" i="10" s="1"/>
  <c r="I13" i="10" s="1"/>
  <c r="E12" i="10"/>
  <c r="G12" i="10" s="1"/>
  <c r="I12" i="10" s="1"/>
  <c r="G11" i="10"/>
  <c r="I11" i="10" s="1"/>
  <c r="I10" i="10"/>
  <c r="G10" i="10"/>
  <c r="G9" i="10"/>
  <c r="I9" i="10" s="1"/>
  <c r="C9" i="1"/>
  <c r="C14" i="9"/>
  <c r="E11" i="9"/>
  <c r="E14" i="9" s="1"/>
  <c r="C11" i="9"/>
  <c r="C8" i="1"/>
  <c r="D65" i="8"/>
  <c r="D68" i="8" s="1"/>
  <c r="D63" i="8"/>
  <c r="D60" i="8"/>
  <c r="E58" i="8"/>
  <c r="G58" i="8" s="1"/>
  <c r="I58" i="8" s="1"/>
  <c r="E57" i="8"/>
  <c r="G57" i="8" s="1"/>
  <c r="I57" i="8" s="1"/>
  <c r="E56" i="8"/>
  <c r="G56" i="8" s="1"/>
  <c r="I56" i="8" s="1"/>
  <c r="E55" i="8"/>
  <c r="G55" i="8" s="1"/>
  <c r="I55" i="8" s="1"/>
  <c r="E54" i="8"/>
  <c r="G54" i="8" s="1"/>
  <c r="I54" i="8" s="1"/>
  <c r="E53" i="8"/>
  <c r="G53" i="8" s="1"/>
  <c r="I53" i="8" s="1"/>
  <c r="G52" i="8"/>
  <c r="I52" i="8" s="1"/>
  <c r="I60" i="8" s="1"/>
  <c r="D49" i="8"/>
  <c r="I47" i="8"/>
  <c r="G47" i="8"/>
  <c r="G46" i="8"/>
  <c r="I46" i="8" s="1"/>
  <c r="I45" i="8"/>
  <c r="G44" i="8"/>
  <c r="I44" i="8" s="1"/>
  <c r="E42" i="8"/>
  <c r="G42" i="8" s="1"/>
  <c r="I42" i="8" s="1"/>
  <c r="I41" i="8"/>
  <c r="G41" i="8"/>
  <c r="I40" i="8"/>
  <c r="G40" i="8"/>
  <c r="E39" i="8"/>
  <c r="G39" i="8" s="1"/>
  <c r="I39" i="8" s="1"/>
  <c r="E38" i="8"/>
  <c r="G38" i="8" s="1"/>
  <c r="I38" i="8" s="1"/>
  <c r="G37" i="8"/>
  <c r="I37" i="8" s="1"/>
  <c r="E36" i="8"/>
  <c r="G36" i="8" s="1"/>
  <c r="I36" i="8" s="1"/>
  <c r="E35" i="8"/>
  <c r="G35" i="8" s="1"/>
  <c r="I35" i="8" s="1"/>
  <c r="G34" i="8"/>
  <c r="I34" i="8" s="1"/>
  <c r="I33" i="8"/>
  <c r="G33" i="8"/>
  <c r="G32" i="8"/>
  <c r="I32" i="8" s="1"/>
  <c r="I31" i="8"/>
  <c r="G31" i="8"/>
  <c r="E30" i="8"/>
  <c r="G30" i="8" s="1"/>
  <c r="I30" i="8" s="1"/>
  <c r="G29" i="8"/>
  <c r="I29" i="8" s="1"/>
  <c r="G28" i="8"/>
  <c r="I28" i="8" s="1"/>
  <c r="G27" i="8"/>
  <c r="I27" i="8" s="1"/>
  <c r="G26" i="8"/>
  <c r="I26" i="8" s="1"/>
  <c r="G25" i="8"/>
  <c r="I25" i="8" s="1"/>
  <c r="G24" i="8"/>
  <c r="I24" i="8" s="1"/>
  <c r="G22" i="8"/>
  <c r="I22" i="8" s="1"/>
  <c r="E21" i="8"/>
  <c r="G21" i="8" s="1"/>
  <c r="I21" i="8" s="1"/>
  <c r="G20" i="8"/>
  <c r="I20" i="8" s="1"/>
  <c r="I19" i="8"/>
  <c r="G19" i="8"/>
  <c r="I18" i="8"/>
  <c r="G18" i="8"/>
  <c r="G17" i="8"/>
  <c r="I17" i="8" s="1"/>
  <c r="G16" i="8"/>
  <c r="I16" i="8" s="1"/>
  <c r="I15" i="8"/>
  <c r="G15" i="8"/>
  <c r="E14" i="8"/>
  <c r="G14" i="8" s="1"/>
  <c r="I14" i="8" s="1"/>
  <c r="E13" i="8"/>
  <c r="G13" i="8" s="1"/>
  <c r="I13" i="8" s="1"/>
  <c r="E12" i="8"/>
  <c r="G12" i="8" s="1"/>
  <c r="I12" i="8" s="1"/>
  <c r="G11" i="8"/>
  <c r="I11" i="8" s="1"/>
  <c r="G10" i="8"/>
  <c r="I10" i="8" s="1"/>
  <c r="G9" i="8"/>
  <c r="I9" i="8" s="1"/>
  <c r="C7" i="1"/>
  <c r="F41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F23" i="7"/>
  <c r="G23" i="7" s="1"/>
  <c r="G41" i="7" s="1"/>
  <c r="G22" i="7"/>
  <c r="G21" i="7"/>
  <c r="G20" i="7"/>
  <c r="G19" i="7"/>
  <c r="H1" i="7"/>
  <c r="C6" i="1"/>
  <c r="F41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F23" i="6"/>
  <c r="G23" i="6" s="1"/>
  <c r="G41" i="6" s="1"/>
  <c r="G22" i="6"/>
  <c r="G21" i="6"/>
  <c r="G20" i="6"/>
  <c r="G19" i="6"/>
  <c r="H1" i="6"/>
  <c r="C5" i="1"/>
  <c r="F41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F23" i="5"/>
  <c r="G23" i="5" s="1"/>
  <c r="G41" i="5" s="1"/>
  <c r="G22" i="5"/>
  <c r="G21" i="5"/>
  <c r="G20" i="5"/>
  <c r="G19" i="5"/>
  <c r="H1" i="5"/>
  <c r="C4" i="1"/>
  <c r="F41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F23" i="4"/>
  <c r="G23" i="4" s="1"/>
  <c r="G41" i="4" s="1"/>
  <c r="G22" i="4"/>
  <c r="G21" i="4"/>
  <c r="G20" i="4"/>
  <c r="G19" i="4"/>
  <c r="H1" i="4"/>
  <c r="C3" i="1"/>
  <c r="F4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F25" i="3"/>
  <c r="G25" i="3" s="1"/>
  <c r="G43" i="3" s="1"/>
  <c r="G24" i="3"/>
  <c r="G23" i="3"/>
  <c r="G22" i="3"/>
  <c r="G21" i="3"/>
  <c r="H1" i="3"/>
  <c r="C2" i="1"/>
  <c r="F43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F25" i="2"/>
  <c r="G25" i="2" s="1"/>
  <c r="G43" i="2" s="1"/>
  <c r="G24" i="2"/>
  <c r="G23" i="2"/>
  <c r="G22" i="2"/>
  <c r="G21" i="2"/>
  <c r="H1" i="2"/>
  <c r="G60" i="10" l="1"/>
  <c r="G49" i="15"/>
  <c r="G63" i="15" s="1"/>
  <c r="G64" i="15" s="1"/>
  <c r="H11" i="16"/>
  <c r="E11" i="16"/>
  <c r="E14" i="16" s="1"/>
  <c r="G60" i="15"/>
  <c r="H11" i="20"/>
  <c r="I60" i="19"/>
  <c r="I49" i="19"/>
  <c r="I63" i="19" s="1"/>
  <c r="I64" i="19" s="1"/>
  <c r="G49" i="19"/>
  <c r="D67" i="19"/>
  <c r="G60" i="19"/>
  <c r="H11" i="18"/>
  <c r="I49" i="17"/>
  <c r="I60" i="17"/>
  <c r="G49" i="17"/>
  <c r="D67" i="17"/>
  <c r="G60" i="17"/>
  <c r="I53" i="15"/>
  <c r="I60" i="15" s="1"/>
  <c r="D67" i="15"/>
  <c r="I9" i="15"/>
  <c r="I49" i="15" s="1"/>
  <c r="H11" i="14"/>
  <c r="G60" i="12"/>
  <c r="I53" i="12"/>
  <c r="I60" i="12" s="1"/>
  <c r="I49" i="12"/>
  <c r="D67" i="12"/>
  <c r="G49" i="12"/>
  <c r="G63" i="12" s="1"/>
  <c r="H11" i="11"/>
  <c r="I49" i="10"/>
  <c r="I60" i="10"/>
  <c r="D67" i="10"/>
  <c r="G49" i="10"/>
  <c r="G11" i="9"/>
  <c r="I49" i="8"/>
  <c r="I63" i="8" s="1"/>
  <c r="I64" i="8" s="1"/>
  <c r="G49" i="8"/>
  <c r="D67" i="8"/>
  <c r="G60" i="8"/>
  <c r="I63" i="10" l="1"/>
  <c r="G63" i="10"/>
  <c r="G63" i="19"/>
  <c r="G64" i="19" s="1"/>
  <c r="G63" i="17"/>
  <c r="I63" i="17"/>
  <c r="I63" i="15"/>
  <c r="I64" i="15" s="1"/>
  <c r="I63" i="12"/>
  <c r="G63" i="8"/>
  <c r="G6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7E432C56-323D-4003-A767-9DB0F80B1032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2012_x000D_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D7DF99D8-C52F-43CF-B06D-3CAEF24AAEBD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2015_x000D_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2E0F88AA-F6D4-4D03-9658-80A1F4CE93FA}">
      <text>
        <r>
          <rPr>
            <b/>
            <sz val="9"/>
            <color indexed="81"/>
            <rFont val="Tahoma"/>
            <family val="2"/>
          </rPr>
          <t xml:space="preserve">Workbooks:_x000D_
15 Cost Allocation_KPMG.xls_x000D_
Worksheets:_x000D_
4. Depn and Interest_x000D_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AEFFF434-AC36-42CD-A3D2-A9FBBA6967D2}">
      <text>
        <r>
          <rPr>
            <b/>
            <sz val="9"/>
            <color indexed="81"/>
            <rFont val="Tahoma"/>
            <family val="2"/>
          </rPr>
          <t xml:space="preserve">Workbooks:_x000D_
15 Cost Allocation_KPMG.xls_x000D_
Worksheets:_x000D_
1. Calculation_x000D_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F0639DD6-C4C8-4DC3-935B-EA0CE1456CC3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2016_x000D_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FCC33764-D993-42D9-8634-260409800225}">
      <text>
        <r>
          <rPr>
            <b/>
            <sz val="9"/>
            <color indexed="81"/>
            <rFont val="Tahoma"/>
            <family val="2"/>
          </rPr>
          <t xml:space="preserve">Workbooks:_x000D_
16 Cost Allocation_KPMG.xls_x000D_
Worksheets:_x000D_
1. Calculation_x000D_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39BA2342-6059-49DF-A6ED-676BCE29CF78}">
      <text>
        <r>
          <rPr>
            <b/>
            <sz val="9"/>
            <color indexed="81"/>
            <rFont val="Tahoma"/>
            <family val="2"/>
          </rPr>
          <t xml:space="preserve">Workbooks:_x000D_
16 Cost Allocation_KPMG.xls_x000D_
Worksheets:_x000D_
4. Depn and Interest_x000D_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95F42B15-44C3-47D4-9FAF-B1F6D8FC48E9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2017_x000D_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7826756C-B89C-43B0-9EF6-C07B419DB12A}">
      <text>
        <r>
          <rPr>
            <b/>
            <sz val="9"/>
            <color indexed="81"/>
            <rFont val="Tahoma"/>
            <family val="2"/>
          </rPr>
          <t xml:space="preserve">Workbooks:_x000D_
17 Cost Allocation_KPMG.xls_x000D_
Worksheets:_x000D_
1. Calculation_x000D_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11158AFD-1C74-422C-999D-975306752490}">
      <text>
        <r>
          <rPr>
            <b/>
            <sz val="9"/>
            <color indexed="81"/>
            <rFont val="Tahoma"/>
            <family val="2"/>
          </rPr>
          <t xml:space="preserve">Workbooks:_x000D_
17 Cost Allocation_KPMG.xls_x000D_
Worksheets:_x000D_
4. Depn and Interest_x000D_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25B5319B-0360-4523-AC19-2575BE0BF615}">
      <text>
        <r>
          <rPr>
            <b/>
            <sz val="9"/>
            <color indexed="81"/>
            <rFont val="Tahoma"/>
            <family val="2"/>
          </rPr>
          <t xml:space="preserve">Workbooks:_x000D_
12 Cost Allocation_KPMG.xls_x000D_
Worksheets:_x000D_
Calculation_x000D_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10D8957D-1610-422E-B3AE-CA0129C4B63D}">
      <text>
        <r>
          <rPr>
            <b/>
            <sz val="9"/>
            <color indexed="81"/>
            <rFont val="Tahoma"/>
            <family val="2"/>
          </rPr>
          <t xml:space="preserve">Workbooks:_x000D_
12 Cost Allocation_KPMG.xls_x000D_
Worksheets:_x000D_
Depn and Interest_x000D_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8B55B1FE-3E56-4401-B5C7-5D6CFDFCAD35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2013_x000D_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D5F7A35A-921E-4CCA-8FCD-7D08B66A7509}">
      <text>
        <r>
          <rPr>
            <b/>
            <sz val="9"/>
            <color indexed="81"/>
            <rFont val="Tahoma"/>
            <family val="2"/>
          </rPr>
          <t xml:space="preserve">Workbooks:_x000D_
13 Cost Allocation_KPMG.xls_x000D_
Worksheets:_x000D_
1. Calculation_x000D_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9183AA2F-8908-404F-AF5C-3EBCCACDFFC3}">
      <text>
        <r>
          <rPr>
            <b/>
            <sz val="9"/>
            <color indexed="81"/>
            <rFont val="Tahoma"/>
            <family val="2"/>
          </rPr>
          <t xml:space="preserve">Workbooks:_x000D_
13 Cost Allocation_KPMG.xls_x000D_
Worksheets:_x000D_
4. Depn and Interest_x000D_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B1" authorId="0" shapeId="0" xr:uid="{0CAA60A3-62D0-4BCE-8742-C91F47FEE02B}">
      <text>
        <r>
          <rPr>
            <b/>
            <sz val="9"/>
            <color indexed="81"/>
            <rFont val="Tahoma"/>
            <family val="2"/>
          </rPr>
          <t xml:space="preserve">Workbooks:_x000D_
Appendix 2-N.xlsx_x000D_
Worksheets:_x000D_
2014_x000D_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05B049E8-AF83-4270-BAC1-4F945F27C918}">
      <text>
        <r>
          <rPr>
            <b/>
            <sz val="9"/>
            <color indexed="81"/>
            <rFont val="Tahoma"/>
            <family val="2"/>
          </rPr>
          <t xml:space="preserve">Workbooks:_x000D_
14 Cost Allocation_KPMG.xls_x000D_
Worksheets:_x000D_
1. Calculation_x000D_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A1" authorId="0" shapeId="0" xr:uid="{5BF7CAE0-188F-4299-B82C-3AE7557F93AB}">
      <text>
        <r>
          <rPr>
            <b/>
            <sz val="9"/>
            <color indexed="81"/>
            <rFont val="Tahoma"/>
            <family val="2"/>
          </rPr>
          <t xml:space="preserve">Workbooks:_x000D_
14 Cost Allocation_KPMG.xls_x000D_
Worksheets:_x000D_
4. Depn and Interest_x000D_
</t>
        </r>
      </text>
    </comment>
  </commentList>
</comments>
</file>

<file path=xl/sharedStrings.xml><?xml version="1.0" encoding="utf-8"?>
<sst xmlns="http://schemas.openxmlformats.org/spreadsheetml/2006/main" count="1244" uniqueCount="204">
  <si>
    <t>Final worksheets list</t>
  </si>
  <si>
    <t>Original workbooks list</t>
  </si>
  <si>
    <t>Original worksheets list</t>
  </si>
  <si>
    <t>File Number:</t>
  </si>
  <si>
    <t>Exhibit:</t>
  </si>
  <si>
    <t>Tab:</t>
  </si>
  <si>
    <t>Schedule:</t>
  </si>
  <si>
    <t>Page:</t>
  </si>
  <si>
    <t>Date:</t>
  </si>
  <si>
    <t>Appendix 2-N</t>
  </si>
  <si>
    <r>
      <t xml:space="preserve">Shared Services and Corporate Cost Allocation </t>
    </r>
    <r>
      <rPr>
        <b/>
        <vertAlign val="superscript"/>
        <sz val="14"/>
        <rFont val="Arial"/>
        <family val="2"/>
      </rPr>
      <t>1</t>
    </r>
  </si>
  <si>
    <t>Year:</t>
  </si>
  <si>
    <t>Actual 2012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</si>
  <si>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</si>
  <si>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</si>
  <si>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</si>
  <si>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</si>
  <si>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</si>
  <si>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</si>
  <si>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</si>
  <si>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</si>
  <si>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</si>
  <si>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Chapleau Energy Services  Corporation</t>
  </si>
  <si>
    <t>Chapleau Public Utilities Corporation</t>
  </si>
  <si>
    <t>Distribution Station Equipment - Maintenance</t>
  </si>
  <si>
    <t>Cost Based. 100% of actual time spent. (As Per Operation and Service Agreement)</t>
  </si>
  <si>
    <t>Distribution Station Equipment - Supplies and Expenses</t>
  </si>
  <si>
    <t>Cost Based. 100% of actual supplies used. (As Per Operation and Service Agreement)</t>
  </si>
  <si>
    <t>Overhead Distribution Lines &amp; Feeders - Maintenance</t>
  </si>
  <si>
    <t>Overhead Distribution Lines &amp; Feeders - Supplies and Expenses</t>
  </si>
  <si>
    <t>Cost Based. 83.19% of actual time spent. (As Per Operation and Service Agreement)</t>
  </si>
  <si>
    <t>`</t>
  </si>
  <si>
    <t>On Call Expense</t>
  </si>
  <si>
    <t>Holidays and Sick Time</t>
  </si>
  <si>
    <t>Truck Expense</t>
  </si>
  <si>
    <t>Customer Billing</t>
  </si>
  <si>
    <t>Management Salaries and Expense</t>
  </si>
  <si>
    <t>Outside Services Employed</t>
  </si>
  <si>
    <t>Office Supplies and Expense</t>
  </si>
  <si>
    <t>Based on Costs incurred to date is allocated based on the appropriate 83.19%ge.  (As Per Operation and Service Agreement)</t>
  </si>
  <si>
    <t>Property Insuranse</t>
  </si>
  <si>
    <t>OMERS - Employee Pension and Benefits</t>
  </si>
  <si>
    <t>EHT Expense</t>
  </si>
  <si>
    <t>WSIB Expense</t>
  </si>
  <si>
    <t>CPP Expense</t>
  </si>
  <si>
    <t>EI Expense</t>
  </si>
  <si>
    <t>Group Insurance</t>
  </si>
  <si>
    <t>Taxes Other Than Income Taxes</t>
  </si>
  <si>
    <t>Miscellaneous General Expenses</t>
  </si>
  <si>
    <t>TOTAL</t>
  </si>
  <si>
    <t>Appendix 2-N-2012</t>
  </si>
  <si>
    <t>Appendix 2-N.xlsx</t>
  </si>
  <si>
    <t>Actual 2013</t>
  </si>
  <si>
    <t>Distribution Station Equipment - Operation Supplies</t>
  </si>
  <si>
    <t>Cost Based. 100% of actual Supplies Used. (As Per Operation and Service Agreement)</t>
  </si>
  <si>
    <t xml:space="preserve">Overhead Distribution Lines &amp; Feeders - Operation Supplies </t>
  </si>
  <si>
    <t>Cost Based. 86.9% of actual Supplies Used. (As Per Operation and Service Agreement)</t>
  </si>
  <si>
    <t xml:space="preserve">Meter Reading, Installation and Maintenance </t>
  </si>
  <si>
    <t>Cost Based. 86.9% of actual time spent. (As Per Operation and Service Agreement)</t>
  </si>
  <si>
    <t>Based on Costs incurred to date is allocated based on the appropriate 86.9%ge.  (As Per Operation and Service Agreement)</t>
  </si>
  <si>
    <t>Appendix 2-N-2013</t>
  </si>
  <si>
    <t>Actual 2014</t>
  </si>
  <si>
    <t>Cost Based. 86.8%of actual time spent. (As Per Operation and Service Agreement)</t>
  </si>
  <si>
    <t>Based on Costs incurred to date is allocated based on the appropriate 86.8%ge.  (As Per Operation and Service Agreement)</t>
  </si>
  <si>
    <t>Based on Costs incurred to date is allocated based on the appropriate %ge.  (As Per Operation and Service Agreement)</t>
  </si>
  <si>
    <t>Appendix 2-N-2014</t>
  </si>
  <si>
    <t>Cost Based. 80.33%of actual time spent. (As Per Operation and Service Agreement)</t>
  </si>
  <si>
    <t>Based on Costs incurred to date is allocated based on the appropriate 80.33%ge.  (As Per Operation and Service Agreement)</t>
  </si>
  <si>
    <t>Appendix 2-N-2015</t>
  </si>
  <si>
    <t>Cost Based. 83.22%of actual time spent. (As Per Operation and Service Agreement)</t>
  </si>
  <si>
    <t>Based on Costs incurred to date is allocated based on the appropriate 83.22%ge.  (As Per Operation and Service Agreement)</t>
  </si>
  <si>
    <t>Appendix 2-N-2016</t>
  </si>
  <si>
    <t>Cost Based. 88.83%of actual time spent. (As Per Operation and Service Agreement)</t>
  </si>
  <si>
    <t>Based on Costs incurred to date is allocated based on the appropriate 88.83%ge.  (As Per Operation and Service Agreement)</t>
  </si>
  <si>
    <t>Appendix 2-N-2017</t>
  </si>
  <si>
    <t>Chapleau Public Utilities Corporation / Chapleau Energy Services Corporation</t>
  </si>
  <si>
    <t>KK-1</t>
  </si>
  <si>
    <t>Cost Allocation</t>
  </si>
  <si>
    <t>December 31, 2012</t>
  </si>
  <si>
    <t>Note 1</t>
  </si>
  <si>
    <t>Energy Acct #</t>
  </si>
  <si>
    <t>PUC Acct#</t>
  </si>
  <si>
    <t>Amount</t>
  </si>
  <si>
    <t>%'age allocated to PUC</t>
  </si>
  <si>
    <t>Amount allocated to PUC</t>
  </si>
  <si>
    <t>Amount remaining in ESC</t>
  </si>
  <si>
    <t>Operating expenses in ESC file:</t>
  </si>
  <si>
    <t>Station Maintenance</t>
  </si>
  <si>
    <t>Station Maintenance - Material</t>
  </si>
  <si>
    <t>OH Distribution Lines - Labour</t>
  </si>
  <si>
    <t>5645.100.00.00</t>
  </si>
  <si>
    <t>Holidays and sickness</t>
  </si>
  <si>
    <t>5020.006.00.00</t>
  </si>
  <si>
    <t>OH Distribution Lines - Supplies</t>
  </si>
  <si>
    <t>Overhead Distribution Line Supplies</t>
  </si>
  <si>
    <t>Electrician Supplies</t>
  </si>
  <si>
    <t>Recycling expense</t>
  </si>
  <si>
    <t>Transformer maintenance</t>
  </si>
  <si>
    <t>Meter maintenance</t>
  </si>
  <si>
    <t>Meter Maintenance - supplies</t>
  </si>
  <si>
    <t>Truck expenses</t>
  </si>
  <si>
    <t>5025.100.00.00</t>
  </si>
  <si>
    <t>On call</t>
  </si>
  <si>
    <t>5020.100.00.00</t>
  </si>
  <si>
    <t>Electrician Misc</t>
  </si>
  <si>
    <t>Electrician Labour</t>
  </si>
  <si>
    <t>Billed labour</t>
  </si>
  <si>
    <t>Unbilled labour</t>
  </si>
  <si>
    <t>Meter reading</t>
  </si>
  <si>
    <t>Telecommunications</t>
  </si>
  <si>
    <t>Billing and collecting</t>
  </si>
  <si>
    <t>Collections overdue customer payment</t>
  </si>
  <si>
    <t>Bad debt expense</t>
  </si>
  <si>
    <t>Community relations - sundry</t>
  </si>
  <si>
    <t>Advertising expense</t>
  </si>
  <si>
    <t>Office supplies and expenses</t>
  </si>
  <si>
    <t>Outside services employed</t>
  </si>
  <si>
    <t>Audit fees</t>
  </si>
  <si>
    <t>Property insurance</t>
  </si>
  <si>
    <t>Miscellaneous general expense</t>
  </si>
  <si>
    <t>Electrical Safety Authority Fees</t>
  </si>
  <si>
    <t xml:space="preserve">Electrician WSIB </t>
  </si>
  <si>
    <t>Taxes Other than Income Taxes</t>
  </si>
  <si>
    <t>6105.000.00.00</t>
  </si>
  <si>
    <t>Electrician EHT</t>
  </si>
  <si>
    <t>Bank charges</t>
  </si>
  <si>
    <t>Electrician CPP</t>
  </si>
  <si>
    <t>Electrician EI</t>
  </si>
  <si>
    <t>AJE #18</t>
  </si>
  <si>
    <t>Salaries and benefits:</t>
  </si>
  <si>
    <t>Executive salaries and expenses</t>
  </si>
  <si>
    <t>Management salaries and expenses</t>
  </si>
  <si>
    <t>WSIB</t>
  </si>
  <si>
    <t>5610.005.00.00</t>
  </si>
  <si>
    <t>Canada Pension Plan</t>
  </si>
  <si>
    <t>5615.001.00.00</t>
  </si>
  <si>
    <t>Unemployment Insurance</t>
  </si>
  <si>
    <t>5615.002.00.00</t>
  </si>
  <si>
    <t>5610.003.00.00</t>
  </si>
  <si>
    <t>OMERS</t>
  </si>
  <si>
    <t>5645.000.00.00</t>
  </si>
  <si>
    <t>% allocation</t>
  </si>
  <si>
    <t>Electrician - wages</t>
  </si>
  <si>
    <t>WSIB (Electrical and incidental construction services - 3.25%)</t>
  </si>
  <si>
    <t>EHT expense (1.98%)</t>
  </si>
  <si>
    <t>Confirmed with Marita on March 26, 2013 that the allocation %'s between PUC &amp; CESC are appropriate for 2012.</t>
  </si>
  <si>
    <t>Sheet1</t>
  </si>
  <si>
    <t>12 Cost Allocation_KPMG.xls</t>
  </si>
  <si>
    <t>KK-1-1/3</t>
  </si>
  <si>
    <t xml:space="preserve">Cost Allocation - Depreciation </t>
  </si>
  <si>
    <t>Energy</t>
  </si>
  <si>
    <t>Public</t>
  </si>
  <si>
    <t>Services</t>
  </si>
  <si>
    <t>Utilities</t>
  </si>
  <si>
    <t>Total</t>
  </si>
  <si>
    <t>Cost %'age</t>
  </si>
  <si>
    <t>Depreciation</t>
  </si>
  <si>
    <t>G1 (4998)</t>
  </si>
  <si>
    <t>Agreed to Chapleau ESC file</t>
  </si>
  <si>
    <t>ADJ entry #20</t>
  </si>
  <si>
    <t>Sheet2</t>
  </si>
  <si>
    <t>KK1-1</t>
  </si>
  <si>
    <t>December 31, 2013</t>
  </si>
  <si>
    <t>5016.000.00.00</t>
  </si>
  <si>
    <t>5017.000.00.00</t>
  </si>
  <si>
    <t>5020.0000.00</t>
  </si>
  <si>
    <t>Chapleau Energy Services</t>
  </si>
  <si>
    <t>Tab 2</t>
  </si>
  <si>
    <t>Confirmed with Marita on March 26, 2014 that the allocation %'s between PUC &amp; CESC are appropriate for 2013.</t>
  </si>
  <si>
    <t>No change from prior year.</t>
  </si>
  <si>
    <t>Sheet1 (2)</t>
  </si>
  <si>
    <t>13 Cost Allocation_KPMG.xls</t>
  </si>
  <si>
    <t>X+</t>
  </si>
  <si>
    <t>C</t>
  </si>
  <si>
    <t>ADJ entry #15</t>
  </si>
  <si>
    <t>Sheet2 (2)</t>
  </si>
  <si>
    <t>KK1.1</t>
  </si>
  <si>
    <t>December 31, 2014</t>
  </si>
  <si>
    <t>Amount (per TB)</t>
  </si>
  <si>
    <t>AJE #10</t>
  </si>
  <si>
    <t>Confirmed with Marita on February 24, 2015 that the allocation %'s between PUC &amp; CESC are appropriate for 2014.</t>
  </si>
  <si>
    <t>Sheet1 (3)</t>
  </si>
  <si>
    <t>14 Cost Allocation_KPMG.xls</t>
  </si>
  <si>
    <t>Sheet2 (3)</t>
  </si>
  <si>
    <t>ADJ entry #11</t>
  </si>
  <si>
    <t>Sheet3</t>
  </si>
  <si>
    <t>December 31, 2015</t>
  </si>
  <si>
    <t>AJE #12</t>
  </si>
  <si>
    <t>Confirmed with Marita on March 15, 2016 that the allocation %'s between PUC &amp; CESC are appropriate for 2015.</t>
  </si>
  <si>
    <t>Sheet1 (4)</t>
  </si>
  <si>
    <t>15 Cost Allocation_KPMG.xls</t>
  </si>
  <si>
    <t>Sheet2 (4)</t>
  </si>
  <si>
    <t>December 31, 2016</t>
  </si>
  <si>
    <t>Sheet1 (5)</t>
  </si>
  <si>
    <t>16 Cost Allocation_KPMG.xls</t>
  </si>
  <si>
    <t>Sheet2 (5)</t>
  </si>
  <si>
    <t>December 31, 2017</t>
  </si>
  <si>
    <t>AJE #7</t>
  </si>
  <si>
    <t>Confirmed with Jennifer that the allocation %'s between PUC &amp; CESC are appropriate for 2017.</t>
  </si>
  <si>
    <t>Sheet1 (6)</t>
  </si>
  <si>
    <t>17 Cost Allocation_KPMG.xls</t>
  </si>
  <si>
    <t>Agreed to Chapleau ESC file - current year depreciation (Acct #5705)</t>
  </si>
  <si>
    <t>ADJ entry #8</t>
  </si>
  <si>
    <t>Sheet2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</si>
</sst>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_(* #,##0.00_);_(* \(#,##0.00\);_(* &quot;-&quot;??_);_(@_)"/>
    <numFmt numFmtId="166" formatCode="#,##0.00;\-#,##0.00;0.00"/>
    <numFmt numFmtId="167" formatCode="#,##0.00;\(#,##0.00\);0.00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i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08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164" fontId="11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3" fillId="0" borderId="0" xfId="1"/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3" borderId="0" xfId="0" applyFont="1" applyFill="1" applyAlignment="1">
      <alignment vertical="center"/>
    </xf>
    <xf numFmtId="0" fontId="3" fillId="0" borderId="0" xfId="2" applyFont="1"/>
    <xf numFmtId="0" fontId="15" fillId="0" borderId="0" xfId="2" applyAlignment="1">
      <alignment horizontal="center"/>
    </xf>
    <xf numFmtId="165" fontId="0" fillId="0" borderId="0" xfId="3" applyFont="1"/>
    <xf numFmtId="10" fontId="0" fillId="0" borderId="0" xfId="4" applyNumberFormat="1" applyFont="1"/>
    <xf numFmtId="0" fontId="15" fillId="0" borderId="0" xfId="2"/>
    <xf numFmtId="0" fontId="1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quotePrefix="1" applyFont="1"/>
    <xf numFmtId="15" fontId="3" fillId="0" borderId="0" xfId="2" applyNumberFormat="1" applyFont="1" applyAlignment="1">
      <alignment horizontal="center"/>
    </xf>
    <xf numFmtId="10" fontId="17" fillId="0" borderId="0" xfId="4" applyNumberFormat="1" applyFont="1" applyAlignment="1">
      <alignment horizontal="center"/>
    </xf>
    <xf numFmtId="0" fontId="15" fillId="0" borderId="9" xfId="2" applyBorder="1" applyAlignment="1">
      <alignment horizontal="center" wrapText="1"/>
    </xf>
    <xf numFmtId="0" fontId="15" fillId="0" borderId="9" xfId="2" applyBorder="1" applyAlignment="1">
      <alignment horizontal="center"/>
    </xf>
    <xf numFmtId="165" fontId="0" fillId="0" borderId="9" xfId="3" applyFont="1" applyBorder="1" applyAlignment="1">
      <alignment horizontal="center"/>
    </xf>
    <xf numFmtId="10" fontId="0" fillId="0" borderId="9" xfId="4" applyNumberFormat="1" applyFont="1" applyBorder="1" applyAlignment="1">
      <alignment horizontal="center" wrapText="1"/>
    </xf>
    <xf numFmtId="0" fontId="15" fillId="0" borderId="9" xfId="2" applyBorder="1"/>
    <xf numFmtId="165" fontId="15" fillId="0" borderId="0" xfId="3" applyFont="1"/>
    <xf numFmtId="0" fontId="18" fillId="0" borderId="0" xfId="2" applyFont="1"/>
    <xf numFmtId="0" fontId="15" fillId="0" borderId="0" xfId="2" applyFill="1"/>
    <xf numFmtId="0" fontId="15" fillId="0" borderId="0" xfId="2" applyFill="1" applyAlignment="1">
      <alignment horizontal="center"/>
    </xf>
    <xf numFmtId="166" fontId="20" fillId="0" borderId="0" xfId="5" applyNumberFormat="1" applyFont="1" applyAlignment="1">
      <alignment horizontal="right"/>
    </xf>
    <xf numFmtId="10" fontId="0" fillId="0" borderId="0" xfId="4" applyNumberFormat="1" applyFont="1" applyAlignment="1">
      <alignment horizontal="center"/>
    </xf>
    <xf numFmtId="165" fontId="15" fillId="0" borderId="0" xfId="2" applyNumberFormat="1"/>
    <xf numFmtId="9" fontId="15" fillId="0" borderId="0" xfId="2" applyNumberFormat="1" applyFill="1"/>
    <xf numFmtId="166" fontId="20" fillId="0" borderId="0" xfId="5" applyNumberFormat="1" applyFont="1" applyFill="1" applyAlignment="1">
      <alignment horizontal="right"/>
    </xf>
    <xf numFmtId="10" fontId="0" fillId="0" borderId="0" xfId="4" applyNumberFormat="1" applyFont="1" applyFill="1" applyAlignment="1">
      <alignment horizontal="center"/>
    </xf>
    <xf numFmtId="165" fontId="15" fillId="0" borderId="0" xfId="2" applyNumberFormat="1" applyFill="1"/>
    <xf numFmtId="165" fontId="0" fillId="0" borderId="0" xfId="3" applyFont="1" applyFill="1"/>
    <xf numFmtId="165" fontId="20" fillId="0" borderId="0" xfId="6" applyFont="1" applyFill="1" applyAlignment="1">
      <alignment horizontal="right"/>
    </xf>
    <xf numFmtId="165" fontId="15" fillId="0" borderId="0" xfId="3" applyFont="1" applyFill="1"/>
    <xf numFmtId="167" fontId="20" fillId="0" borderId="0" xfId="5" applyNumberFormat="1" applyFont="1" applyAlignment="1">
      <alignment horizontal="right"/>
    </xf>
    <xf numFmtId="166" fontId="20" fillId="0" borderId="0" xfId="5" applyNumberFormat="1" applyFont="1" applyBorder="1" applyAlignment="1">
      <alignment horizontal="right"/>
    </xf>
    <xf numFmtId="165" fontId="15" fillId="0" borderId="10" xfId="2" applyNumberFormat="1" applyFont="1" applyFill="1" applyBorder="1"/>
    <xf numFmtId="165" fontId="15" fillId="0" borderId="10" xfId="2" applyNumberFormat="1" applyBorder="1"/>
    <xf numFmtId="0" fontId="16" fillId="0" borderId="0" xfId="2" applyFont="1" applyFill="1"/>
    <xf numFmtId="165" fontId="15" fillId="0" borderId="0" xfId="2" applyNumberFormat="1" applyFont="1" applyFill="1" applyBorder="1"/>
    <xf numFmtId="165" fontId="15" fillId="0" borderId="0" xfId="2" applyNumberFormat="1" applyBorder="1"/>
    <xf numFmtId="166" fontId="20" fillId="0" borderId="9" xfId="5" applyNumberFormat="1" applyFont="1" applyBorder="1" applyAlignment="1">
      <alignment horizontal="right"/>
    </xf>
    <xf numFmtId="165" fontId="3" fillId="5" borderId="0" xfId="7" applyFont="1" applyFill="1"/>
    <xf numFmtId="10" fontId="3" fillId="5" borderId="0" xfId="4" applyNumberFormat="1" applyFont="1" applyFill="1"/>
    <xf numFmtId="0" fontId="3" fillId="5" borderId="0" xfId="2" applyFont="1" applyFill="1"/>
    <xf numFmtId="9" fontId="15" fillId="5" borderId="0" xfId="2" applyNumberFormat="1" applyFill="1"/>
    <xf numFmtId="0" fontId="15" fillId="5" borderId="0" xfId="2" applyFill="1"/>
    <xf numFmtId="10" fontId="0" fillId="0" borderId="0" xfId="4" applyNumberFormat="1" applyFont="1" applyFill="1"/>
    <xf numFmtId="168" fontId="17" fillId="0" borderId="0" xfId="4" applyNumberFormat="1" applyFont="1" applyFill="1" applyAlignment="1">
      <alignment horizontal="right"/>
    </xf>
    <xf numFmtId="0" fontId="15" fillId="0" borderId="0" xfId="2" applyFont="1" applyFill="1" applyAlignment="1">
      <alignment horizontal="left"/>
    </xf>
    <xf numFmtId="0" fontId="15" fillId="0" borderId="0" xfId="2" applyFill="1" applyAlignment="1">
      <alignment horizontal="left"/>
    </xf>
    <xf numFmtId="10" fontId="15" fillId="0" borderId="0" xfId="4" applyNumberFormat="1" applyFont="1" applyFill="1"/>
    <xf numFmtId="168" fontId="0" fillId="0" borderId="0" xfId="4" applyNumberFormat="1" applyFont="1"/>
    <xf numFmtId="0" fontId="16" fillId="0" borderId="0" xfId="2" applyFont="1"/>
    <xf numFmtId="0" fontId="3" fillId="0" borderId="0" xfId="2" applyFont="1" applyFill="1" applyBorder="1" applyAlignment="1">
      <alignment horizontal="center"/>
    </xf>
    <xf numFmtId="0" fontId="3" fillId="0" borderId="9" xfId="2" applyFont="1" applyFill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5" fillId="0" borderId="11" xfId="2" applyFill="1" applyBorder="1" applyAlignment="1">
      <alignment horizontal="center"/>
    </xf>
    <xf numFmtId="165" fontId="15" fillId="0" borderId="11" xfId="3" applyFont="1" applyFill="1" applyBorder="1"/>
    <xf numFmtId="165" fontId="21" fillId="0" borderId="11" xfId="3" applyFont="1" applyFill="1" applyBorder="1"/>
    <xf numFmtId="165" fontId="15" fillId="0" borderId="11" xfId="3" applyFill="1" applyBorder="1"/>
    <xf numFmtId="165" fontId="17" fillId="0" borderId="0" xfId="3" applyFont="1" applyFill="1"/>
    <xf numFmtId="165" fontId="22" fillId="0" borderId="0" xfId="3" applyFont="1" applyFill="1"/>
    <xf numFmtId="0" fontId="15" fillId="0" borderId="9" xfId="2" applyFill="1" applyBorder="1" applyAlignment="1">
      <alignment horizontal="center" wrapText="1"/>
    </xf>
    <xf numFmtId="0" fontId="15" fillId="0" borderId="0" xfId="2" applyFont="1" applyFill="1" applyAlignment="1">
      <alignment horizontal="center"/>
    </xf>
    <xf numFmtId="165" fontId="20" fillId="0" borderId="0" xfId="3" applyFont="1" applyAlignment="1">
      <alignment horizontal="right"/>
    </xf>
    <xf numFmtId="10" fontId="15" fillId="0" borderId="0" xfId="4" applyNumberFormat="1" applyFont="1" applyAlignment="1">
      <alignment horizontal="center"/>
    </xf>
    <xf numFmtId="0" fontId="15" fillId="0" borderId="0" xfId="2" applyFont="1"/>
    <xf numFmtId="165" fontId="15" fillId="0" borderId="0" xfId="2" applyNumberFormat="1" applyFont="1" applyFill="1"/>
    <xf numFmtId="165" fontId="20" fillId="5" borderId="0" xfId="3" applyFont="1" applyFill="1" applyAlignment="1">
      <alignment horizontal="right"/>
    </xf>
    <xf numFmtId="10" fontId="15" fillId="0" borderId="0" xfId="4" applyNumberFormat="1" applyFont="1" applyFill="1" applyAlignment="1">
      <alignment horizontal="center"/>
    </xf>
    <xf numFmtId="0" fontId="15" fillId="0" borderId="0" xfId="2" applyFont="1" applyFill="1"/>
    <xf numFmtId="165" fontId="15" fillId="5" borderId="0" xfId="3" applyFont="1" applyFill="1"/>
    <xf numFmtId="165" fontId="20" fillId="0" borderId="9" xfId="3" applyFont="1" applyBorder="1" applyAlignment="1">
      <alignment horizontal="right"/>
    </xf>
    <xf numFmtId="165" fontId="15" fillId="0" borderId="10" xfId="3" applyFont="1" applyFill="1" applyBorder="1"/>
    <xf numFmtId="165" fontId="15" fillId="0" borderId="10" xfId="2" applyNumberFormat="1" applyFill="1" applyBorder="1"/>
    <xf numFmtId="165" fontId="15" fillId="0" borderId="0" xfId="2" applyNumberFormat="1" applyFill="1" applyBorder="1"/>
    <xf numFmtId="165" fontId="15" fillId="0" borderId="0" xfId="2" applyNumberFormat="1" applyFont="1"/>
    <xf numFmtId="0" fontId="15" fillId="0" borderId="0" xfId="2" applyFont="1" applyAlignment="1">
      <alignment horizontal="center"/>
    </xf>
    <xf numFmtId="10" fontId="21" fillId="0" borderId="0" xfId="4" applyNumberFormat="1" applyFont="1"/>
    <xf numFmtId="165" fontId="3" fillId="0" borderId="0" xfId="3" applyFont="1" applyFill="1"/>
    <xf numFmtId="10" fontId="3" fillId="0" borderId="0" xfId="4" applyNumberFormat="1" applyFont="1" applyFill="1"/>
    <xf numFmtId="0" fontId="3" fillId="0" borderId="0" xfId="2" applyFont="1" applyFill="1"/>
    <xf numFmtId="9" fontId="15" fillId="0" borderId="0" xfId="2" applyNumberFormat="1"/>
    <xf numFmtId="0" fontId="23" fillId="0" borderId="0" xfId="2" applyFont="1" applyFill="1" applyBorder="1" applyAlignment="1">
      <alignment horizontal="center"/>
    </xf>
    <xf numFmtId="0" fontId="21" fillId="0" borderId="0" xfId="2" applyFont="1" applyFill="1"/>
    <xf numFmtId="0" fontId="23" fillId="0" borderId="11" xfId="2" applyFont="1" applyFill="1" applyBorder="1" applyAlignment="1">
      <alignment horizontal="left"/>
    </xf>
    <xf numFmtId="0" fontId="15" fillId="0" borderId="9" xfId="2" applyBorder="1" applyAlignment="1">
      <alignment horizontal="center" vertical="center" wrapText="1"/>
    </xf>
    <xf numFmtId="0" fontId="15" fillId="0" borderId="9" xfId="2" applyBorder="1" applyAlignment="1">
      <alignment horizontal="center" vertical="center"/>
    </xf>
    <xf numFmtId="165" fontId="0" fillId="0" borderId="9" xfId="3" applyFont="1" applyBorder="1" applyAlignment="1">
      <alignment horizontal="center" vertical="center"/>
    </xf>
    <xf numFmtId="10" fontId="0" fillId="0" borderId="9" xfId="4" applyNumberFormat="1" applyFont="1" applyBorder="1" applyAlignment="1">
      <alignment horizontal="center" vertical="center" wrapText="1"/>
    </xf>
    <xf numFmtId="0" fontId="15" fillId="0" borderId="9" xfId="2" applyBorder="1" applyAlignment="1">
      <alignment vertical="center"/>
    </xf>
    <xf numFmtId="0" fontId="15" fillId="0" borderId="9" xfId="2" applyFill="1" applyBorder="1" applyAlignment="1">
      <alignment horizontal="center" vertical="center" wrapText="1"/>
    </xf>
    <xf numFmtId="165" fontId="20" fillId="5" borderId="9" xfId="3" applyFont="1" applyFill="1" applyBorder="1" applyAlignment="1">
      <alignment horizontal="right"/>
    </xf>
    <xf numFmtId="0" fontId="24" fillId="0" borderId="0" xfId="2" applyFont="1" applyAlignment="1">
      <alignment horizontal="right"/>
    </xf>
    <xf numFmtId="0" fontId="24" fillId="0" borderId="0" xfId="2" applyFont="1" applyFill="1"/>
    <xf numFmtId="10" fontId="25" fillId="0" borderId="0" xfId="4" applyNumberFormat="1" applyFont="1"/>
    <xf numFmtId="168" fontId="26" fillId="0" borderId="0" xfId="4" applyNumberFormat="1" applyFont="1" applyFill="1" applyAlignment="1">
      <alignment horizontal="right"/>
    </xf>
    <xf numFmtId="0" fontId="25" fillId="0" borderId="0" xfId="2" applyFont="1" applyFill="1" applyAlignment="1">
      <alignment horizontal="right"/>
    </xf>
    <xf numFmtId="165" fontId="25" fillId="0" borderId="11" xfId="3" applyFont="1" applyFill="1" applyBorder="1"/>
    <xf numFmtId="165" fontId="26" fillId="0" borderId="0" xfId="3" applyFont="1" applyFill="1"/>
    <xf numFmtId="165" fontId="27" fillId="0" borderId="0" xfId="3" applyFont="1" applyFill="1"/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</cellXfs>
  <cellStyles count="8">
    <cellStyle name="Comma 2" xfId="3" xr:uid="{E56DA3B4-C336-4949-9885-C90ECF00E72C}"/>
    <cellStyle name="Comma 2 2" xfId="6" xr:uid="{8D3A6F15-CBE1-4CF3-9E71-911E9DBDB782}"/>
    <cellStyle name="Comma 3" xfId="7" xr:uid="{DCCA1BEA-7E88-47CB-88D3-776E33D35FA4}"/>
    <cellStyle name="Hyperlink" xfId="1" builtinId="8"/>
    <cellStyle name="Normal" xfId="0" builtinId="0"/>
    <cellStyle name="Normal 2" xfId="2" xr:uid="{73582AED-7335-4D10-98C3-18776E07019A}"/>
    <cellStyle name="Percent 2" xfId="4" xr:uid="{A2DA1934-3F32-4D36-A958-76C986BBD09C}"/>
    <cellStyle name="rf7" xfId="5" xr:uid="{4D93681D-CB08-49B4-998B-AAA50775B8F8}"/>
  </cellStyles>
  <dxfs count="0"/>
  <tableStyles count="0" defaultTableStyle="TableStyleMedium2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PUC/CPUC%202019%20CoS/Models/CPUC%202019_Filing_Requirements_Chapter2_Appendices_2018083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Cost%20Allocation_KPM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3%20Cost%20Allocation_KPM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4%20Cost%20Allocation_KPM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5%20Cost%20Allocation_KPM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Cost%20Allocation_KPM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Cost%20Allocation_KP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Hours"/>
      <sheetName val="Downtime Analysis"/>
      <sheetName val="Depn and Interest"/>
    </sheetNames>
    <sheetDataSet>
      <sheetData sheetId="0"/>
      <sheetData sheetId="1">
        <row r="23">
          <cell r="M23">
            <v>0.16807934033899272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lculation"/>
      <sheetName val="2. Hours"/>
      <sheetName val="3. Downtime Analysis"/>
      <sheetName val="4. Depn and Interest"/>
    </sheetNames>
    <sheetDataSet>
      <sheetData sheetId="0"/>
      <sheetData sheetId="1">
        <row r="23">
          <cell r="M23">
            <v>0.1309601969171901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lculation"/>
      <sheetName val="2. Hours"/>
      <sheetName val="3. Downtime Analysis"/>
      <sheetName val="4. Depn and Interest"/>
    </sheetNames>
    <sheetDataSet>
      <sheetData sheetId="0"/>
      <sheetData sheetId="1">
        <row r="23">
          <cell r="M23">
            <v>0.1320298859955592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lculation"/>
      <sheetName val="2. Hours"/>
      <sheetName val="3. Downtime Analysis"/>
      <sheetName val="4. Depn and Interest"/>
    </sheetNames>
    <sheetDataSet>
      <sheetData sheetId="0"/>
      <sheetData sheetId="1">
        <row r="23">
          <cell r="M23">
            <v>0.1967274346633566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lculation"/>
      <sheetName val="2. Hours"/>
      <sheetName val="3. Downtime Analysis"/>
      <sheetName val="4. Depn and Interest"/>
    </sheetNames>
    <sheetDataSet>
      <sheetData sheetId="0"/>
      <sheetData sheetId="1">
        <row r="23">
          <cell r="M23">
            <v>0.16780338265733577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lculation"/>
      <sheetName val="2. Hours"/>
      <sheetName val="3. Downtime Analysis"/>
      <sheetName val="4. Depn and Interest"/>
    </sheetNames>
    <sheetDataSet>
      <sheetData sheetId="0"/>
      <sheetData sheetId="1">
        <row r="23">
          <cell r="M23">
            <v>0.1117399508786495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269E-36BA-4421-90F9-A0B81DDD1216}">
  <dimension ref="A1:C20"/>
  <sheetViews>
    <sheetView workbookViewId="0"/>
  </sheetViews>
  <sheetFormatPr defaultRowHeight="15" x14ac:dyDescent="0.25"/>
  <cols>
    <col min="1" max="1" width="19.42578125" bestFit="1" customWidth="1"/>
    <col min="2" max="2" width="26.5703125" bestFit="1" customWidth="1"/>
    <col min="3" max="3" width="22.28515625" bestFit="1" customWidth="1"/>
  </cols>
  <sheetData>
    <row r="1" spans="1:3" ht="30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5" t="s">
        <v>50</v>
      </c>
      <c r="B2" t="s">
        <v>51</v>
      </c>
      <c r="C2" s="25" t="str">
        <f>HYPERLINK("T:\5. TESI UTILITIES\CPUC\CPUC 2019 CoS\Ex 4\Appendix 2-N.xlsx#'2012'!A1","2012")</f>
        <v>2012</v>
      </c>
    </row>
    <row r="3" spans="1:3" x14ac:dyDescent="0.25">
      <c r="A3" s="25" t="s">
        <v>60</v>
      </c>
      <c r="B3" t="s">
        <v>51</v>
      </c>
      <c r="C3" s="25" t="str">
        <f>HYPERLINK("T:\5. TESI UTILITIES\CPUC\CPUC 2019 CoS\Ex 4\Appendix 2-N.xlsx#'2013'!A1","2013")</f>
        <v>2013</v>
      </c>
    </row>
    <row r="4" spans="1:3" x14ac:dyDescent="0.25">
      <c r="A4" s="25" t="s">
        <v>65</v>
      </c>
      <c r="B4" t="s">
        <v>51</v>
      </c>
      <c r="C4" s="25" t="str">
        <f>HYPERLINK("T:\5. TESI UTILITIES\CPUC\CPUC 2019 CoS\Ex 4\Appendix 2-N.xlsx#'2014'!A1","2014")</f>
        <v>2014</v>
      </c>
    </row>
    <row r="5" spans="1:3" x14ac:dyDescent="0.25">
      <c r="A5" s="25" t="s">
        <v>68</v>
      </c>
      <c r="B5" t="s">
        <v>51</v>
      </c>
      <c r="C5" s="25" t="str">
        <f>HYPERLINK("T:\5. TESI UTILITIES\CPUC\CPUC 2019 CoS\Ex 4\Appendix 2-N.xlsx#'2015'!A1","2015")</f>
        <v>2015</v>
      </c>
    </row>
    <row r="6" spans="1:3" x14ac:dyDescent="0.25">
      <c r="A6" s="25" t="s">
        <v>71</v>
      </c>
      <c r="B6" t="s">
        <v>51</v>
      </c>
      <c r="C6" s="25" t="str">
        <f>HYPERLINK("T:\5. TESI UTILITIES\CPUC\CPUC 2019 CoS\Ex 4\Appendix 2-N.xlsx#'2016'!A1","2016")</f>
        <v>2016</v>
      </c>
    </row>
    <row r="7" spans="1:3" x14ac:dyDescent="0.25">
      <c r="A7" s="25" t="s">
        <v>74</v>
      </c>
      <c r="B7" t="s">
        <v>51</v>
      </c>
      <c r="C7" s="25" t="str">
        <f>HYPERLINK("T:\5. TESI UTILITIES\CPUC\CPUC 2019 CoS\Ex 4\Appendix 2-N.xlsx#'2017'!A1","2017")</f>
        <v>2017</v>
      </c>
    </row>
    <row r="8" spans="1:3" x14ac:dyDescent="0.25">
      <c r="A8" s="25" t="s">
        <v>146</v>
      </c>
      <c r="B8" t="s">
        <v>147</v>
      </c>
      <c r="C8" s="25" t="str">
        <f>HYPERLINK("T:\5. TESI UTILITIES\CPUC\CPUC 2019 CoS\Ex 4\12 Cost Allocation_KPMG.xls#'Calculation'!A1","Calculation")</f>
        <v>Calculation</v>
      </c>
    </row>
    <row r="9" spans="1:3" x14ac:dyDescent="0.25">
      <c r="A9" s="25" t="s">
        <v>160</v>
      </c>
      <c r="B9" t="s">
        <v>147</v>
      </c>
      <c r="C9" s="25" t="str">
        <f>HYPERLINK("T:\5. TESI UTILITIES\CPUC\CPUC 2019 CoS\Ex 4\12 Cost Allocation_KPMG.xls#'Depn and Interest'!A1","Depn and Interest")</f>
        <v>Depn and Interest</v>
      </c>
    </row>
    <row r="10" spans="1:3" x14ac:dyDescent="0.25">
      <c r="A10" s="25" t="s">
        <v>170</v>
      </c>
      <c r="B10" t="s">
        <v>171</v>
      </c>
      <c r="C10" s="25" t="str">
        <f>HYPERLINK("T:\5. TESI UTILITIES\CPUC\CPUC 2019 CoS\Ex 4\13 Cost Allocation_KPMG.xls#'1. Calculation'!A1","1. Calculation")</f>
        <v>1. Calculation</v>
      </c>
    </row>
    <row r="11" spans="1:3" x14ac:dyDescent="0.25">
      <c r="A11" s="25" t="s">
        <v>175</v>
      </c>
      <c r="B11" t="s">
        <v>171</v>
      </c>
      <c r="C11" s="25" t="str">
        <f>HYPERLINK("T:\5. TESI UTILITIES\CPUC\CPUC 2019 CoS\Ex 4\13 Cost Allocation_KPMG.xls#'4. Depn and Interest'!A1","4. Depn and Interest")</f>
        <v>4. Depn and Interest</v>
      </c>
    </row>
    <row r="12" spans="1:3" x14ac:dyDescent="0.25">
      <c r="A12" s="25" t="s">
        <v>181</v>
      </c>
      <c r="B12" t="s">
        <v>182</v>
      </c>
      <c r="C12" s="25" t="str">
        <f>HYPERLINK("T:\5. TESI UTILITIES\CPUC\CPUC 2019 CoS\Ex 4\14 Cost Allocation_KPMG.xls#'1. Calculation'!A1","1. Calculation")</f>
        <v>1. Calculation</v>
      </c>
    </row>
    <row r="13" spans="1:3" x14ac:dyDescent="0.25">
      <c r="A13" s="25" t="s">
        <v>183</v>
      </c>
      <c r="B13" t="s">
        <v>182</v>
      </c>
      <c r="C13" s="25" t="str">
        <f>HYPERLINK("T:\5. TESI UTILITIES\CPUC\CPUC 2019 CoS\Ex 4\14 Cost Allocation_KPMG.xls#'3. Downtime Analysis'!A1","3. Downtime Analysis")</f>
        <v>3. Downtime Analysis</v>
      </c>
    </row>
    <row r="14" spans="1:3" x14ac:dyDescent="0.25">
      <c r="A14" s="25" t="s">
        <v>185</v>
      </c>
      <c r="B14" t="s">
        <v>182</v>
      </c>
      <c r="C14" s="25" t="str">
        <f>HYPERLINK("T:\5. TESI UTILITIES\CPUC\CPUC 2019 CoS\Ex 4\14 Cost Allocation_KPMG.xls#'4. Depn and Interest'!A1","4. Depn and Interest")</f>
        <v>4. Depn and Interest</v>
      </c>
    </row>
    <row r="15" spans="1:3" x14ac:dyDescent="0.25">
      <c r="A15" s="25" t="s">
        <v>189</v>
      </c>
      <c r="B15" t="s">
        <v>190</v>
      </c>
      <c r="C15" s="25" t="str">
        <f>HYPERLINK("T:\5. TESI UTILITIES\CPUC\CPUC 2019 CoS\Ex 4\15 Cost Allocation_KPMG.xls#'1. Calculation'!A1","1. Calculation")</f>
        <v>1. Calculation</v>
      </c>
    </row>
    <row r="16" spans="1:3" x14ac:dyDescent="0.25">
      <c r="A16" s="25" t="s">
        <v>191</v>
      </c>
      <c r="B16" t="s">
        <v>190</v>
      </c>
      <c r="C16" s="25" t="str">
        <f>HYPERLINK("T:\5. TESI UTILITIES\CPUC\CPUC 2019 CoS\Ex 4\15 Cost Allocation_KPMG.xls#'4. Depn and Interest'!A1","4. Depn and Interest")</f>
        <v>4. Depn and Interest</v>
      </c>
    </row>
    <row r="17" spans="1:3" x14ac:dyDescent="0.25">
      <c r="A17" s="25" t="s">
        <v>193</v>
      </c>
      <c r="B17" t="s">
        <v>194</v>
      </c>
      <c r="C17" s="25" t="str">
        <f>HYPERLINK("T:\5. TESI UTILITIES\CPUC\CPUC 2019 CoS\Ex 4\16 Cost Allocation_KPMG.xls#'1. Calculation'!A1","1. Calculation")</f>
        <v>1. Calculation</v>
      </c>
    </row>
    <row r="18" spans="1:3" x14ac:dyDescent="0.25">
      <c r="A18" s="25" t="s">
        <v>195</v>
      </c>
      <c r="B18" t="s">
        <v>194</v>
      </c>
      <c r="C18" s="25" t="str">
        <f>HYPERLINK("T:\5. TESI UTILITIES\CPUC\CPUC 2019 CoS\Ex 4\16 Cost Allocation_KPMG.xls#'4. Depn and Interest'!A1","4. Depn and Interest")</f>
        <v>4. Depn and Interest</v>
      </c>
    </row>
    <row r="19" spans="1:3" x14ac:dyDescent="0.25">
      <c r="A19" s="25" t="s">
        <v>199</v>
      </c>
      <c r="B19" t="s">
        <v>200</v>
      </c>
      <c r="C19" s="25" t="str">
        <f>HYPERLINK("T:\5. TESI UTILITIES\CPUC\CPUC 2019 CoS\Ex 4\17 Cost Allocation_KPMG.xls#'1. Calculation'!A1","1. Calculation")</f>
        <v>1. Calculation</v>
      </c>
    </row>
    <row r="20" spans="1:3" x14ac:dyDescent="0.25">
      <c r="A20" s="25" t="s">
        <v>203</v>
      </c>
      <c r="B20" t="s">
        <v>200</v>
      </c>
      <c r="C20" s="25" t="str">
        <f>HYPERLINK("T:\5. TESI UTILITIES\CPUC\CPUC 2019 CoS\Ex 4\17 Cost Allocation_KPMG.xls#'4. Depn and Interest'!A1","4. Depn and Interest")</f>
        <v>4. Depn and Interest</v>
      </c>
    </row>
  </sheetData>
  <hyperlinks>
    <hyperlink ref="A2" location="'Appendix 2-N-2012'!A1" display="Appendix 2-N-2012" xr:uid="{E0AAB97E-3E4D-4B41-8D97-0D47E31B958B}"/>
    <hyperlink ref="A3" location="'Appendix 2-N-2013'!A1" display="Appendix 2-N-2013" xr:uid="{EC4B433E-8162-411C-8836-0C611E42AFD2}"/>
    <hyperlink ref="A4" location="'Appendix 2-N-2014'!A1" display="Appendix 2-N-2014" xr:uid="{C2FB218D-25B2-4BF8-BDFF-6CF86F5EE74D}"/>
    <hyperlink ref="A5" location="'Appendix 2-N-2015'!A1" display="Appendix 2-N-2015" xr:uid="{FDFEE9CB-C55A-4CF4-88F3-6C8806863551}"/>
    <hyperlink ref="A6" location="'Appendix 2-N-2016'!A1" display="Appendix 2-N-2016" xr:uid="{166084B8-FB99-4AE4-9ACB-B322FB546DA6}"/>
    <hyperlink ref="A7" location="'Appendix 2-N-2017'!A1" display="Appendix 2-N-2017" xr:uid="{5F142490-D124-46EF-A228-742292F76037}"/>
    <hyperlink ref="A8" location="'Sheet1'!A1" display="Sheet1" xr:uid="{E9A6BA1F-16F7-4B1F-866B-F01746387A8B}"/>
    <hyperlink ref="A9" location="'Sheet2'!A1" display="Sheet2" xr:uid="{36E8B6D6-6355-4FC5-A1C9-37CA0BCFB60D}"/>
    <hyperlink ref="A10" location="'Sheet1 (2)'!A1" display="Sheet1 (2)" xr:uid="{66BB0BCA-54A0-411A-B68E-6394B321E867}"/>
    <hyperlink ref="A11" location="'Sheet2 (2)'!A1" display="Sheet2 (2)" xr:uid="{1D55FE85-3C3C-49EA-8D9C-11CDFCAD5B1E}"/>
    <hyperlink ref="A12" location="'Sheet1 (3)'!A1" display="Sheet1 (3)" xr:uid="{61CFCDB7-69A7-4C3C-8DEC-A02AF1C1A6F3}"/>
    <hyperlink ref="A13" location="'Sheet2 (3)'!A1" display="Sheet2 (3)" xr:uid="{6997EDBA-BC7A-4FB1-904A-D3AC0FBE70DA}"/>
    <hyperlink ref="A14" location="'Sheet3'!A1" display="Sheet3" xr:uid="{A5DE5462-CF3A-46E9-B708-4BE318BDBEE7}"/>
    <hyperlink ref="A15" location="'Sheet1 (4)'!A1" display="Sheet1 (4)" xr:uid="{47F94411-2FC4-4E80-9329-EED95E5B16F2}"/>
    <hyperlink ref="A16" location="'Sheet2 (4)'!A1" display="Sheet2 (4)" xr:uid="{985CCF29-FCB3-402A-9A70-35B40F41175A}"/>
    <hyperlink ref="A17" location="'Sheet1 (5)'!A1" display="Sheet1 (5)" xr:uid="{9C2AFCF9-C3D3-413E-AFC8-99717D3EFA1B}"/>
    <hyperlink ref="A18" location="'Sheet2 (5)'!A1" display="Sheet2 (5)" xr:uid="{0FC50F82-1810-49A6-927A-700FF5F81B57}"/>
    <hyperlink ref="A19" location="'Sheet1 (6)'!A1" display="Sheet1 (6)" xr:uid="{0E1D3CE2-8EAD-4F48-913D-D0FD9106B910}"/>
    <hyperlink ref="A20" location="'Sheet2 (6)'!A1" display="Sheet2 (6)" xr:uid="{132EF0D8-627E-4F3B-83EE-80F1E1111B8C}"/>
  </hyperlink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F71B-BCAA-4FFB-BD39-2785574C279C}">
  <sheetPr>
    <tabColor theme="5" tint="0.79998168889431442"/>
  </sheetPr>
  <dimension ref="A1:O21"/>
  <sheetViews>
    <sheetView workbookViewId="0">
      <selection activeCell="B32" sqref="B32"/>
    </sheetView>
  </sheetViews>
  <sheetFormatPr defaultRowHeight="12.75" x14ac:dyDescent="0.2"/>
  <cols>
    <col min="1" max="1" width="11" style="33" customWidth="1"/>
    <col min="2" max="2" width="7.42578125" style="33" customWidth="1"/>
    <col min="3" max="3" width="10.28515625" style="33" bestFit="1" customWidth="1"/>
    <col min="4" max="4" width="5" style="33" customWidth="1"/>
    <col min="5" max="5" width="10.28515625" style="33" bestFit="1" customWidth="1"/>
    <col min="6" max="6" width="3.140625" style="33" customWidth="1"/>
    <col min="7" max="8" width="10.28515625" style="33" bestFit="1" customWidth="1"/>
    <col min="9" max="256" width="9.140625" style="33"/>
    <col min="257" max="257" width="11" style="33" customWidth="1"/>
    <col min="258" max="258" width="7.42578125" style="33" customWidth="1"/>
    <col min="259" max="259" width="10.28515625" style="33" bestFit="1" customWidth="1"/>
    <col min="260" max="260" width="5" style="33" customWidth="1"/>
    <col min="261" max="261" width="10.28515625" style="33" bestFit="1" customWidth="1"/>
    <col min="262" max="262" width="3.140625" style="33" customWidth="1"/>
    <col min="263" max="264" width="10.28515625" style="33" bestFit="1" customWidth="1"/>
    <col min="265" max="512" width="9.140625" style="33"/>
    <col min="513" max="513" width="11" style="33" customWidth="1"/>
    <col min="514" max="514" width="7.42578125" style="33" customWidth="1"/>
    <col min="515" max="515" width="10.28515625" style="33" bestFit="1" customWidth="1"/>
    <col min="516" max="516" width="5" style="33" customWidth="1"/>
    <col min="517" max="517" width="10.28515625" style="33" bestFit="1" customWidth="1"/>
    <col min="518" max="518" width="3.140625" style="33" customWidth="1"/>
    <col min="519" max="520" width="10.28515625" style="33" bestFit="1" customWidth="1"/>
    <col min="521" max="768" width="9.140625" style="33"/>
    <col min="769" max="769" width="11" style="33" customWidth="1"/>
    <col min="770" max="770" width="7.42578125" style="33" customWidth="1"/>
    <col min="771" max="771" width="10.28515625" style="33" bestFit="1" customWidth="1"/>
    <col min="772" max="772" width="5" style="33" customWidth="1"/>
    <col min="773" max="773" width="10.28515625" style="33" bestFit="1" customWidth="1"/>
    <col min="774" max="774" width="3.140625" style="33" customWidth="1"/>
    <col min="775" max="776" width="10.28515625" style="33" bestFit="1" customWidth="1"/>
    <col min="777" max="1024" width="9.140625" style="33"/>
    <col min="1025" max="1025" width="11" style="33" customWidth="1"/>
    <col min="1026" max="1026" width="7.42578125" style="33" customWidth="1"/>
    <col min="1027" max="1027" width="10.28515625" style="33" bestFit="1" customWidth="1"/>
    <col min="1028" max="1028" width="5" style="33" customWidth="1"/>
    <col min="1029" max="1029" width="10.28515625" style="33" bestFit="1" customWidth="1"/>
    <col min="1030" max="1030" width="3.140625" style="33" customWidth="1"/>
    <col min="1031" max="1032" width="10.28515625" style="33" bestFit="1" customWidth="1"/>
    <col min="1033" max="1280" width="9.140625" style="33"/>
    <col min="1281" max="1281" width="11" style="33" customWidth="1"/>
    <col min="1282" max="1282" width="7.42578125" style="33" customWidth="1"/>
    <col min="1283" max="1283" width="10.28515625" style="33" bestFit="1" customWidth="1"/>
    <col min="1284" max="1284" width="5" style="33" customWidth="1"/>
    <col min="1285" max="1285" width="10.28515625" style="33" bestFit="1" customWidth="1"/>
    <col min="1286" max="1286" width="3.140625" style="33" customWidth="1"/>
    <col min="1287" max="1288" width="10.28515625" style="33" bestFit="1" customWidth="1"/>
    <col min="1289" max="1536" width="9.140625" style="33"/>
    <col min="1537" max="1537" width="11" style="33" customWidth="1"/>
    <col min="1538" max="1538" width="7.42578125" style="33" customWidth="1"/>
    <col min="1539" max="1539" width="10.28515625" style="33" bestFit="1" customWidth="1"/>
    <col min="1540" max="1540" width="5" style="33" customWidth="1"/>
    <col min="1541" max="1541" width="10.28515625" style="33" bestFit="1" customWidth="1"/>
    <col min="1542" max="1542" width="3.140625" style="33" customWidth="1"/>
    <col min="1543" max="1544" width="10.28515625" style="33" bestFit="1" customWidth="1"/>
    <col min="1545" max="1792" width="9.140625" style="33"/>
    <col min="1793" max="1793" width="11" style="33" customWidth="1"/>
    <col min="1794" max="1794" width="7.42578125" style="33" customWidth="1"/>
    <col min="1795" max="1795" width="10.28515625" style="33" bestFit="1" customWidth="1"/>
    <col min="1796" max="1796" width="5" style="33" customWidth="1"/>
    <col min="1797" max="1797" width="10.28515625" style="33" bestFit="1" customWidth="1"/>
    <col min="1798" max="1798" width="3.140625" style="33" customWidth="1"/>
    <col min="1799" max="1800" width="10.28515625" style="33" bestFit="1" customWidth="1"/>
    <col min="1801" max="2048" width="9.140625" style="33"/>
    <col min="2049" max="2049" width="11" style="33" customWidth="1"/>
    <col min="2050" max="2050" width="7.42578125" style="33" customWidth="1"/>
    <col min="2051" max="2051" width="10.28515625" style="33" bestFit="1" customWidth="1"/>
    <col min="2052" max="2052" width="5" style="33" customWidth="1"/>
    <col min="2053" max="2053" width="10.28515625" style="33" bestFit="1" customWidth="1"/>
    <col min="2054" max="2054" width="3.140625" style="33" customWidth="1"/>
    <col min="2055" max="2056" width="10.28515625" style="33" bestFit="1" customWidth="1"/>
    <col min="2057" max="2304" width="9.140625" style="33"/>
    <col min="2305" max="2305" width="11" style="33" customWidth="1"/>
    <col min="2306" max="2306" width="7.42578125" style="33" customWidth="1"/>
    <col min="2307" max="2307" width="10.28515625" style="33" bestFit="1" customWidth="1"/>
    <col min="2308" max="2308" width="5" style="33" customWidth="1"/>
    <col min="2309" max="2309" width="10.28515625" style="33" bestFit="1" customWidth="1"/>
    <col min="2310" max="2310" width="3.140625" style="33" customWidth="1"/>
    <col min="2311" max="2312" width="10.28515625" style="33" bestFit="1" customWidth="1"/>
    <col min="2313" max="2560" width="9.140625" style="33"/>
    <col min="2561" max="2561" width="11" style="33" customWidth="1"/>
    <col min="2562" max="2562" width="7.42578125" style="33" customWidth="1"/>
    <col min="2563" max="2563" width="10.28515625" style="33" bestFit="1" customWidth="1"/>
    <col min="2564" max="2564" width="5" style="33" customWidth="1"/>
    <col min="2565" max="2565" width="10.28515625" style="33" bestFit="1" customWidth="1"/>
    <col min="2566" max="2566" width="3.140625" style="33" customWidth="1"/>
    <col min="2567" max="2568" width="10.28515625" style="33" bestFit="1" customWidth="1"/>
    <col min="2569" max="2816" width="9.140625" style="33"/>
    <col min="2817" max="2817" width="11" style="33" customWidth="1"/>
    <col min="2818" max="2818" width="7.42578125" style="33" customWidth="1"/>
    <col min="2819" max="2819" width="10.28515625" style="33" bestFit="1" customWidth="1"/>
    <col min="2820" max="2820" width="5" style="33" customWidth="1"/>
    <col min="2821" max="2821" width="10.28515625" style="33" bestFit="1" customWidth="1"/>
    <col min="2822" max="2822" width="3.140625" style="33" customWidth="1"/>
    <col min="2823" max="2824" width="10.28515625" style="33" bestFit="1" customWidth="1"/>
    <col min="2825" max="3072" width="9.140625" style="33"/>
    <col min="3073" max="3073" width="11" style="33" customWidth="1"/>
    <col min="3074" max="3074" width="7.42578125" style="33" customWidth="1"/>
    <col min="3075" max="3075" width="10.28515625" style="33" bestFit="1" customWidth="1"/>
    <col min="3076" max="3076" width="5" style="33" customWidth="1"/>
    <col min="3077" max="3077" width="10.28515625" style="33" bestFit="1" customWidth="1"/>
    <col min="3078" max="3078" width="3.140625" style="33" customWidth="1"/>
    <col min="3079" max="3080" width="10.28515625" style="33" bestFit="1" customWidth="1"/>
    <col min="3081" max="3328" width="9.140625" style="33"/>
    <col min="3329" max="3329" width="11" style="33" customWidth="1"/>
    <col min="3330" max="3330" width="7.42578125" style="33" customWidth="1"/>
    <col min="3331" max="3331" width="10.28515625" style="33" bestFit="1" customWidth="1"/>
    <col min="3332" max="3332" width="5" style="33" customWidth="1"/>
    <col min="3333" max="3333" width="10.28515625" style="33" bestFit="1" customWidth="1"/>
    <col min="3334" max="3334" width="3.140625" style="33" customWidth="1"/>
    <col min="3335" max="3336" width="10.28515625" style="33" bestFit="1" customWidth="1"/>
    <col min="3337" max="3584" width="9.140625" style="33"/>
    <col min="3585" max="3585" width="11" style="33" customWidth="1"/>
    <col min="3586" max="3586" width="7.42578125" style="33" customWidth="1"/>
    <col min="3587" max="3587" width="10.28515625" style="33" bestFit="1" customWidth="1"/>
    <col min="3588" max="3588" width="5" style="33" customWidth="1"/>
    <col min="3589" max="3589" width="10.28515625" style="33" bestFit="1" customWidth="1"/>
    <col min="3590" max="3590" width="3.140625" style="33" customWidth="1"/>
    <col min="3591" max="3592" width="10.28515625" style="33" bestFit="1" customWidth="1"/>
    <col min="3593" max="3840" width="9.140625" style="33"/>
    <col min="3841" max="3841" width="11" style="33" customWidth="1"/>
    <col min="3842" max="3842" width="7.42578125" style="33" customWidth="1"/>
    <col min="3843" max="3843" width="10.28515625" style="33" bestFit="1" customWidth="1"/>
    <col min="3844" max="3844" width="5" style="33" customWidth="1"/>
    <col min="3845" max="3845" width="10.28515625" style="33" bestFit="1" customWidth="1"/>
    <col min="3846" max="3846" width="3.140625" style="33" customWidth="1"/>
    <col min="3847" max="3848" width="10.28515625" style="33" bestFit="1" customWidth="1"/>
    <col min="3849" max="4096" width="9.140625" style="33"/>
    <col min="4097" max="4097" width="11" style="33" customWidth="1"/>
    <col min="4098" max="4098" width="7.42578125" style="33" customWidth="1"/>
    <col min="4099" max="4099" width="10.28515625" style="33" bestFit="1" customWidth="1"/>
    <col min="4100" max="4100" width="5" style="33" customWidth="1"/>
    <col min="4101" max="4101" width="10.28515625" style="33" bestFit="1" customWidth="1"/>
    <col min="4102" max="4102" width="3.140625" style="33" customWidth="1"/>
    <col min="4103" max="4104" width="10.28515625" style="33" bestFit="1" customWidth="1"/>
    <col min="4105" max="4352" width="9.140625" style="33"/>
    <col min="4353" max="4353" width="11" style="33" customWidth="1"/>
    <col min="4354" max="4354" width="7.42578125" style="33" customWidth="1"/>
    <col min="4355" max="4355" width="10.28515625" style="33" bestFit="1" customWidth="1"/>
    <col min="4356" max="4356" width="5" style="33" customWidth="1"/>
    <col min="4357" max="4357" width="10.28515625" style="33" bestFit="1" customWidth="1"/>
    <col min="4358" max="4358" width="3.140625" style="33" customWidth="1"/>
    <col min="4359" max="4360" width="10.28515625" style="33" bestFit="1" customWidth="1"/>
    <col min="4361" max="4608" width="9.140625" style="33"/>
    <col min="4609" max="4609" width="11" style="33" customWidth="1"/>
    <col min="4610" max="4610" width="7.42578125" style="33" customWidth="1"/>
    <col min="4611" max="4611" width="10.28515625" style="33" bestFit="1" customWidth="1"/>
    <col min="4612" max="4612" width="5" style="33" customWidth="1"/>
    <col min="4613" max="4613" width="10.28515625" style="33" bestFit="1" customWidth="1"/>
    <col min="4614" max="4614" width="3.140625" style="33" customWidth="1"/>
    <col min="4615" max="4616" width="10.28515625" style="33" bestFit="1" customWidth="1"/>
    <col min="4617" max="4864" width="9.140625" style="33"/>
    <col min="4865" max="4865" width="11" style="33" customWidth="1"/>
    <col min="4866" max="4866" width="7.42578125" style="33" customWidth="1"/>
    <col min="4867" max="4867" width="10.28515625" style="33" bestFit="1" customWidth="1"/>
    <col min="4868" max="4868" width="5" style="33" customWidth="1"/>
    <col min="4869" max="4869" width="10.28515625" style="33" bestFit="1" customWidth="1"/>
    <col min="4870" max="4870" width="3.140625" style="33" customWidth="1"/>
    <col min="4871" max="4872" width="10.28515625" style="33" bestFit="1" customWidth="1"/>
    <col min="4873" max="5120" width="9.140625" style="33"/>
    <col min="5121" max="5121" width="11" style="33" customWidth="1"/>
    <col min="5122" max="5122" width="7.42578125" style="33" customWidth="1"/>
    <col min="5123" max="5123" width="10.28515625" style="33" bestFit="1" customWidth="1"/>
    <col min="5124" max="5124" width="5" style="33" customWidth="1"/>
    <col min="5125" max="5125" width="10.28515625" style="33" bestFit="1" customWidth="1"/>
    <col min="5126" max="5126" width="3.140625" style="33" customWidth="1"/>
    <col min="5127" max="5128" width="10.28515625" style="33" bestFit="1" customWidth="1"/>
    <col min="5129" max="5376" width="9.140625" style="33"/>
    <col min="5377" max="5377" width="11" style="33" customWidth="1"/>
    <col min="5378" max="5378" width="7.42578125" style="33" customWidth="1"/>
    <col min="5379" max="5379" width="10.28515625" style="33" bestFit="1" customWidth="1"/>
    <col min="5380" max="5380" width="5" style="33" customWidth="1"/>
    <col min="5381" max="5381" width="10.28515625" style="33" bestFit="1" customWidth="1"/>
    <col min="5382" max="5382" width="3.140625" style="33" customWidth="1"/>
    <col min="5383" max="5384" width="10.28515625" style="33" bestFit="1" customWidth="1"/>
    <col min="5385" max="5632" width="9.140625" style="33"/>
    <col min="5633" max="5633" width="11" style="33" customWidth="1"/>
    <col min="5634" max="5634" width="7.42578125" style="33" customWidth="1"/>
    <col min="5635" max="5635" width="10.28515625" style="33" bestFit="1" customWidth="1"/>
    <col min="5636" max="5636" width="5" style="33" customWidth="1"/>
    <col min="5637" max="5637" width="10.28515625" style="33" bestFit="1" customWidth="1"/>
    <col min="5638" max="5638" width="3.140625" style="33" customWidth="1"/>
    <col min="5639" max="5640" width="10.28515625" style="33" bestFit="1" customWidth="1"/>
    <col min="5641" max="5888" width="9.140625" style="33"/>
    <col min="5889" max="5889" width="11" style="33" customWidth="1"/>
    <col min="5890" max="5890" width="7.42578125" style="33" customWidth="1"/>
    <col min="5891" max="5891" width="10.28515625" style="33" bestFit="1" customWidth="1"/>
    <col min="5892" max="5892" width="5" style="33" customWidth="1"/>
    <col min="5893" max="5893" width="10.28515625" style="33" bestFit="1" customWidth="1"/>
    <col min="5894" max="5894" width="3.140625" style="33" customWidth="1"/>
    <col min="5895" max="5896" width="10.28515625" style="33" bestFit="1" customWidth="1"/>
    <col min="5897" max="6144" width="9.140625" style="33"/>
    <col min="6145" max="6145" width="11" style="33" customWidth="1"/>
    <col min="6146" max="6146" width="7.42578125" style="33" customWidth="1"/>
    <col min="6147" max="6147" width="10.28515625" style="33" bestFit="1" customWidth="1"/>
    <col min="6148" max="6148" width="5" style="33" customWidth="1"/>
    <col min="6149" max="6149" width="10.28515625" style="33" bestFit="1" customWidth="1"/>
    <col min="6150" max="6150" width="3.140625" style="33" customWidth="1"/>
    <col min="6151" max="6152" width="10.28515625" style="33" bestFit="1" customWidth="1"/>
    <col min="6153" max="6400" width="9.140625" style="33"/>
    <col min="6401" max="6401" width="11" style="33" customWidth="1"/>
    <col min="6402" max="6402" width="7.42578125" style="33" customWidth="1"/>
    <col min="6403" max="6403" width="10.28515625" style="33" bestFit="1" customWidth="1"/>
    <col min="6404" max="6404" width="5" style="33" customWidth="1"/>
    <col min="6405" max="6405" width="10.28515625" style="33" bestFit="1" customWidth="1"/>
    <col min="6406" max="6406" width="3.140625" style="33" customWidth="1"/>
    <col min="6407" max="6408" width="10.28515625" style="33" bestFit="1" customWidth="1"/>
    <col min="6409" max="6656" width="9.140625" style="33"/>
    <col min="6657" max="6657" width="11" style="33" customWidth="1"/>
    <col min="6658" max="6658" width="7.42578125" style="33" customWidth="1"/>
    <col min="6659" max="6659" width="10.28515625" style="33" bestFit="1" customWidth="1"/>
    <col min="6660" max="6660" width="5" style="33" customWidth="1"/>
    <col min="6661" max="6661" width="10.28515625" style="33" bestFit="1" customWidth="1"/>
    <col min="6662" max="6662" width="3.140625" style="33" customWidth="1"/>
    <col min="6663" max="6664" width="10.28515625" style="33" bestFit="1" customWidth="1"/>
    <col min="6665" max="6912" width="9.140625" style="33"/>
    <col min="6913" max="6913" width="11" style="33" customWidth="1"/>
    <col min="6914" max="6914" width="7.42578125" style="33" customWidth="1"/>
    <col min="6915" max="6915" width="10.28515625" style="33" bestFit="1" customWidth="1"/>
    <col min="6916" max="6916" width="5" style="33" customWidth="1"/>
    <col min="6917" max="6917" width="10.28515625" style="33" bestFit="1" customWidth="1"/>
    <col min="6918" max="6918" width="3.140625" style="33" customWidth="1"/>
    <col min="6919" max="6920" width="10.28515625" style="33" bestFit="1" customWidth="1"/>
    <col min="6921" max="7168" width="9.140625" style="33"/>
    <col min="7169" max="7169" width="11" style="33" customWidth="1"/>
    <col min="7170" max="7170" width="7.42578125" style="33" customWidth="1"/>
    <col min="7171" max="7171" width="10.28515625" style="33" bestFit="1" customWidth="1"/>
    <col min="7172" max="7172" width="5" style="33" customWidth="1"/>
    <col min="7173" max="7173" width="10.28515625" style="33" bestFit="1" customWidth="1"/>
    <col min="7174" max="7174" width="3.140625" style="33" customWidth="1"/>
    <col min="7175" max="7176" width="10.28515625" style="33" bestFit="1" customWidth="1"/>
    <col min="7177" max="7424" width="9.140625" style="33"/>
    <col min="7425" max="7425" width="11" style="33" customWidth="1"/>
    <col min="7426" max="7426" width="7.42578125" style="33" customWidth="1"/>
    <col min="7427" max="7427" width="10.28515625" style="33" bestFit="1" customWidth="1"/>
    <col min="7428" max="7428" width="5" style="33" customWidth="1"/>
    <col min="7429" max="7429" width="10.28515625" style="33" bestFit="1" customWidth="1"/>
    <col min="7430" max="7430" width="3.140625" style="33" customWidth="1"/>
    <col min="7431" max="7432" width="10.28515625" style="33" bestFit="1" customWidth="1"/>
    <col min="7433" max="7680" width="9.140625" style="33"/>
    <col min="7681" max="7681" width="11" style="33" customWidth="1"/>
    <col min="7682" max="7682" width="7.42578125" style="33" customWidth="1"/>
    <col min="7683" max="7683" width="10.28515625" style="33" bestFit="1" customWidth="1"/>
    <col min="7684" max="7684" width="5" style="33" customWidth="1"/>
    <col min="7685" max="7685" width="10.28515625" style="33" bestFit="1" customWidth="1"/>
    <col min="7686" max="7686" width="3.140625" style="33" customWidth="1"/>
    <col min="7687" max="7688" width="10.28515625" style="33" bestFit="1" customWidth="1"/>
    <col min="7689" max="7936" width="9.140625" style="33"/>
    <col min="7937" max="7937" width="11" style="33" customWidth="1"/>
    <col min="7938" max="7938" width="7.42578125" style="33" customWidth="1"/>
    <col min="7939" max="7939" width="10.28515625" style="33" bestFit="1" customWidth="1"/>
    <col min="7940" max="7940" width="5" style="33" customWidth="1"/>
    <col min="7941" max="7941" width="10.28515625" style="33" bestFit="1" customWidth="1"/>
    <col min="7942" max="7942" width="3.140625" style="33" customWidth="1"/>
    <col min="7943" max="7944" width="10.28515625" style="33" bestFit="1" customWidth="1"/>
    <col min="7945" max="8192" width="9.140625" style="33"/>
    <col min="8193" max="8193" width="11" style="33" customWidth="1"/>
    <col min="8194" max="8194" width="7.42578125" style="33" customWidth="1"/>
    <col min="8195" max="8195" width="10.28515625" style="33" bestFit="1" customWidth="1"/>
    <col min="8196" max="8196" width="5" style="33" customWidth="1"/>
    <col min="8197" max="8197" width="10.28515625" style="33" bestFit="1" customWidth="1"/>
    <col min="8198" max="8198" width="3.140625" style="33" customWidth="1"/>
    <col min="8199" max="8200" width="10.28515625" style="33" bestFit="1" customWidth="1"/>
    <col min="8201" max="8448" width="9.140625" style="33"/>
    <col min="8449" max="8449" width="11" style="33" customWidth="1"/>
    <col min="8450" max="8450" width="7.42578125" style="33" customWidth="1"/>
    <col min="8451" max="8451" width="10.28515625" style="33" bestFit="1" customWidth="1"/>
    <col min="8452" max="8452" width="5" style="33" customWidth="1"/>
    <col min="8453" max="8453" width="10.28515625" style="33" bestFit="1" customWidth="1"/>
    <col min="8454" max="8454" width="3.140625" style="33" customWidth="1"/>
    <col min="8455" max="8456" width="10.28515625" style="33" bestFit="1" customWidth="1"/>
    <col min="8457" max="8704" width="9.140625" style="33"/>
    <col min="8705" max="8705" width="11" style="33" customWidth="1"/>
    <col min="8706" max="8706" width="7.42578125" style="33" customWidth="1"/>
    <col min="8707" max="8707" width="10.28515625" style="33" bestFit="1" customWidth="1"/>
    <col min="8708" max="8708" width="5" style="33" customWidth="1"/>
    <col min="8709" max="8709" width="10.28515625" style="33" bestFit="1" customWidth="1"/>
    <col min="8710" max="8710" width="3.140625" style="33" customWidth="1"/>
    <col min="8711" max="8712" width="10.28515625" style="33" bestFit="1" customWidth="1"/>
    <col min="8713" max="8960" width="9.140625" style="33"/>
    <col min="8961" max="8961" width="11" style="33" customWidth="1"/>
    <col min="8962" max="8962" width="7.42578125" style="33" customWidth="1"/>
    <col min="8963" max="8963" width="10.28515625" style="33" bestFit="1" customWidth="1"/>
    <col min="8964" max="8964" width="5" style="33" customWidth="1"/>
    <col min="8965" max="8965" width="10.28515625" style="33" bestFit="1" customWidth="1"/>
    <col min="8966" max="8966" width="3.140625" style="33" customWidth="1"/>
    <col min="8967" max="8968" width="10.28515625" style="33" bestFit="1" customWidth="1"/>
    <col min="8969" max="9216" width="9.140625" style="33"/>
    <col min="9217" max="9217" width="11" style="33" customWidth="1"/>
    <col min="9218" max="9218" width="7.42578125" style="33" customWidth="1"/>
    <col min="9219" max="9219" width="10.28515625" style="33" bestFit="1" customWidth="1"/>
    <col min="9220" max="9220" width="5" style="33" customWidth="1"/>
    <col min="9221" max="9221" width="10.28515625" style="33" bestFit="1" customWidth="1"/>
    <col min="9222" max="9222" width="3.140625" style="33" customWidth="1"/>
    <col min="9223" max="9224" width="10.28515625" style="33" bestFit="1" customWidth="1"/>
    <col min="9225" max="9472" width="9.140625" style="33"/>
    <col min="9473" max="9473" width="11" style="33" customWidth="1"/>
    <col min="9474" max="9474" width="7.42578125" style="33" customWidth="1"/>
    <col min="9475" max="9475" width="10.28515625" style="33" bestFit="1" customWidth="1"/>
    <col min="9476" max="9476" width="5" style="33" customWidth="1"/>
    <col min="9477" max="9477" width="10.28515625" style="33" bestFit="1" customWidth="1"/>
    <col min="9478" max="9478" width="3.140625" style="33" customWidth="1"/>
    <col min="9479" max="9480" width="10.28515625" style="33" bestFit="1" customWidth="1"/>
    <col min="9481" max="9728" width="9.140625" style="33"/>
    <col min="9729" max="9729" width="11" style="33" customWidth="1"/>
    <col min="9730" max="9730" width="7.42578125" style="33" customWidth="1"/>
    <col min="9731" max="9731" width="10.28515625" style="33" bestFit="1" customWidth="1"/>
    <col min="9732" max="9732" width="5" style="33" customWidth="1"/>
    <col min="9733" max="9733" width="10.28515625" style="33" bestFit="1" customWidth="1"/>
    <col min="9734" max="9734" width="3.140625" style="33" customWidth="1"/>
    <col min="9735" max="9736" width="10.28515625" style="33" bestFit="1" customWidth="1"/>
    <col min="9737" max="9984" width="9.140625" style="33"/>
    <col min="9985" max="9985" width="11" style="33" customWidth="1"/>
    <col min="9986" max="9986" width="7.42578125" style="33" customWidth="1"/>
    <col min="9987" max="9987" width="10.28515625" style="33" bestFit="1" customWidth="1"/>
    <col min="9988" max="9988" width="5" style="33" customWidth="1"/>
    <col min="9989" max="9989" width="10.28515625" style="33" bestFit="1" customWidth="1"/>
    <col min="9990" max="9990" width="3.140625" style="33" customWidth="1"/>
    <col min="9991" max="9992" width="10.28515625" style="33" bestFit="1" customWidth="1"/>
    <col min="9993" max="10240" width="9.140625" style="33"/>
    <col min="10241" max="10241" width="11" style="33" customWidth="1"/>
    <col min="10242" max="10242" width="7.42578125" style="33" customWidth="1"/>
    <col min="10243" max="10243" width="10.28515625" style="33" bestFit="1" customWidth="1"/>
    <col min="10244" max="10244" width="5" style="33" customWidth="1"/>
    <col min="10245" max="10245" width="10.28515625" style="33" bestFit="1" customWidth="1"/>
    <col min="10246" max="10246" width="3.140625" style="33" customWidth="1"/>
    <col min="10247" max="10248" width="10.28515625" style="33" bestFit="1" customWidth="1"/>
    <col min="10249" max="10496" width="9.140625" style="33"/>
    <col min="10497" max="10497" width="11" style="33" customWidth="1"/>
    <col min="10498" max="10498" width="7.42578125" style="33" customWidth="1"/>
    <col min="10499" max="10499" width="10.28515625" style="33" bestFit="1" customWidth="1"/>
    <col min="10500" max="10500" width="5" style="33" customWidth="1"/>
    <col min="10501" max="10501" width="10.28515625" style="33" bestFit="1" customWidth="1"/>
    <col min="10502" max="10502" width="3.140625" style="33" customWidth="1"/>
    <col min="10503" max="10504" width="10.28515625" style="33" bestFit="1" customWidth="1"/>
    <col min="10505" max="10752" width="9.140625" style="33"/>
    <col min="10753" max="10753" width="11" style="33" customWidth="1"/>
    <col min="10754" max="10754" width="7.42578125" style="33" customWidth="1"/>
    <col min="10755" max="10755" width="10.28515625" style="33" bestFit="1" customWidth="1"/>
    <col min="10756" max="10756" width="5" style="33" customWidth="1"/>
    <col min="10757" max="10757" width="10.28515625" style="33" bestFit="1" customWidth="1"/>
    <col min="10758" max="10758" width="3.140625" style="33" customWidth="1"/>
    <col min="10759" max="10760" width="10.28515625" style="33" bestFit="1" customWidth="1"/>
    <col min="10761" max="11008" width="9.140625" style="33"/>
    <col min="11009" max="11009" width="11" style="33" customWidth="1"/>
    <col min="11010" max="11010" width="7.42578125" style="33" customWidth="1"/>
    <col min="11011" max="11011" width="10.28515625" style="33" bestFit="1" customWidth="1"/>
    <col min="11012" max="11012" width="5" style="33" customWidth="1"/>
    <col min="11013" max="11013" width="10.28515625" style="33" bestFit="1" customWidth="1"/>
    <col min="11014" max="11014" width="3.140625" style="33" customWidth="1"/>
    <col min="11015" max="11016" width="10.28515625" style="33" bestFit="1" customWidth="1"/>
    <col min="11017" max="11264" width="9.140625" style="33"/>
    <col min="11265" max="11265" width="11" style="33" customWidth="1"/>
    <col min="11266" max="11266" width="7.42578125" style="33" customWidth="1"/>
    <col min="11267" max="11267" width="10.28515625" style="33" bestFit="1" customWidth="1"/>
    <col min="11268" max="11268" width="5" style="33" customWidth="1"/>
    <col min="11269" max="11269" width="10.28515625" style="33" bestFit="1" customWidth="1"/>
    <col min="11270" max="11270" width="3.140625" style="33" customWidth="1"/>
    <col min="11271" max="11272" width="10.28515625" style="33" bestFit="1" customWidth="1"/>
    <col min="11273" max="11520" width="9.140625" style="33"/>
    <col min="11521" max="11521" width="11" style="33" customWidth="1"/>
    <col min="11522" max="11522" width="7.42578125" style="33" customWidth="1"/>
    <col min="11523" max="11523" width="10.28515625" style="33" bestFit="1" customWidth="1"/>
    <col min="11524" max="11524" width="5" style="33" customWidth="1"/>
    <col min="11525" max="11525" width="10.28515625" style="33" bestFit="1" customWidth="1"/>
    <col min="11526" max="11526" width="3.140625" style="33" customWidth="1"/>
    <col min="11527" max="11528" width="10.28515625" style="33" bestFit="1" customWidth="1"/>
    <col min="11529" max="11776" width="9.140625" style="33"/>
    <col min="11777" max="11777" width="11" style="33" customWidth="1"/>
    <col min="11778" max="11778" width="7.42578125" style="33" customWidth="1"/>
    <col min="11779" max="11779" width="10.28515625" style="33" bestFit="1" customWidth="1"/>
    <col min="11780" max="11780" width="5" style="33" customWidth="1"/>
    <col min="11781" max="11781" width="10.28515625" style="33" bestFit="1" customWidth="1"/>
    <col min="11782" max="11782" width="3.140625" style="33" customWidth="1"/>
    <col min="11783" max="11784" width="10.28515625" style="33" bestFit="1" customWidth="1"/>
    <col min="11785" max="12032" width="9.140625" style="33"/>
    <col min="12033" max="12033" width="11" style="33" customWidth="1"/>
    <col min="12034" max="12034" width="7.42578125" style="33" customWidth="1"/>
    <col min="12035" max="12035" width="10.28515625" style="33" bestFit="1" customWidth="1"/>
    <col min="12036" max="12036" width="5" style="33" customWidth="1"/>
    <col min="12037" max="12037" width="10.28515625" style="33" bestFit="1" customWidth="1"/>
    <col min="12038" max="12038" width="3.140625" style="33" customWidth="1"/>
    <col min="12039" max="12040" width="10.28515625" style="33" bestFit="1" customWidth="1"/>
    <col min="12041" max="12288" width="9.140625" style="33"/>
    <col min="12289" max="12289" width="11" style="33" customWidth="1"/>
    <col min="12290" max="12290" width="7.42578125" style="33" customWidth="1"/>
    <col min="12291" max="12291" width="10.28515625" style="33" bestFit="1" customWidth="1"/>
    <col min="12292" max="12292" width="5" style="33" customWidth="1"/>
    <col min="12293" max="12293" width="10.28515625" style="33" bestFit="1" customWidth="1"/>
    <col min="12294" max="12294" width="3.140625" style="33" customWidth="1"/>
    <col min="12295" max="12296" width="10.28515625" style="33" bestFit="1" customWidth="1"/>
    <col min="12297" max="12544" width="9.140625" style="33"/>
    <col min="12545" max="12545" width="11" style="33" customWidth="1"/>
    <col min="12546" max="12546" width="7.42578125" style="33" customWidth="1"/>
    <col min="12547" max="12547" width="10.28515625" style="33" bestFit="1" customWidth="1"/>
    <col min="12548" max="12548" width="5" style="33" customWidth="1"/>
    <col min="12549" max="12549" width="10.28515625" style="33" bestFit="1" customWidth="1"/>
    <col min="12550" max="12550" width="3.140625" style="33" customWidth="1"/>
    <col min="12551" max="12552" width="10.28515625" style="33" bestFit="1" customWidth="1"/>
    <col min="12553" max="12800" width="9.140625" style="33"/>
    <col min="12801" max="12801" width="11" style="33" customWidth="1"/>
    <col min="12802" max="12802" width="7.42578125" style="33" customWidth="1"/>
    <col min="12803" max="12803" width="10.28515625" style="33" bestFit="1" customWidth="1"/>
    <col min="12804" max="12804" width="5" style="33" customWidth="1"/>
    <col min="12805" max="12805" width="10.28515625" style="33" bestFit="1" customWidth="1"/>
    <col min="12806" max="12806" width="3.140625" style="33" customWidth="1"/>
    <col min="12807" max="12808" width="10.28515625" style="33" bestFit="1" customWidth="1"/>
    <col min="12809" max="13056" width="9.140625" style="33"/>
    <col min="13057" max="13057" width="11" style="33" customWidth="1"/>
    <col min="13058" max="13058" width="7.42578125" style="33" customWidth="1"/>
    <col min="13059" max="13059" width="10.28515625" style="33" bestFit="1" customWidth="1"/>
    <col min="13060" max="13060" width="5" style="33" customWidth="1"/>
    <col min="13061" max="13061" width="10.28515625" style="33" bestFit="1" customWidth="1"/>
    <col min="13062" max="13062" width="3.140625" style="33" customWidth="1"/>
    <col min="13063" max="13064" width="10.28515625" style="33" bestFit="1" customWidth="1"/>
    <col min="13065" max="13312" width="9.140625" style="33"/>
    <col min="13313" max="13313" width="11" style="33" customWidth="1"/>
    <col min="13314" max="13314" width="7.42578125" style="33" customWidth="1"/>
    <col min="13315" max="13315" width="10.28515625" style="33" bestFit="1" customWidth="1"/>
    <col min="13316" max="13316" width="5" style="33" customWidth="1"/>
    <col min="13317" max="13317" width="10.28515625" style="33" bestFit="1" customWidth="1"/>
    <col min="13318" max="13318" width="3.140625" style="33" customWidth="1"/>
    <col min="13319" max="13320" width="10.28515625" style="33" bestFit="1" customWidth="1"/>
    <col min="13321" max="13568" width="9.140625" style="33"/>
    <col min="13569" max="13569" width="11" style="33" customWidth="1"/>
    <col min="13570" max="13570" width="7.42578125" style="33" customWidth="1"/>
    <col min="13571" max="13571" width="10.28515625" style="33" bestFit="1" customWidth="1"/>
    <col min="13572" max="13572" width="5" style="33" customWidth="1"/>
    <col min="13573" max="13573" width="10.28515625" style="33" bestFit="1" customWidth="1"/>
    <col min="13574" max="13574" width="3.140625" style="33" customWidth="1"/>
    <col min="13575" max="13576" width="10.28515625" style="33" bestFit="1" customWidth="1"/>
    <col min="13577" max="13824" width="9.140625" style="33"/>
    <col min="13825" max="13825" width="11" style="33" customWidth="1"/>
    <col min="13826" max="13826" width="7.42578125" style="33" customWidth="1"/>
    <col min="13827" max="13827" width="10.28515625" style="33" bestFit="1" customWidth="1"/>
    <col min="13828" max="13828" width="5" style="33" customWidth="1"/>
    <col min="13829" max="13829" width="10.28515625" style="33" bestFit="1" customWidth="1"/>
    <col min="13830" max="13830" width="3.140625" style="33" customWidth="1"/>
    <col min="13831" max="13832" width="10.28515625" style="33" bestFit="1" customWidth="1"/>
    <col min="13833" max="14080" width="9.140625" style="33"/>
    <col min="14081" max="14081" width="11" style="33" customWidth="1"/>
    <col min="14082" max="14082" width="7.42578125" style="33" customWidth="1"/>
    <col min="14083" max="14083" width="10.28515625" style="33" bestFit="1" customWidth="1"/>
    <col min="14084" max="14084" width="5" style="33" customWidth="1"/>
    <col min="14085" max="14085" width="10.28515625" style="33" bestFit="1" customWidth="1"/>
    <col min="14086" max="14086" width="3.140625" style="33" customWidth="1"/>
    <col min="14087" max="14088" width="10.28515625" style="33" bestFit="1" customWidth="1"/>
    <col min="14089" max="14336" width="9.140625" style="33"/>
    <col min="14337" max="14337" width="11" style="33" customWidth="1"/>
    <col min="14338" max="14338" width="7.42578125" style="33" customWidth="1"/>
    <col min="14339" max="14339" width="10.28515625" style="33" bestFit="1" customWidth="1"/>
    <col min="14340" max="14340" width="5" style="33" customWidth="1"/>
    <col min="14341" max="14341" width="10.28515625" style="33" bestFit="1" customWidth="1"/>
    <col min="14342" max="14342" width="3.140625" style="33" customWidth="1"/>
    <col min="14343" max="14344" width="10.28515625" style="33" bestFit="1" customWidth="1"/>
    <col min="14345" max="14592" width="9.140625" style="33"/>
    <col min="14593" max="14593" width="11" style="33" customWidth="1"/>
    <col min="14594" max="14594" width="7.42578125" style="33" customWidth="1"/>
    <col min="14595" max="14595" width="10.28515625" style="33" bestFit="1" customWidth="1"/>
    <col min="14596" max="14596" width="5" style="33" customWidth="1"/>
    <col min="14597" max="14597" width="10.28515625" style="33" bestFit="1" customWidth="1"/>
    <col min="14598" max="14598" width="3.140625" style="33" customWidth="1"/>
    <col min="14599" max="14600" width="10.28515625" style="33" bestFit="1" customWidth="1"/>
    <col min="14601" max="14848" width="9.140625" style="33"/>
    <col min="14849" max="14849" width="11" style="33" customWidth="1"/>
    <col min="14850" max="14850" width="7.42578125" style="33" customWidth="1"/>
    <col min="14851" max="14851" width="10.28515625" style="33" bestFit="1" customWidth="1"/>
    <col min="14852" max="14852" width="5" style="33" customWidth="1"/>
    <col min="14853" max="14853" width="10.28515625" style="33" bestFit="1" customWidth="1"/>
    <col min="14854" max="14854" width="3.140625" style="33" customWidth="1"/>
    <col min="14855" max="14856" width="10.28515625" style="33" bestFit="1" customWidth="1"/>
    <col min="14857" max="15104" width="9.140625" style="33"/>
    <col min="15105" max="15105" width="11" style="33" customWidth="1"/>
    <col min="15106" max="15106" width="7.42578125" style="33" customWidth="1"/>
    <col min="15107" max="15107" width="10.28515625" style="33" bestFit="1" customWidth="1"/>
    <col min="15108" max="15108" width="5" style="33" customWidth="1"/>
    <col min="15109" max="15109" width="10.28515625" style="33" bestFit="1" customWidth="1"/>
    <col min="15110" max="15110" width="3.140625" style="33" customWidth="1"/>
    <col min="15111" max="15112" width="10.28515625" style="33" bestFit="1" customWidth="1"/>
    <col min="15113" max="15360" width="9.140625" style="33"/>
    <col min="15361" max="15361" width="11" style="33" customWidth="1"/>
    <col min="15362" max="15362" width="7.42578125" style="33" customWidth="1"/>
    <col min="15363" max="15363" width="10.28515625" style="33" bestFit="1" customWidth="1"/>
    <col min="15364" max="15364" width="5" style="33" customWidth="1"/>
    <col min="15365" max="15365" width="10.28515625" style="33" bestFit="1" customWidth="1"/>
    <col min="15366" max="15366" width="3.140625" style="33" customWidth="1"/>
    <col min="15367" max="15368" width="10.28515625" style="33" bestFit="1" customWidth="1"/>
    <col min="15369" max="15616" width="9.140625" style="33"/>
    <col min="15617" max="15617" width="11" style="33" customWidth="1"/>
    <col min="15618" max="15618" width="7.42578125" style="33" customWidth="1"/>
    <col min="15619" max="15619" width="10.28515625" style="33" bestFit="1" customWidth="1"/>
    <col min="15620" max="15620" width="5" style="33" customWidth="1"/>
    <col min="15621" max="15621" width="10.28515625" style="33" bestFit="1" customWidth="1"/>
    <col min="15622" max="15622" width="3.140625" style="33" customWidth="1"/>
    <col min="15623" max="15624" width="10.28515625" style="33" bestFit="1" customWidth="1"/>
    <col min="15625" max="15872" width="9.140625" style="33"/>
    <col min="15873" max="15873" width="11" style="33" customWidth="1"/>
    <col min="15874" max="15874" width="7.42578125" style="33" customWidth="1"/>
    <col min="15875" max="15875" width="10.28515625" style="33" bestFit="1" customWidth="1"/>
    <col min="15876" max="15876" width="5" style="33" customWidth="1"/>
    <col min="15877" max="15877" width="10.28515625" style="33" bestFit="1" customWidth="1"/>
    <col min="15878" max="15878" width="3.140625" style="33" customWidth="1"/>
    <col min="15879" max="15880" width="10.28515625" style="33" bestFit="1" customWidth="1"/>
    <col min="15881" max="16128" width="9.140625" style="33"/>
    <col min="16129" max="16129" width="11" style="33" customWidth="1"/>
    <col min="16130" max="16130" width="7.42578125" style="33" customWidth="1"/>
    <col min="16131" max="16131" width="10.28515625" style="33" bestFit="1" customWidth="1"/>
    <col min="16132" max="16132" width="5" style="33" customWidth="1"/>
    <col min="16133" max="16133" width="10.28515625" style="33" bestFit="1" customWidth="1"/>
    <col min="16134" max="16134" width="3.140625" style="33" customWidth="1"/>
    <col min="16135" max="16136" width="10.28515625" style="33" bestFit="1" customWidth="1"/>
    <col min="16137" max="16384" width="9.140625" style="33"/>
  </cols>
  <sheetData>
    <row r="1" spans="1:15" ht="15" x14ac:dyDescent="0.25">
      <c r="A1" s="29" t="s">
        <v>23</v>
      </c>
      <c r="B1" s="30"/>
      <c r="C1" s="31"/>
      <c r="D1" s="76"/>
      <c r="J1" s="77"/>
    </row>
    <row r="2" spans="1:15" ht="15" x14ac:dyDescent="0.25">
      <c r="A2" s="29" t="s">
        <v>149</v>
      </c>
      <c r="B2" s="30"/>
      <c r="C2" s="31"/>
      <c r="D2" s="76"/>
    </row>
    <row r="3" spans="1:15" ht="15" x14ac:dyDescent="0.25">
      <c r="A3" s="36" t="s">
        <v>177</v>
      </c>
      <c r="B3" s="30"/>
      <c r="C3" s="31"/>
      <c r="D3" s="7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108" t="s">
        <v>172</v>
      </c>
      <c r="I8" s="46"/>
      <c r="J8" s="46"/>
      <c r="K8" s="46"/>
      <c r="L8" s="46"/>
      <c r="M8" s="46"/>
    </row>
    <row r="9" spans="1:15" x14ac:dyDescent="0.2">
      <c r="A9" s="46"/>
      <c r="B9" s="46"/>
      <c r="C9" s="79" t="s">
        <v>152</v>
      </c>
      <c r="D9" s="79"/>
      <c r="E9" s="79" t="s">
        <v>153</v>
      </c>
      <c r="F9" s="79"/>
      <c r="G9" s="79"/>
      <c r="H9" s="79" t="s">
        <v>154</v>
      </c>
      <c r="I9" s="46"/>
      <c r="J9" s="46"/>
      <c r="K9" s="46"/>
      <c r="L9" s="46"/>
      <c r="M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13.5" thickBot="1" x14ac:dyDescent="0.25">
      <c r="A11" s="46" t="s">
        <v>155</v>
      </c>
      <c r="B11" s="109" t="s">
        <v>167</v>
      </c>
      <c r="C11" s="80">
        <f>'[4]2. Hours'!M23</f>
        <v>0.1320298859955592</v>
      </c>
      <c r="D11" s="81"/>
      <c r="E11" s="80">
        <f>1-C11</f>
        <v>0.8679701140044408</v>
      </c>
      <c r="F11" s="110" t="s">
        <v>173</v>
      </c>
      <c r="G11" s="110"/>
      <c r="H11" s="80">
        <f>SUM(C11:G11)</f>
        <v>1</v>
      </c>
      <c r="I11" s="46"/>
      <c r="J11" s="46"/>
      <c r="K11" s="46"/>
      <c r="L11" s="46"/>
      <c r="M11" s="46"/>
    </row>
    <row r="12" spans="1:15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x14ac:dyDescent="0.2">
      <c r="A13" s="46"/>
      <c r="B13" s="46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  <c r="N13" s="46"/>
      <c r="O13" s="46"/>
    </row>
    <row r="14" spans="1:15" ht="13.5" thickBot="1" x14ac:dyDescent="0.25">
      <c r="A14" s="46" t="s">
        <v>156</v>
      </c>
      <c r="B14" s="46"/>
      <c r="C14" s="82">
        <f>H14*C11</f>
        <v>1693.1367347195917</v>
      </c>
      <c r="D14" s="110" t="s">
        <v>173</v>
      </c>
      <c r="E14" s="82">
        <f>H14*E11</f>
        <v>11130.753265280408</v>
      </c>
      <c r="F14" s="110" t="s">
        <v>173</v>
      </c>
      <c r="G14" s="83" t="s">
        <v>157</v>
      </c>
      <c r="H14" s="84">
        <v>12823.89</v>
      </c>
      <c r="I14" s="85" t="s">
        <v>158</v>
      </c>
      <c r="J14" s="46"/>
      <c r="K14" s="46"/>
      <c r="L14" s="46"/>
      <c r="M14" s="46"/>
      <c r="N14" s="46"/>
      <c r="O14" s="46"/>
    </row>
    <row r="15" spans="1:15" ht="13.5" thickTop="1" x14ac:dyDescent="0.2">
      <c r="A15" s="46"/>
      <c r="B15" s="46"/>
      <c r="C15" s="57"/>
      <c r="D15" s="57"/>
      <c r="E15" s="86" t="s">
        <v>184</v>
      </c>
      <c r="F15" s="86"/>
      <c r="G15" s="57"/>
      <c r="H15" s="57"/>
      <c r="I15" s="57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57"/>
      <c r="D16" s="57"/>
      <c r="G16" s="57"/>
      <c r="H16" s="57"/>
      <c r="I16" s="57"/>
      <c r="J16" s="46"/>
      <c r="K16" s="46"/>
      <c r="L16" s="46"/>
      <c r="M16" s="46"/>
      <c r="N16" s="46"/>
      <c r="O16" s="46"/>
    </row>
    <row r="17" spans="1:15" ht="15" x14ac:dyDescent="0.25">
      <c r="A17" s="46"/>
      <c r="B17" s="46"/>
      <c r="C17" s="55"/>
      <c r="D17" s="55"/>
      <c r="E17" s="55"/>
      <c r="F17" s="55"/>
      <c r="G17" s="55"/>
      <c r="H17" s="55"/>
      <c r="I17" s="55"/>
      <c r="J17" s="46"/>
      <c r="K17" s="46"/>
      <c r="L17" s="46"/>
      <c r="M17" s="46"/>
      <c r="N17" s="46"/>
      <c r="O17" s="46"/>
    </row>
    <row r="18" spans="1:15" ht="15" x14ac:dyDescent="0.25">
      <c r="A18" s="46"/>
      <c r="B18" s="46"/>
      <c r="C18" s="55"/>
      <c r="D18" s="55"/>
      <c r="E18" s="55"/>
      <c r="F18" s="55"/>
      <c r="G18" s="55"/>
      <c r="H18" s="55"/>
      <c r="I18" s="55"/>
      <c r="J18" s="46"/>
      <c r="K18" s="46"/>
      <c r="L18" s="46"/>
      <c r="M18" s="46"/>
      <c r="N18" s="46"/>
      <c r="O18" s="46"/>
    </row>
    <row r="19" spans="1:15" ht="15" x14ac:dyDescent="0.25">
      <c r="A19" s="46"/>
      <c r="B19" s="46"/>
      <c r="C19" s="55"/>
      <c r="D19" s="55"/>
      <c r="E19" s="55"/>
      <c r="F19" s="55"/>
      <c r="G19" s="55"/>
      <c r="H19" s="55"/>
      <c r="I19" s="55"/>
      <c r="J19" s="46"/>
      <c r="K19" s="46"/>
      <c r="L19" s="46"/>
      <c r="M19" s="46"/>
      <c r="N19" s="46"/>
      <c r="O19" s="46"/>
    </row>
    <row r="20" spans="1:15" ht="15" x14ac:dyDescent="0.25">
      <c r="A20" s="46"/>
      <c r="B20" s="46"/>
      <c r="C20" s="55"/>
      <c r="D20" s="55"/>
      <c r="E20" s="55"/>
      <c r="F20" s="55"/>
      <c r="G20" s="55"/>
      <c r="H20" s="55"/>
      <c r="I20" s="55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928F-1AEC-429F-AECA-2E07359866FB}">
  <sheetPr>
    <tabColor rgb="FF92D050"/>
  </sheetPr>
  <dimension ref="B1:H43"/>
  <sheetViews>
    <sheetView showGridLines="0" zoomScaleNormal="100" workbookViewId="0">
      <selection activeCell="B32" sqref="B32"/>
    </sheetView>
  </sheetViews>
  <sheetFormatPr defaultColWidth="9.28515625" defaultRowHeight="15" x14ac:dyDescent="0.25"/>
  <cols>
    <col min="1" max="1" width="2.7109375" style="2" customWidth="1"/>
    <col min="2" max="3" width="20.7109375" style="2" customWidth="1"/>
    <col min="4" max="5" width="15.7109375" style="2" customWidth="1"/>
    <col min="6" max="6" width="14.7109375" style="2" customWidth="1"/>
    <col min="7" max="7" width="13.7109375" style="2" customWidth="1"/>
    <col min="8" max="8" width="16.5703125" style="2" customWidth="1"/>
    <col min="9" max="16384" width="9.28515625" style="2"/>
  </cols>
  <sheetData>
    <row r="1" spans="2:8" x14ac:dyDescent="0.25">
      <c r="G1" s="27" t="s">
        <v>3</v>
      </c>
      <c r="H1" s="5">
        <f>EBNUMBER</f>
        <v>0</v>
      </c>
    </row>
    <row r="2" spans="2:8" x14ac:dyDescent="0.25">
      <c r="G2" s="27" t="s">
        <v>4</v>
      </c>
      <c r="H2" s="6"/>
    </row>
    <row r="3" spans="2:8" x14ac:dyDescent="0.25">
      <c r="G3" s="27" t="s">
        <v>5</v>
      </c>
      <c r="H3" s="6"/>
    </row>
    <row r="4" spans="2:8" x14ac:dyDescent="0.25">
      <c r="G4" s="27" t="s">
        <v>6</v>
      </c>
      <c r="H4" s="6"/>
    </row>
    <row r="5" spans="2:8" x14ac:dyDescent="0.25">
      <c r="G5" s="27" t="s">
        <v>7</v>
      </c>
      <c r="H5" s="7"/>
    </row>
    <row r="6" spans="2:8" x14ac:dyDescent="0.25">
      <c r="G6" s="27"/>
      <c r="H6" s="5"/>
    </row>
    <row r="7" spans="2:8" x14ac:dyDescent="0.25">
      <c r="G7" s="27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2" spans="2:8" x14ac:dyDescent="0.25">
      <c r="B12"/>
      <c r="C12" s="11" t="s">
        <v>11</v>
      </c>
      <c r="D12" s="28">
        <v>2015</v>
      </c>
      <c r="E12"/>
      <c r="F12" s="9"/>
      <c r="G12" s="9"/>
    </row>
    <row r="13" spans="2:8" x14ac:dyDescent="0.25">
      <c r="B13"/>
      <c r="C13"/>
      <c r="D13"/>
      <c r="E13" s="13"/>
      <c r="F13" s="9"/>
      <c r="G13" s="9"/>
    </row>
    <row r="14" spans="2:8" ht="15.75" x14ac:dyDescent="0.25">
      <c r="B14" s="127" t="s">
        <v>13</v>
      </c>
      <c r="C14" s="127"/>
      <c r="D14" s="127"/>
      <c r="E14" s="127"/>
      <c r="F14" s="127"/>
      <c r="G14" s="127"/>
    </row>
    <row r="15" spans="2:8" ht="15.75" thickBot="1" x14ac:dyDescent="0.3">
      <c r="B15"/>
      <c r="C15"/>
      <c r="D15"/>
      <c r="E15"/>
      <c r="F15" s="9"/>
      <c r="G15" s="9"/>
    </row>
    <row r="16" spans="2:8" ht="15.75" thickBot="1" x14ac:dyDescent="0.3">
      <c r="B16" s="128" t="s">
        <v>14</v>
      </c>
      <c r="C16" s="129"/>
      <c r="D16" s="130" t="s">
        <v>15</v>
      </c>
      <c r="E16" s="130" t="s">
        <v>16</v>
      </c>
      <c r="F16" s="130" t="s">
        <v>17</v>
      </c>
      <c r="G16" s="130" t="s">
        <v>18</v>
      </c>
    </row>
    <row r="17" spans="2:7" ht="15.75" thickBot="1" x14ac:dyDescent="0.3">
      <c r="B17" s="134" t="s">
        <v>19</v>
      </c>
      <c r="C17" s="134" t="s">
        <v>20</v>
      </c>
      <c r="D17" s="131"/>
      <c r="E17" s="131"/>
      <c r="F17" s="133"/>
      <c r="G17" s="133"/>
    </row>
    <row r="18" spans="2:7" ht="15.75" thickBot="1" x14ac:dyDescent="0.3">
      <c r="B18" s="135"/>
      <c r="C18" s="135"/>
      <c r="D18" s="132"/>
      <c r="E18" s="132"/>
      <c r="F18" s="14" t="s">
        <v>21</v>
      </c>
      <c r="G18" s="14" t="s">
        <v>21</v>
      </c>
    </row>
    <row r="19" spans="2:7" ht="77.25" thickBot="1" x14ac:dyDescent="0.3">
      <c r="B19" s="15" t="s">
        <v>22</v>
      </c>
      <c r="C19" s="16" t="s">
        <v>23</v>
      </c>
      <c r="D19" s="16" t="s">
        <v>24</v>
      </c>
      <c r="E19" s="16" t="s">
        <v>25</v>
      </c>
      <c r="F19" s="17">
        <v>1875.6</v>
      </c>
      <c r="G19" s="17">
        <f>F19</f>
        <v>1875.6</v>
      </c>
    </row>
    <row r="20" spans="2:7" ht="90" thickBot="1" x14ac:dyDescent="0.3">
      <c r="B20" s="15" t="s">
        <v>22</v>
      </c>
      <c r="C20" s="16" t="s">
        <v>23</v>
      </c>
      <c r="D20" s="16" t="s">
        <v>53</v>
      </c>
      <c r="E20" s="16" t="s">
        <v>54</v>
      </c>
      <c r="F20" s="17">
        <v>0</v>
      </c>
      <c r="G20" s="17">
        <f t="shared" ref="G20:G39" si="0">F20</f>
        <v>0</v>
      </c>
    </row>
    <row r="21" spans="2:7" ht="77.25" thickBot="1" x14ac:dyDescent="0.3">
      <c r="B21" s="15" t="s">
        <v>22</v>
      </c>
      <c r="C21" s="16" t="s">
        <v>23</v>
      </c>
      <c r="D21" s="16" t="s">
        <v>28</v>
      </c>
      <c r="E21" s="16" t="s">
        <v>25</v>
      </c>
      <c r="F21" s="17">
        <v>140570.84</v>
      </c>
      <c r="G21" s="17">
        <f t="shared" si="0"/>
        <v>140570.84</v>
      </c>
    </row>
    <row r="22" spans="2:7" ht="77.25" thickBot="1" x14ac:dyDescent="0.3">
      <c r="B22" s="15" t="s">
        <v>22</v>
      </c>
      <c r="C22" s="16" t="s">
        <v>23</v>
      </c>
      <c r="D22" s="16" t="s">
        <v>55</v>
      </c>
      <c r="E22" s="16" t="s">
        <v>66</v>
      </c>
      <c r="F22" s="17">
        <v>8008.6</v>
      </c>
      <c r="G22" s="17">
        <f t="shared" si="0"/>
        <v>8008.6</v>
      </c>
    </row>
    <row r="23" spans="2:7" ht="77.25" thickBot="1" x14ac:dyDescent="0.3">
      <c r="B23" s="15" t="s">
        <v>22</v>
      </c>
      <c r="C23" s="16" t="s">
        <v>23</v>
      </c>
      <c r="D23" s="16" t="s">
        <v>57</v>
      </c>
      <c r="E23" s="16" t="s">
        <v>25</v>
      </c>
      <c r="F23" s="17">
        <f>468.9+775.08</f>
        <v>1243.98</v>
      </c>
      <c r="G23" s="17">
        <f t="shared" si="0"/>
        <v>1243.98</v>
      </c>
    </row>
    <row r="24" spans="2:7" ht="77.25" thickBot="1" x14ac:dyDescent="0.3">
      <c r="B24" s="15" t="s">
        <v>22</v>
      </c>
      <c r="C24" s="16" t="s">
        <v>23</v>
      </c>
      <c r="D24" s="18" t="s">
        <v>32</v>
      </c>
      <c r="E24" s="16" t="s">
        <v>25</v>
      </c>
      <c r="F24" s="17">
        <v>7800</v>
      </c>
      <c r="G24" s="17">
        <f t="shared" si="0"/>
        <v>7800</v>
      </c>
    </row>
    <row r="25" spans="2:7" ht="77.25" thickBot="1" x14ac:dyDescent="0.3">
      <c r="B25" s="15" t="s">
        <v>22</v>
      </c>
      <c r="C25" s="16" t="s">
        <v>23</v>
      </c>
      <c r="D25" s="16" t="s">
        <v>33</v>
      </c>
      <c r="E25" s="16" t="s">
        <v>66</v>
      </c>
      <c r="F25" s="17">
        <v>22505.96</v>
      </c>
      <c r="G25" s="17">
        <f t="shared" si="0"/>
        <v>22505.96</v>
      </c>
    </row>
    <row r="26" spans="2:7" ht="77.25" thickBot="1" x14ac:dyDescent="0.3">
      <c r="B26" s="15" t="s">
        <v>22</v>
      </c>
      <c r="C26" s="16" t="s">
        <v>23</v>
      </c>
      <c r="D26" s="18" t="s">
        <v>34</v>
      </c>
      <c r="E26" s="16" t="s">
        <v>66</v>
      </c>
      <c r="F26" s="17">
        <v>12344.72</v>
      </c>
      <c r="G26" s="17">
        <f t="shared" si="0"/>
        <v>12344.72</v>
      </c>
    </row>
    <row r="27" spans="2:7" ht="77.25" thickBot="1" x14ac:dyDescent="0.3">
      <c r="B27" s="15" t="s">
        <v>22</v>
      </c>
      <c r="C27" s="16" t="s">
        <v>23</v>
      </c>
      <c r="D27" s="18" t="s">
        <v>35</v>
      </c>
      <c r="E27" s="16" t="s">
        <v>66</v>
      </c>
      <c r="F27" s="17">
        <v>40440.559999999998</v>
      </c>
      <c r="G27" s="17">
        <f t="shared" si="0"/>
        <v>40440.559999999998</v>
      </c>
    </row>
    <row r="28" spans="2:7" ht="77.25" thickBot="1" x14ac:dyDescent="0.3">
      <c r="B28" s="15" t="s">
        <v>22</v>
      </c>
      <c r="C28" s="16" t="s">
        <v>23</v>
      </c>
      <c r="D28" s="16" t="s">
        <v>36</v>
      </c>
      <c r="E28" s="16" t="s">
        <v>66</v>
      </c>
      <c r="F28" s="17">
        <v>60694.78</v>
      </c>
      <c r="G28" s="17">
        <f t="shared" si="0"/>
        <v>60694.78</v>
      </c>
    </row>
    <row r="29" spans="2:7" ht="77.25" thickBot="1" x14ac:dyDescent="0.3">
      <c r="B29" s="15" t="s">
        <v>22</v>
      </c>
      <c r="C29" s="16" t="s">
        <v>23</v>
      </c>
      <c r="D29" s="16" t="s">
        <v>37</v>
      </c>
      <c r="E29" s="16" t="s">
        <v>66</v>
      </c>
      <c r="F29" s="17">
        <v>3494.24</v>
      </c>
      <c r="G29" s="17">
        <f t="shared" si="0"/>
        <v>3494.24</v>
      </c>
    </row>
    <row r="30" spans="2:7" ht="115.5" thickBot="1" x14ac:dyDescent="0.3">
      <c r="B30" s="15" t="s">
        <v>22</v>
      </c>
      <c r="C30" s="16" t="s">
        <v>23</v>
      </c>
      <c r="D30" s="16" t="s">
        <v>38</v>
      </c>
      <c r="E30" s="16" t="s">
        <v>67</v>
      </c>
      <c r="F30" s="17">
        <v>18516.509999999998</v>
      </c>
      <c r="G30" s="17">
        <f t="shared" si="0"/>
        <v>18516.509999999998</v>
      </c>
    </row>
    <row r="31" spans="2:7" ht="115.5" thickBot="1" x14ac:dyDescent="0.3">
      <c r="B31" s="15" t="s">
        <v>22</v>
      </c>
      <c r="C31" s="16" t="s">
        <v>23</v>
      </c>
      <c r="D31" s="18" t="s">
        <v>40</v>
      </c>
      <c r="E31" s="16" t="s">
        <v>67</v>
      </c>
      <c r="F31" s="17">
        <v>988.99</v>
      </c>
      <c r="G31" s="17">
        <f t="shared" si="0"/>
        <v>988.99</v>
      </c>
    </row>
    <row r="32" spans="2:7" ht="77.25" thickBot="1" x14ac:dyDescent="0.3">
      <c r="B32" s="15" t="s">
        <v>22</v>
      </c>
      <c r="C32" s="16" t="s">
        <v>23</v>
      </c>
      <c r="D32" s="16" t="s">
        <v>41</v>
      </c>
      <c r="E32" s="16" t="s">
        <v>66</v>
      </c>
      <c r="F32" s="17">
        <v>26149.45</v>
      </c>
      <c r="G32" s="17">
        <f t="shared" si="0"/>
        <v>26149.45</v>
      </c>
    </row>
    <row r="33" spans="2:7" ht="77.25" thickBot="1" x14ac:dyDescent="0.3">
      <c r="B33" s="15" t="s">
        <v>22</v>
      </c>
      <c r="C33" s="16" t="s">
        <v>23</v>
      </c>
      <c r="D33" s="18" t="s">
        <v>42</v>
      </c>
      <c r="E33" s="16" t="s">
        <v>66</v>
      </c>
      <c r="F33" s="17">
        <v>4326.18</v>
      </c>
      <c r="G33" s="17">
        <f t="shared" si="0"/>
        <v>4326.18</v>
      </c>
    </row>
    <row r="34" spans="2:7" ht="77.25" thickBot="1" x14ac:dyDescent="0.3">
      <c r="B34" s="15" t="s">
        <v>22</v>
      </c>
      <c r="C34" s="16" t="s">
        <v>23</v>
      </c>
      <c r="D34" s="18" t="s">
        <v>43</v>
      </c>
      <c r="E34" s="16" t="s">
        <v>66</v>
      </c>
      <c r="F34" s="17">
        <v>2694.63</v>
      </c>
      <c r="G34" s="17">
        <f t="shared" si="0"/>
        <v>2694.63</v>
      </c>
    </row>
    <row r="35" spans="2:7" ht="77.25" thickBot="1" x14ac:dyDescent="0.3">
      <c r="B35" s="15" t="s">
        <v>22</v>
      </c>
      <c r="C35" s="16" t="s">
        <v>23</v>
      </c>
      <c r="D35" s="18" t="s">
        <v>44</v>
      </c>
      <c r="E35" s="16" t="s">
        <v>66</v>
      </c>
      <c r="F35" s="17">
        <v>9441.91</v>
      </c>
      <c r="G35" s="17">
        <f t="shared" si="0"/>
        <v>9441.91</v>
      </c>
    </row>
    <row r="36" spans="2:7" ht="77.25" thickBot="1" x14ac:dyDescent="0.3">
      <c r="B36" s="15" t="s">
        <v>22</v>
      </c>
      <c r="C36" s="16" t="s">
        <v>23</v>
      </c>
      <c r="D36" s="18" t="s">
        <v>45</v>
      </c>
      <c r="E36" s="16" t="s">
        <v>66</v>
      </c>
      <c r="F36" s="17">
        <v>5015.25</v>
      </c>
      <c r="G36" s="17">
        <f t="shared" si="0"/>
        <v>5015.25</v>
      </c>
    </row>
    <row r="37" spans="2:7" ht="77.25" thickBot="1" x14ac:dyDescent="0.3">
      <c r="B37" s="15" t="s">
        <v>22</v>
      </c>
      <c r="C37" s="16" t="s">
        <v>23</v>
      </c>
      <c r="D37" s="18" t="s">
        <v>46</v>
      </c>
      <c r="E37" s="16" t="s">
        <v>66</v>
      </c>
      <c r="F37" s="17">
        <v>38112.42</v>
      </c>
      <c r="G37" s="17">
        <f t="shared" si="0"/>
        <v>38112.42</v>
      </c>
    </row>
    <row r="38" spans="2:7" ht="115.5" thickBot="1" x14ac:dyDescent="0.3">
      <c r="B38" s="15" t="s">
        <v>22</v>
      </c>
      <c r="C38" s="16" t="s">
        <v>23</v>
      </c>
      <c r="D38" s="16" t="s">
        <v>47</v>
      </c>
      <c r="E38" s="16" t="s">
        <v>67</v>
      </c>
      <c r="F38" s="17">
        <v>6619.46</v>
      </c>
      <c r="G38" s="17">
        <f t="shared" si="0"/>
        <v>6619.46</v>
      </c>
    </row>
    <row r="39" spans="2:7" ht="115.5" thickBot="1" x14ac:dyDescent="0.3">
      <c r="B39" s="15" t="s">
        <v>22</v>
      </c>
      <c r="C39" s="16" t="s">
        <v>23</v>
      </c>
      <c r="D39" s="16" t="s">
        <v>48</v>
      </c>
      <c r="E39" s="16" t="s">
        <v>67</v>
      </c>
      <c r="F39" s="17">
        <v>1649.57</v>
      </c>
      <c r="G39" s="17">
        <f t="shared" si="0"/>
        <v>1649.57</v>
      </c>
    </row>
    <row r="40" spans="2:7" ht="15.75" thickBot="1" x14ac:dyDescent="0.3">
      <c r="B40" s="19"/>
      <c r="C40" s="18"/>
      <c r="D40" s="18"/>
      <c r="E40" s="18"/>
      <c r="F40" s="20"/>
      <c r="G40" s="20"/>
    </row>
    <row r="41" spans="2:7" ht="15.75" thickBot="1" x14ac:dyDescent="0.3">
      <c r="B41" s="19"/>
      <c r="C41" s="18"/>
      <c r="D41" s="18"/>
      <c r="E41" s="21" t="s">
        <v>49</v>
      </c>
      <c r="F41" s="22">
        <f>SUM(F19:F39)</f>
        <v>412493.65</v>
      </c>
      <c r="G41" s="22">
        <f>SUM(G19:G39)</f>
        <v>412493.65</v>
      </c>
    </row>
    <row r="42" spans="2:7" ht="15.75" thickBot="1" x14ac:dyDescent="0.3">
      <c r="B42" s="19"/>
      <c r="C42" s="18"/>
      <c r="D42" s="18"/>
      <c r="E42" s="18"/>
      <c r="F42" s="20"/>
      <c r="G42" s="20"/>
    </row>
    <row r="43" spans="2:7" x14ac:dyDescent="0.25">
      <c r="B43"/>
      <c r="C43"/>
      <c r="D43"/>
      <c r="E43"/>
      <c r="F43" s="9"/>
      <c r="G43" s="9"/>
    </row>
  </sheetData>
  <mergeCells count="10">
    <mergeCell ref="B9:G9"/>
    <mergeCell ref="B10:G10"/>
    <mergeCell ref="B14:G14"/>
    <mergeCell ref="B16:C16"/>
    <mergeCell ref="D16:D18"/>
    <mergeCell ref="E16:E18"/>
    <mergeCell ref="F16:F17"/>
    <mergeCell ref="G16:G17"/>
    <mergeCell ref="B17:B18"/>
    <mergeCell ref="C17:C18"/>
  </mergeCells>
  <dataValidations count="1">
    <dataValidation allowBlank="1" showInputMessage="1" showErrorMessage="1" promptTitle="Date Format" prompt="E.g:  &quot;August 1, 2011&quot;" sqref="H7" xr:uid="{B67389EF-56A3-4E02-B64E-CAB4AEE2F828}"/>
  </dataValidations>
  <pageMargins left="0.7" right="0.7" top="0.75" bottom="0.75" header="0.3" footer="0.3"/>
  <pageSetup scale="66" orientation="portrait" r:id="rId1"/>
  <rowBreaks count="1" manualBreakCount="1">
    <brk id="28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8AF-C0CA-47AB-A988-A8E0E0EB99DD}">
  <sheetPr>
    <tabColor rgb="FF92D050"/>
  </sheetPr>
  <dimension ref="A1:O21"/>
  <sheetViews>
    <sheetView workbookViewId="0">
      <selection activeCell="I20" sqref="I20"/>
    </sheetView>
  </sheetViews>
  <sheetFormatPr defaultRowHeight="12.75" x14ac:dyDescent="0.2"/>
  <cols>
    <col min="1" max="1" width="11" style="33" customWidth="1"/>
    <col min="2" max="2" width="7.42578125" style="33" customWidth="1"/>
    <col min="3" max="3" width="10.28515625" style="33" bestFit="1" customWidth="1"/>
    <col min="4" max="4" width="5" style="33" customWidth="1"/>
    <col min="5" max="5" width="10.28515625" style="33" bestFit="1" customWidth="1"/>
    <col min="6" max="6" width="3.140625" style="33" customWidth="1"/>
    <col min="7" max="8" width="10.28515625" style="33" bestFit="1" customWidth="1"/>
    <col min="9" max="256" width="9.140625" style="33"/>
    <col min="257" max="257" width="11" style="33" customWidth="1"/>
    <col min="258" max="258" width="7.42578125" style="33" customWidth="1"/>
    <col min="259" max="259" width="10.28515625" style="33" bestFit="1" customWidth="1"/>
    <col min="260" max="260" width="5" style="33" customWidth="1"/>
    <col min="261" max="261" width="10.28515625" style="33" bestFit="1" customWidth="1"/>
    <col min="262" max="262" width="3.140625" style="33" customWidth="1"/>
    <col min="263" max="264" width="10.28515625" style="33" bestFit="1" customWidth="1"/>
    <col min="265" max="512" width="9.140625" style="33"/>
    <col min="513" max="513" width="11" style="33" customWidth="1"/>
    <col min="514" max="514" width="7.42578125" style="33" customWidth="1"/>
    <col min="515" max="515" width="10.28515625" style="33" bestFit="1" customWidth="1"/>
    <col min="516" max="516" width="5" style="33" customWidth="1"/>
    <col min="517" max="517" width="10.28515625" style="33" bestFit="1" customWidth="1"/>
    <col min="518" max="518" width="3.140625" style="33" customWidth="1"/>
    <col min="519" max="520" width="10.28515625" style="33" bestFit="1" customWidth="1"/>
    <col min="521" max="768" width="9.140625" style="33"/>
    <col min="769" max="769" width="11" style="33" customWidth="1"/>
    <col min="770" max="770" width="7.42578125" style="33" customWidth="1"/>
    <col min="771" max="771" width="10.28515625" style="33" bestFit="1" customWidth="1"/>
    <col min="772" max="772" width="5" style="33" customWidth="1"/>
    <col min="773" max="773" width="10.28515625" style="33" bestFit="1" customWidth="1"/>
    <col min="774" max="774" width="3.140625" style="33" customWidth="1"/>
    <col min="775" max="776" width="10.28515625" style="33" bestFit="1" customWidth="1"/>
    <col min="777" max="1024" width="9.140625" style="33"/>
    <col min="1025" max="1025" width="11" style="33" customWidth="1"/>
    <col min="1026" max="1026" width="7.42578125" style="33" customWidth="1"/>
    <col min="1027" max="1027" width="10.28515625" style="33" bestFit="1" customWidth="1"/>
    <col min="1028" max="1028" width="5" style="33" customWidth="1"/>
    <col min="1029" max="1029" width="10.28515625" style="33" bestFit="1" customWidth="1"/>
    <col min="1030" max="1030" width="3.140625" style="33" customWidth="1"/>
    <col min="1031" max="1032" width="10.28515625" style="33" bestFit="1" customWidth="1"/>
    <col min="1033" max="1280" width="9.140625" style="33"/>
    <col min="1281" max="1281" width="11" style="33" customWidth="1"/>
    <col min="1282" max="1282" width="7.42578125" style="33" customWidth="1"/>
    <col min="1283" max="1283" width="10.28515625" style="33" bestFit="1" customWidth="1"/>
    <col min="1284" max="1284" width="5" style="33" customWidth="1"/>
    <col min="1285" max="1285" width="10.28515625" style="33" bestFit="1" customWidth="1"/>
    <col min="1286" max="1286" width="3.140625" style="33" customWidth="1"/>
    <col min="1287" max="1288" width="10.28515625" style="33" bestFit="1" customWidth="1"/>
    <col min="1289" max="1536" width="9.140625" style="33"/>
    <col min="1537" max="1537" width="11" style="33" customWidth="1"/>
    <col min="1538" max="1538" width="7.42578125" style="33" customWidth="1"/>
    <col min="1539" max="1539" width="10.28515625" style="33" bestFit="1" customWidth="1"/>
    <col min="1540" max="1540" width="5" style="33" customWidth="1"/>
    <col min="1541" max="1541" width="10.28515625" style="33" bestFit="1" customWidth="1"/>
    <col min="1542" max="1542" width="3.140625" style="33" customWidth="1"/>
    <col min="1543" max="1544" width="10.28515625" style="33" bestFit="1" customWidth="1"/>
    <col min="1545" max="1792" width="9.140625" style="33"/>
    <col min="1793" max="1793" width="11" style="33" customWidth="1"/>
    <col min="1794" max="1794" width="7.42578125" style="33" customWidth="1"/>
    <col min="1795" max="1795" width="10.28515625" style="33" bestFit="1" customWidth="1"/>
    <col min="1796" max="1796" width="5" style="33" customWidth="1"/>
    <col min="1797" max="1797" width="10.28515625" style="33" bestFit="1" customWidth="1"/>
    <col min="1798" max="1798" width="3.140625" style="33" customWidth="1"/>
    <col min="1799" max="1800" width="10.28515625" style="33" bestFit="1" customWidth="1"/>
    <col min="1801" max="2048" width="9.140625" style="33"/>
    <col min="2049" max="2049" width="11" style="33" customWidth="1"/>
    <col min="2050" max="2050" width="7.42578125" style="33" customWidth="1"/>
    <col min="2051" max="2051" width="10.28515625" style="33" bestFit="1" customWidth="1"/>
    <col min="2052" max="2052" width="5" style="33" customWidth="1"/>
    <col min="2053" max="2053" width="10.28515625" style="33" bestFit="1" customWidth="1"/>
    <col min="2054" max="2054" width="3.140625" style="33" customWidth="1"/>
    <col min="2055" max="2056" width="10.28515625" style="33" bestFit="1" customWidth="1"/>
    <col min="2057" max="2304" width="9.140625" style="33"/>
    <col min="2305" max="2305" width="11" style="33" customWidth="1"/>
    <col min="2306" max="2306" width="7.42578125" style="33" customWidth="1"/>
    <col min="2307" max="2307" width="10.28515625" style="33" bestFit="1" customWidth="1"/>
    <col min="2308" max="2308" width="5" style="33" customWidth="1"/>
    <col min="2309" max="2309" width="10.28515625" style="33" bestFit="1" customWidth="1"/>
    <col min="2310" max="2310" width="3.140625" style="33" customWidth="1"/>
    <col min="2311" max="2312" width="10.28515625" style="33" bestFit="1" customWidth="1"/>
    <col min="2313" max="2560" width="9.140625" style="33"/>
    <col min="2561" max="2561" width="11" style="33" customWidth="1"/>
    <col min="2562" max="2562" width="7.42578125" style="33" customWidth="1"/>
    <col min="2563" max="2563" width="10.28515625" style="33" bestFit="1" customWidth="1"/>
    <col min="2564" max="2564" width="5" style="33" customWidth="1"/>
    <col min="2565" max="2565" width="10.28515625" style="33" bestFit="1" customWidth="1"/>
    <col min="2566" max="2566" width="3.140625" style="33" customWidth="1"/>
    <col min="2567" max="2568" width="10.28515625" style="33" bestFit="1" customWidth="1"/>
    <col min="2569" max="2816" width="9.140625" style="33"/>
    <col min="2817" max="2817" width="11" style="33" customWidth="1"/>
    <col min="2818" max="2818" width="7.42578125" style="33" customWidth="1"/>
    <col min="2819" max="2819" width="10.28515625" style="33" bestFit="1" customWidth="1"/>
    <col min="2820" max="2820" width="5" style="33" customWidth="1"/>
    <col min="2821" max="2821" width="10.28515625" style="33" bestFit="1" customWidth="1"/>
    <col min="2822" max="2822" width="3.140625" style="33" customWidth="1"/>
    <col min="2823" max="2824" width="10.28515625" style="33" bestFit="1" customWidth="1"/>
    <col min="2825" max="3072" width="9.140625" style="33"/>
    <col min="3073" max="3073" width="11" style="33" customWidth="1"/>
    <col min="3074" max="3074" width="7.42578125" style="33" customWidth="1"/>
    <col min="3075" max="3075" width="10.28515625" style="33" bestFit="1" customWidth="1"/>
    <col min="3076" max="3076" width="5" style="33" customWidth="1"/>
    <col min="3077" max="3077" width="10.28515625" style="33" bestFit="1" customWidth="1"/>
    <col min="3078" max="3078" width="3.140625" style="33" customWidth="1"/>
    <col min="3079" max="3080" width="10.28515625" style="33" bestFit="1" customWidth="1"/>
    <col min="3081" max="3328" width="9.140625" style="33"/>
    <col min="3329" max="3329" width="11" style="33" customWidth="1"/>
    <col min="3330" max="3330" width="7.42578125" style="33" customWidth="1"/>
    <col min="3331" max="3331" width="10.28515625" style="33" bestFit="1" customWidth="1"/>
    <col min="3332" max="3332" width="5" style="33" customWidth="1"/>
    <col min="3333" max="3333" width="10.28515625" style="33" bestFit="1" customWidth="1"/>
    <col min="3334" max="3334" width="3.140625" style="33" customWidth="1"/>
    <col min="3335" max="3336" width="10.28515625" style="33" bestFit="1" customWidth="1"/>
    <col min="3337" max="3584" width="9.140625" style="33"/>
    <col min="3585" max="3585" width="11" style="33" customWidth="1"/>
    <col min="3586" max="3586" width="7.42578125" style="33" customWidth="1"/>
    <col min="3587" max="3587" width="10.28515625" style="33" bestFit="1" customWidth="1"/>
    <col min="3588" max="3588" width="5" style="33" customWidth="1"/>
    <col min="3589" max="3589" width="10.28515625" style="33" bestFit="1" customWidth="1"/>
    <col min="3590" max="3590" width="3.140625" style="33" customWidth="1"/>
    <col min="3591" max="3592" width="10.28515625" style="33" bestFit="1" customWidth="1"/>
    <col min="3593" max="3840" width="9.140625" style="33"/>
    <col min="3841" max="3841" width="11" style="33" customWidth="1"/>
    <col min="3842" max="3842" width="7.42578125" style="33" customWidth="1"/>
    <col min="3843" max="3843" width="10.28515625" style="33" bestFit="1" customWidth="1"/>
    <col min="3844" max="3844" width="5" style="33" customWidth="1"/>
    <col min="3845" max="3845" width="10.28515625" style="33" bestFit="1" customWidth="1"/>
    <col min="3846" max="3846" width="3.140625" style="33" customWidth="1"/>
    <col min="3847" max="3848" width="10.28515625" style="33" bestFit="1" customWidth="1"/>
    <col min="3849" max="4096" width="9.140625" style="33"/>
    <col min="4097" max="4097" width="11" style="33" customWidth="1"/>
    <col min="4098" max="4098" width="7.42578125" style="33" customWidth="1"/>
    <col min="4099" max="4099" width="10.28515625" style="33" bestFit="1" customWidth="1"/>
    <col min="4100" max="4100" width="5" style="33" customWidth="1"/>
    <col min="4101" max="4101" width="10.28515625" style="33" bestFit="1" customWidth="1"/>
    <col min="4102" max="4102" width="3.140625" style="33" customWidth="1"/>
    <col min="4103" max="4104" width="10.28515625" style="33" bestFit="1" customWidth="1"/>
    <col min="4105" max="4352" width="9.140625" style="33"/>
    <col min="4353" max="4353" width="11" style="33" customWidth="1"/>
    <col min="4354" max="4354" width="7.42578125" style="33" customWidth="1"/>
    <col min="4355" max="4355" width="10.28515625" style="33" bestFit="1" customWidth="1"/>
    <col min="4356" max="4356" width="5" style="33" customWidth="1"/>
    <col min="4357" max="4357" width="10.28515625" style="33" bestFit="1" customWidth="1"/>
    <col min="4358" max="4358" width="3.140625" style="33" customWidth="1"/>
    <col min="4359" max="4360" width="10.28515625" style="33" bestFit="1" customWidth="1"/>
    <col min="4361" max="4608" width="9.140625" style="33"/>
    <col min="4609" max="4609" width="11" style="33" customWidth="1"/>
    <col min="4610" max="4610" width="7.42578125" style="33" customWidth="1"/>
    <col min="4611" max="4611" width="10.28515625" style="33" bestFit="1" customWidth="1"/>
    <col min="4612" max="4612" width="5" style="33" customWidth="1"/>
    <col min="4613" max="4613" width="10.28515625" style="33" bestFit="1" customWidth="1"/>
    <col min="4614" max="4614" width="3.140625" style="33" customWidth="1"/>
    <col min="4615" max="4616" width="10.28515625" style="33" bestFit="1" customWidth="1"/>
    <col min="4617" max="4864" width="9.140625" style="33"/>
    <col min="4865" max="4865" width="11" style="33" customWidth="1"/>
    <col min="4866" max="4866" width="7.42578125" style="33" customWidth="1"/>
    <col min="4867" max="4867" width="10.28515625" style="33" bestFit="1" customWidth="1"/>
    <col min="4868" max="4868" width="5" style="33" customWidth="1"/>
    <col min="4869" max="4869" width="10.28515625" style="33" bestFit="1" customWidth="1"/>
    <col min="4870" max="4870" width="3.140625" style="33" customWidth="1"/>
    <col min="4871" max="4872" width="10.28515625" style="33" bestFit="1" customWidth="1"/>
    <col min="4873" max="5120" width="9.140625" style="33"/>
    <col min="5121" max="5121" width="11" style="33" customWidth="1"/>
    <col min="5122" max="5122" width="7.42578125" style="33" customWidth="1"/>
    <col min="5123" max="5123" width="10.28515625" style="33" bestFit="1" customWidth="1"/>
    <col min="5124" max="5124" width="5" style="33" customWidth="1"/>
    <col min="5125" max="5125" width="10.28515625" style="33" bestFit="1" customWidth="1"/>
    <col min="5126" max="5126" width="3.140625" style="33" customWidth="1"/>
    <col min="5127" max="5128" width="10.28515625" style="33" bestFit="1" customWidth="1"/>
    <col min="5129" max="5376" width="9.140625" style="33"/>
    <col min="5377" max="5377" width="11" style="33" customWidth="1"/>
    <col min="5378" max="5378" width="7.42578125" style="33" customWidth="1"/>
    <col min="5379" max="5379" width="10.28515625" style="33" bestFit="1" customWidth="1"/>
    <col min="5380" max="5380" width="5" style="33" customWidth="1"/>
    <col min="5381" max="5381" width="10.28515625" style="33" bestFit="1" customWidth="1"/>
    <col min="5382" max="5382" width="3.140625" style="33" customWidth="1"/>
    <col min="5383" max="5384" width="10.28515625" style="33" bestFit="1" customWidth="1"/>
    <col min="5385" max="5632" width="9.140625" style="33"/>
    <col min="5633" max="5633" width="11" style="33" customWidth="1"/>
    <col min="5634" max="5634" width="7.42578125" style="33" customWidth="1"/>
    <col min="5635" max="5635" width="10.28515625" style="33" bestFit="1" customWidth="1"/>
    <col min="5636" max="5636" width="5" style="33" customWidth="1"/>
    <col min="5637" max="5637" width="10.28515625" style="33" bestFit="1" customWidth="1"/>
    <col min="5638" max="5638" width="3.140625" style="33" customWidth="1"/>
    <col min="5639" max="5640" width="10.28515625" style="33" bestFit="1" customWidth="1"/>
    <col min="5641" max="5888" width="9.140625" style="33"/>
    <col min="5889" max="5889" width="11" style="33" customWidth="1"/>
    <col min="5890" max="5890" width="7.42578125" style="33" customWidth="1"/>
    <col min="5891" max="5891" width="10.28515625" style="33" bestFit="1" customWidth="1"/>
    <col min="5892" max="5892" width="5" style="33" customWidth="1"/>
    <col min="5893" max="5893" width="10.28515625" style="33" bestFit="1" customWidth="1"/>
    <col min="5894" max="5894" width="3.140625" style="33" customWidth="1"/>
    <col min="5895" max="5896" width="10.28515625" style="33" bestFit="1" customWidth="1"/>
    <col min="5897" max="6144" width="9.140625" style="33"/>
    <col min="6145" max="6145" width="11" style="33" customWidth="1"/>
    <col min="6146" max="6146" width="7.42578125" style="33" customWidth="1"/>
    <col min="6147" max="6147" width="10.28515625" style="33" bestFit="1" customWidth="1"/>
    <col min="6148" max="6148" width="5" style="33" customWidth="1"/>
    <col min="6149" max="6149" width="10.28515625" style="33" bestFit="1" customWidth="1"/>
    <col min="6150" max="6150" width="3.140625" style="33" customWidth="1"/>
    <col min="6151" max="6152" width="10.28515625" style="33" bestFit="1" customWidth="1"/>
    <col min="6153" max="6400" width="9.140625" style="33"/>
    <col min="6401" max="6401" width="11" style="33" customWidth="1"/>
    <col min="6402" max="6402" width="7.42578125" style="33" customWidth="1"/>
    <col min="6403" max="6403" width="10.28515625" style="33" bestFit="1" customWidth="1"/>
    <col min="6404" max="6404" width="5" style="33" customWidth="1"/>
    <col min="6405" max="6405" width="10.28515625" style="33" bestFit="1" customWidth="1"/>
    <col min="6406" max="6406" width="3.140625" style="33" customWidth="1"/>
    <col min="6407" max="6408" width="10.28515625" style="33" bestFit="1" customWidth="1"/>
    <col min="6409" max="6656" width="9.140625" style="33"/>
    <col min="6657" max="6657" width="11" style="33" customWidth="1"/>
    <col min="6658" max="6658" width="7.42578125" style="33" customWidth="1"/>
    <col min="6659" max="6659" width="10.28515625" style="33" bestFit="1" customWidth="1"/>
    <col min="6660" max="6660" width="5" style="33" customWidth="1"/>
    <col min="6661" max="6661" width="10.28515625" style="33" bestFit="1" customWidth="1"/>
    <col min="6662" max="6662" width="3.140625" style="33" customWidth="1"/>
    <col min="6663" max="6664" width="10.28515625" style="33" bestFit="1" customWidth="1"/>
    <col min="6665" max="6912" width="9.140625" style="33"/>
    <col min="6913" max="6913" width="11" style="33" customWidth="1"/>
    <col min="6914" max="6914" width="7.42578125" style="33" customWidth="1"/>
    <col min="6915" max="6915" width="10.28515625" style="33" bestFit="1" customWidth="1"/>
    <col min="6916" max="6916" width="5" style="33" customWidth="1"/>
    <col min="6917" max="6917" width="10.28515625" style="33" bestFit="1" customWidth="1"/>
    <col min="6918" max="6918" width="3.140625" style="33" customWidth="1"/>
    <col min="6919" max="6920" width="10.28515625" style="33" bestFit="1" customWidth="1"/>
    <col min="6921" max="7168" width="9.140625" style="33"/>
    <col min="7169" max="7169" width="11" style="33" customWidth="1"/>
    <col min="7170" max="7170" width="7.42578125" style="33" customWidth="1"/>
    <col min="7171" max="7171" width="10.28515625" style="33" bestFit="1" customWidth="1"/>
    <col min="7172" max="7172" width="5" style="33" customWidth="1"/>
    <col min="7173" max="7173" width="10.28515625" style="33" bestFit="1" customWidth="1"/>
    <col min="7174" max="7174" width="3.140625" style="33" customWidth="1"/>
    <col min="7175" max="7176" width="10.28515625" style="33" bestFit="1" customWidth="1"/>
    <col min="7177" max="7424" width="9.140625" style="33"/>
    <col min="7425" max="7425" width="11" style="33" customWidth="1"/>
    <col min="7426" max="7426" width="7.42578125" style="33" customWidth="1"/>
    <col min="7427" max="7427" width="10.28515625" style="33" bestFit="1" customWidth="1"/>
    <col min="7428" max="7428" width="5" style="33" customWidth="1"/>
    <col min="7429" max="7429" width="10.28515625" style="33" bestFit="1" customWidth="1"/>
    <col min="7430" max="7430" width="3.140625" style="33" customWidth="1"/>
    <col min="7431" max="7432" width="10.28515625" style="33" bestFit="1" customWidth="1"/>
    <col min="7433" max="7680" width="9.140625" style="33"/>
    <col min="7681" max="7681" width="11" style="33" customWidth="1"/>
    <col min="7682" max="7682" width="7.42578125" style="33" customWidth="1"/>
    <col min="7683" max="7683" width="10.28515625" style="33" bestFit="1" customWidth="1"/>
    <col min="7684" max="7684" width="5" style="33" customWidth="1"/>
    <col min="7685" max="7685" width="10.28515625" style="33" bestFit="1" customWidth="1"/>
    <col min="7686" max="7686" width="3.140625" style="33" customWidth="1"/>
    <col min="7687" max="7688" width="10.28515625" style="33" bestFit="1" customWidth="1"/>
    <col min="7689" max="7936" width="9.140625" style="33"/>
    <col min="7937" max="7937" width="11" style="33" customWidth="1"/>
    <col min="7938" max="7938" width="7.42578125" style="33" customWidth="1"/>
    <col min="7939" max="7939" width="10.28515625" style="33" bestFit="1" customWidth="1"/>
    <col min="7940" max="7940" width="5" style="33" customWidth="1"/>
    <col min="7941" max="7941" width="10.28515625" style="33" bestFit="1" customWidth="1"/>
    <col min="7942" max="7942" width="3.140625" style="33" customWidth="1"/>
    <col min="7943" max="7944" width="10.28515625" style="33" bestFit="1" customWidth="1"/>
    <col min="7945" max="8192" width="9.140625" style="33"/>
    <col min="8193" max="8193" width="11" style="33" customWidth="1"/>
    <col min="8194" max="8194" width="7.42578125" style="33" customWidth="1"/>
    <col min="8195" max="8195" width="10.28515625" style="33" bestFit="1" customWidth="1"/>
    <col min="8196" max="8196" width="5" style="33" customWidth="1"/>
    <col min="8197" max="8197" width="10.28515625" style="33" bestFit="1" customWidth="1"/>
    <col min="8198" max="8198" width="3.140625" style="33" customWidth="1"/>
    <col min="8199" max="8200" width="10.28515625" style="33" bestFit="1" customWidth="1"/>
    <col min="8201" max="8448" width="9.140625" style="33"/>
    <col min="8449" max="8449" width="11" style="33" customWidth="1"/>
    <col min="8450" max="8450" width="7.42578125" style="33" customWidth="1"/>
    <col min="8451" max="8451" width="10.28515625" style="33" bestFit="1" customWidth="1"/>
    <col min="8452" max="8452" width="5" style="33" customWidth="1"/>
    <col min="8453" max="8453" width="10.28515625" style="33" bestFit="1" customWidth="1"/>
    <col min="8454" max="8454" width="3.140625" style="33" customWidth="1"/>
    <col min="8455" max="8456" width="10.28515625" style="33" bestFit="1" customWidth="1"/>
    <col min="8457" max="8704" width="9.140625" style="33"/>
    <col min="8705" max="8705" width="11" style="33" customWidth="1"/>
    <col min="8706" max="8706" width="7.42578125" style="33" customWidth="1"/>
    <col min="8707" max="8707" width="10.28515625" style="33" bestFit="1" customWidth="1"/>
    <col min="8708" max="8708" width="5" style="33" customWidth="1"/>
    <col min="8709" max="8709" width="10.28515625" style="33" bestFit="1" customWidth="1"/>
    <col min="8710" max="8710" width="3.140625" style="33" customWidth="1"/>
    <col min="8711" max="8712" width="10.28515625" style="33" bestFit="1" customWidth="1"/>
    <col min="8713" max="8960" width="9.140625" style="33"/>
    <col min="8961" max="8961" width="11" style="33" customWidth="1"/>
    <col min="8962" max="8962" width="7.42578125" style="33" customWidth="1"/>
    <col min="8963" max="8963" width="10.28515625" style="33" bestFit="1" customWidth="1"/>
    <col min="8964" max="8964" width="5" style="33" customWidth="1"/>
    <col min="8965" max="8965" width="10.28515625" style="33" bestFit="1" customWidth="1"/>
    <col min="8966" max="8966" width="3.140625" style="33" customWidth="1"/>
    <col min="8967" max="8968" width="10.28515625" style="33" bestFit="1" customWidth="1"/>
    <col min="8969" max="9216" width="9.140625" style="33"/>
    <col min="9217" max="9217" width="11" style="33" customWidth="1"/>
    <col min="9218" max="9218" width="7.42578125" style="33" customWidth="1"/>
    <col min="9219" max="9219" width="10.28515625" style="33" bestFit="1" customWidth="1"/>
    <col min="9220" max="9220" width="5" style="33" customWidth="1"/>
    <col min="9221" max="9221" width="10.28515625" style="33" bestFit="1" customWidth="1"/>
    <col min="9222" max="9222" width="3.140625" style="33" customWidth="1"/>
    <col min="9223" max="9224" width="10.28515625" style="33" bestFit="1" customWidth="1"/>
    <col min="9225" max="9472" width="9.140625" style="33"/>
    <col min="9473" max="9473" width="11" style="33" customWidth="1"/>
    <col min="9474" max="9474" width="7.42578125" style="33" customWidth="1"/>
    <col min="9475" max="9475" width="10.28515625" style="33" bestFit="1" customWidth="1"/>
    <col min="9476" max="9476" width="5" style="33" customWidth="1"/>
    <col min="9477" max="9477" width="10.28515625" style="33" bestFit="1" customWidth="1"/>
    <col min="9478" max="9478" width="3.140625" style="33" customWidth="1"/>
    <col min="9479" max="9480" width="10.28515625" style="33" bestFit="1" customWidth="1"/>
    <col min="9481" max="9728" width="9.140625" style="33"/>
    <col min="9729" max="9729" width="11" style="33" customWidth="1"/>
    <col min="9730" max="9730" width="7.42578125" style="33" customWidth="1"/>
    <col min="9731" max="9731" width="10.28515625" style="33" bestFit="1" customWidth="1"/>
    <col min="9732" max="9732" width="5" style="33" customWidth="1"/>
    <col min="9733" max="9733" width="10.28515625" style="33" bestFit="1" customWidth="1"/>
    <col min="9734" max="9734" width="3.140625" style="33" customWidth="1"/>
    <col min="9735" max="9736" width="10.28515625" style="33" bestFit="1" customWidth="1"/>
    <col min="9737" max="9984" width="9.140625" style="33"/>
    <col min="9985" max="9985" width="11" style="33" customWidth="1"/>
    <col min="9986" max="9986" width="7.42578125" style="33" customWidth="1"/>
    <col min="9987" max="9987" width="10.28515625" style="33" bestFit="1" customWidth="1"/>
    <col min="9988" max="9988" width="5" style="33" customWidth="1"/>
    <col min="9989" max="9989" width="10.28515625" style="33" bestFit="1" customWidth="1"/>
    <col min="9990" max="9990" width="3.140625" style="33" customWidth="1"/>
    <col min="9991" max="9992" width="10.28515625" style="33" bestFit="1" customWidth="1"/>
    <col min="9993" max="10240" width="9.140625" style="33"/>
    <col min="10241" max="10241" width="11" style="33" customWidth="1"/>
    <col min="10242" max="10242" width="7.42578125" style="33" customWidth="1"/>
    <col min="10243" max="10243" width="10.28515625" style="33" bestFit="1" customWidth="1"/>
    <col min="10244" max="10244" width="5" style="33" customWidth="1"/>
    <col min="10245" max="10245" width="10.28515625" style="33" bestFit="1" customWidth="1"/>
    <col min="10246" max="10246" width="3.140625" style="33" customWidth="1"/>
    <col min="10247" max="10248" width="10.28515625" style="33" bestFit="1" customWidth="1"/>
    <col min="10249" max="10496" width="9.140625" style="33"/>
    <col min="10497" max="10497" width="11" style="33" customWidth="1"/>
    <col min="10498" max="10498" width="7.42578125" style="33" customWidth="1"/>
    <col min="10499" max="10499" width="10.28515625" style="33" bestFit="1" customWidth="1"/>
    <col min="10500" max="10500" width="5" style="33" customWidth="1"/>
    <col min="10501" max="10501" width="10.28515625" style="33" bestFit="1" customWidth="1"/>
    <col min="10502" max="10502" width="3.140625" style="33" customWidth="1"/>
    <col min="10503" max="10504" width="10.28515625" style="33" bestFit="1" customWidth="1"/>
    <col min="10505" max="10752" width="9.140625" style="33"/>
    <col min="10753" max="10753" width="11" style="33" customWidth="1"/>
    <col min="10754" max="10754" width="7.42578125" style="33" customWidth="1"/>
    <col min="10755" max="10755" width="10.28515625" style="33" bestFit="1" customWidth="1"/>
    <col min="10756" max="10756" width="5" style="33" customWidth="1"/>
    <col min="10757" max="10757" width="10.28515625" style="33" bestFit="1" customWidth="1"/>
    <col min="10758" max="10758" width="3.140625" style="33" customWidth="1"/>
    <col min="10759" max="10760" width="10.28515625" style="33" bestFit="1" customWidth="1"/>
    <col min="10761" max="11008" width="9.140625" style="33"/>
    <col min="11009" max="11009" width="11" style="33" customWidth="1"/>
    <col min="11010" max="11010" width="7.42578125" style="33" customWidth="1"/>
    <col min="11011" max="11011" width="10.28515625" style="33" bestFit="1" customWidth="1"/>
    <col min="11012" max="11012" width="5" style="33" customWidth="1"/>
    <col min="11013" max="11013" width="10.28515625" style="33" bestFit="1" customWidth="1"/>
    <col min="11014" max="11014" width="3.140625" style="33" customWidth="1"/>
    <col min="11015" max="11016" width="10.28515625" style="33" bestFit="1" customWidth="1"/>
    <col min="11017" max="11264" width="9.140625" style="33"/>
    <col min="11265" max="11265" width="11" style="33" customWidth="1"/>
    <col min="11266" max="11266" width="7.42578125" style="33" customWidth="1"/>
    <col min="11267" max="11267" width="10.28515625" style="33" bestFit="1" customWidth="1"/>
    <col min="11268" max="11268" width="5" style="33" customWidth="1"/>
    <col min="11269" max="11269" width="10.28515625" style="33" bestFit="1" customWidth="1"/>
    <col min="11270" max="11270" width="3.140625" style="33" customWidth="1"/>
    <col min="11271" max="11272" width="10.28515625" style="33" bestFit="1" customWidth="1"/>
    <col min="11273" max="11520" width="9.140625" style="33"/>
    <col min="11521" max="11521" width="11" style="33" customWidth="1"/>
    <col min="11522" max="11522" width="7.42578125" style="33" customWidth="1"/>
    <col min="11523" max="11523" width="10.28515625" style="33" bestFit="1" customWidth="1"/>
    <col min="11524" max="11524" width="5" style="33" customWidth="1"/>
    <col min="11525" max="11525" width="10.28515625" style="33" bestFit="1" customWidth="1"/>
    <col min="11526" max="11526" width="3.140625" style="33" customWidth="1"/>
    <col min="11527" max="11528" width="10.28515625" style="33" bestFit="1" customWidth="1"/>
    <col min="11529" max="11776" width="9.140625" style="33"/>
    <col min="11777" max="11777" width="11" style="33" customWidth="1"/>
    <col min="11778" max="11778" width="7.42578125" style="33" customWidth="1"/>
    <col min="11779" max="11779" width="10.28515625" style="33" bestFit="1" customWidth="1"/>
    <col min="11780" max="11780" width="5" style="33" customWidth="1"/>
    <col min="11781" max="11781" width="10.28515625" style="33" bestFit="1" customWidth="1"/>
    <col min="11782" max="11782" width="3.140625" style="33" customWidth="1"/>
    <col min="11783" max="11784" width="10.28515625" style="33" bestFit="1" customWidth="1"/>
    <col min="11785" max="12032" width="9.140625" style="33"/>
    <col min="12033" max="12033" width="11" style="33" customWidth="1"/>
    <col min="12034" max="12034" width="7.42578125" style="33" customWidth="1"/>
    <col min="12035" max="12035" width="10.28515625" style="33" bestFit="1" customWidth="1"/>
    <col min="12036" max="12036" width="5" style="33" customWidth="1"/>
    <col min="12037" max="12037" width="10.28515625" style="33" bestFit="1" customWidth="1"/>
    <col min="12038" max="12038" width="3.140625" style="33" customWidth="1"/>
    <col min="12039" max="12040" width="10.28515625" style="33" bestFit="1" customWidth="1"/>
    <col min="12041" max="12288" width="9.140625" style="33"/>
    <col min="12289" max="12289" width="11" style="33" customWidth="1"/>
    <col min="12290" max="12290" width="7.42578125" style="33" customWidth="1"/>
    <col min="12291" max="12291" width="10.28515625" style="33" bestFit="1" customWidth="1"/>
    <col min="12292" max="12292" width="5" style="33" customWidth="1"/>
    <col min="12293" max="12293" width="10.28515625" style="33" bestFit="1" customWidth="1"/>
    <col min="12294" max="12294" width="3.140625" style="33" customWidth="1"/>
    <col min="12295" max="12296" width="10.28515625" style="33" bestFit="1" customWidth="1"/>
    <col min="12297" max="12544" width="9.140625" style="33"/>
    <col min="12545" max="12545" width="11" style="33" customWidth="1"/>
    <col min="12546" max="12546" width="7.42578125" style="33" customWidth="1"/>
    <col min="12547" max="12547" width="10.28515625" style="33" bestFit="1" customWidth="1"/>
    <col min="12548" max="12548" width="5" style="33" customWidth="1"/>
    <col min="12549" max="12549" width="10.28515625" style="33" bestFit="1" customWidth="1"/>
    <col min="12550" max="12550" width="3.140625" style="33" customWidth="1"/>
    <col min="12551" max="12552" width="10.28515625" style="33" bestFit="1" customWidth="1"/>
    <col min="12553" max="12800" width="9.140625" style="33"/>
    <col min="12801" max="12801" width="11" style="33" customWidth="1"/>
    <col min="12802" max="12802" width="7.42578125" style="33" customWidth="1"/>
    <col min="12803" max="12803" width="10.28515625" style="33" bestFit="1" customWidth="1"/>
    <col min="12804" max="12804" width="5" style="33" customWidth="1"/>
    <col min="12805" max="12805" width="10.28515625" style="33" bestFit="1" customWidth="1"/>
    <col min="12806" max="12806" width="3.140625" style="33" customWidth="1"/>
    <col min="12807" max="12808" width="10.28515625" style="33" bestFit="1" customWidth="1"/>
    <col min="12809" max="13056" width="9.140625" style="33"/>
    <col min="13057" max="13057" width="11" style="33" customWidth="1"/>
    <col min="13058" max="13058" width="7.42578125" style="33" customWidth="1"/>
    <col min="13059" max="13059" width="10.28515625" style="33" bestFit="1" customWidth="1"/>
    <col min="13060" max="13060" width="5" style="33" customWidth="1"/>
    <col min="13061" max="13061" width="10.28515625" style="33" bestFit="1" customWidth="1"/>
    <col min="13062" max="13062" width="3.140625" style="33" customWidth="1"/>
    <col min="13063" max="13064" width="10.28515625" style="33" bestFit="1" customWidth="1"/>
    <col min="13065" max="13312" width="9.140625" style="33"/>
    <col min="13313" max="13313" width="11" style="33" customWidth="1"/>
    <col min="13314" max="13314" width="7.42578125" style="33" customWidth="1"/>
    <col min="13315" max="13315" width="10.28515625" style="33" bestFit="1" customWidth="1"/>
    <col min="13316" max="13316" width="5" style="33" customWidth="1"/>
    <col min="13317" max="13317" width="10.28515625" style="33" bestFit="1" customWidth="1"/>
    <col min="13318" max="13318" width="3.140625" style="33" customWidth="1"/>
    <col min="13319" max="13320" width="10.28515625" style="33" bestFit="1" customWidth="1"/>
    <col min="13321" max="13568" width="9.140625" style="33"/>
    <col min="13569" max="13569" width="11" style="33" customWidth="1"/>
    <col min="13570" max="13570" width="7.42578125" style="33" customWidth="1"/>
    <col min="13571" max="13571" width="10.28515625" style="33" bestFit="1" customWidth="1"/>
    <col min="13572" max="13572" width="5" style="33" customWidth="1"/>
    <col min="13573" max="13573" width="10.28515625" style="33" bestFit="1" customWidth="1"/>
    <col min="13574" max="13574" width="3.140625" style="33" customWidth="1"/>
    <col min="13575" max="13576" width="10.28515625" style="33" bestFit="1" customWidth="1"/>
    <col min="13577" max="13824" width="9.140625" style="33"/>
    <col min="13825" max="13825" width="11" style="33" customWidth="1"/>
    <col min="13826" max="13826" width="7.42578125" style="33" customWidth="1"/>
    <col min="13827" max="13827" width="10.28515625" style="33" bestFit="1" customWidth="1"/>
    <col min="13828" max="13828" width="5" style="33" customWidth="1"/>
    <col min="13829" max="13829" width="10.28515625" style="33" bestFit="1" customWidth="1"/>
    <col min="13830" max="13830" width="3.140625" style="33" customWidth="1"/>
    <col min="13831" max="13832" width="10.28515625" style="33" bestFit="1" customWidth="1"/>
    <col min="13833" max="14080" width="9.140625" style="33"/>
    <col min="14081" max="14081" width="11" style="33" customWidth="1"/>
    <col min="14082" max="14082" width="7.42578125" style="33" customWidth="1"/>
    <col min="14083" max="14083" width="10.28515625" style="33" bestFit="1" customWidth="1"/>
    <col min="14084" max="14084" width="5" style="33" customWidth="1"/>
    <col min="14085" max="14085" width="10.28515625" style="33" bestFit="1" customWidth="1"/>
    <col min="14086" max="14086" width="3.140625" style="33" customWidth="1"/>
    <col min="14087" max="14088" width="10.28515625" style="33" bestFit="1" customWidth="1"/>
    <col min="14089" max="14336" width="9.140625" style="33"/>
    <col min="14337" max="14337" width="11" style="33" customWidth="1"/>
    <col min="14338" max="14338" width="7.42578125" style="33" customWidth="1"/>
    <col min="14339" max="14339" width="10.28515625" style="33" bestFit="1" customWidth="1"/>
    <col min="14340" max="14340" width="5" style="33" customWidth="1"/>
    <col min="14341" max="14341" width="10.28515625" style="33" bestFit="1" customWidth="1"/>
    <col min="14342" max="14342" width="3.140625" style="33" customWidth="1"/>
    <col min="14343" max="14344" width="10.28515625" style="33" bestFit="1" customWidth="1"/>
    <col min="14345" max="14592" width="9.140625" style="33"/>
    <col min="14593" max="14593" width="11" style="33" customWidth="1"/>
    <col min="14594" max="14594" width="7.42578125" style="33" customWidth="1"/>
    <col min="14595" max="14595" width="10.28515625" style="33" bestFit="1" customWidth="1"/>
    <col min="14596" max="14596" width="5" style="33" customWidth="1"/>
    <col min="14597" max="14597" width="10.28515625" style="33" bestFit="1" customWidth="1"/>
    <col min="14598" max="14598" width="3.140625" style="33" customWidth="1"/>
    <col min="14599" max="14600" width="10.28515625" style="33" bestFit="1" customWidth="1"/>
    <col min="14601" max="14848" width="9.140625" style="33"/>
    <col min="14849" max="14849" width="11" style="33" customWidth="1"/>
    <col min="14850" max="14850" width="7.42578125" style="33" customWidth="1"/>
    <col min="14851" max="14851" width="10.28515625" style="33" bestFit="1" customWidth="1"/>
    <col min="14852" max="14852" width="5" style="33" customWidth="1"/>
    <col min="14853" max="14853" width="10.28515625" style="33" bestFit="1" customWidth="1"/>
    <col min="14854" max="14854" width="3.140625" style="33" customWidth="1"/>
    <col min="14855" max="14856" width="10.28515625" style="33" bestFit="1" customWidth="1"/>
    <col min="14857" max="15104" width="9.140625" style="33"/>
    <col min="15105" max="15105" width="11" style="33" customWidth="1"/>
    <col min="15106" max="15106" width="7.42578125" style="33" customWidth="1"/>
    <col min="15107" max="15107" width="10.28515625" style="33" bestFit="1" customWidth="1"/>
    <col min="15108" max="15108" width="5" style="33" customWidth="1"/>
    <col min="15109" max="15109" width="10.28515625" style="33" bestFit="1" customWidth="1"/>
    <col min="15110" max="15110" width="3.140625" style="33" customWidth="1"/>
    <col min="15111" max="15112" width="10.28515625" style="33" bestFit="1" customWidth="1"/>
    <col min="15113" max="15360" width="9.140625" style="33"/>
    <col min="15361" max="15361" width="11" style="33" customWidth="1"/>
    <col min="15362" max="15362" width="7.42578125" style="33" customWidth="1"/>
    <col min="15363" max="15363" width="10.28515625" style="33" bestFit="1" customWidth="1"/>
    <col min="15364" max="15364" width="5" style="33" customWidth="1"/>
    <col min="15365" max="15365" width="10.28515625" style="33" bestFit="1" customWidth="1"/>
    <col min="15366" max="15366" width="3.140625" style="33" customWidth="1"/>
    <col min="15367" max="15368" width="10.28515625" style="33" bestFit="1" customWidth="1"/>
    <col min="15369" max="15616" width="9.140625" style="33"/>
    <col min="15617" max="15617" width="11" style="33" customWidth="1"/>
    <col min="15618" max="15618" width="7.42578125" style="33" customWidth="1"/>
    <col min="15619" max="15619" width="10.28515625" style="33" bestFit="1" customWidth="1"/>
    <col min="15620" max="15620" width="5" style="33" customWidth="1"/>
    <col min="15621" max="15621" width="10.28515625" style="33" bestFit="1" customWidth="1"/>
    <col min="15622" max="15622" width="3.140625" style="33" customWidth="1"/>
    <col min="15623" max="15624" width="10.28515625" style="33" bestFit="1" customWidth="1"/>
    <col min="15625" max="15872" width="9.140625" style="33"/>
    <col min="15873" max="15873" width="11" style="33" customWidth="1"/>
    <col min="15874" max="15874" width="7.42578125" style="33" customWidth="1"/>
    <col min="15875" max="15875" width="10.28515625" style="33" bestFit="1" customWidth="1"/>
    <col min="15876" max="15876" width="5" style="33" customWidth="1"/>
    <col min="15877" max="15877" width="10.28515625" style="33" bestFit="1" customWidth="1"/>
    <col min="15878" max="15878" width="3.140625" style="33" customWidth="1"/>
    <col min="15879" max="15880" width="10.28515625" style="33" bestFit="1" customWidth="1"/>
    <col min="15881" max="16128" width="9.140625" style="33"/>
    <col min="16129" max="16129" width="11" style="33" customWidth="1"/>
    <col min="16130" max="16130" width="7.42578125" style="33" customWidth="1"/>
    <col min="16131" max="16131" width="10.28515625" style="33" bestFit="1" customWidth="1"/>
    <col min="16132" max="16132" width="5" style="33" customWidth="1"/>
    <col min="16133" max="16133" width="10.28515625" style="33" bestFit="1" customWidth="1"/>
    <col min="16134" max="16134" width="3.140625" style="33" customWidth="1"/>
    <col min="16135" max="16136" width="10.28515625" style="33" bestFit="1" customWidth="1"/>
    <col min="16137" max="16384" width="9.140625" style="33"/>
  </cols>
  <sheetData>
    <row r="1" spans="1:15" ht="15" x14ac:dyDescent="0.25">
      <c r="A1" s="29" t="s">
        <v>23</v>
      </c>
      <c r="B1" s="30"/>
      <c r="C1" s="31"/>
      <c r="D1" s="76"/>
      <c r="J1" s="77"/>
    </row>
    <row r="2" spans="1:15" ht="15" x14ac:dyDescent="0.25">
      <c r="A2" s="29" t="s">
        <v>149</v>
      </c>
      <c r="B2" s="30"/>
      <c r="C2" s="31"/>
      <c r="D2" s="76"/>
    </row>
    <row r="3" spans="1:15" ht="15" x14ac:dyDescent="0.25">
      <c r="A3" s="36" t="s">
        <v>186</v>
      </c>
      <c r="B3" s="30"/>
      <c r="C3" s="31"/>
      <c r="D3" s="7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108" t="s">
        <v>172</v>
      </c>
      <c r="I8" s="46"/>
      <c r="J8" s="46"/>
      <c r="K8" s="46"/>
      <c r="L8" s="46"/>
      <c r="M8" s="46"/>
    </row>
    <row r="9" spans="1:15" x14ac:dyDescent="0.2">
      <c r="A9" s="46"/>
      <c r="B9" s="46"/>
      <c r="C9" s="79" t="s">
        <v>152</v>
      </c>
      <c r="D9" s="79"/>
      <c r="E9" s="79" t="s">
        <v>153</v>
      </c>
      <c r="F9" s="79"/>
      <c r="G9" s="79"/>
      <c r="H9" s="79" t="s">
        <v>154</v>
      </c>
      <c r="I9" s="46"/>
      <c r="J9" s="46"/>
      <c r="K9" s="46"/>
      <c r="L9" s="46"/>
      <c r="M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13.5" thickBot="1" x14ac:dyDescent="0.25">
      <c r="A11" s="46" t="s">
        <v>155</v>
      </c>
      <c r="B11" s="122" t="s">
        <v>167</v>
      </c>
      <c r="C11" s="80">
        <f>'[5]2. Hours'!M23</f>
        <v>0.1967274346633566</v>
      </c>
      <c r="D11" s="81"/>
      <c r="E11" s="80">
        <f>1-C11</f>
        <v>0.80327256533664337</v>
      </c>
      <c r="F11" s="110" t="s">
        <v>173</v>
      </c>
      <c r="G11" s="110"/>
      <c r="H11" s="80">
        <f>SUM(C11:G11)</f>
        <v>1</v>
      </c>
      <c r="I11" s="46"/>
      <c r="J11" s="46"/>
      <c r="K11" s="46"/>
      <c r="L11" s="46"/>
      <c r="M11" s="46"/>
    </row>
    <row r="12" spans="1:15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x14ac:dyDescent="0.2">
      <c r="A13" s="46"/>
      <c r="B13" s="46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  <c r="N13" s="46"/>
      <c r="O13" s="46"/>
    </row>
    <row r="14" spans="1:15" ht="13.5" thickBot="1" x14ac:dyDescent="0.25">
      <c r="A14" s="46" t="s">
        <v>156</v>
      </c>
      <c r="B14" s="46"/>
      <c r="C14" s="82">
        <f>H14*C11</f>
        <v>2522.8109821050721</v>
      </c>
      <c r="D14" s="110" t="s">
        <v>173</v>
      </c>
      <c r="E14" s="82">
        <f>H14*E11</f>
        <v>10301.079017894926</v>
      </c>
      <c r="F14" s="110" t="s">
        <v>173</v>
      </c>
      <c r="G14" s="123" t="s">
        <v>157</v>
      </c>
      <c r="H14" s="84">
        <v>12823.89</v>
      </c>
      <c r="I14" s="124" t="s">
        <v>158</v>
      </c>
      <c r="J14" s="46"/>
      <c r="K14" s="46"/>
      <c r="L14" s="46"/>
      <c r="M14" s="46"/>
      <c r="N14" s="46"/>
      <c r="O14" s="46"/>
    </row>
    <row r="15" spans="1:15" ht="13.5" thickTop="1" x14ac:dyDescent="0.2">
      <c r="A15" s="46"/>
      <c r="B15" s="46"/>
      <c r="C15" s="57"/>
      <c r="D15" s="57"/>
      <c r="E15" s="125" t="s">
        <v>184</v>
      </c>
      <c r="F15" s="86"/>
      <c r="G15" s="57"/>
      <c r="H15" s="57"/>
      <c r="I15" s="57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57"/>
      <c r="D16" s="57"/>
      <c r="G16" s="57"/>
      <c r="H16" s="57"/>
      <c r="I16" s="57"/>
      <c r="J16" s="46"/>
      <c r="K16" s="46"/>
      <c r="L16" s="46"/>
      <c r="M16" s="46"/>
      <c r="N16" s="46"/>
      <c r="O16" s="46"/>
    </row>
    <row r="17" spans="1:15" ht="15" x14ac:dyDescent="0.25">
      <c r="A17" s="46"/>
      <c r="B17" s="46"/>
      <c r="C17" s="55"/>
      <c r="D17" s="55"/>
      <c r="E17" s="55"/>
      <c r="F17" s="55"/>
      <c r="G17" s="55"/>
      <c r="H17" s="55"/>
      <c r="I17" s="55"/>
      <c r="J17" s="46"/>
      <c r="K17" s="46"/>
      <c r="L17" s="46"/>
      <c r="M17" s="46"/>
      <c r="N17" s="46"/>
      <c r="O17" s="46"/>
    </row>
    <row r="18" spans="1:15" ht="15" x14ac:dyDescent="0.25">
      <c r="A18" s="46"/>
      <c r="B18" s="46"/>
      <c r="C18" s="55"/>
      <c r="D18" s="55"/>
      <c r="E18" s="55"/>
      <c r="F18" s="55"/>
      <c r="G18" s="55"/>
      <c r="H18" s="55"/>
      <c r="I18" s="55"/>
      <c r="J18" s="46"/>
      <c r="K18" s="46"/>
      <c r="L18" s="46"/>
      <c r="M18" s="46"/>
      <c r="N18" s="46"/>
      <c r="O18" s="46"/>
    </row>
    <row r="19" spans="1:15" ht="15" x14ac:dyDescent="0.25">
      <c r="A19" s="46"/>
      <c r="B19" s="46"/>
      <c r="C19" s="55"/>
      <c r="D19" s="55"/>
      <c r="E19" s="55"/>
      <c r="F19" s="55"/>
      <c r="G19" s="55"/>
      <c r="H19" s="55"/>
      <c r="I19" s="55"/>
      <c r="J19" s="46"/>
      <c r="K19" s="46"/>
      <c r="L19" s="46"/>
      <c r="M19" s="46"/>
      <c r="N19" s="46"/>
      <c r="O19" s="46"/>
    </row>
    <row r="20" spans="1:15" ht="15" x14ac:dyDescent="0.25">
      <c r="A20" s="46"/>
      <c r="B20" s="46"/>
      <c r="C20" s="55"/>
      <c r="D20" s="55"/>
      <c r="E20" s="55"/>
      <c r="F20" s="55"/>
      <c r="G20" s="55"/>
      <c r="H20" s="55"/>
      <c r="I20" s="55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BBFD-2A6E-48D3-83A1-AC6E2B60D38B}">
  <sheetPr>
    <tabColor rgb="FF92D050"/>
    <pageSetUpPr fitToPage="1"/>
  </sheetPr>
  <dimension ref="A1:M75"/>
  <sheetViews>
    <sheetView zoomScale="110" zoomScaleNormal="110" workbookViewId="0">
      <selection activeCell="H39" sqref="H39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118" t="s">
        <v>176</v>
      </c>
    </row>
    <row r="2" spans="1:13" x14ac:dyDescent="0.25">
      <c r="A2" s="29" t="s">
        <v>77</v>
      </c>
      <c r="G2" s="46"/>
      <c r="K2" s="35"/>
    </row>
    <row r="3" spans="1:13" x14ac:dyDescent="0.25">
      <c r="A3" s="36" t="s">
        <v>186</v>
      </c>
      <c r="G3" s="55"/>
      <c r="K3" s="37"/>
    </row>
    <row r="4" spans="1:13" x14ac:dyDescent="0.25">
      <c r="G4" s="46"/>
    </row>
    <row r="5" spans="1:13" x14ac:dyDescent="0.25">
      <c r="E5" s="38" t="s">
        <v>79</v>
      </c>
      <c r="G5" s="47"/>
      <c r="I5" s="30"/>
      <c r="J5" s="30"/>
    </row>
    <row r="6" spans="1:13" ht="45" x14ac:dyDescent="0.2">
      <c r="B6" s="111" t="s">
        <v>80</v>
      </c>
      <c r="C6" s="112" t="s">
        <v>81</v>
      </c>
      <c r="D6" s="113" t="s">
        <v>178</v>
      </c>
      <c r="E6" s="114" t="s">
        <v>83</v>
      </c>
      <c r="F6" s="115"/>
      <c r="G6" s="116" t="s">
        <v>84</v>
      </c>
      <c r="H6" s="112"/>
      <c r="I6" s="111" t="s">
        <v>85</v>
      </c>
      <c r="J6" s="30"/>
      <c r="K6" s="30"/>
    </row>
    <row r="7" spans="1:13" x14ac:dyDescent="0.25">
      <c r="D7" s="44"/>
      <c r="G7" s="46"/>
    </row>
    <row r="8" spans="1:13" x14ac:dyDescent="0.25">
      <c r="A8" s="45" t="s">
        <v>86</v>
      </c>
      <c r="D8" s="44"/>
      <c r="G8" s="46"/>
    </row>
    <row r="9" spans="1:13" x14ac:dyDescent="0.25">
      <c r="A9" s="46" t="s">
        <v>87</v>
      </c>
      <c r="B9" s="47">
        <v>5016</v>
      </c>
      <c r="C9" s="88" t="s">
        <v>163</v>
      </c>
      <c r="D9" s="93">
        <v>1875.6</v>
      </c>
      <c r="E9" s="90">
        <v>1</v>
      </c>
      <c r="F9" s="91"/>
      <c r="G9" s="92">
        <f t="shared" ref="G9:G22" si="0">D9*E9</f>
        <v>1875.6</v>
      </c>
      <c r="I9" s="31">
        <f t="shared" ref="I9:I22" si="1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88" t="s">
        <v>164</v>
      </c>
      <c r="D10" s="93"/>
      <c r="E10" s="90">
        <v>1</v>
      </c>
      <c r="F10" s="91"/>
      <c r="G10" s="92">
        <f t="shared" si="0"/>
        <v>0</v>
      </c>
      <c r="I10" s="31">
        <f t="shared" si="1"/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88" t="s">
        <v>165</v>
      </c>
      <c r="D11" s="93">
        <v>140570.84</v>
      </c>
      <c r="E11" s="90">
        <v>1</v>
      </c>
      <c r="F11" s="91"/>
      <c r="G11" s="92">
        <f t="shared" si="0"/>
        <v>140570.84</v>
      </c>
      <c r="I11" s="31">
        <f t="shared" si="1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88" t="s">
        <v>90</v>
      </c>
      <c r="D12" s="93">
        <v>47446.44</v>
      </c>
      <c r="E12" s="94">
        <f>(1-'[5]2. Hours'!$M$23)</f>
        <v>0.80327256533664337</v>
      </c>
      <c r="F12" s="95"/>
      <c r="G12" s="92">
        <f t="shared" si="0"/>
        <v>38112.423574891131</v>
      </c>
      <c r="H12" s="46"/>
      <c r="I12" s="55">
        <f t="shared" si="1"/>
        <v>9334.0164251088718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88" t="s">
        <v>92</v>
      </c>
      <c r="D13" s="93">
        <v>28017.84</v>
      </c>
      <c r="E13" s="94">
        <f>(1-'[5]2. Hours'!$M$23)</f>
        <v>0.80327256533664337</v>
      </c>
      <c r="F13" s="95"/>
      <c r="G13" s="92">
        <f t="shared" si="0"/>
        <v>22505.96221199162</v>
      </c>
      <c r="H13" s="46"/>
      <c r="I13" s="55">
        <f t="shared" si="1"/>
        <v>5511.8777880083799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88">
        <v>5025</v>
      </c>
      <c r="D14" s="93">
        <v>9969.9699999999993</v>
      </c>
      <c r="E14" s="94">
        <f>(1-'[5]2. Hours'!$M$23)</f>
        <v>0.80327256533664337</v>
      </c>
      <c r="F14" s="95"/>
      <c r="G14" s="92">
        <f t="shared" si="0"/>
        <v>8008.6033782293734</v>
      </c>
      <c r="H14" s="46"/>
      <c r="I14" s="55">
        <f t="shared" si="1"/>
        <v>1961.3666217706259</v>
      </c>
      <c r="J14" s="31"/>
      <c r="K14" s="31"/>
    </row>
    <row r="15" spans="1:13" x14ac:dyDescent="0.25">
      <c r="A15" s="46" t="s">
        <v>94</v>
      </c>
      <c r="B15" s="47">
        <v>5026</v>
      </c>
      <c r="C15" s="88">
        <v>5026</v>
      </c>
      <c r="D15" s="93">
        <v>3208.22</v>
      </c>
      <c r="E15" s="94">
        <v>0</v>
      </c>
      <c r="F15" s="95"/>
      <c r="G15" s="92">
        <f t="shared" si="0"/>
        <v>0</v>
      </c>
      <c r="H15" s="46"/>
      <c r="I15" s="55">
        <f t="shared" si="1"/>
        <v>3208.22</v>
      </c>
      <c r="J15" s="31"/>
      <c r="K15" s="31"/>
    </row>
    <row r="16" spans="1:13" hidden="1" x14ac:dyDescent="0.25">
      <c r="A16" s="46" t="s">
        <v>95</v>
      </c>
      <c r="B16" s="47">
        <v>5027</v>
      </c>
      <c r="C16" s="88">
        <v>5027</v>
      </c>
      <c r="D16" s="96"/>
      <c r="E16" s="94">
        <v>0</v>
      </c>
      <c r="F16" s="95"/>
      <c r="G16" s="92">
        <f t="shared" si="0"/>
        <v>0</v>
      </c>
      <c r="H16" s="46"/>
      <c r="I16" s="55">
        <f t="shared" si="1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88">
        <v>5028</v>
      </c>
      <c r="D17" s="96"/>
      <c r="E17" s="94">
        <v>0</v>
      </c>
      <c r="F17" s="95"/>
      <c r="G17" s="92">
        <f t="shared" si="0"/>
        <v>0</v>
      </c>
      <c r="H17" s="46"/>
      <c r="I17" s="55">
        <f t="shared" si="1"/>
        <v>0</v>
      </c>
      <c r="J17" s="31"/>
      <c r="K17" s="31"/>
    </row>
    <row r="18" spans="1:11" x14ac:dyDescent="0.25">
      <c r="A18" s="46" t="s">
        <v>166</v>
      </c>
      <c r="B18" s="47">
        <v>5040</v>
      </c>
      <c r="C18" s="88">
        <v>5040</v>
      </c>
      <c r="D18" s="93">
        <v>0</v>
      </c>
      <c r="E18" s="94">
        <v>1</v>
      </c>
      <c r="F18" s="95"/>
      <c r="G18" s="92">
        <f>D18*E18</f>
        <v>0</v>
      </c>
      <c r="H18" s="46"/>
      <c r="I18" s="55">
        <f t="shared" si="1"/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88">
        <v>5065</v>
      </c>
      <c r="D19" s="93">
        <v>468.9</v>
      </c>
      <c r="E19" s="94">
        <v>1</v>
      </c>
      <c r="F19" s="95"/>
      <c r="G19" s="92">
        <f t="shared" si="0"/>
        <v>468.9</v>
      </c>
      <c r="H19" s="46"/>
      <c r="I19" s="55">
        <f t="shared" si="1"/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88">
        <v>5066</v>
      </c>
      <c r="D20" s="93">
        <v>0</v>
      </c>
      <c r="E20" s="94">
        <v>1</v>
      </c>
      <c r="F20" s="95"/>
      <c r="G20" s="92">
        <f t="shared" si="0"/>
        <v>0</v>
      </c>
      <c r="H20" s="46"/>
      <c r="I20" s="55">
        <f t="shared" si="1"/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88" t="s">
        <v>101</v>
      </c>
      <c r="D21" s="93">
        <v>15368.04</v>
      </c>
      <c r="E21" s="94">
        <f>(1-'[5]2. Hours'!$M$23)</f>
        <v>0.80327256533664337</v>
      </c>
      <c r="F21" s="91"/>
      <c r="G21" s="92">
        <f t="shared" si="0"/>
        <v>12344.72491499615</v>
      </c>
      <c r="I21" s="31">
        <f t="shared" si="1"/>
        <v>3023.315085003851</v>
      </c>
      <c r="J21" s="31"/>
      <c r="K21" s="31"/>
    </row>
    <row r="22" spans="1:11" x14ac:dyDescent="0.25">
      <c r="A22" s="46" t="s">
        <v>102</v>
      </c>
      <c r="B22" s="47">
        <v>5098</v>
      </c>
      <c r="C22" s="88" t="s">
        <v>103</v>
      </c>
      <c r="D22" s="93">
        <v>7800</v>
      </c>
      <c r="E22" s="94">
        <v>1</v>
      </c>
      <c r="F22" s="91"/>
      <c r="G22" s="92">
        <f t="shared" si="0"/>
        <v>7800</v>
      </c>
      <c r="I22" s="31">
        <f t="shared" si="1"/>
        <v>0</v>
      </c>
      <c r="J22" s="31"/>
      <c r="K22" s="31"/>
    </row>
    <row r="23" spans="1:11" hidden="1" x14ac:dyDescent="0.25">
      <c r="A23" s="46"/>
      <c r="B23" s="47"/>
      <c r="C23" s="88"/>
      <c r="D23" s="96"/>
      <c r="E23" s="94"/>
      <c r="F23" s="91"/>
      <c r="G23" s="92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88"/>
      <c r="D24" s="96"/>
      <c r="E24" s="94">
        <v>0</v>
      </c>
      <c r="F24" s="91"/>
      <c r="G24" s="92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88"/>
      <c r="D25" s="96"/>
      <c r="E25" s="94">
        <v>0</v>
      </c>
      <c r="F25" s="91"/>
      <c r="G25" s="92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88">
        <v>5194</v>
      </c>
      <c r="D26" s="93">
        <v>17409.43</v>
      </c>
      <c r="E26" s="94">
        <v>0</v>
      </c>
      <c r="F26" s="91"/>
      <c r="G26" s="92">
        <f t="shared" si="2"/>
        <v>0</v>
      </c>
      <c r="I26" s="31">
        <f t="shared" si="3"/>
        <v>17409.43</v>
      </c>
      <c r="J26" s="31"/>
      <c r="K26" s="31"/>
    </row>
    <row r="27" spans="1:11" x14ac:dyDescent="0.25">
      <c r="A27" s="46" t="s">
        <v>107</v>
      </c>
      <c r="B27" s="47">
        <v>5195</v>
      </c>
      <c r="C27" s="88">
        <v>5195</v>
      </c>
      <c r="D27" s="93">
        <v>0</v>
      </c>
      <c r="E27" s="94">
        <v>0</v>
      </c>
      <c r="F27" s="91"/>
      <c r="G27" s="92">
        <f t="shared" si="2"/>
        <v>0</v>
      </c>
      <c r="I27" s="31">
        <f t="shared" si="3"/>
        <v>0</v>
      </c>
      <c r="J27" s="31"/>
      <c r="K27" s="31"/>
    </row>
    <row r="28" spans="1:11" x14ac:dyDescent="0.25">
      <c r="A28" s="46" t="s">
        <v>108</v>
      </c>
      <c r="B28" s="47">
        <v>5310</v>
      </c>
      <c r="C28" s="88">
        <v>5310</v>
      </c>
      <c r="D28" s="93">
        <v>775.08</v>
      </c>
      <c r="E28" s="94">
        <v>1</v>
      </c>
      <c r="F28" s="91"/>
      <c r="G28" s="92">
        <f t="shared" si="2"/>
        <v>775.08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88">
        <v>5314</v>
      </c>
      <c r="D29" s="96"/>
      <c r="E29" s="94">
        <v>0</v>
      </c>
      <c r="F29" s="91"/>
      <c r="G29" s="92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88">
        <v>5315</v>
      </c>
      <c r="D30" s="93">
        <v>50344.75</v>
      </c>
      <c r="E30" s="94">
        <f>(1-'[5]2. Hours'!$M$23)</f>
        <v>0.80327256533664337</v>
      </c>
      <c r="F30" s="91"/>
      <c r="G30" s="92">
        <f t="shared" si="2"/>
        <v>40440.556483731976</v>
      </c>
      <c r="I30" s="31">
        <f t="shared" si="3"/>
        <v>9904.1935162680238</v>
      </c>
      <c r="J30" s="31"/>
      <c r="K30" s="31"/>
    </row>
    <row r="31" spans="1:11" x14ac:dyDescent="0.25">
      <c r="A31" s="46" t="s">
        <v>111</v>
      </c>
      <c r="B31" s="47">
        <v>5320</v>
      </c>
      <c r="C31" s="88">
        <v>5320</v>
      </c>
      <c r="D31" s="93">
        <v>422.66</v>
      </c>
      <c r="E31" s="94">
        <v>0</v>
      </c>
      <c r="F31" s="91"/>
      <c r="G31" s="92">
        <f t="shared" si="2"/>
        <v>0</v>
      </c>
      <c r="I31" s="31">
        <f t="shared" si="3"/>
        <v>422.66</v>
      </c>
      <c r="J31" s="31"/>
      <c r="K31" s="31"/>
    </row>
    <row r="32" spans="1:11" x14ac:dyDescent="0.25">
      <c r="A32" s="46" t="s">
        <v>112</v>
      </c>
      <c r="B32" s="47">
        <v>5335</v>
      </c>
      <c r="C32" s="88">
        <v>5335</v>
      </c>
      <c r="D32" s="93">
        <v>0</v>
      </c>
      <c r="E32" s="94">
        <v>0</v>
      </c>
      <c r="F32" s="91"/>
      <c r="G32" s="92">
        <f t="shared" si="2"/>
        <v>0</v>
      </c>
      <c r="I32" s="31">
        <f t="shared" si="3"/>
        <v>0</v>
      </c>
      <c r="J32" s="31"/>
      <c r="K32" s="31"/>
    </row>
    <row r="33" spans="1:12" x14ac:dyDescent="0.25">
      <c r="A33" s="46" t="s">
        <v>113</v>
      </c>
      <c r="B33" s="47">
        <v>5410</v>
      </c>
      <c r="C33" s="88">
        <v>5410</v>
      </c>
      <c r="D33" s="93">
        <v>115</v>
      </c>
      <c r="E33" s="94">
        <v>0</v>
      </c>
      <c r="F33" s="91"/>
      <c r="G33" s="92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88">
        <v>5515</v>
      </c>
      <c r="D34" s="96"/>
      <c r="E34" s="94">
        <v>0</v>
      </c>
      <c r="F34" s="91"/>
      <c r="G34" s="92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88">
        <v>5620</v>
      </c>
      <c r="D35" s="93">
        <v>23051.34</v>
      </c>
      <c r="E35" s="94">
        <f>(1-'[5]2. Hours'!$M$23)</f>
        <v>0.80327256533664337</v>
      </c>
      <c r="F35" s="91"/>
      <c r="G35" s="92">
        <f t="shared" si="2"/>
        <v>18516.509016247182</v>
      </c>
      <c r="I35" s="31">
        <f t="shared" si="3"/>
        <v>4534.8309837528177</v>
      </c>
      <c r="J35" s="31"/>
      <c r="K35" s="31"/>
    </row>
    <row r="36" spans="1:12" x14ac:dyDescent="0.25">
      <c r="A36" s="46" t="s">
        <v>116</v>
      </c>
      <c r="B36" s="47">
        <v>5630</v>
      </c>
      <c r="C36" s="88">
        <v>5630</v>
      </c>
      <c r="D36" s="93">
        <v>4350</v>
      </c>
      <c r="E36" s="94">
        <f>(1-'[5]2. Hours'!$M$23)</f>
        <v>0.80327256533664337</v>
      </c>
      <c r="F36" s="91"/>
      <c r="G36" s="92">
        <f t="shared" si="2"/>
        <v>3494.2356592143988</v>
      </c>
      <c r="I36" s="31">
        <f t="shared" si="3"/>
        <v>855.76434078560123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88"/>
      <c r="D37" s="93">
        <v>6275</v>
      </c>
      <c r="E37" s="94">
        <v>0</v>
      </c>
      <c r="F37" s="91"/>
      <c r="G37" s="92">
        <f>D37*E37</f>
        <v>0</v>
      </c>
      <c r="I37" s="31">
        <f>D37-G37</f>
        <v>6275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88">
        <v>5635</v>
      </c>
      <c r="D38" s="93">
        <v>1231.2</v>
      </c>
      <c r="E38" s="94">
        <f>(1-'[5]2. Hours'!$M$23)</f>
        <v>0.80327256533664337</v>
      </c>
      <c r="F38" s="91"/>
      <c r="G38" s="92">
        <f t="shared" si="2"/>
        <v>988.98918244247534</v>
      </c>
      <c r="H38" s="46"/>
      <c r="I38" s="31">
        <f t="shared" si="3"/>
        <v>242.21081755752471</v>
      </c>
      <c r="J38" s="31"/>
      <c r="K38" s="31"/>
    </row>
    <row r="39" spans="1:12" x14ac:dyDescent="0.25">
      <c r="A39" s="46" t="s">
        <v>119</v>
      </c>
      <c r="B39" s="47">
        <v>5665</v>
      </c>
      <c r="C39" s="88">
        <v>5665</v>
      </c>
      <c r="D39" s="93">
        <v>2053.56</v>
      </c>
      <c r="E39" s="94">
        <f>(1-'[5]2. Hours'!$M$23)</f>
        <v>0.80327256533664337</v>
      </c>
      <c r="F39" s="91"/>
      <c r="G39" s="92">
        <f t="shared" si="2"/>
        <v>1649.5684092727174</v>
      </c>
      <c r="H39" s="46"/>
      <c r="I39" s="31">
        <f t="shared" si="3"/>
        <v>403.99159072728253</v>
      </c>
      <c r="J39" s="31"/>
      <c r="K39" s="31"/>
    </row>
    <row r="40" spans="1:12" x14ac:dyDescent="0.25">
      <c r="A40" s="46" t="s">
        <v>120</v>
      </c>
      <c r="B40" s="47">
        <v>5680</v>
      </c>
      <c r="C40" s="88">
        <v>5680</v>
      </c>
      <c r="D40" s="93">
        <v>699</v>
      </c>
      <c r="E40" s="94">
        <v>0</v>
      </c>
      <c r="F40" s="91"/>
      <c r="G40" s="92">
        <f t="shared" si="2"/>
        <v>0</v>
      </c>
      <c r="H40" s="46"/>
      <c r="I40" s="31">
        <f t="shared" si="3"/>
        <v>699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88"/>
      <c r="D41" s="96"/>
      <c r="E41" s="94">
        <v>0</v>
      </c>
      <c r="F41" s="91"/>
      <c r="G41" s="92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88" t="s">
        <v>123</v>
      </c>
      <c r="D42" s="93">
        <v>8240.61</v>
      </c>
      <c r="E42" s="94">
        <f>(1-'[5]2. Hours'!$M$23)</f>
        <v>0.80327256533664337</v>
      </c>
      <c r="F42" s="91"/>
      <c r="G42" s="92">
        <f t="shared" si="2"/>
        <v>6619.4559346387969</v>
      </c>
      <c r="H42" s="46"/>
      <c r="I42" s="31">
        <f>D42-G42</f>
        <v>1621.1540653612037</v>
      </c>
      <c r="J42" s="31"/>
      <c r="K42" s="31"/>
    </row>
    <row r="43" spans="1:12" hidden="1" x14ac:dyDescent="0.25">
      <c r="A43" s="46"/>
      <c r="B43" s="47"/>
      <c r="C43" s="88"/>
      <c r="D43" s="96"/>
      <c r="E43" s="94"/>
      <c r="F43" s="91"/>
      <c r="G43" s="92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88"/>
      <c r="D44" s="96"/>
      <c r="E44" s="94">
        <v>0</v>
      </c>
      <c r="F44" s="91"/>
      <c r="G44" s="92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88">
        <v>5695</v>
      </c>
      <c r="D45" s="117">
        <v>511.7</v>
      </c>
      <c r="E45" s="94">
        <v>0</v>
      </c>
      <c r="F45" s="91"/>
      <c r="G45" s="92"/>
      <c r="H45" s="46"/>
      <c r="I45" s="31">
        <f>D45</f>
        <v>511.7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4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4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G48" s="46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98">
        <f>SUM(D9:D48)</f>
        <v>370205.18000000005</v>
      </c>
      <c r="E49" s="53"/>
      <c r="G49" s="99">
        <f>SUM(G9:G48)</f>
        <v>304171.44876565575</v>
      </c>
      <c r="H49" s="119" t="s">
        <v>187</v>
      </c>
      <c r="I49" s="61">
        <f>SUM(I9:I48)</f>
        <v>66033.731234344188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100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100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88">
        <v>5605</v>
      </c>
      <c r="D52" s="93">
        <v>3300</v>
      </c>
      <c r="E52" s="94">
        <v>0</v>
      </c>
      <c r="F52" s="91"/>
      <c r="G52" s="101">
        <f t="shared" ref="G52:G58" si="4">D52*E52</f>
        <v>0</v>
      </c>
      <c r="H52" s="46"/>
      <c r="I52" s="50">
        <f>D52-G52</f>
        <v>3300</v>
      </c>
      <c r="J52" s="31"/>
      <c r="K52" s="31"/>
    </row>
    <row r="53" spans="1:13" x14ac:dyDescent="0.25">
      <c r="A53" s="46" t="s">
        <v>131</v>
      </c>
      <c r="B53" s="47">
        <v>5610</v>
      </c>
      <c r="C53" s="88">
        <v>5610</v>
      </c>
      <c r="D53" s="93">
        <v>75559.38</v>
      </c>
      <c r="E53" s="94">
        <f>(1-'[5]2. Hours'!$M$23)</f>
        <v>0.80327256533664337</v>
      </c>
      <c r="F53" s="91"/>
      <c r="G53" s="101">
        <f t="shared" si="4"/>
        <v>60694.777007846271</v>
      </c>
      <c r="H53" s="46"/>
      <c r="I53" s="50">
        <f t="shared" ref="I53:I58" si="5">D53-G53</f>
        <v>14864.602992153734</v>
      </c>
      <c r="J53" s="31"/>
      <c r="K53" s="31"/>
    </row>
    <row r="54" spans="1:13" x14ac:dyDescent="0.25">
      <c r="A54" s="46" t="s">
        <v>132</v>
      </c>
      <c r="B54" s="47">
        <v>5690</v>
      </c>
      <c r="C54" s="88" t="s">
        <v>133</v>
      </c>
      <c r="D54" s="93">
        <v>3354.57</v>
      </c>
      <c r="E54" s="94">
        <f>(1-'[5]2. Hours'!$M$23)</f>
        <v>0.80327256533664337</v>
      </c>
      <c r="F54" s="91"/>
      <c r="G54" s="101">
        <f t="shared" si="4"/>
        <v>2694.6340495013437</v>
      </c>
      <c r="H54" s="46"/>
      <c r="I54" s="50">
        <f t="shared" si="5"/>
        <v>659.93595049865644</v>
      </c>
      <c r="J54" s="31"/>
      <c r="K54" s="31"/>
    </row>
    <row r="55" spans="1:13" x14ac:dyDescent="0.25">
      <c r="A55" s="46" t="s">
        <v>134</v>
      </c>
      <c r="B55" s="47">
        <v>5692</v>
      </c>
      <c r="C55" s="88" t="s">
        <v>135</v>
      </c>
      <c r="D55" s="93">
        <v>11754.3</v>
      </c>
      <c r="E55" s="94">
        <f>(1-'[5]2. Hours'!$M$23)</f>
        <v>0.80327256533664337</v>
      </c>
      <c r="F55" s="91"/>
      <c r="G55" s="101">
        <f t="shared" si="4"/>
        <v>9441.9067147365058</v>
      </c>
      <c r="H55" s="46"/>
      <c r="I55" s="50">
        <f t="shared" si="5"/>
        <v>2312.3932852634935</v>
      </c>
      <c r="J55" s="31"/>
      <c r="K55" s="31"/>
    </row>
    <row r="56" spans="1:13" x14ac:dyDescent="0.25">
      <c r="A56" s="46" t="s">
        <v>136</v>
      </c>
      <c r="B56" s="47">
        <v>5693</v>
      </c>
      <c r="C56" s="88" t="s">
        <v>137</v>
      </c>
      <c r="D56" s="93">
        <v>6243.52</v>
      </c>
      <c r="E56" s="94">
        <f>(1-'[5]2. Hours'!$M$23)</f>
        <v>0.80327256533664337</v>
      </c>
      <c r="F56" s="91"/>
      <c r="G56" s="101">
        <f t="shared" si="4"/>
        <v>5015.2483271306401</v>
      </c>
      <c r="H56" s="46"/>
      <c r="I56" s="50">
        <f t="shared" si="5"/>
        <v>1228.2716728693604</v>
      </c>
      <c r="J56" s="31"/>
      <c r="K56" s="31"/>
    </row>
    <row r="57" spans="1:13" x14ac:dyDescent="0.25">
      <c r="A57" s="46" t="s">
        <v>42</v>
      </c>
      <c r="B57" s="47">
        <v>5694</v>
      </c>
      <c r="C57" s="88" t="s">
        <v>138</v>
      </c>
      <c r="D57" s="93">
        <v>5385.69</v>
      </c>
      <c r="E57" s="94">
        <f>(1-'[5]2. Hours'!$M$23)</f>
        <v>0.80327256533664337</v>
      </c>
      <c r="F57" s="91"/>
      <c r="G57" s="101">
        <f t="shared" si="4"/>
        <v>4326.1770224079064</v>
      </c>
      <c r="H57" s="46"/>
      <c r="I57" s="50">
        <f t="shared" si="5"/>
        <v>1059.5129775920932</v>
      </c>
      <c r="J57" s="31"/>
      <c r="K57" s="31"/>
    </row>
    <row r="58" spans="1:13" x14ac:dyDescent="0.25">
      <c r="A58" s="46" t="s">
        <v>139</v>
      </c>
      <c r="B58" s="47">
        <v>5807</v>
      </c>
      <c r="C58" s="88" t="s">
        <v>140</v>
      </c>
      <c r="D58" s="93">
        <v>32553.65</v>
      </c>
      <c r="E58" s="94">
        <f>(1-'[5]2. Hours'!$M$23)</f>
        <v>0.80327256533664337</v>
      </c>
      <c r="F58" s="91"/>
      <c r="G58" s="101">
        <f t="shared" si="4"/>
        <v>26149.453946571222</v>
      </c>
      <c r="H58" s="46"/>
      <c r="I58" s="50">
        <f t="shared" si="5"/>
        <v>6404.1960534287791</v>
      </c>
      <c r="J58" s="31"/>
      <c r="K58" s="31"/>
    </row>
    <row r="59" spans="1:13" x14ac:dyDescent="0.25">
      <c r="C59" s="102"/>
      <c r="D59" s="57"/>
      <c r="E59" s="90"/>
      <c r="F59" s="91"/>
      <c r="G59" s="91"/>
      <c r="H59" s="46"/>
      <c r="I59" s="31"/>
      <c r="J59" s="31"/>
      <c r="K59" s="31"/>
    </row>
    <row r="60" spans="1:13" ht="15.75" thickBot="1" x14ac:dyDescent="0.3">
      <c r="D60" s="60">
        <f>SUM(D52:D59)</f>
        <v>138151.11000000002</v>
      </c>
      <c r="E60" s="49"/>
      <c r="G60" s="61">
        <f>SUM(G52:G59)</f>
        <v>108322.1970681939</v>
      </c>
      <c r="H60" s="119" t="s">
        <v>187</v>
      </c>
      <c r="I60" s="61">
        <f>SUM(I52:I59)</f>
        <v>29828.912931806117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508356.29000000004</v>
      </c>
      <c r="E63" s="120" t="s">
        <v>167</v>
      </c>
      <c r="F63" s="31"/>
      <c r="G63" s="31">
        <f>G49+G60</f>
        <v>412493.64583384967</v>
      </c>
      <c r="H63" s="46"/>
      <c r="I63" s="31">
        <f>I49+I60</f>
        <v>95862.644166150305</v>
      </c>
    </row>
    <row r="64" spans="1:13" ht="12.75" x14ac:dyDescent="0.2">
      <c r="D64" s="66" t="s">
        <v>141</v>
      </c>
      <c r="E64" s="67"/>
      <c r="F64" s="68"/>
      <c r="G64" s="69">
        <f>G63/D63</f>
        <v>0.81142626529485773</v>
      </c>
      <c r="H64" s="70"/>
      <c r="I64" s="69">
        <f>I63/D63</f>
        <v>0.18857373470514213</v>
      </c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s="46" customFormat="1" ht="12.75" x14ac:dyDescent="0.2">
      <c r="A72" s="121" t="s">
        <v>79</v>
      </c>
      <c r="B72" s="73" t="s">
        <v>188</v>
      </c>
      <c r="C72" s="74"/>
      <c r="D72" s="57"/>
      <c r="E72" s="75"/>
    </row>
    <row r="73" spans="1:10" ht="12.75" x14ac:dyDescent="0.2">
      <c r="A73" s="46"/>
      <c r="B73" s="73" t="s">
        <v>169</v>
      </c>
      <c r="C73" s="47"/>
      <c r="D73" s="57"/>
      <c r="E73" s="75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894-DEEA-4721-BDF0-1CF5C252FEDF}">
  <sheetPr>
    <tabColor rgb="FFFFCCFF"/>
  </sheetPr>
  <dimension ref="B1:H43"/>
  <sheetViews>
    <sheetView showGridLines="0" zoomScaleNormal="100" workbookViewId="0">
      <selection activeCell="I15" sqref="I15"/>
    </sheetView>
  </sheetViews>
  <sheetFormatPr defaultColWidth="9.28515625" defaultRowHeight="15" x14ac:dyDescent="0.25"/>
  <cols>
    <col min="1" max="1" width="2.7109375" style="2" customWidth="1"/>
    <col min="2" max="3" width="20.7109375" style="2" customWidth="1"/>
    <col min="4" max="5" width="15.7109375" style="2" customWidth="1"/>
    <col min="6" max="6" width="14.7109375" style="2" customWidth="1"/>
    <col min="7" max="7" width="13.7109375" style="2" customWidth="1"/>
    <col min="8" max="8" width="16.5703125" style="2" customWidth="1"/>
    <col min="9" max="16384" width="9.28515625" style="2"/>
  </cols>
  <sheetData>
    <row r="1" spans="2:8" x14ac:dyDescent="0.25">
      <c r="G1" s="27" t="s">
        <v>3</v>
      </c>
      <c r="H1" s="5">
        <f>EBNUMBER</f>
        <v>0</v>
      </c>
    </row>
    <row r="2" spans="2:8" x14ac:dyDescent="0.25">
      <c r="G2" s="27" t="s">
        <v>4</v>
      </c>
      <c r="H2" s="6"/>
    </row>
    <row r="3" spans="2:8" x14ac:dyDescent="0.25">
      <c r="G3" s="27" t="s">
        <v>5</v>
      </c>
      <c r="H3" s="6"/>
    </row>
    <row r="4" spans="2:8" x14ac:dyDescent="0.25">
      <c r="G4" s="27" t="s">
        <v>6</v>
      </c>
      <c r="H4" s="6"/>
    </row>
    <row r="5" spans="2:8" x14ac:dyDescent="0.25">
      <c r="G5" s="27" t="s">
        <v>7</v>
      </c>
      <c r="H5" s="7"/>
    </row>
    <row r="6" spans="2:8" x14ac:dyDescent="0.25">
      <c r="G6" s="27"/>
      <c r="H6" s="5"/>
    </row>
    <row r="7" spans="2:8" x14ac:dyDescent="0.25">
      <c r="G7" s="27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2" spans="2:8" x14ac:dyDescent="0.25">
      <c r="B12"/>
      <c r="C12" s="11" t="s">
        <v>11</v>
      </c>
      <c r="D12" s="28">
        <v>2016</v>
      </c>
      <c r="E12"/>
      <c r="F12" s="9"/>
      <c r="G12" s="9"/>
    </row>
    <row r="13" spans="2:8" x14ac:dyDescent="0.25">
      <c r="B13"/>
      <c r="C13"/>
      <c r="D13"/>
      <c r="E13" s="13"/>
      <c r="F13" s="9"/>
      <c r="G13" s="9"/>
    </row>
    <row r="14" spans="2:8" ht="15.75" x14ac:dyDescent="0.25">
      <c r="B14" s="127" t="s">
        <v>13</v>
      </c>
      <c r="C14" s="127"/>
      <c r="D14" s="127"/>
      <c r="E14" s="127"/>
      <c r="F14" s="127"/>
      <c r="G14" s="127"/>
    </row>
    <row r="15" spans="2:8" ht="15.75" thickBot="1" x14ac:dyDescent="0.3">
      <c r="B15"/>
      <c r="C15"/>
      <c r="D15"/>
      <c r="E15"/>
      <c r="F15" s="9"/>
      <c r="G15" s="9"/>
    </row>
    <row r="16" spans="2:8" ht="15.75" thickBot="1" x14ac:dyDescent="0.3">
      <c r="B16" s="128" t="s">
        <v>14</v>
      </c>
      <c r="C16" s="129"/>
      <c r="D16" s="130" t="s">
        <v>15</v>
      </c>
      <c r="E16" s="130" t="s">
        <v>16</v>
      </c>
      <c r="F16" s="130" t="s">
        <v>17</v>
      </c>
      <c r="G16" s="130" t="s">
        <v>18</v>
      </c>
    </row>
    <row r="17" spans="2:7" ht="15.75" thickBot="1" x14ac:dyDescent="0.3">
      <c r="B17" s="134" t="s">
        <v>19</v>
      </c>
      <c r="C17" s="134" t="s">
        <v>20</v>
      </c>
      <c r="D17" s="131"/>
      <c r="E17" s="131"/>
      <c r="F17" s="133"/>
      <c r="G17" s="133"/>
    </row>
    <row r="18" spans="2:7" ht="15.75" thickBot="1" x14ac:dyDescent="0.3">
      <c r="B18" s="135"/>
      <c r="C18" s="135"/>
      <c r="D18" s="132"/>
      <c r="E18" s="132"/>
      <c r="F18" s="14" t="s">
        <v>21</v>
      </c>
      <c r="G18" s="14" t="s">
        <v>21</v>
      </c>
    </row>
    <row r="19" spans="2:7" ht="77.25" thickBot="1" x14ac:dyDescent="0.3">
      <c r="B19" s="15" t="s">
        <v>22</v>
      </c>
      <c r="C19" s="16" t="s">
        <v>23</v>
      </c>
      <c r="D19" s="16" t="s">
        <v>24</v>
      </c>
      <c r="E19" s="16" t="s">
        <v>25</v>
      </c>
      <c r="F19" s="17">
        <v>1711.14</v>
      </c>
      <c r="G19" s="17">
        <f>F19</f>
        <v>1711.14</v>
      </c>
    </row>
    <row r="20" spans="2:7" ht="90" thickBot="1" x14ac:dyDescent="0.3">
      <c r="B20" s="15" t="s">
        <v>22</v>
      </c>
      <c r="C20" s="16" t="s">
        <v>23</v>
      </c>
      <c r="D20" s="16" t="s">
        <v>53</v>
      </c>
      <c r="E20" s="16" t="s">
        <v>54</v>
      </c>
      <c r="F20" s="17">
        <v>0</v>
      </c>
      <c r="G20" s="17">
        <f t="shared" ref="G20:G39" si="0">F20</f>
        <v>0</v>
      </c>
    </row>
    <row r="21" spans="2:7" ht="77.25" thickBot="1" x14ac:dyDescent="0.3">
      <c r="B21" s="15" t="s">
        <v>22</v>
      </c>
      <c r="C21" s="16" t="s">
        <v>23</v>
      </c>
      <c r="D21" s="16" t="s">
        <v>28</v>
      </c>
      <c r="E21" s="16" t="s">
        <v>25</v>
      </c>
      <c r="F21" s="17">
        <v>144924.48000000001</v>
      </c>
      <c r="G21" s="17">
        <f t="shared" si="0"/>
        <v>144924.48000000001</v>
      </c>
    </row>
    <row r="22" spans="2:7" ht="77.25" thickBot="1" x14ac:dyDescent="0.3">
      <c r="B22" s="15" t="s">
        <v>22</v>
      </c>
      <c r="C22" s="16" t="s">
        <v>23</v>
      </c>
      <c r="D22" s="16" t="s">
        <v>55</v>
      </c>
      <c r="E22" s="16" t="s">
        <v>69</v>
      </c>
      <c r="F22" s="17">
        <v>10222.15</v>
      </c>
      <c r="G22" s="17">
        <f t="shared" si="0"/>
        <v>10222.15</v>
      </c>
    </row>
    <row r="23" spans="2:7" ht="77.25" thickBot="1" x14ac:dyDescent="0.3">
      <c r="B23" s="15" t="s">
        <v>22</v>
      </c>
      <c r="C23" s="16" t="s">
        <v>23</v>
      </c>
      <c r="D23" s="16" t="s">
        <v>57</v>
      </c>
      <c r="E23" s="16" t="s">
        <v>25</v>
      </c>
      <c r="F23" s="17">
        <f>514.32+912.73</f>
        <v>1427.0500000000002</v>
      </c>
      <c r="G23" s="17">
        <f t="shared" si="0"/>
        <v>1427.0500000000002</v>
      </c>
    </row>
    <row r="24" spans="2:7" ht="77.25" thickBot="1" x14ac:dyDescent="0.3">
      <c r="B24" s="15" t="s">
        <v>22</v>
      </c>
      <c r="C24" s="16" t="s">
        <v>23</v>
      </c>
      <c r="D24" s="18" t="s">
        <v>32</v>
      </c>
      <c r="E24" s="16" t="s">
        <v>25</v>
      </c>
      <c r="F24" s="17">
        <v>7800</v>
      </c>
      <c r="G24" s="17">
        <f t="shared" si="0"/>
        <v>7800</v>
      </c>
    </row>
    <row r="25" spans="2:7" ht="77.25" thickBot="1" x14ac:dyDescent="0.3">
      <c r="B25" s="15" t="s">
        <v>22</v>
      </c>
      <c r="C25" s="16" t="s">
        <v>23</v>
      </c>
      <c r="D25" s="16" t="s">
        <v>33</v>
      </c>
      <c r="E25" s="16" t="s">
        <v>69</v>
      </c>
      <c r="F25" s="17">
        <v>25417.98</v>
      </c>
      <c r="G25" s="17">
        <f t="shared" si="0"/>
        <v>25417.98</v>
      </c>
    </row>
    <row r="26" spans="2:7" ht="77.25" thickBot="1" x14ac:dyDescent="0.3">
      <c r="B26" s="15" t="s">
        <v>22</v>
      </c>
      <c r="C26" s="16" t="s">
        <v>23</v>
      </c>
      <c r="D26" s="18" t="s">
        <v>34</v>
      </c>
      <c r="E26" s="16" t="s">
        <v>69</v>
      </c>
      <c r="F26" s="17">
        <v>12353.12</v>
      </c>
      <c r="G26" s="17">
        <f t="shared" si="0"/>
        <v>12353.12</v>
      </c>
    </row>
    <row r="27" spans="2:7" ht="77.25" thickBot="1" x14ac:dyDescent="0.3">
      <c r="B27" s="15" t="s">
        <v>22</v>
      </c>
      <c r="C27" s="16" t="s">
        <v>23</v>
      </c>
      <c r="D27" s="18" t="s">
        <v>35</v>
      </c>
      <c r="E27" s="16" t="s">
        <v>69</v>
      </c>
      <c r="F27" s="17">
        <v>43105.84</v>
      </c>
      <c r="G27" s="17">
        <f t="shared" si="0"/>
        <v>43105.84</v>
      </c>
    </row>
    <row r="28" spans="2:7" ht="77.25" thickBot="1" x14ac:dyDescent="0.3">
      <c r="B28" s="15" t="s">
        <v>22</v>
      </c>
      <c r="C28" s="16" t="s">
        <v>23</v>
      </c>
      <c r="D28" s="16" t="s">
        <v>36</v>
      </c>
      <c r="E28" s="16" t="s">
        <v>69</v>
      </c>
      <c r="F28" s="17">
        <v>87775.03</v>
      </c>
      <c r="G28" s="17">
        <f t="shared" si="0"/>
        <v>87775.03</v>
      </c>
    </row>
    <row r="29" spans="2:7" ht="77.25" thickBot="1" x14ac:dyDescent="0.3">
      <c r="B29" s="15" t="s">
        <v>22</v>
      </c>
      <c r="C29" s="16" t="s">
        <v>23</v>
      </c>
      <c r="D29" s="16" t="s">
        <v>37</v>
      </c>
      <c r="E29" s="16" t="s">
        <v>69</v>
      </c>
      <c r="F29" s="17">
        <v>3832.27</v>
      </c>
      <c r="G29" s="17">
        <f t="shared" si="0"/>
        <v>3832.27</v>
      </c>
    </row>
    <row r="30" spans="2:7" ht="115.5" thickBot="1" x14ac:dyDescent="0.3">
      <c r="B30" s="15" t="s">
        <v>22</v>
      </c>
      <c r="C30" s="16" t="s">
        <v>23</v>
      </c>
      <c r="D30" s="16" t="s">
        <v>38</v>
      </c>
      <c r="E30" s="16" t="s">
        <v>70</v>
      </c>
      <c r="F30" s="17">
        <v>25589.18</v>
      </c>
      <c r="G30" s="17">
        <f t="shared" si="0"/>
        <v>25589.18</v>
      </c>
    </row>
    <row r="31" spans="2:7" ht="115.5" thickBot="1" x14ac:dyDescent="0.3">
      <c r="B31" s="15" t="s">
        <v>22</v>
      </c>
      <c r="C31" s="16" t="s">
        <v>23</v>
      </c>
      <c r="D31" s="18" t="s">
        <v>40</v>
      </c>
      <c r="E31" s="16" t="s">
        <v>70</v>
      </c>
      <c r="F31" s="17">
        <v>1024.5999999999999</v>
      </c>
      <c r="G31" s="17">
        <f t="shared" si="0"/>
        <v>1024.5999999999999</v>
      </c>
    </row>
    <row r="32" spans="2:7" ht="77.25" thickBot="1" x14ac:dyDescent="0.3">
      <c r="B32" s="15" t="s">
        <v>22</v>
      </c>
      <c r="C32" s="16" t="s">
        <v>23</v>
      </c>
      <c r="D32" s="16" t="s">
        <v>41</v>
      </c>
      <c r="E32" s="16" t="s">
        <v>69</v>
      </c>
      <c r="F32" s="17">
        <v>30090.69</v>
      </c>
      <c r="G32" s="17">
        <f t="shared" si="0"/>
        <v>30090.69</v>
      </c>
    </row>
    <row r="33" spans="2:7" ht="77.25" thickBot="1" x14ac:dyDescent="0.3">
      <c r="B33" s="15" t="s">
        <v>22</v>
      </c>
      <c r="C33" s="16" t="s">
        <v>23</v>
      </c>
      <c r="D33" s="18" t="s">
        <v>42</v>
      </c>
      <c r="E33" s="16" t="s">
        <v>69</v>
      </c>
      <c r="F33" s="17">
        <v>5249.67</v>
      </c>
      <c r="G33" s="17">
        <f t="shared" si="0"/>
        <v>5249.67</v>
      </c>
    </row>
    <row r="34" spans="2:7" ht="77.25" thickBot="1" x14ac:dyDescent="0.3">
      <c r="B34" s="15" t="s">
        <v>22</v>
      </c>
      <c r="C34" s="16" t="s">
        <v>23</v>
      </c>
      <c r="D34" s="18" t="s">
        <v>43</v>
      </c>
      <c r="E34" s="16" t="s">
        <v>69</v>
      </c>
      <c r="F34" s="17">
        <v>2283.86</v>
      </c>
      <c r="G34" s="17">
        <f t="shared" si="0"/>
        <v>2283.86</v>
      </c>
    </row>
    <row r="35" spans="2:7" ht="77.25" thickBot="1" x14ac:dyDescent="0.3">
      <c r="B35" s="15" t="s">
        <v>22</v>
      </c>
      <c r="C35" s="16" t="s">
        <v>23</v>
      </c>
      <c r="D35" s="18" t="s">
        <v>44</v>
      </c>
      <c r="E35" s="16" t="s">
        <v>69</v>
      </c>
      <c r="F35" s="17">
        <v>11489.74</v>
      </c>
      <c r="G35" s="17">
        <f t="shared" si="0"/>
        <v>11489.74</v>
      </c>
    </row>
    <row r="36" spans="2:7" ht="77.25" thickBot="1" x14ac:dyDescent="0.3">
      <c r="B36" s="15" t="s">
        <v>22</v>
      </c>
      <c r="C36" s="16" t="s">
        <v>23</v>
      </c>
      <c r="D36" s="18" t="s">
        <v>45</v>
      </c>
      <c r="E36" s="16" t="s">
        <v>69</v>
      </c>
      <c r="F36" s="17">
        <v>6174.5</v>
      </c>
      <c r="G36" s="17">
        <f t="shared" si="0"/>
        <v>6174.5</v>
      </c>
    </row>
    <row r="37" spans="2:7" ht="77.25" thickBot="1" x14ac:dyDescent="0.3">
      <c r="B37" s="15" t="s">
        <v>22</v>
      </c>
      <c r="C37" s="16" t="s">
        <v>23</v>
      </c>
      <c r="D37" s="18" t="s">
        <v>46</v>
      </c>
      <c r="E37" s="16" t="s">
        <v>69</v>
      </c>
      <c r="F37" s="17">
        <v>43561.55</v>
      </c>
      <c r="G37" s="17">
        <f t="shared" si="0"/>
        <v>43561.55</v>
      </c>
    </row>
    <row r="38" spans="2:7" ht="115.5" thickBot="1" x14ac:dyDescent="0.3">
      <c r="B38" s="15" t="s">
        <v>22</v>
      </c>
      <c r="C38" s="16" t="s">
        <v>23</v>
      </c>
      <c r="D38" s="16" t="s">
        <v>47</v>
      </c>
      <c r="E38" s="16" t="s">
        <v>70</v>
      </c>
      <c r="F38" s="17">
        <v>6989.24</v>
      </c>
      <c r="G38" s="17">
        <f t="shared" si="0"/>
        <v>6989.24</v>
      </c>
    </row>
    <row r="39" spans="2:7" ht="115.5" thickBot="1" x14ac:dyDescent="0.3">
      <c r="B39" s="15" t="s">
        <v>22</v>
      </c>
      <c r="C39" s="16" t="s">
        <v>23</v>
      </c>
      <c r="D39" s="16" t="s">
        <v>48</v>
      </c>
      <c r="E39" s="16" t="s">
        <v>70</v>
      </c>
      <c r="F39" s="17">
        <v>3715.63</v>
      </c>
      <c r="G39" s="17">
        <f t="shared" si="0"/>
        <v>3715.63</v>
      </c>
    </row>
    <row r="40" spans="2:7" ht="15.75" thickBot="1" x14ac:dyDescent="0.3">
      <c r="B40" s="19"/>
      <c r="C40" s="18"/>
      <c r="D40" s="18"/>
      <c r="E40" s="18"/>
      <c r="F40" s="20"/>
      <c r="G40" s="20"/>
    </row>
    <row r="41" spans="2:7" ht="15.75" thickBot="1" x14ac:dyDescent="0.3">
      <c r="B41" s="19"/>
      <c r="C41" s="18"/>
      <c r="D41" s="18"/>
      <c r="E41" s="21" t="s">
        <v>49</v>
      </c>
      <c r="F41" s="22">
        <f>SUM(F19:F39)</f>
        <v>474737.72</v>
      </c>
      <c r="G41" s="22">
        <f>SUM(G19:G39)</f>
        <v>474737.72</v>
      </c>
    </row>
    <row r="42" spans="2:7" ht="15.75" thickBot="1" x14ac:dyDescent="0.3">
      <c r="B42" s="19"/>
      <c r="C42" s="18"/>
      <c r="D42" s="18"/>
      <c r="E42" s="18"/>
      <c r="F42" s="20"/>
      <c r="G42" s="20"/>
    </row>
    <row r="43" spans="2:7" x14ac:dyDescent="0.25">
      <c r="B43"/>
      <c r="C43"/>
      <c r="D43"/>
      <c r="E43"/>
      <c r="F43" s="9"/>
      <c r="G43" s="9"/>
    </row>
  </sheetData>
  <mergeCells count="10">
    <mergeCell ref="B9:G9"/>
    <mergeCell ref="B10:G10"/>
    <mergeCell ref="B14:G14"/>
    <mergeCell ref="B16:C16"/>
    <mergeCell ref="D16:D18"/>
    <mergeCell ref="E16:E18"/>
    <mergeCell ref="F16:F17"/>
    <mergeCell ref="G16:G17"/>
    <mergeCell ref="B17:B18"/>
    <mergeCell ref="C17:C18"/>
  </mergeCells>
  <dataValidations count="1">
    <dataValidation allowBlank="1" showInputMessage="1" showErrorMessage="1" promptTitle="Date Format" prompt="E.g:  &quot;August 1, 2011&quot;" sqref="H7" xr:uid="{B465BCC8-1E4F-4336-BC0E-B00CB71D7B19}"/>
  </dataValidations>
  <pageMargins left="0.7" right="0.7" top="0.75" bottom="0.75" header="0.3" footer="0.3"/>
  <pageSetup scale="66" orientation="portrait" r:id="rId1"/>
  <rowBreaks count="1" manualBreakCount="1">
    <brk id="28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48B-6BCF-43EC-828A-5D2B666179F7}">
  <sheetPr>
    <tabColor rgb="FFFFCCFF"/>
    <pageSetUpPr fitToPage="1"/>
  </sheetPr>
  <dimension ref="A1:M75"/>
  <sheetViews>
    <sheetView zoomScale="110" zoomScaleNormal="110" workbookViewId="0">
      <selection activeCell="I15" sqref="I15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118"/>
    </row>
    <row r="2" spans="1:13" x14ac:dyDescent="0.25">
      <c r="A2" s="29" t="s">
        <v>77</v>
      </c>
      <c r="G2" s="46"/>
      <c r="K2" s="35"/>
    </row>
    <row r="3" spans="1:13" x14ac:dyDescent="0.25">
      <c r="A3" s="36" t="s">
        <v>192</v>
      </c>
      <c r="G3" s="55"/>
      <c r="K3" s="37"/>
    </row>
    <row r="4" spans="1:13" x14ac:dyDescent="0.25">
      <c r="G4" s="46"/>
    </row>
    <row r="5" spans="1:13" x14ac:dyDescent="0.25">
      <c r="E5" s="38"/>
      <c r="G5" s="47"/>
      <c r="I5" s="30"/>
      <c r="J5" s="30"/>
    </row>
    <row r="6" spans="1:13" ht="45" x14ac:dyDescent="0.2">
      <c r="B6" s="111" t="s">
        <v>80</v>
      </c>
      <c r="C6" s="112" t="s">
        <v>81</v>
      </c>
      <c r="D6" s="113" t="s">
        <v>178</v>
      </c>
      <c r="E6" s="114" t="s">
        <v>83</v>
      </c>
      <c r="F6" s="115"/>
      <c r="G6" s="116" t="s">
        <v>84</v>
      </c>
      <c r="H6" s="112"/>
      <c r="I6" s="111" t="s">
        <v>85</v>
      </c>
      <c r="J6" s="30"/>
      <c r="K6" s="30"/>
    </row>
    <row r="7" spans="1:13" x14ac:dyDescent="0.25">
      <c r="D7" s="44"/>
      <c r="G7" s="46"/>
    </row>
    <row r="8" spans="1:13" x14ac:dyDescent="0.25">
      <c r="A8" s="45" t="s">
        <v>86</v>
      </c>
      <c r="D8" s="44"/>
      <c r="G8" s="46"/>
    </row>
    <row r="9" spans="1:13" x14ac:dyDescent="0.25">
      <c r="A9" s="46" t="s">
        <v>87</v>
      </c>
      <c r="B9" s="47">
        <v>5016</v>
      </c>
      <c r="C9" s="88" t="s">
        <v>163</v>
      </c>
      <c r="D9" s="93">
        <v>1711.14</v>
      </c>
      <c r="E9" s="90">
        <v>1</v>
      </c>
      <c r="F9" s="91"/>
      <c r="G9" s="92">
        <f t="shared" ref="G9:G22" si="0">D9*E9</f>
        <v>1711.14</v>
      </c>
      <c r="I9" s="31">
        <f t="shared" ref="I9:I22" si="1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88" t="s">
        <v>164</v>
      </c>
      <c r="D10" s="93"/>
      <c r="E10" s="90">
        <v>1</v>
      </c>
      <c r="F10" s="91"/>
      <c r="G10" s="92">
        <f t="shared" si="0"/>
        <v>0</v>
      </c>
      <c r="I10" s="31">
        <f t="shared" si="1"/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88" t="s">
        <v>165</v>
      </c>
      <c r="D11" s="93">
        <v>144924.48000000001</v>
      </c>
      <c r="E11" s="90">
        <v>1</v>
      </c>
      <c r="F11" s="91"/>
      <c r="G11" s="92">
        <f t="shared" si="0"/>
        <v>144924.48000000001</v>
      </c>
      <c r="I11" s="31">
        <f t="shared" si="1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88" t="s">
        <v>90</v>
      </c>
      <c r="D12" s="93">
        <v>52345.26</v>
      </c>
      <c r="E12" s="94">
        <f>(1-'[6]2. Hours'!$M$23)</f>
        <v>0.83219661734266426</v>
      </c>
      <c r="F12" s="95"/>
      <c r="G12" s="92">
        <f t="shared" si="0"/>
        <v>43561.548305922268</v>
      </c>
      <c r="H12" s="46"/>
      <c r="I12" s="55">
        <f t="shared" si="1"/>
        <v>8783.7116940777341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88" t="s">
        <v>92</v>
      </c>
      <c r="D13" s="93">
        <v>30543.24</v>
      </c>
      <c r="E13" s="94">
        <f>(1-'[6]2. Hours'!$M$23)</f>
        <v>0.83219661734266426</v>
      </c>
      <c r="F13" s="95"/>
      <c r="G13" s="92">
        <f t="shared" si="0"/>
        <v>25417.981010685158</v>
      </c>
      <c r="H13" s="46"/>
      <c r="I13" s="55">
        <f t="shared" si="1"/>
        <v>5125.2589893148433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88">
        <v>5025</v>
      </c>
      <c r="D14" s="93">
        <v>12283.33</v>
      </c>
      <c r="E14" s="94">
        <f>(1-'[6]2. Hours'!$M$23)</f>
        <v>0.83219661734266426</v>
      </c>
      <c r="F14" s="95"/>
      <c r="G14" s="92">
        <f t="shared" si="0"/>
        <v>10222.145675703669</v>
      </c>
      <c r="H14" s="46"/>
      <c r="I14" s="55">
        <f t="shared" si="1"/>
        <v>2061.1843242963314</v>
      </c>
      <c r="J14" s="31"/>
      <c r="K14" s="31"/>
    </row>
    <row r="15" spans="1:13" x14ac:dyDescent="0.25">
      <c r="A15" s="46" t="s">
        <v>94</v>
      </c>
      <c r="B15" s="47">
        <v>5026</v>
      </c>
      <c r="C15" s="88">
        <v>5026</v>
      </c>
      <c r="D15" s="93">
        <v>4303.5200000000004</v>
      </c>
      <c r="E15" s="94">
        <v>0</v>
      </c>
      <c r="F15" s="95"/>
      <c r="G15" s="92">
        <f t="shared" si="0"/>
        <v>0</v>
      </c>
      <c r="H15" s="46"/>
      <c r="I15" s="55">
        <f t="shared" si="1"/>
        <v>4303.5200000000004</v>
      </c>
      <c r="J15" s="31"/>
      <c r="K15" s="31"/>
    </row>
    <row r="16" spans="1:13" hidden="1" x14ac:dyDescent="0.25">
      <c r="A16" s="46" t="s">
        <v>95</v>
      </c>
      <c r="B16" s="47">
        <v>5027</v>
      </c>
      <c r="C16" s="88">
        <v>5027</v>
      </c>
      <c r="D16" s="96"/>
      <c r="E16" s="94">
        <v>0</v>
      </c>
      <c r="F16" s="95"/>
      <c r="G16" s="92">
        <f t="shared" si="0"/>
        <v>0</v>
      </c>
      <c r="H16" s="46"/>
      <c r="I16" s="55">
        <f t="shared" si="1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88">
        <v>5028</v>
      </c>
      <c r="D17" s="96"/>
      <c r="E17" s="94">
        <v>0</v>
      </c>
      <c r="F17" s="95"/>
      <c r="G17" s="92">
        <f t="shared" si="0"/>
        <v>0</v>
      </c>
      <c r="H17" s="46"/>
      <c r="I17" s="55">
        <f t="shared" si="1"/>
        <v>0</v>
      </c>
      <c r="J17" s="31"/>
      <c r="K17" s="31"/>
    </row>
    <row r="18" spans="1:11" x14ac:dyDescent="0.25">
      <c r="A18" s="46" t="s">
        <v>166</v>
      </c>
      <c r="B18" s="47">
        <v>5040</v>
      </c>
      <c r="C18" s="88">
        <v>5040</v>
      </c>
      <c r="D18" s="93">
        <v>0</v>
      </c>
      <c r="E18" s="94">
        <v>1</v>
      </c>
      <c r="F18" s="95"/>
      <c r="G18" s="92">
        <f>D18*E18</f>
        <v>0</v>
      </c>
      <c r="H18" s="46"/>
      <c r="I18" s="55">
        <f t="shared" si="1"/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88">
        <v>5065</v>
      </c>
      <c r="D19" s="93">
        <v>514.32000000000005</v>
      </c>
      <c r="E19" s="94">
        <v>1</v>
      </c>
      <c r="F19" s="95"/>
      <c r="G19" s="92">
        <f t="shared" si="0"/>
        <v>514.32000000000005</v>
      </c>
      <c r="H19" s="46"/>
      <c r="I19" s="55">
        <f t="shared" si="1"/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88">
        <v>5066</v>
      </c>
      <c r="D20" s="93">
        <v>0</v>
      </c>
      <c r="E20" s="94">
        <v>1</v>
      </c>
      <c r="F20" s="95"/>
      <c r="G20" s="92">
        <f t="shared" si="0"/>
        <v>0</v>
      </c>
      <c r="H20" s="46"/>
      <c r="I20" s="55">
        <f t="shared" si="1"/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88" t="s">
        <v>101</v>
      </c>
      <c r="D21" s="93">
        <v>14843.99</v>
      </c>
      <c r="E21" s="94">
        <f>(1-'[6]2. Hours'!$M$23)</f>
        <v>0.83219661734266426</v>
      </c>
      <c r="F21" s="91"/>
      <c r="G21" s="92">
        <f t="shared" si="0"/>
        <v>12353.118265868334</v>
      </c>
      <c r="I21" s="31">
        <f t="shared" si="1"/>
        <v>2490.871734131666</v>
      </c>
      <c r="J21" s="31"/>
      <c r="K21" s="31"/>
    </row>
    <row r="22" spans="1:11" x14ac:dyDescent="0.25">
      <c r="A22" s="46" t="s">
        <v>102</v>
      </c>
      <c r="B22" s="47">
        <v>5098</v>
      </c>
      <c r="C22" s="88" t="s">
        <v>103</v>
      </c>
      <c r="D22" s="93">
        <v>7800</v>
      </c>
      <c r="E22" s="94">
        <v>1</v>
      </c>
      <c r="F22" s="91"/>
      <c r="G22" s="92">
        <f t="shared" si="0"/>
        <v>7800</v>
      </c>
      <c r="I22" s="31">
        <f t="shared" si="1"/>
        <v>0</v>
      </c>
      <c r="J22" s="31"/>
      <c r="K22" s="31"/>
    </row>
    <row r="23" spans="1:11" hidden="1" x14ac:dyDescent="0.25">
      <c r="A23" s="46"/>
      <c r="B23" s="47"/>
      <c r="C23" s="88"/>
      <c r="D23" s="96"/>
      <c r="E23" s="94"/>
      <c r="F23" s="91"/>
      <c r="G23" s="92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88"/>
      <c r="D24" s="96"/>
      <c r="E24" s="94">
        <v>0</v>
      </c>
      <c r="F24" s="91"/>
      <c r="G24" s="92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88"/>
      <c r="D25" s="96"/>
      <c r="E25" s="94">
        <v>0</v>
      </c>
      <c r="F25" s="91"/>
      <c r="G25" s="92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88">
        <v>5194</v>
      </c>
      <c r="D26" s="93">
        <v>27209.38</v>
      </c>
      <c r="E26" s="94">
        <v>0</v>
      </c>
      <c r="F26" s="91"/>
      <c r="G26" s="92">
        <f t="shared" si="2"/>
        <v>0</v>
      </c>
      <c r="I26" s="31">
        <f t="shared" si="3"/>
        <v>27209.38</v>
      </c>
      <c r="J26" s="31"/>
      <c r="K26" s="31"/>
    </row>
    <row r="27" spans="1:11" x14ac:dyDescent="0.25">
      <c r="A27" s="46" t="s">
        <v>107</v>
      </c>
      <c r="B27" s="47">
        <v>5195</v>
      </c>
      <c r="C27" s="88">
        <v>5195</v>
      </c>
      <c r="D27" s="93">
        <v>0</v>
      </c>
      <c r="E27" s="94">
        <v>0</v>
      </c>
      <c r="F27" s="91"/>
      <c r="G27" s="92">
        <f t="shared" si="2"/>
        <v>0</v>
      </c>
      <c r="I27" s="31">
        <f t="shared" si="3"/>
        <v>0</v>
      </c>
      <c r="J27" s="31"/>
      <c r="K27" s="31"/>
    </row>
    <row r="28" spans="1:11" x14ac:dyDescent="0.25">
      <c r="A28" s="46" t="s">
        <v>108</v>
      </c>
      <c r="B28" s="47">
        <v>5310</v>
      </c>
      <c r="C28" s="88">
        <v>5310</v>
      </c>
      <c r="D28" s="93">
        <v>912.73</v>
      </c>
      <c r="E28" s="94">
        <v>1</v>
      </c>
      <c r="F28" s="91"/>
      <c r="G28" s="92">
        <f t="shared" si="2"/>
        <v>912.73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88">
        <v>5314</v>
      </c>
      <c r="D29" s="96"/>
      <c r="E29" s="94">
        <v>0</v>
      </c>
      <c r="F29" s="91"/>
      <c r="G29" s="92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88">
        <v>5315</v>
      </c>
      <c r="D30" s="93">
        <v>51797.66</v>
      </c>
      <c r="E30" s="94">
        <f>(1-'[6]2. Hours'!$M$23)</f>
        <v>0.83219661734266426</v>
      </c>
      <c r="F30" s="91"/>
      <c r="G30" s="92">
        <f t="shared" si="2"/>
        <v>43105.837438265429</v>
      </c>
      <c r="I30" s="31">
        <f t="shared" si="3"/>
        <v>8691.8225617345743</v>
      </c>
      <c r="J30" s="31"/>
      <c r="K30" s="31"/>
    </row>
    <row r="31" spans="1:11" x14ac:dyDescent="0.25">
      <c r="A31" s="46" t="s">
        <v>111</v>
      </c>
      <c r="B31" s="47">
        <v>5320</v>
      </c>
      <c r="C31" s="88">
        <v>5320</v>
      </c>
      <c r="D31" s="93">
        <v>790.22</v>
      </c>
      <c r="E31" s="94">
        <v>0</v>
      </c>
      <c r="F31" s="91"/>
      <c r="G31" s="92">
        <f t="shared" si="2"/>
        <v>0</v>
      </c>
      <c r="I31" s="31">
        <f t="shared" si="3"/>
        <v>790.22</v>
      </c>
      <c r="J31" s="31"/>
      <c r="K31" s="31"/>
    </row>
    <row r="32" spans="1:11" x14ac:dyDescent="0.25">
      <c r="A32" s="46" t="s">
        <v>112</v>
      </c>
      <c r="B32" s="47">
        <v>5335</v>
      </c>
      <c r="C32" s="88">
        <v>5335</v>
      </c>
      <c r="D32" s="93">
        <v>0</v>
      </c>
      <c r="E32" s="94">
        <v>0</v>
      </c>
      <c r="F32" s="91"/>
      <c r="G32" s="92">
        <f t="shared" si="2"/>
        <v>0</v>
      </c>
      <c r="I32" s="31">
        <f t="shared" si="3"/>
        <v>0</v>
      </c>
      <c r="J32" s="31"/>
      <c r="K32" s="31"/>
    </row>
    <row r="33" spans="1:12" x14ac:dyDescent="0.25">
      <c r="A33" s="46" t="s">
        <v>113</v>
      </c>
      <c r="B33" s="47">
        <v>5410</v>
      </c>
      <c r="C33" s="88">
        <v>5410</v>
      </c>
      <c r="D33" s="93">
        <v>115</v>
      </c>
      <c r="E33" s="94">
        <v>0</v>
      </c>
      <c r="F33" s="91"/>
      <c r="G33" s="92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88">
        <v>5515</v>
      </c>
      <c r="D34" s="96"/>
      <c r="E34" s="94">
        <v>0</v>
      </c>
      <c r="F34" s="91"/>
      <c r="G34" s="92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88">
        <v>5620</v>
      </c>
      <c r="D35" s="93">
        <v>30748.959999999999</v>
      </c>
      <c r="E35" s="94">
        <f>(1-'[6]2. Hours'!$M$23)</f>
        <v>0.83219661734266426</v>
      </c>
      <c r="F35" s="91"/>
      <c r="G35" s="92">
        <f t="shared" si="2"/>
        <v>25589.18049880489</v>
      </c>
      <c r="I35" s="31">
        <f t="shared" si="3"/>
        <v>5159.7795011951093</v>
      </c>
      <c r="J35" s="31"/>
      <c r="K35" s="31"/>
    </row>
    <row r="36" spans="1:12" x14ac:dyDescent="0.25">
      <c r="A36" s="46" t="s">
        <v>116</v>
      </c>
      <c r="B36" s="47">
        <v>5630</v>
      </c>
      <c r="C36" s="88">
        <v>5630</v>
      </c>
      <c r="D36" s="93">
        <v>4605</v>
      </c>
      <c r="E36" s="94">
        <f>(1-'[6]2. Hours'!$M$23)</f>
        <v>0.83219661734266426</v>
      </c>
      <c r="F36" s="91"/>
      <c r="G36" s="92">
        <f t="shared" si="2"/>
        <v>3832.265422862969</v>
      </c>
      <c r="I36" s="31">
        <f t="shared" si="3"/>
        <v>772.73457713703101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88"/>
      <c r="D37" s="93">
        <v>12050</v>
      </c>
      <c r="E37" s="94">
        <v>0</v>
      </c>
      <c r="F37" s="91"/>
      <c r="G37" s="92">
        <f>D37*E37</f>
        <v>0</v>
      </c>
      <c r="I37" s="31">
        <f>D37-G37</f>
        <v>12050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88">
        <v>5635</v>
      </c>
      <c r="D38" s="93">
        <v>1231.2</v>
      </c>
      <c r="E38" s="94">
        <f>(1-'[6]2. Hours'!$M$23)</f>
        <v>0.83219661734266426</v>
      </c>
      <c r="F38" s="91"/>
      <c r="G38" s="92">
        <f t="shared" si="2"/>
        <v>1024.6004752722883</v>
      </c>
      <c r="H38" s="46"/>
      <c r="I38" s="31">
        <f t="shared" si="3"/>
        <v>206.5995247277117</v>
      </c>
      <c r="J38" s="31"/>
      <c r="K38" s="31"/>
    </row>
    <row r="39" spans="1:12" x14ac:dyDescent="0.25">
      <c r="A39" s="46" t="s">
        <v>119</v>
      </c>
      <c r="B39" s="47">
        <v>5665</v>
      </c>
      <c r="C39" s="88">
        <v>5665</v>
      </c>
      <c r="D39" s="93">
        <v>4464.8500000000004</v>
      </c>
      <c r="E39" s="94">
        <f>(1-'[6]2. Hours'!$M$23)</f>
        <v>0.83219661734266426</v>
      </c>
      <c r="F39" s="91"/>
      <c r="G39" s="92">
        <f t="shared" si="2"/>
        <v>3715.6330669423946</v>
      </c>
      <c r="H39" s="46"/>
      <c r="I39" s="31">
        <f t="shared" si="3"/>
        <v>749.21693305760573</v>
      </c>
      <c r="J39" s="31"/>
      <c r="K39" s="31"/>
    </row>
    <row r="40" spans="1:12" x14ac:dyDescent="0.25">
      <c r="A40" s="46" t="s">
        <v>120</v>
      </c>
      <c r="B40" s="47">
        <v>5680</v>
      </c>
      <c r="C40" s="88">
        <v>5680</v>
      </c>
      <c r="D40" s="93">
        <v>699</v>
      </c>
      <c r="E40" s="94">
        <v>0</v>
      </c>
      <c r="F40" s="91"/>
      <c r="G40" s="92">
        <f t="shared" si="2"/>
        <v>0</v>
      </c>
      <c r="H40" s="46"/>
      <c r="I40" s="31">
        <f t="shared" si="3"/>
        <v>699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88"/>
      <c r="D41" s="96"/>
      <c r="E41" s="94">
        <v>0</v>
      </c>
      <c r="F41" s="91"/>
      <c r="G41" s="92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88" t="s">
        <v>123</v>
      </c>
      <c r="D42" s="93">
        <v>8398.5499999999993</v>
      </c>
      <c r="E42" s="94">
        <f>(1-'[6]2. Hours'!$M$23)</f>
        <v>0.83219661734266426</v>
      </c>
      <c r="F42" s="91"/>
      <c r="G42" s="92">
        <f t="shared" si="2"/>
        <v>6989.2449005832323</v>
      </c>
      <c r="H42" s="46"/>
      <c r="I42" s="31">
        <f>D42-G42</f>
        <v>1409.305099416767</v>
      </c>
      <c r="J42" s="31"/>
      <c r="K42" s="31"/>
    </row>
    <row r="43" spans="1:12" hidden="1" x14ac:dyDescent="0.25">
      <c r="A43" s="46"/>
      <c r="B43" s="47"/>
      <c r="C43" s="88"/>
      <c r="D43" s="96"/>
      <c r="E43" s="94"/>
      <c r="F43" s="91"/>
      <c r="G43" s="92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88"/>
      <c r="D44" s="96"/>
      <c r="E44" s="94">
        <v>0</v>
      </c>
      <c r="F44" s="91"/>
      <c r="G44" s="92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88">
        <v>5695</v>
      </c>
      <c r="D45" s="117">
        <v>1102.6500000000001</v>
      </c>
      <c r="E45" s="94">
        <v>0</v>
      </c>
      <c r="F45" s="91"/>
      <c r="G45" s="92"/>
      <c r="H45" s="46"/>
      <c r="I45" s="31">
        <f>D45</f>
        <v>1102.6500000000001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4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4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G48" s="46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98">
        <f>SUM(D9:D48)</f>
        <v>413394.48000000004</v>
      </c>
      <c r="E49" s="53"/>
      <c r="G49" s="99">
        <f>SUM(G9:G48)</f>
        <v>331674.22506091068</v>
      </c>
      <c r="H49" s="119" t="s">
        <v>179</v>
      </c>
      <c r="I49" s="61">
        <f>SUM(I9:I48)</f>
        <v>81720.254939089369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100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100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88">
        <v>5605</v>
      </c>
      <c r="D52" s="93">
        <v>3400</v>
      </c>
      <c r="E52" s="94">
        <v>0</v>
      </c>
      <c r="F52" s="91"/>
      <c r="G52" s="101">
        <f t="shared" ref="G52:G58" si="4">D52*E52</f>
        <v>0</v>
      </c>
      <c r="H52" s="46"/>
      <c r="I52" s="50">
        <f>D52-G52</f>
        <v>3400</v>
      </c>
      <c r="J52" s="31"/>
      <c r="K52" s="31"/>
    </row>
    <row r="53" spans="1:13" x14ac:dyDescent="0.25">
      <c r="A53" s="46" t="s">
        <v>131</v>
      </c>
      <c r="B53" s="47">
        <v>5610</v>
      </c>
      <c r="C53" s="88">
        <v>5610</v>
      </c>
      <c r="D53" s="93">
        <v>105473.91</v>
      </c>
      <c r="E53" s="94">
        <f>(1-'[6]2. Hours'!$M$23)</f>
        <v>0.83219661734266426</v>
      </c>
      <c r="F53" s="91"/>
      <c r="G53" s="101">
        <f t="shared" si="4"/>
        <v>87775.031119904612</v>
      </c>
      <c r="H53" s="46"/>
      <c r="I53" s="50">
        <f t="shared" ref="I53:I58" si="5">D53-G53</f>
        <v>17698.878880095392</v>
      </c>
      <c r="J53" s="31"/>
      <c r="K53" s="31"/>
    </row>
    <row r="54" spans="1:13" x14ac:dyDescent="0.25">
      <c r="A54" s="46" t="s">
        <v>132</v>
      </c>
      <c r="B54" s="47">
        <v>5690</v>
      </c>
      <c r="C54" s="88" t="s">
        <v>133</v>
      </c>
      <c r="D54" s="93">
        <v>2744.38</v>
      </c>
      <c r="E54" s="94">
        <f>(1-'[6]2. Hours'!$M$23)</f>
        <v>0.83219661734266426</v>
      </c>
      <c r="F54" s="91"/>
      <c r="G54" s="101">
        <f t="shared" si="4"/>
        <v>2283.8637527028609</v>
      </c>
      <c r="H54" s="46"/>
      <c r="I54" s="50">
        <f t="shared" si="5"/>
        <v>460.51624729713922</v>
      </c>
      <c r="J54" s="31"/>
      <c r="K54" s="31"/>
    </row>
    <row r="55" spans="1:13" x14ac:dyDescent="0.25">
      <c r="A55" s="46" t="s">
        <v>134</v>
      </c>
      <c r="B55" s="47">
        <v>5692</v>
      </c>
      <c r="C55" s="88" t="s">
        <v>135</v>
      </c>
      <c r="D55" s="93">
        <v>13806.52</v>
      </c>
      <c r="E55" s="94">
        <f>(1-'[6]2. Hours'!$M$23)</f>
        <v>0.83219661734266426</v>
      </c>
      <c r="F55" s="91"/>
      <c r="G55" s="101">
        <f t="shared" si="4"/>
        <v>11489.739241273841</v>
      </c>
      <c r="H55" s="46"/>
      <c r="I55" s="50">
        <f t="shared" si="5"/>
        <v>2316.7807587261595</v>
      </c>
      <c r="J55" s="31"/>
      <c r="K55" s="31"/>
    </row>
    <row r="56" spans="1:13" x14ac:dyDescent="0.25">
      <c r="A56" s="46" t="s">
        <v>136</v>
      </c>
      <c r="B56" s="47">
        <v>5693</v>
      </c>
      <c r="C56" s="88" t="s">
        <v>137</v>
      </c>
      <c r="D56" s="93">
        <v>7419.52</v>
      </c>
      <c r="E56" s="94">
        <f>(1-'[6]2. Hours'!$M$23)</f>
        <v>0.83219661734266426</v>
      </c>
      <c r="F56" s="91"/>
      <c r="G56" s="101">
        <f t="shared" si="4"/>
        <v>6174.4994463062449</v>
      </c>
      <c r="H56" s="46"/>
      <c r="I56" s="50">
        <f t="shared" si="5"/>
        <v>1245.0205536937556</v>
      </c>
      <c r="J56" s="31"/>
      <c r="K56" s="31"/>
    </row>
    <row r="57" spans="1:13" x14ac:dyDescent="0.25">
      <c r="A57" s="46" t="s">
        <v>42</v>
      </c>
      <c r="B57" s="47">
        <v>5694</v>
      </c>
      <c r="C57" s="88" t="s">
        <v>138</v>
      </c>
      <c r="D57" s="93">
        <v>6308.21</v>
      </c>
      <c r="E57" s="94">
        <f>(1-'[6]2. Hours'!$M$23)</f>
        <v>0.83219661734266426</v>
      </c>
      <c r="F57" s="91"/>
      <c r="G57" s="101">
        <f t="shared" si="4"/>
        <v>5249.671023487168</v>
      </c>
      <c r="H57" s="46"/>
      <c r="I57" s="50">
        <f t="shared" si="5"/>
        <v>1058.5389765128321</v>
      </c>
      <c r="J57" s="31"/>
      <c r="K57" s="31"/>
    </row>
    <row r="58" spans="1:13" x14ac:dyDescent="0.25">
      <c r="A58" s="46" t="s">
        <v>139</v>
      </c>
      <c r="B58" s="47">
        <v>5807</v>
      </c>
      <c r="C58" s="88" t="s">
        <v>140</v>
      </c>
      <c r="D58" s="93">
        <v>36158.15</v>
      </c>
      <c r="E58" s="94">
        <f>(1-'[6]2. Hours'!$M$23)</f>
        <v>0.83219661734266426</v>
      </c>
      <c r="F58" s="91"/>
      <c r="G58" s="101">
        <f t="shared" si="4"/>
        <v>30090.690119368657</v>
      </c>
      <c r="H58" s="46"/>
      <c r="I58" s="50">
        <f t="shared" si="5"/>
        <v>6067.4598806313443</v>
      </c>
      <c r="J58" s="31"/>
      <c r="K58" s="31"/>
    </row>
    <row r="59" spans="1:13" x14ac:dyDescent="0.25">
      <c r="C59" s="102"/>
      <c r="D59" s="57"/>
      <c r="E59" s="90"/>
      <c r="F59" s="91"/>
      <c r="G59" s="91"/>
      <c r="H59" s="46"/>
      <c r="I59" s="31"/>
      <c r="J59" s="31"/>
      <c r="K59" s="31"/>
    </row>
    <row r="60" spans="1:13" ht="15.75" thickBot="1" x14ac:dyDescent="0.3">
      <c r="D60" s="60">
        <f>SUM(D52:D59)</f>
        <v>175310.69</v>
      </c>
      <c r="E60" s="49"/>
      <c r="G60" s="61">
        <f>SUM(G52:G59)</f>
        <v>143063.4947030434</v>
      </c>
      <c r="H60" s="119" t="s">
        <v>179</v>
      </c>
      <c r="I60" s="61">
        <f>SUM(I52:I59)</f>
        <v>32247.195296956623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588705.17000000004</v>
      </c>
      <c r="E63" s="120" t="s">
        <v>167</v>
      </c>
      <c r="F63" s="31"/>
      <c r="G63" s="31">
        <f>G49+G60</f>
        <v>474737.71976395405</v>
      </c>
      <c r="H63" s="46"/>
      <c r="I63" s="31">
        <f>I49+I60</f>
        <v>113967.45023604599</v>
      </c>
    </row>
    <row r="64" spans="1:13" x14ac:dyDescent="0.25">
      <c r="H64" s="46"/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s="46" customFormat="1" ht="12.75" x14ac:dyDescent="0.2">
      <c r="A72" s="121"/>
      <c r="B72" s="73"/>
      <c r="C72" s="74"/>
      <c r="D72" s="57"/>
      <c r="E72" s="75"/>
    </row>
    <row r="73" spans="1:10" ht="12.75" x14ac:dyDescent="0.2">
      <c r="A73" s="46"/>
      <c r="B73" s="73"/>
      <c r="C73" s="47"/>
      <c r="D73" s="57"/>
      <c r="E73" s="75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8287-5C3E-40D4-8FE5-B20FA26BC442}">
  <sheetPr>
    <tabColor rgb="FFFFCCFF"/>
  </sheetPr>
  <dimension ref="A1:O21"/>
  <sheetViews>
    <sheetView tabSelected="1" workbookViewId="0">
      <selection activeCell="I15" sqref="I15"/>
    </sheetView>
  </sheetViews>
  <sheetFormatPr defaultRowHeight="12.75" x14ac:dyDescent="0.2"/>
  <cols>
    <col min="1" max="1" width="11" style="33" customWidth="1"/>
    <col min="2" max="2" width="7.42578125" style="33" customWidth="1"/>
    <col min="3" max="3" width="10.28515625" style="33" bestFit="1" customWidth="1"/>
    <col min="4" max="4" width="5" style="33" customWidth="1"/>
    <col min="5" max="5" width="10.28515625" style="33" bestFit="1" customWidth="1"/>
    <col min="6" max="6" width="3.140625" style="33" customWidth="1"/>
    <col min="7" max="8" width="10.28515625" style="33" bestFit="1" customWidth="1"/>
    <col min="9" max="256" width="9.140625" style="33"/>
    <col min="257" max="257" width="11" style="33" customWidth="1"/>
    <col min="258" max="258" width="7.42578125" style="33" customWidth="1"/>
    <col min="259" max="259" width="10.28515625" style="33" bestFit="1" customWidth="1"/>
    <col min="260" max="260" width="5" style="33" customWidth="1"/>
    <col min="261" max="261" width="10.28515625" style="33" bestFit="1" customWidth="1"/>
    <col min="262" max="262" width="3.140625" style="33" customWidth="1"/>
    <col min="263" max="264" width="10.28515625" style="33" bestFit="1" customWidth="1"/>
    <col min="265" max="512" width="9.140625" style="33"/>
    <col min="513" max="513" width="11" style="33" customWidth="1"/>
    <col min="514" max="514" width="7.42578125" style="33" customWidth="1"/>
    <col min="515" max="515" width="10.28515625" style="33" bestFit="1" customWidth="1"/>
    <col min="516" max="516" width="5" style="33" customWidth="1"/>
    <col min="517" max="517" width="10.28515625" style="33" bestFit="1" customWidth="1"/>
    <col min="518" max="518" width="3.140625" style="33" customWidth="1"/>
    <col min="519" max="520" width="10.28515625" style="33" bestFit="1" customWidth="1"/>
    <col min="521" max="768" width="9.140625" style="33"/>
    <col min="769" max="769" width="11" style="33" customWidth="1"/>
    <col min="770" max="770" width="7.42578125" style="33" customWidth="1"/>
    <col min="771" max="771" width="10.28515625" style="33" bestFit="1" customWidth="1"/>
    <col min="772" max="772" width="5" style="33" customWidth="1"/>
    <col min="773" max="773" width="10.28515625" style="33" bestFit="1" customWidth="1"/>
    <col min="774" max="774" width="3.140625" style="33" customWidth="1"/>
    <col min="775" max="776" width="10.28515625" style="33" bestFit="1" customWidth="1"/>
    <col min="777" max="1024" width="9.140625" style="33"/>
    <col min="1025" max="1025" width="11" style="33" customWidth="1"/>
    <col min="1026" max="1026" width="7.42578125" style="33" customWidth="1"/>
    <col min="1027" max="1027" width="10.28515625" style="33" bestFit="1" customWidth="1"/>
    <col min="1028" max="1028" width="5" style="33" customWidth="1"/>
    <col min="1029" max="1029" width="10.28515625" style="33" bestFit="1" customWidth="1"/>
    <col min="1030" max="1030" width="3.140625" style="33" customWidth="1"/>
    <col min="1031" max="1032" width="10.28515625" style="33" bestFit="1" customWidth="1"/>
    <col min="1033" max="1280" width="9.140625" style="33"/>
    <col min="1281" max="1281" width="11" style="33" customWidth="1"/>
    <col min="1282" max="1282" width="7.42578125" style="33" customWidth="1"/>
    <col min="1283" max="1283" width="10.28515625" style="33" bestFit="1" customWidth="1"/>
    <col min="1284" max="1284" width="5" style="33" customWidth="1"/>
    <col min="1285" max="1285" width="10.28515625" style="33" bestFit="1" customWidth="1"/>
    <col min="1286" max="1286" width="3.140625" style="33" customWidth="1"/>
    <col min="1287" max="1288" width="10.28515625" style="33" bestFit="1" customWidth="1"/>
    <col min="1289" max="1536" width="9.140625" style="33"/>
    <col min="1537" max="1537" width="11" style="33" customWidth="1"/>
    <col min="1538" max="1538" width="7.42578125" style="33" customWidth="1"/>
    <col min="1539" max="1539" width="10.28515625" style="33" bestFit="1" customWidth="1"/>
    <col min="1540" max="1540" width="5" style="33" customWidth="1"/>
    <col min="1541" max="1541" width="10.28515625" style="33" bestFit="1" customWidth="1"/>
    <col min="1542" max="1542" width="3.140625" style="33" customWidth="1"/>
    <col min="1543" max="1544" width="10.28515625" style="33" bestFit="1" customWidth="1"/>
    <col min="1545" max="1792" width="9.140625" style="33"/>
    <col min="1793" max="1793" width="11" style="33" customWidth="1"/>
    <col min="1794" max="1794" width="7.42578125" style="33" customWidth="1"/>
    <col min="1795" max="1795" width="10.28515625" style="33" bestFit="1" customWidth="1"/>
    <col min="1796" max="1796" width="5" style="33" customWidth="1"/>
    <col min="1797" max="1797" width="10.28515625" style="33" bestFit="1" customWidth="1"/>
    <col min="1798" max="1798" width="3.140625" style="33" customWidth="1"/>
    <col min="1799" max="1800" width="10.28515625" style="33" bestFit="1" customWidth="1"/>
    <col min="1801" max="2048" width="9.140625" style="33"/>
    <col min="2049" max="2049" width="11" style="33" customWidth="1"/>
    <col min="2050" max="2050" width="7.42578125" style="33" customWidth="1"/>
    <col min="2051" max="2051" width="10.28515625" style="33" bestFit="1" customWidth="1"/>
    <col min="2052" max="2052" width="5" style="33" customWidth="1"/>
    <col min="2053" max="2053" width="10.28515625" style="33" bestFit="1" customWidth="1"/>
    <col min="2054" max="2054" width="3.140625" style="33" customWidth="1"/>
    <col min="2055" max="2056" width="10.28515625" style="33" bestFit="1" customWidth="1"/>
    <col min="2057" max="2304" width="9.140625" style="33"/>
    <col min="2305" max="2305" width="11" style="33" customWidth="1"/>
    <col min="2306" max="2306" width="7.42578125" style="33" customWidth="1"/>
    <col min="2307" max="2307" width="10.28515625" style="33" bestFit="1" customWidth="1"/>
    <col min="2308" max="2308" width="5" style="33" customWidth="1"/>
    <col min="2309" max="2309" width="10.28515625" style="33" bestFit="1" customWidth="1"/>
    <col min="2310" max="2310" width="3.140625" style="33" customWidth="1"/>
    <col min="2311" max="2312" width="10.28515625" style="33" bestFit="1" customWidth="1"/>
    <col min="2313" max="2560" width="9.140625" style="33"/>
    <col min="2561" max="2561" width="11" style="33" customWidth="1"/>
    <col min="2562" max="2562" width="7.42578125" style="33" customWidth="1"/>
    <col min="2563" max="2563" width="10.28515625" style="33" bestFit="1" customWidth="1"/>
    <col min="2564" max="2564" width="5" style="33" customWidth="1"/>
    <col min="2565" max="2565" width="10.28515625" style="33" bestFit="1" customWidth="1"/>
    <col min="2566" max="2566" width="3.140625" style="33" customWidth="1"/>
    <col min="2567" max="2568" width="10.28515625" style="33" bestFit="1" customWidth="1"/>
    <col min="2569" max="2816" width="9.140625" style="33"/>
    <col min="2817" max="2817" width="11" style="33" customWidth="1"/>
    <col min="2818" max="2818" width="7.42578125" style="33" customWidth="1"/>
    <col min="2819" max="2819" width="10.28515625" style="33" bestFit="1" customWidth="1"/>
    <col min="2820" max="2820" width="5" style="33" customWidth="1"/>
    <col min="2821" max="2821" width="10.28515625" style="33" bestFit="1" customWidth="1"/>
    <col min="2822" max="2822" width="3.140625" style="33" customWidth="1"/>
    <col min="2823" max="2824" width="10.28515625" style="33" bestFit="1" customWidth="1"/>
    <col min="2825" max="3072" width="9.140625" style="33"/>
    <col min="3073" max="3073" width="11" style="33" customWidth="1"/>
    <col min="3074" max="3074" width="7.42578125" style="33" customWidth="1"/>
    <col min="3075" max="3075" width="10.28515625" style="33" bestFit="1" customWidth="1"/>
    <col min="3076" max="3076" width="5" style="33" customWidth="1"/>
    <col min="3077" max="3077" width="10.28515625" style="33" bestFit="1" customWidth="1"/>
    <col min="3078" max="3078" width="3.140625" style="33" customWidth="1"/>
    <col min="3079" max="3080" width="10.28515625" style="33" bestFit="1" customWidth="1"/>
    <col min="3081" max="3328" width="9.140625" style="33"/>
    <col min="3329" max="3329" width="11" style="33" customWidth="1"/>
    <col min="3330" max="3330" width="7.42578125" style="33" customWidth="1"/>
    <col min="3331" max="3331" width="10.28515625" style="33" bestFit="1" customWidth="1"/>
    <col min="3332" max="3332" width="5" style="33" customWidth="1"/>
    <col min="3333" max="3333" width="10.28515625" style="33" bestFit="1" customWidth="1"/>
    <col min="3334" max="3334" width="3.140625" style="33" customWidth="1"/>
    <col min="3335" max="3336" width="10.28515625" style="33" bestFit="1" customWidth="1"/>
    <col min="3337" max="3584" width="9.140625" style="33"/>
    <col min="3585" max="3585" width="11" style="33" customWidth="1"/>
    <col min="3586" max="3586" width="7.42578125" style="33" customWidth="1"/>
    <col min="3587" max="3587" width="10.28515625" style="33" bestFit="1" customWidth="1"/>
    <col min="3588" max="3588" width="5" style="33" customWidth="1"/>
    <col min="3589" max="3589" width="10.28515625" style="33" bestFit="1" customWidth="1"/>
    <col min="3590" max="3590" width="3.140625" style="33" customWidth="1"/>
    <col min="3591" max="3592" width="10.28515625" style="33" bestFit="1" customWidth="1"/>
    <col min="3593" max="3840" width="9.140625" style="33"/>
    <col min="3841" max="3841" width="11" style="33" customWidth="1"/>
    <col min="3842" max="3842" width="7.42578125" style="33" customWidth="1"/>
    <col min="3843" max="3843" width="10.28515625" style="33" bestFit="1" customWidth="1"/>
    <col min="3844" max="3844" width="5" style="33" customWidth="1"/>
    <col min="3845" max="3845" width="10.28515625" style="33" bestFit="1" customWidth="1"/>
    <col min="3846" max="3846" width="3.140625" style="33" customWidth="1"/>
    <col min="3847" max="3848" width="10.28515625" style="33" bestFit="1" customWidth="1"/>
    <col min="3849" max="4096" width="9.140625" style="33"/>
    <col min="4097" max="4097" width="11" style="33" customWidth="1"/>
    <col min="4098" max="4098" width="7.42578125" style="33" customWidth="1"/>
    <col min="4099" max="4099" width="10.28515625" style="33" bestFit="1" customWidth="1"/>
    <col min="4100" max="4100" width="5" style="33" customWidth="1"/>
    <col min="4101" max="4101" width="10.28515625" style="33" bestFit="1" customWidth="1"/>
    <col min="4102" max="4102" width="3.140625" style="33" customWidth="1"/>
    <col min="4103" max="4104" width="10.28515625" style="33" bestFit="1" customWidth="1"/>
    <col min="4105" max="4352" width="9.140625" style="33"/>
    <col min="4353" max="4353" width="11" style="33" customWidth="1"/>
    <col min="4354" max="4354" width="7.42578125" style="33" customWidth="1"/>
    <col min="4355" max="4355" width="10.28515625" style="33" bestFit="1" customWidth="1"/>
    <col min="4356" max="4356" width="5" style="33" customWidth="1"/>
    <col min="4357" max="4357" width="10.28515625" style="33" bestFit="1" customWidth="1"/>
    <col min="4358" max="4358" width="3.140625" style="33" customWidth="1"/>
    <col min="4359" max="4360" width="10.28515625" style="33" bestFit="1" customWidth="1"/>
    <col min="4361" max="4608" width="9.140625" style="33"/>
    <col min="4609" max="4609" width="11" style="33" customWidth="1"/>
    <col min="4610" max="4610" width="7.42578125" style="33" customWidth="1"/>
    <col min="4611" max="4611" width="10.28515625" style="33" bestFit="1" customWidth="1"/>
    <col min="4612" max="4612" width="5" style="33" customWidth="1"/>
    <col min="4613" max="4613" width="10.28515625" style="33" bestFit="1" customWidth="1"/>
    <col min="4614" max="4614" width="3.140625" style="33" customWidth="1"/>
    <col min="4615" max="4616" width="10.28515625" style="33" bestFit="1" customWidth="1"/>
    <col min="4617" max="4864" width="9.140625" style="33"/>
    <col min="4865" max="4865" width="11" style="33" customWidth="1"/>
    <col min="4866" max="4866" width="7.42578125" style="33" customWidth="1"/>
    <col min="4867" max="4867" width="10.28515625" style="33" bestFit="1" customWidth="1"/>
    <col min="4868" max="4868" width="5" style="33" customWidth="1"/>
    <col min="4869" max="4869" width="10.28515625" style="33" bestFit="1" customWidth="1"/>
    <col min="4870" max="4870" width="3.140625" style="33" customWidth="1"/>
    <col min="4871" max="4872" width="10.28515625" style="33" bestFit="1" customWidth="1"/>
    <col min="4873" max="5120" width="9.140625" style="33"/>
    <col min="5121" max="5121" width="11" style="33" customWidth="1"/>
    <col min="5122" max="5122" width="7.42578125" style="33" customWidth="1"/>
    <col min="5123" max="5123" width="10.28515625" style="33" bestFit="1" customWidth="1"/>
    <col min="5124" max="5124" width="5" style="33" customWidth="1"/>
    <col min="5125" max="5125" width="10.28515625" style="33" bestFit="1" customWidth="1"/>
    <col min="5126" max="5126" width="3.140625" style="33" customWidth="1"/>
    <col min="5127" max="5128" width="10.28515625" style="33" bestFit="1" customWidth="1"/>
    <col min="5129" max="5376" width="9.140625" style="33"/>
    <col min="5377" max="5377" width="11" style="33" customWidth="1"/>
    <col min="5378" max="5378" width="7.42578125" style="33" customWidth="1"/>
    <col min="5379" max="5379" width="10.28515625" style="33" bestFit="1" customWidth="1"/>
    <col min="5380" max="5380" width="5" style="33" customWidth="1"/>
    <col min="5381" max="5381" width="10.28515625" style="33" bestFit="1" customWidth="1"/>
    <col min="5382" max="5382" width="3.140625" style="33" customWidth="1"/>
    <col min="5383" max="5384" width="10.28515625" style="33" bestFit="1" customWidth="1"/>
    <col min="5385" max="5632" width="9.140625" style="33"/>
    <col min="5633" max="5633" width="11" style="33" customWidth="1"/>
    <col min="5634" max="5634" width="7.42578125" style="33" customWidth="1"/>
    <col min="5635" max="5635" width="10.28515625" style="33" bestFit="1" customWidth="1"/>
    <col min="5636" max="5636" width="5" style="33" customWidth="1"/>
    <col min="5637" max="5637" width="10.28515625" style="33" bestFit="1" customWidth="1"/>
    <col min="5638" max="5638" width="3.140625" style="33" customWidth="1"/>
    <col min="5639" max="5640" width="10.28515625" style="33" bestFit="1" customWidth="1"/>
    <col min="5641" max="5888" width="9.140625" style="33"/>
    <col min="5889" max="5889" width="11" style="33" customWidth="1"/>
    <col min="5890" max="5890" width="7.42578125" style="33" customWidth="1"/>
    <col min="5891" max="5891" width="10.28515625" style="33" bestFit="1" customWidth="1"/>
    <col min="5892" max="5892" width="5" style="33" customWidth="1"/>
    <col min="5893" max="5893" width="10.28515625" style="33" bestFit="1" customWidth="1"/>
    <col min="5894" max="5894" width="3.140625" style="33" customWidth="1"/>
    <col min="5895" max="5896" width="10.28515625" style="33" bestFit="1" customWidth="1"/>
    <col min="5897" max="6144" width="9.140625" style="33"/>
    <col min="6145" max="6145" width="11" style="33" customWidth="1"/>
    <col min="6146" max="6146" width="7.42578125" style="33" customWidth="1"/>
    <col min="6147" max="6147" width="10.28515625" style="33" bestFit="1" customWidth="1"/>
    <col min="6148" max="6148" width="5" style="33" customWidth="1"/>
    <col min="6149" max="6149" width="10.28515625" style="33" bestFit="1" customWidth="1"/>
    <col min="6150" max="6150" width="3.140625" style="33" customWidth="1"/>
    <col min="6151" max="6152" width="10.28515625" style="33" bestFit="1" customWidth="1"/>
    <col min="6153" max="6400" width="9.140625" style="33"/>
    <col min="6401" max="6401" width="11" style="33" customWidth="1"/>
    <col min="6402" max="6402" width="7.42578125" style="33" customWidth="1"/>
    <col min="6403" max="6403" width="10.28515625" style="33" bestFit="1" customWidth="1"/>
    <col min="6404" max="6404" width="5" style="33" customWidth="1"/>
    <col min="6405" max="6405" width="10.28515625" style="33" bestFit="1" customWidth="1"/>
    <col min="6406" max="6406" width="3.140625" style="33" customWidth="1"/>
    <col min="6407" max="6408" width="10.28515625" style="33" bestFit="1" customWidth="1"/>
    <col min="6409" max="6656" width="9.140625" style="33"/>
    <col min="6657" max="6657" width="11" style="33" customWidth="1"/>
    <col min="6658" max="6658" width="7.42578125" style="33" customWidth="1"/>
    <col min="6659" max="6659" width="10.28515625" style="33" bestFit="1" customWidth="1"/>
    <col min="6660" max="6660" width="5" style="33" customWidth="1"/>
    <col min="6661" max="6661" width="10.28515625" style="33" bestFit="1" customWidth="1"/>
    <col min="6662" max="6662" width="3.140625" style="33" customWidth="1"/>
    <col min="6663" max="6664" width="10.28515625" style="33" bestFit="1" customWidth="1"/>
    <col min="6665" max="6912" width="9.140625" style="33"/>
    <col min="6913" max="6913" width="11" style="33" customWidth="1"/>
    <col min="6914" max="6914" width="7.42578125" style="33" customWidth="1"/>
    <col min="6915" max="6915" width="10.28515625" style="33" bestFit="1" customWidth="1"/>
    <col min="6916" max="6916" width="5" style="33" customWidth="1"/>
    <col min="6917" max="6917" width="10.28515625" style="33" bestFit="1" customWidth="1"/>
    <col min="6918" max="6918" width="3.140625" style="33" customWidth="1"/>
    <col min="6919" max="6920" width="10.28515625" style="33" bestFit="1" customWidth="1"/>
    <col min="6921" max="7168" width="9.140625" style="33"/>
    <col min="7169" max="7169" width="11" style="33" customWidth="1"/>
    <col min="7170" max="7170" width="7.42578125" style="33" customWidth="1"/>
    <col min="7171" max="7171" width="10.28515625" style="33" bestFit="1" customWidth="1"/>
    <col min="7172" max="7172" width="5" style="33" customWidth="1"/>
    <col min="7173" max="7173" width="10.28515625" style="33" bestFit="1" customWidth="1"/>
    <col min="7174" max="7174" width="3.140625" style="33" customWidth="1"/>
    <col min="7175" max="7176" width="10.28515625" style="33" bestFit="1" customWidth="1"/>
    <col min="7177" max="7424" width="9.140625" style="33"/>
    <col min="7425" max="7425" width="11" style="33" customWidth="1"/>
    <col min="7426" max="7426" width="7.42578125" style="33" customWidth="1"/>
    <col min="7427" max="7427" width="10.28515625" style="33" bestFit="1" customWidth="1"/>
    <col min="7428" max="7428" width="5" style="33" customWidth="1"/>
    <col min="7429" max="7429" width="10.28515625" style="33" bestFit="1" customWidth="1"/>
    <col min="7430" max="7430" width="3.140625" style="33" customWidth="1"/>
    <col min="7431" max="7432" width="10.28515625" style="33" bestFit="1" customWidth="1"/>
    <col min="7433" max="7680" width="9.140625" style="33"/>
    <col min="7681" max="7681" width="11" style="33" customWidth="1"/>
    <col min="7682" max="7682" width="7.42578125" style="33" customWidth="1"/>
    <col min="7683" max="7683" width="10.28515625" style="33" bestFit="1" customWidth="1"/>
    <col min="7684" max="7684" width="5" style="33" customWidth="1"/>
    <col min="7685" max="7685" width="10.28515625" style="33" bestFit="1" customWidth="1"/>
    <col min="7686" max="7686" width="3.140625" style="33" customWidth="1"/>
    <col min="7687" max="7688" width="10.28515625" style="33" bestFit="1" customWidth="1"/>
    <col min="7689" max="7936" width="9.140625" style="33"/>
    <col min="7937" max="7937" width="11" style="33" customWidth="1"/>
    <col min="7938" max="7938" width="7.42578125" style="33" customWidth="1"/>
    <col min="7939" max="7939" width="10.28515625" style="33" bestFit="1" customWidth="1"/>
    <col min="7940" max="7940" width="5" style="33" customWidth="1"/>
    <col min="7941" max="7941" width="10.28515625" style="33" bestFit="1" customWidth="1"/>
    <col min="7942" max="7942" width="3.140625" style="33" customWidth="1"/>
    <col min="7943" max="7944" width="10.28515625" style="33" bestFit="1" customWidth="1"/>
    <col min="7945" max="8192" width="9.140625" style="33"/>
    <col min="8193" max="8193" width="11" style="33" customWidth="1"/>
    <col min="8194" max="8194" width="7.42578125" style="33" customWidth="1"/>
    <col min="8195" max="8195" width="10.28515625" style="33" bestFit="1" customWidth="1"/>
    <col min="8196" max="8196" width="5" style="33" customWidth="1"/>
    <col min="8197" max="8197" width="10.28515625" style="33" bestFit="1" customWidth="1"/>
    <col min="8198" max="8198" width="3.140625" style="33" customWidth="1"/>
    <col min="8199" max="8200" width="10.28515625" style="33" bestFit="1" customWidth="1"/>
    <col min="8201" max="8448" width="9.140625" style="33"/>
    <col min="8449" max="8449" width="11" style="33" customWidth="1"/>
    <col min="8450" max="8450" width="7.42578125" style="33" customWidth="1"/>
    <col min="8451" max="8451" width="10.28515625" style="33" bestFit="1" customWidth="1"/>
    <col min="8452" max="8452" width="5" style="33" customWidth="1"/>
    <col min="8453" max="8453" width="10.28515625" style="33" bestFit="1" customWidth="1"/>
    <col min="8454" max="8454" width="3.140625" style="33" customWidth="1"/>
    <col min="8455" max="8456" width="10.28515625" style="33" bestFit="1" customWidth="1"/>
    <col min="8457" max="8704" width="9.140625" style="33"/>
    <col min="8705" max="8705" width="11" style="33" customWidth="1"/>
    <col min="8706" max="8706" width="7.42578125" style="33" customWidth="1"/>
    <col min="8707" max="8707" width="10.28515625" style="33" bestFit="1" customWidth="1"/>
    <col min="8708" max="8708" width="5" style="33" customWidth="1"/>
    <col min="8709" max="8709" width="10.28515625" style="33" bestFit="1" customWidth="1"/>
    <col min="8710" max="8710" width="3.140625" style="33" customWidth="1"/>
    <col min="8711" max="8712" width="10.28515625" style="33" bestFit="1" customWidth="1"/>
    <col min="8713" max="8960" width="9.140625" style="33"/>
    <col min="8961" max="8961" width="11" style="33" customWidth="1"/>
    <col min="8962" max="8962" width="7.42578125" style="33" customWidth="1"/>
    <col min="8963" max="8963" width="10.28515625" style="33" bestFit="1" customWidth="1"/>
    <col min="8964" max="8964" width="5" style="33" customWidth="1"/>
    <col min="8965" max="8965" width="10.28515625" style="33" bestFit="1" customWidth="1"/>
    <col min="8966" max="8966" width="3.140625" style="33" customWidth="1"/>
    <col min="8967" max="8968" width="10.28515625" style="33" bestFit="1" customWidth="1"/>
    <col min="8969" max="9216" width="9.140625" style="33"/>
    <col min="9217" max="9217" width="11" style="33" customWidth="1"/>
    <col min="9218" max="9218" width="7.42578125" style="33" customWidth="1"/>
    <col min="9219" max="9219" width="10.28515625" style="33" bestFit="1" customWidth="1"/>
    <col min="9220" max="9220" width="5" style="33" customWidth="1"/>
    <col min="9221" max="9221" width="10.28515625" style="33" bestFit="1" customWidth="1"/>
    <col min="9222" max="9222" width="3.140625" style="33" customWidth="1"/>
    <col min="9223" max="9224" width="10.28515625" style="33" bestFit="1" customWidth="1"/>
    <col min="9225" max="9472" width="9.140625" style="33"/>
    <col min="9473" max="9473" width="11" style="33" customWidth="1"/>
    <col min="9474" max="9474" width="7.42578125" style="33" customWidth="1"/>
    <col min="9475" max="9475" width="10.28515625" style="33" bestFit="1" customWidth="1"/>
    <col min="9476" max="9476" width="5" style="33" customWidth="1"/>
    <col min="9477" max="9477" width="10.28515625" style="33" bestFit="1" customWidth="1"/>
    <col min="9478" max="9478" width="3.140625" style="33" customWidth="1"/>
    <col min="9479" max="9480" width="10.28515625" style="33" bestFit="1" customWidth="1"/>
    <col min="9481" max="9728" width="9.140625" style="33"/>
    <col min="9729" max="9729" width="11" style="33" customWidth="1"/>
    <col min="9730" max="9730" width="7.42578125" style="33" customWidth="1"/>
    <col min="9731" max="9731" width="10.28515625" style="33" bestFit="1" customWidth="1"/>
    <col min="9732" max="9732" width="5" style="33" customWidth="1"/>
    <col min="9733" max="9733" width="10.28515625" style="33" bestFit="1" customWidth="1"/>
    <col min="9734" max="9734" width="3.140625" style="33" customWidth="1"/>
    <col min="9735" max="9736" width="10.28515625" style="33" bestFit="1" customWidth="1"/>
    <col min="9737" max="9984" width="9.140625" style="33"/>
    <col min="9985" max="9985" width="11" style="33" customWidth="1"/>
    <col min="9986" max="9986" width="7.42578125" style="33" customWidth="1"/>
    <col min="9987" max="9987" width="10.28515625" style="33" bestFit="1" customWidth="1"/>
    <col min="9988" max="9988" width="5" style="33" customWidth="1"/>
    <col min="9989" max="9989" width="10.28515625" style="33" bestFit="1" customWidth="1"/>
    <col min="9990" max="9990" width="3.140625" style="33" customWidth="1"/>
    <col min="9991" max="9992" width="10.28515625" style="33" bestFit="1" customWidth="1"/>
    <col min="9993" max="10240" width="9.140625" style="33"/>
    <col min="10241" max="10241" width="11" style="33" customWidth="1"/>
    <col min="10242" max="10242" width="7.42578125" style="33" customWidth="1"/>
    <col min="10243" max="10243" width="10.28515625" style="33" bestFit="1" customWidth="1"/>
    <col min="10244" max="10244" width="5" style="33" customWidth="1"/>
    <col min="10245" max="10245" width="10.28515625" style="33" bestFit="1" customWidth="1"/>
    <col min="10246" max="10246" width="3.140625" style="33" customWidth="1"/>
    <col min="10247" max="10248" width="10.28515625" style="33" bestFit="1" customWidth="1"/>
    <col min="10249" max="10496" width="9.140625" style="33"/>
    <col min="10497" max="10497" width="11" style="33" customWidth="1"/>
    <col min="10498" max="10498" width="7.42578125" style="33" customWidth="1"/>
    <col min="10499" max="10499" width="10.28515625" style="33" bestFit="1" customWidth="1"/>
    <col min="10500" max="10500" width="5" style="33" customWidth="1"/>
    <col min="10501" max="10501" width="10.28515625" style="33" bestFit="1" customWidth="1"/>
    <col min="10502" max="10502" width="3.140625" style="33" customWidth="1"/>
    <col min="10503" max="10504" width="10.28515625" style="33" bestFit="1" customWidth="1"/>
    <col min="10505" max="10752" width="9.140625" style="33"/>
    <col min="10753" max="10753" width="11" style="33" customWidth="1"/>
    <col min="10754" max="10754" width="7.42578125" style="33" customWidth="1"/>
    <col min="10755" max="10755" width="10.28515625" style="33" bestFit="1" customWidth="1"/>
    <col min="10756" max="10756" width="5" style="33" customWidth="1"/>
    <col min="10757" max="10757" width="10.28515625" style="33" bestFit="1" customWidth="1"/>
    <col min="10758" max="10758" width="3.140625" style="33" customWidth="1"/>
    <col min="10759" max="10760" width="10.28515625" style="33" bestFit="1" customWidth="1"/>
    <col min="10761" max="11008" width="9.140625" style="33"/>
    <col min="11009" max="11009" width="11" style="33" customWidth="1"/>
    <col min="11010" max="11010" width="7.42578125" style="33" customWidth="1"/>
    <col min="11011" max="11011" width="10.28515625" style="33" bestFit="1" customWidth="1"/>
    <col min="11012" max="11012" width="5" style="33" customWidth="1"/>
    <col min="11013" max="11013" width="10.28515625" style="33" bestFit="1" customWidth="1"/>
    <col min="11014" max="11014" width="3.140625" style="33" customWidth="1"/>
    <col min="11015" max="11016" width="10.28515625" style="33" bestFit="1" customWidth="1"/>
    <col min="11017" max="11264" width="9.140625" style="33"/>
    <col min="11265" max="11265" width="11" style="33" customWidth="1"/>
    <col min="11266" max="11266" width="7.42578125" style="33" customWidth="1"/>
    <col min="11267" max="11267" width="10.28515625" style="33" bestFit="1" customWidth="1"/>
    <col min="11268" max="11268" width="5" style="33" customWidth="1"/>
    <col min="11269" max="11269" width="10.28515625" style="33" bestFit="1" customWidth="1"/>
    <col min="11270" max="11270" width="3.140625" style="33" customWidth="1"/>
    <col min="11271" max="11272" width="10.28515625" style="33" bestFit="1" customWidth="1"/>
    <col min="11273" max="11520" width="9.140625" style="33"/>
    <col min="11521" max="11521" width="11" style="33" customWidth="1"/>
    <col min="11522" max="11522" width="7.42578125" style="33" customWidth="1"/>
    <col min="11523" max="11523" width="10.28515625" style="33" bestFit="1" customWidth="1"/>
    <col min="11524" max="11524" width="5" style="33" customWidth="1"/>
    <col min="11525" max="11525" width="10.28515625" style="33" bestFit="1" customWidth="1"/>
    <col min="11526" max="11526" width="3.140625" style="33" customWidth="1"/>
    <col min="11527" max="11528" width="10.28515625" style="33" bestFit="1" customWidth="1"/>
    <col min="11529" max="11776" width="9.140625" style="33"/>
    <col min="11777" max="11777" width="11" style="33" customWidth="1"/>
    <col min="11778" max="11778" width="7.42578125" style="33" customWidth="1"/>
    <col min="11779" max="11779" width="10.28515625" style="33" bestFit="1" customWidth="1"/>
    <col min="11780" max="11780" width="5" style="33" customWidth="1"/>
    <col min="11781" max="11781" width="10.28515625" style="33" bestFit="1" customWidth="1"/>
    <col min="11782" max="11782" width="3.140625" style="33" customWidth="1"/>
    <col min="11783" max="11784" width="10.28515625" style="33" bestFit="1" customWidth="1"/>
    <col min="11785" max="12032" width="9.140625" style="33"/>
    <col min="12033" max="12033" width="11" style="33" customWidth="1"/>
    <col min="12034" max="12034" width="7.42578125" style="33" customWidth="1"/>
    <col min="12035" max="12035" width="10.28515625" style="33" bestFit="1" customWidth="1"/>
    <col min="12036" max="12036" width="5" style="33" customWidth="1"/>
    <col min="12037" max="12037" width="10.28515625" style="33" bestFit="1" customWidth="1"/>
    <col min="12038" max="12038" width="3.140625" style="33" customWidth="1"/>
    <col min="12039" max="12040" width="10.28515625" style="33" bestFit="1" customWidth="1"/>
    <col min="12041" max="12288" width="9.140625" style="33"/>
    <col min="12289" max="12289" width="11" style="33" customWidth="1"/>
    <col min="12290" max="12290" width="7.42578125" style="33" customWidth="1"/>
    <col min="12291" max="12291" width="10.28515625" style="33" bestFit="1" customWidth="1"/>
    <col min="12292" max="12292" width="5" style="33" customWidth="1"/>
    <col min="12293" max="12293" width="10.28515625" style="33" bestFit="1" customWidth="1"/>
    <col min="12294" max="12294" width="3.140625" style="33" customWidth="1"/>
    <col min="12295" max="12296" width="10.28515625" style="33" bestFit="1" customWidth="1"/>
    <col min="12297" max="12544" width="9.140625" style="33"/>
    <col min="12545" max="12545" width="11" style="33" customWidth="1"/>
    <col min="12546" max="12546" width="7.42578125" style="33" customWidth="1"/>
    <col min="12547" max="12547" width="10.28515625" style="33" bestFit="1" customWidth="1"/>
    <col min="12548" max="12548" width="5" style="33" customWidth="1"/>
    <col min="12549" max="12549" width="10.28515625" style="33" bestFit="1" customWidth="1"/>
    <col min="12550" max="12550" width="3.140625" style="33" customWidth="1"/>
    <col min="12551" max="12552" width="10.28515625" style="33" bestFit="1" customWidth="1"/>
    <col min="12553" max="12800" width="9.140625" style="33"/>
    <col min="12801" max="12801" width="11" style="33" customWidth="1"/>
    <col min="12802" max="12802" width="7.42578125" style="33" customWidth="1"/>
    <col min="12803" max="12803" width="10.28515625" style="33" bestFit="1" customWidth="1"/>
    <col min="12804" max="12804" width="5" style="33" customWidth="1"/>
    <col min="12805" max="12805" width="10.28515625" style="33" bestFit="1" customWidth="1"/>
    <col min="12806" max="12806" width="3.140625" style="33" customWidth="1"/>
    <col min="12807" max="12808" width="10.28515625" style="33" bestFit="1" customWidth="1"/>
    <col min="12809" max="13056" width="9.140625" style="33"/>
    <col min="13057" max="13057" width="11" style="33" customWidth="1"/>
    <col min="13058" max="13058" width="7.42578125" style="33" customWidth="1"/>
    <col min="13059" max="13059" width="10.28515625" style="33" bestFit="1" customWidth="1"/>
    <col min="13060" max="13060" width="5" style="33" customWidth="1"/>
    <col min="13061" max="13061" width="10.28515625" style="33" bestFit="1" customWidth="1"/>
    <col min="13062" max="13062" width="3.140625" style="33" customWidth="1"/>
    <col min="13063" max="13064" width="10.28515625" style="33" bestFit="1" customWidth="1"/>
    <col min="13065" max="13312" width="9.140625" style="33"/>
    <col min="13313" max="13313" width="11" style="33" customWidth="1"/>
    <col min="13314" max="13314" width="7.42578125" style="33" customWidth="1"/>
    <col min="13315" max="13315" width="10.28515625" style="33" bestFit="1" customWidth="1"/>
    <col min="13316" max="13316" width="5" style="33" customWidth="1"/>
    <col min="13317" max="13317" width="10.28515625" style="33" bestFit="1" customWidth="1"/>
    <col min="13318" max="13318" width="3.140625" style="33" customWidth="1"/>
    <col min="13319" max="13320" width="10.28515625" style="33" bestFit="1" customWidth="1"/>
    <col min="13321" max="13568" width="9.140625" style="33"/>
    <col min="13569" max="13569" width="11" style="33" customWidth="1"/>
    <col min="13570" max="13570" width="7.42578125" style="33" customWidth="1"/>
    <col min="13571" max="13571" width="10.28515625" style="33" bestFit="1" customWidth="1"/>
    <col min="13572" max="13572" width="5" style="33" customWidth="1"/>
    <col min="13573" max="13573" width="10.28515625" style="33" bestFit="1" customWidth="1"/>
    <col min="13574" max="13574" width="3.140625" style="33" customWidth="1"/>
    <col min="13575" max="13576" width="10.28515625" style="33" bestFit="1" customWidth="1"/>
    <col min="13577" max="13824" width="9.140625" style="33"/>
    <col min="13825" max="13825" width="11" style="33" customWidth="1"/>
    <col min="13826" max="13826" width="7.42578125" style="33" customWidth="1"/>
    <col min="13827" max="13827" width="10.28515625" style="33" bestFit="1" customWidth="1"/>
    <col min="13828" max="13828" width="5" style="33" customWidth="1"/>
    <col min="13829" max="13829" width="10.28515625" style="33" bestFit="1" customWidth="1"/>
    <col min="13830" max="13830" width="3.140625" style="33" customWidth="1"/>
    <col min="13831" max="13832" width="10.28515625" style="33" bestFit="1" customWidth="1"/>
    <col min="13833" max="14080" width="9.140625" style="33"/>
    <col min="14081" max="14081" width="11" style="33" customWidth="1"/>
    <col min="14082" max="14082" width="7.42578125" style="33" customWidth="1"/>
    <col min="14083" max="14083" width="10.28515625" style="33" bestFit="1" customWidth="1"/>
    <col min="14084" max="14084" width="5" style="33" customWidth="1"/>
    <col min="14085" max="14085" width="10.28515625" style="33" bestFit="1" customWidth="1"/>
    <col min="14086" max="14086" width="3.140625" style="33" customWidth="1"/>
    <col min="14087" max="14088" width="10.28515625" style="33" bestFit="1" customWidth="1"/>
    <col min="14089" max="14336" width="9.140625" style="33"/>
    <col min="14337" max="14337" width="11" style="33" customWidth="1"/>
    <col min="14338" max="14338" width="7.42578125" style="33" customWidth="1"/>
    <col min="14339" max="14339" width="10.28515625" style="33" bestFit="1" customWidth="1"/>
    <col min="14340" max="14340" width="5" style="33" customWidth="1"/>
    <col min="14341" max="14341" width="10.28515625" style="33" bestFit="1" customWidth="1"/>
    <col min="14342" max="14342" width="3.140625" style="33" customWidth="1"/>
    <col min="14343" max="14344" width="10.28515625" style="33" bestFit="1" customWidth="1"/>
    <col min="14345" max="14592" width="9.140625" style="33"/>
    <col min="14593" max="14593" width="11" style="33" customWidth="1"/>
    <col min="14594" max="14594" width="7.42578125" style="33" customWidth="1"/>
    <col min="14595" max="14595" width="10.28515625" style="33" bestFit="1" customWidth="1"/>
    <col min="14596" max="14596" width="5" style="33" customWidth="1"/>
    <col min="14597" max="14597" width="10.28515625" style="33" bestFit="1" customWidth="1"/>
    <col min="14598" max="14598" width="3.140625" style="33" customWidth="1"/>
    <col min="14599" max="14600" width="10.28515625" style="33" bestFit="1" customWidth="1"/>
    <col min="14601" max="14848" width="9.140625" style="33"/>
    <col min="14849" max="14849" width="11" style="33" customWidth="1"/>
    <col min="14850" max="14850" width="7.42578125" style="33" customWidth="1"/>
    <col min="14851" max="14851" width="10.28515625" style="33" bestFit="1" customWidth="1"/>
    <col min="14852" max="14852" width="5" style="33" customWidth="1"/>
    <col min="14853" max="14853" width="10.28515625" style="33" bestFit="1" customWidth="1"/>
    <col min="14854" max="14854" width="3.140625" style="33" customWidth="1"/>
    <col min="14855" max="14856" width="10.28515625" style="33" bestFit="1" customWidth="1"/>
    <col min="14857" max="15104" width="9.140625" style="33"/>
    <col min="15105" max="15105" width="11" style="33" customWidth="1"/>
    <col min="15106" max="15106" width="7.42578125" style="33" customWidth="1"/>
    <col min="15107" max="15107" width="10.28515625" style="33" bestFit="1" customWidth="1"/>
    <col min="15108" max="15108" width="5" style="33" customWidth="1"/>
    <col min="15109" max="15109" width="10.28515625" style="33" bestFit="1" customWidth="1"/>
    <col min="15110" max="15110" width="3.140625" style="33" customWidth="1"/>
    <col min="15111" max="15112" width="10.28515625" style="33" bestFit="1" customWidth="1"/>
    <col min="15113" max="15360" width="9.140625" style="33"/>
    <col min="15361" max="15361" width="11" style="33" customWidth="1"/>
    <col min="15362" max="15362" width="7.42578125" style="33" customWidth="1"/>
    <col min="15363" max="15363" width="10.28515625" style="33" bestFit="1" customWidth="1"/>
    <col min="15364" max="15364" width="5" style="33" customWidth="1"/>
    <col min="15365" max="15365" width="10.28515625" style="33" bestFit="1" customWidth="1"/>
    <col min="15366" max="15366" width="3.140625" style="33" customWidth="1"/>
    <col min="15367" max="15368" width="10.28515625" style="33" bestFit="1" customWidth="1"/>
    <col min="15369" max="15616" width="9.140625" style="33"/>
    <col min="15617" max="15617" width="11" style="33" customWidth="1"/>
    <col min="15618" max="15618" width="7.42578125" style="33" customWidth="1"/>
    <col min="15619" max="15619" width="10.28515625" style="33" bestFit="1" customWidth="1"/>
    <col min="15620" max="15620" width="5" style="33" customWidth="1"/>
    <col min="15621" max="15621" width="10.28515625" style="33" bestFit="1" customWidth="1"/>
    <col min="15622" max="15622" width="3.140625" style="33" customWidth="1"/>
    <col min="15623" max="15624" width="10.28515625" style="33" bestFit="1" customWidth="1"/>
    <col min="15625" max="15872" width="9.140625" style="33"/>
    <col min="15873" max="15873" width="11" style="33" customWidth="1"/>
    <col min="15874" max="15874" width="7.42578125" style="33" customWidth="1"/>
    <col min="15875" max="15875" width="10.28515625" style="33" bestFit="1" customWidth="1"/>
    <col min="15876" max="15876" width="5" style="33" customWidth="1"/>
    <col min="15877" max="15877" width="10.28515625" style="33" bestFit="1" customWidth="1"/>
    <col min="15878" max="15878" width="3.140625" style="33" customWidth="1"/>
    <col min="15879" max="15880" width="10.28515625" style="33" bestFit="1" customWidth="1"/>
    <col min="15881" max="16128" width="9.140625" style="33"/>
    <col min="16129" max="16129" width="11" style="33" customWidth="1"/>
    <col min="16130" max="16130" width="7.42578125" style="33" customWidth="1"/>
    <col min="16131" max="16131" width="10.28515625" style="33" bestFit="1" customWidth="1"/>
    <col min="16132" max="16132" width="5" style="33" customWidth="1"/>
    <col min="16133" max="16133" width="10.28515625" style="33" bestFit="1" customWidth="1"/>
    <col min="16134" max="16134" width="3.140625" style="33" customWidth="1"/>
    <col min="16135" max="16136" width="10.28515625" style="33" bestFit="1" customWidth="1"/>
    <col min="16137" max="16384" width="9.140625" style="33"/>
  </cols>
  <sheetData>
    <row r="1" spans="1:15" ht="15" x14ac:dyDescent="0.25">
      <c r="A1" s="29" t="s">
        <v>23</v>
      </c>
      <c r="B1" s="30"/>
      <c r="C1" s="31"/>
      <c r="D1" s="76"/>
      <c r="J1" s="77"/>
    </row>
    <row r="2" spans="1:15" ht="15" x14ac:dyDescent="0.25">
      <c r="A2" s="29" t="s">
        <v>149</v>
      </c>
      <c r="B2" s="30"/>
      <c r="C2" s="31"/>
      <c r="D2" s="76"/>
    </row>
    <row r="3" spans="1:15" ht="15" x14ac:dyDescent="0.25">
      <c r="A3" s="36" t="s">
        <v>192</v>
      </c>
      <c r="B3" s="30"/>
      <c r="C3" s="31"/>
      <c r="D3" s="7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108" t="s">
        <v>172</v>
      </c>
      <c r="I8" s="46"/>
      <c r="J8" s="46"/>
      <c r="K8" s="46"/>
      <c r="L8" s="46"/>
      <c r="M8" s="46"/>
    </row>
    <row r="9" spans="1:15" x14ac:dyDescent="0.2">
      <c r="A9" s="46"/>
      <c r="B9" s="46"/>
      <c r="C9" s="79" t="s">
        <v>152</v>
      </c>
      <c r="D9" s="79"/>
      <c r="E9" s="79" t="s">
        <v>153</v>
      </c>
      <c r="F9" s="79"/>
      <c r="G9" s="79"/>
      <c r="H9" s="79" t="s">
        <v>154</v>
      </c>
      <c r="I9" s="46"/>
      <c r="J9" s="46"/>
      <c r="K9" s="46"/>
      <c r="L9" s="46"/>
      <c r="M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13.5" thickBot="1" x14ac:dyDescent="0.25">
      <c r="A11" s="46" t="s">
        <v>155</v>
      </c>
      <c r="B11" s="122" t="s">
        <v>167</v>
      </c>
      <c r="C11" s="80">
        <f>'[6]2. Hours'!M23</f>
        <v>0.16780338265733577</v>
      </c>
      <c r="D11" s="81"/>
      <c r="E11" s="80">
        <f>1-C11</f>
        <v>0.83219661734266426</v>
      </c>
      <c r="F11" s="110" t="s">
        <v>173</v>
      </c>
      <c r="G11" s="110"/>
      <c r="H11" s="80">
        <f>SUM(C11:G11)</f>
        <v>1</v>
      </c>
      <c r="I11" s="46"/>
      <c r="J11" s="46"/>
      <c r="K11" s="46"/>
      <c r="L11" s="46"/>
      <c r="M11" s="46"/>
    </row>
    <row r="12" spans="1:15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x14ac:dyDescent="0.2">
      <c r="A13" s="46"/>
      <c r="B13" s="46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  <c r="N13" s="46"/>
      <c r="O13" s="46"/>
    </row>
    <row r="14" spans="1:15" ht="13.5" thickBot="1" x14ac:dyDescent="0.25">
      <c r="A14" s="46" t="s">
        <v>156</v>
      </c>
      <c r="B14" s="46"/>
      <c r="C14" s="82">
        <f>H14*C11</f>
        <v>2956.0411692298926</v>
      </c>
      <c r="D14" s="110" t="s">
        <v>173</v>
      </c>
      <c r="E14" s="82">
        <f>H14*E11</f>
        <v>14660.058830770107</v>
      </c>
      <c r="F14" s="110" t="s">
        <v>173</v>
      </c>
      <c r="G14" s="123" t="s">
        <v>157</v>
      </c>
      <c r="H14" s="84">
        <v>17616.099999999999</v>
      </c>
      <c r="I14" s="124"/>
      <c r="J14" s="46"/>
      <c r="K14" s="46"/>
      <c r="L14" s="46"/>
      <c r="M14" s="46"/>
      <c r="N14" s="46"/>
      <c r="O14" s="46"/>
    </row>
    <row r="15" spans="1:15" ht="13.5" thickTop="1" x14ac:dyDescent="0.2">
      <c r="A15" s="46"/>
      <c r="B15" s="46"/>
      <c r="C15" s="57"/>
      <c r="D15" s="57"/>
      <c r="E15" s="125" t="s">
        <v>184</v>
      </c>
      <c r="F15" s="86"/>
      <c r="G15" s="57"/>
      <c r="H15" s="57"/>
      <c r="I15" s="57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57"/>
      <c r="D16" s="57"/>
      <c r="G16" s="57"/>
      <c r="H16" s="57"/>
      <c r="I16" s="57"/>
      <c r="J16" s="46"/>
      <c r="K16" s="46"/>
      <c r="L16" s="46"/>
      <c r="M16" s="46"/>
      <c r="N16" s="46"/>
      <c r="O16" s="46"/>
    </row>
    <row r="17" spans="1:15" ht="15" x14ac:dyDescent="0.25">
      <c r="A17" s="46"/>
      <c r="B17" s="46"/>
      <c r="C17" s="55"/>
      <c r="D17" s="55"/>
      <c r="E17" s="55"/>
      <c r="F17" s="55"/>
      <c r="G17" s="55"/>
      <c r="H17" s="55"/>
      <c r="I17" s="55"/>
      <c r="J17" s="46"/>
      <c r="K17" s="46"/>
      <c r="L17" s="46"/>
      <c r="M17" s="46"/>
      <c r="N17" s="46"/>
      <c r="O17" s="46"/>
    </row>
    <row r="18" spans="1:15" ht="15" x14ac:dyDescent="0.25">
      <c r="A18" s="46"/>
      <c r="B18" s="46"/>
      <c r="C18" s="55"/>
      <c r="D18" s="55"/>
      <c r="E18" s="55"/>
      <c r="F18" s="55"/>
      <c r="G18" s="55"/>
      <c r="H18" s="55"/>
      <c r="I18" s="55"/>
      <c r="J18" s="46"/>
      <c r="K18" s="46"/>
      <c r="L18" s="46"/>
      <c r="M18" s="46"/>
      <c r="N18" s="46"/>
      <c r="O18" s="46"/>
    </row>
    <row r="19" spans="1:15" ht="15" x14ac:dyDescent="0.25">
      <c r="A19" s="46"/>
      <c r="B19" s="46"/>
      <c r="C19" s="55"/>
      <c r="D19" s="55"/>
      <c r="E19" s="55"/>
      <c r="F19" s="55"/>
      <c r="G19" s="55"/>
      <c r="H19" s="55"/>
      <c r="I19" s="55"/>
      <c r="J19" s="46"/>
      <c r="K19" s="46"/>
      <c r="L19" s="46"/>
      <c r="M19" s="46"/>
      <c r="N19" s="46"/>
      <c r="O19" s="46"/>
    </row>
    <row r="20" spans="1:15" ht="15" x14ac:dyDescent="0.25">
      <c r="A20" s="46"/>
      <c r="B20" s="46"/>
      <c r="C20" s="55"/>
      <c r="D20" s="55"/>
      <c r="E20" s="55"/>
      <c r="F20" s="55"/>
      <c r="G20" s="55"/>
      <c r="H20" s="55"/>
      <c r="I20" s="55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FC02-F73E-4C12-B623-882BAEF9E1EC}">
  <sheetPr>
    <tabColor rgb="FF99FFCC"/>
  </sheetPr>
  <dimension ref="B1:H43"/>
  <sheetViews>
    <sheetView showGridLines="0" zoomScaleNormal="100" workbookViewId="0">
      <selection activeCell="AC29" sqref="AC29"/>
    </sheetView>
  </sheetViews>
  <sheetFormatPr defaultColWidth="9.28515625" defaultRowHeight="15" x14ac:dyDescent="0.25"/>
  <cols>
    <col min="1" max="1" width="2.7109375" style="2" customWidth="1"/>
    <col min="2" max="3" width="20.7109375" style="2" customWidth="1"/>
    <col min="4" max="5" width="15.7109375" style="2" customWidth="1"/>
    <col min="6" max="6" width="14.7109375" style="2" customWidth="1"/>
    <col min="7" max="7" width="13.7109375" style="2" customWidth="1"/>
    <col min="8" max="8" width="16.5703125" style="2" customWidth="1"/>
    <col min="9" max="16384" width="9.28515625" style="2"/>
  </cols>
  <sheetData>
    <row r="1" spans="2:8" x14ac:dyDescent="0.25">
      <c r="G1" s="27" t="s">
        <v>3</v>
      </c>
      <c r="H1" s="5">
        <f>EBNUMBER</f>
        <v>0</v>
      </c>
    </row>
    <row r="2" spans="2:8" x14ac:dyDescent="0.25">
      <c r="G2" s="27" t="s">
        <v>4</v>
      </c>
      <c r="H2" s="6"/>
    </row>
    <row r="3" spans="2:8" x14ac:dyDescent="0.25">
      <c r="G3" s="27" t="s">
        <v>5</v>
      </c>
      <c r="H3" s="6"/>
    </row>
    <row r="4" spans="2:8" x14ac:dyDescent="0.25">
      <c r="G4" s="27" t="s">
        <v>6</v>
      </c>
      <c r="H4" s="6"/>
    </row>
    <row r="5" spans="2:8" x14ac:dyDescent="0.25">
      <c r="G5" s="27" t="s">
        <v>7</v>
      </c>
      <c r="H5" s="7"/>
    </row>
    <row r="6" spans="2:8" x14ac:dyDescent="0.25">
      <c r="G6" s="27"/>
      <c r="H6" s="5"/>
    </row>
    <row r="7" spans="2:8" x14ac:dyDescent="0.25">
      <c r="G7" s="27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2" spans="2:8" x14ac:dyDescent="0.25">
      <c r="B12"/>
      <c r="C12" s="11" t="s">
        <v>11</v>
      </c>
      <c r="D12" s="28">
        <v>2017</v>
      </c>
      <c r="E12"/>
      <c r="F12" s="9"/>
      <c r="G12" s="9"/>
    </row>
    <row r="13" spans="2:8" x14ac:dyDescent="0.25">
      <c r="B13"/>
      <c r="C13"/>
      <c r="D13"/>
      <c r="E13" s="13"/>
      <c r="F13" s="9"/>
      <c r="G13" s="9"/>
    </row>
    <row r="14" spans="2:8" ht="15.75" x14ac:dyDescent="0.25">
      <c r="B14" s="127" t="s">
        <v>13</v>
      </c>
      <c r="C14" s="127"/>
      <c r="D14" s="127"/>
      <c r="E14" s="127"/>
      <c r="F14" s="127"/>
      <c r="G14" s="127"/>
    </row>
    <row r="15" spans="2:8" ht="15.75" thickBot="1" x14ac:dyDescent="0.3">
      <c r="B15"/>
      <c r="C15"/>
      <c r="D15"/>
      <c r="E15"/>
      <c r="F15" s="9"/>
      <c r="G15" s="9"/>
    </row>
    <row r="16" spans="2:8" ht="15.75" thickBot="1" x14ac:dyDescent="0.3">
      <c r="B16" s="128" t="s">
        <v>14</v>
      </c>
      <c r="C16" s="129"/>
      <c r="D16" s="130" t="s">
        <v>15</v>
      </c>
      <c r="E16" s="130" t="s">
        <v>16</v>
      </c>
      <c r="F16" s="130" t="s">
        <v>17</v>
      </c>
      <c r="G16" s="130" t="s">
        <v>18</v>
      </c>
    </row>
    <row r="17" spans="2:7" ht="15.75" thickBot="1" x14ac:dyDescent="0.3">
      <c r="B17" s="134" t="s">
        <v>19</v>
      </c>
      <c r="C17" s="134" t="s">
        <v>20</v>
      </c>
      <c r="D17" s="131"/>
      <c r="E17" s="131"/>
      <c r="F17" s="133"/>
      <c r="G17" s="133"/>
    </row>
    <row r="18" spans="2:7" ht="15.75" thickBot="1" x14ac:dyDescent="0.3">
      <c r="B18" s="135"/>
      <c r="C18" s="135"/>
      <c r="D18" s="132"/>
      <c r="E18" s="132"/>
      <c r="F18" s="14" t="s">
        <v>21</v>
      </c>
      <c r="G18" s="14" t="s">
        <v>21</v>
      </c>
    </row>
    <row r="19" spans="2:7" ht="77.25" thickBot="1" x14ac:dyDescent="0.3">
      <c r="B19" s="15" t="s">
        <v>22</v>
      </c>
      <c r="C19" s="16" t="s">
        <v>23</v>
      </c>
      <c r="D19" s="16" t="s">
        <v>24</v>
      </c>
      <c r="E19" s="16" t="s">
        <v>25</v>
      </c>
      <c r="F19" s="17">
        <v>2030.44</v>
      </c>
      <c r="G19" s="17">
        <f>F19</f>
        <v>2030.44</v>
      </c>
    </row>
    <row r="20" spans="2:7" ht="90" thickBot="1" x14ac:dyDescent="0.3">
      <c r="B20" s="15" t="s">
        <v>22</v>
      </c>
      <c r="C20" s="16" t="s">
        <v>23</v>
      </c>
      <c r="D20" s="16" t="s">
        <v>53</v>
      </c>
      <c r="E20" s="16" t="s">
        <v>54</v>
      </c>
      <c r="F20" s="17">
        <v>0</v>
      </c>
      <c r="G20" s="17">
        <f t="shared" ref="G20:G39" si="0">F20</f>
        <v>0</v>
      </c>
    </row>
    <row r="21" spans="2:7" ht="77.25" thickBot="1" x14ac:dyDescent="0.3">
      <c r="B21" s="15" t="s">
        <v>22</v>
      </c>
      <c r="C21" s="16" t="s">
        <v>23</v>
      </c>
      <c r="D21" s="16" t="s">
        <v>28</v>
      </c>
      <c r="E21" s="16" t="s">
        <v>25</v>
      </c>
      <c r="F21" s="17">
        <v>120752.22</v>
      </c>
      <c r="G21" s="17">
        <f t="shared" si="0"/>
        <v>120752.22</v>
      </c>
    </row>
    <row r="22" spans="2:7" ht="77.25" thickBot="1" x14ac:dyDescent="0.3">
      <c r="B22" s="15" t="s">
        <v>22</v>
      </c>
      <c r="C22" s="16" t="s">
        <v>23</v>
      </c>
      <c r="D22" s="16" t="s">
        <v>55</v>
      </c>
      <c r="E22" s="16" t="s">
        <v>72</v>
      </c>
      <c r="F22" s="17">
        <v>10345.48</v>
      </c>
      <c r="G22" s="17">
        <f t="shared" si="0"/>
        <v>10345.48</v>
      </c>
    </row>
    <row r="23" spans="2:7" ht="77.25" thickBot="1" x14ac:dyDescent="0.3">
      <c r="B23" s="15" t="s">
        <v>22</v>
      </c>
      <c r="C23" s="16" t="s">
        <v>23</v>
      </c>
      <c r="D23" s="16" t="s">
        <v>57</v>
      </c>
      <c r="E23" s="16" t="s">
        <v>25</v>
      </c>
      <c r="F23" s="17">
        <f>2005+769.08</f>
        <v>2774.08</v>
      </c>
      <c r="G23" s="17">
        <f t="shared" si="0"/>
        <v>2774.08</v>
      </c>
    </row>
    <row r="24" spans="2:7" ht="77.25" thickBot="1" x14ac:dyDescent="0.3">
      <c r="B24" s="15" t="s">
        <v>22</v>
      </c>
      <c r="C24" s="16" t="s">
        <v>23</v>
      </c>
      <c r="D24" s="18" t="s">
        <v>32</v>
      </c>
      <c r="E24" s="16" t="s">
        <v>25</v>
      </c>
      <c r="F24" s="17">
        <v>7800</v>
      </c>
      <c r="G24" s="17">
        <f t="shared" si="0"/>
        <v>7800</v>
      </c>
    </row>
    <row r="25" spans="2:7" ht="77.25" thickBot="1" x14ac:dyDescent="0.3">
      <c r="B25" s="15" t="s">
        <v>22</v>
      </c>
      <c r="C25" s="16" t="s">
        <v>23</v>
      </c>
      <c r="D25" s="16" t="s">
        <v>33</v>
      </c>
      <c r="E25" s="16" t="s">
        <v>72</v>
      </c>
      <c r="F25" s="17">
        <v>34404.74</v>
      </c>
      <c r="G25" s="17">
        <f t="shared" si="0"/>
        <v>34404.74</v>
      </c>
    </row>
    <row r="26" spans="2:7" ht="77.25" thickBot="1" x14ac:dyDescent="0.3">
      <c r="B26" s="15" t="s">
        <v>22</v>
      </c>
      <c r="C26" s="16" t="s">
        <v>23</v>
      </c>
      <c r="D26" s="18" t="s">
        <v>34</v>
      </c>
      <c r="E26" s="16" t="s">
        <v>72</v>
      </c>
      <c r="F26" s="17">
        <v>12634.87</v>
      </c>
      <c r="G26" s="17">
        <f t="shared" si="0"/>
        <v>12634.87</v>
      </c>
    </row>
    <row r="27" spans="2:7" ht="77.25" thickBot="1" x14ac:dyDescent="0.3">
      <c r="B27" s="15" t="s">
        <v>22</v>
      </c>
      <c r="C27" s="16" t="s">
        <v>23</v>
      </c>
      <c r="D27" s="18" t="s">
        <v>35</v>
      </c>
      <c r="E27" s="16" t="s">
        <v>72</v>
      </c>
      <c r="F27" s="17">
        <v>40363.4</v>
      </c>
      <c r="G27" s="17">
        <f t="shared" si="0"/>
        <v>40363.4</v>
      </c>
    </row>
    <row r="28" spans="2:7" ht="77.25" thickBot="1" x14ac:dyDescent="0.3">
      <c r="B28" s="15" t="s">
        <v>22</v>
      </c>
      <c r="C28" s="16" t="s">
        <v>23</v>
      </c>
      <c r="D28" s="16" t="s">
        <v>36</v>
      </c>
      <c r="E28" s="16" t="s">
        <v>72</v>
      </c>
      <c r="F28" s="17">
        <v>109621.63</v>
      </c>
      <c r="G28" s="17">
        <f t="shared" si="0"/>
        <v>109621.63</v>
      </c>
    </row>
    <row r="29" spans="2:7" ht="77.25" thickBot="1" x14ac:dyDescent="0.3">
      <c r="B29" s="15" t="s">
        <v>22</v>
      </c>
      <c r="C29" s="16" t="s">
        <v>23</v>
      </c>
      <c r="D29" s="16" t="s">
        <v>37</v>
      </c>
      <c r="E29" s="16" t="s">
        <v>72</v>
      </c>
      <c r="F29" s="17">
        <v>12524.76</v>
      </c>
      <c r="G29" s="17">
        <f t="shared" si="0"/>
        <v>12524.76</v>
      </c>
    </row>
    <row r="30" spans="2:7" ht="115.5" thickBot="1" x14ac:dyDescent="0.3">
      <c r="B30" s="15" t="s">
        <v>22</v>
      </c>
      <c r="C30" s="16" t="s">
        <v>23</v>
      </c>
      <c r="D30" s="16" t="s">
        <v>38</v>
      </c>
      <c r="E30" s="16" t="s">
        <v>73</v>
      </c>
      <c r="F30" s="17">
        <v>18157.849999999999</v>
      </c>
      <c r="G30" s="17">
        <f t="shared" si="0"/>
        <v>18157.849999999999</v>
      </c>
    </row>
    <row r="31" spans="2:7" ht="115.5" thickBot="1" x14ac:dyDescent="0.3">
      <c r="B31" s="15" t="s">
        <v>22</v>
      </c>
      <c r="C31" s="16" t="s">
        <v>23</v>
      </c>
      <c r="D31" s="18" t="s">
        <v>40</v>
      </c>
      <c r="E31" s="16" t="s">
        <v>73</v>
      </c>
      <c r="F31" s="17">
        <v>1438.98</v>
      </c>
      <c r="G31" s="17">
        <f t="shared" si="0"/>
        <v>1438.98</v>
      </c>
    </row>
    <row r="32" spans="2:7" ht="77.25" thickBot="1" x14ac:dyDescent="0.3">
      <c r="B32" s="15" t="s">
        <v>22</v>
      </c>
      <c r="C32" s="16" t="s">
        <v>23</v>
      </c>
      <c r="D32" s="16" t="s">
        <v>41</v>
      </c>
      <c r="E32" s="16" t="s">
        <v>72</v>
      </c>
      <c r="F32" s="17">
        <v>31359.95</v>
      </c>
      <c r="G32" s="17">
        <f t="shared" si="0"/>
        <v>31359.95</v>
      </c>
    </row>
    <row r="33" spans="2:7" ht="77.25" thickBot="1" x14ac:dyDescent="0.3">
      <c r="B33" s="15" t="s">
        <v>22</v>
      </c>
      <c r="C33" s="16" t="s">
        <v>23</v>
      </c>
      <c r="D33" s="18" t="s">
        <v>42</v>
      </c>
      <c r="E33" s="16" t="s">
        <v>72</v>
      </c>
      <c r="F33" s="17">
        <v>5437.41</v>
      </c>
      <c r="G33" s="17">
        <f t="shared" si="0"/>
        <v>5437.41</v>
      </c>
    </row>
    <row r="34" spans="2:7" ht="77.25" thickBot="1" x14ac:dyDescent="0.3">
      <c r="B34" s="15" t="s">
        <v>22</v>
      </c>
      <c r="C34" s="16" t="s">
        <v>23</v>
      </c>
      <c r="D34" s="18" t="s">
        <v>43</v>
      </c>
      <c r="E34" s="16" t="s">
        <v>72</v>
      </c>
      <c r="F34" s="17">
        <v>3187.35</v>
      </c>
      <c r="G34" s="17">
        <f t="shared" si="0"/>
        <v>3187.35</v>
      </c>
    </row>
    <row r="35" spans="2:7" ht="77.25" thickBot="1" x14ac:dyDescent="0.3">
      <c r="B35" s="15" t="s">
        <v>22</v>
      </c>
      <c r="C35" s="16" t="s">
        <v>23</v>
      </c>
      <c r="D35" s="18" t="s">
        <v>44</v>
      </c>
      <c r="E35" s="16" t="s">
        <v>72</v>
      </c>
      <c r="F35" s="17">
        <v>10548.26</v>
      </c>
      <c r="G35" s="17">
        <f t="shared" si="0"/>
        <v>10548.26</v>
      </c>
    </row>
    <row r="36" spans="2:7" ht="77.25" thickBot="1" x14ac:dyDescent="0.3">
      <c r="B36" s="15" t="s">
        <v>22</v>
      </c>
      <c r="C36" s="16" t="s">
        <v>23</v>
      </c>
      <c r="D36" s="18" t="s">
        <v>45</v>
      </c>
      <c r="E36" s="16" t="s">
        <v>72</v>
      </c>
      <c r="F36" s="17">
        <v>3917.16</v>
      </c>
      <c r="G36" s="17">
        <f t="shared" si="0"/>
        <v>3917.16</v>
      </c>
    </row>
    <row r="37" spans="2:7" ht="77.25" thickBot="1" x14ac:dyDescent="0.3">
      <c r="B37" s="15" t="s">
        <v>22</v>
      </c>
      <c r="C37" s="16" t="s">
        <v>23</v>
      </c>
      <c r="D37" s="18" t="s">
        <v>46</v>
      </c>
      <c r="E37" s="16" t="s">
        <v>72</v>
      </c>
      <c r="F37" s="17">
        <v>52990.33</v>
      </c>
      <c r="G37" s="17">
        <f t="shared" si="0"/>
        <v>52990.33</v>
      </c>
    </row>
    <row r="38" spans="2:7" ht="115.5" thickBot="1" x14ac:dyDescent="0.3">
      <c r="B38" s="15" t="s">
        <v>22</v>
      </c>
      <c r="C38" s="16" t="s">
        <v>23</v>
      </c>
      <c r="D38" s="16" t="s">
        <v>47</v>
      </c>
      <c r="E38" s="16" t="s">
        <v>73</v>
      </c>
      <c r="F38" s="17">
        <v>7915.78</v>
      </c>
      <c r="G38" s="17">
        <f t="shared" si="0"/>
        <v>7915.78</v>
      </c>
    </row>
    <row r="39" spans="2:7" ht="115.5" thickBot="1" x14ac:dyDescent="0.3">
      <c r="B39" s="15" t="s">
        <v>22</v>
      </c>
      <c r="C39" s="16" t="s">
        <v>23</v>
      </c>
      <c r="D39" s="16" t="s">
        <v>48</v>
      </c>
      <c r="E39" s="16" t="s">
        <v>73</v>
      </c>
      <c r="F39" s="17">
        <v>-471.41</v>
      </c>
      <c r="G39" s="17">
        <f t="shared" si="0"/>
        <v>-471.41</v>
      </c>
    </row>
    <row r="40" spans="2:7" ht="15.75" thickBot="1" x14ac:dyDescent="0.3">
      <c r="B40" s="19"/>
      <c r="C40" s="18"/>
      <c r="D40" s="18"/>
      <c r="E40" s="18"/>
      <c r="F40" s="20"/>
      <c r="G40" s="20"/>
    </row>
    <row r="41" spans="2:7" ht="15.75" thickBot="1" x14ac:dyDescent="0.3">
      <c r="B41" s="19"/>
      <c r="C41" s="18"/>
      <c r="D41" s="18"/>
      <c r="E41" s="21" t="s">
        <v>49</v>
      </c>
      <c r="F41" s="22">
        <f>SUM(F19:F39)</f>
        <v>487733.27999999997</v>
      </c>
      <c r="G41" s="22">
        <f>SUM(G19:G39)</f>
        <v>487733.27999999997</v>
      </c>
    </row>
    <row r="42" spans="2:7" ht="15.75" thickBot="1" x14ac:dyDescent="0.3">
      <c r="B42" s="19"/>
      <c r="C42" s="18"/>
      <c r="D42" s="18"/>
      <c r="E42" s="18"/>
      <c r="F42" s="20"/>
      <c r="G42" s="20"/>
    </row>
    <row r="43" spans="2:7" x14ac:dyDescent="0.25">
      <c r="B43"/>
      <c r="C43"/>
      <c r="D43"/>
      <c r="E43"/>
      <c r="F43" s="9"/>
      <c r="G43" s="9"/>
    </row>
  </sheetData>
  <mergeCells count="10">
    <mergeCell ref="B9:G9"/>
    <mergeCell ref="B10:G10"/>
    <mergeCell ref="B14:G14"/>
    <mergeCell ref="B16:C16"/>
    <mergeCell ref="D16:D18"/>
    <mergeCell ref="E16:E18"/>
    <mergeCell ref="F16:F17"/>
    <mergeCell ref="G16:G17"/>
    <mergeCell ref="B17:B18"/>
    <mergeCell ref="C17:C18"/>
  </mergeCells>
  <dataValidations count="1">
    <dataValidation allowBlank="1" showInputMessage="1" showErrorMessage="1" promptTitle="Date Format" prompt="E.g:  &quot;August 1, 2011&quot;" sqref="H7" xr:uid="{3E3F3F61-5847-4C8F-9CA7-EFBE58CD8FF0}"/>
  </dataValidations>
  <pageMargins left="0.7" right="0.7" top="0.75" bottom="0.75" header="0.3" footer="0.3"/>
  <pageSetup scale="66" orientation="portrait" r:id="rId1"/>
  <rowBreaks count="1" manualBreakCount="1">
    <brk id="28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F5A5-B41A-46CF-861A-23882EF6B197}">
  <sheetPr>
    <tabColor rgb="FF99FFCC"/>
    <pageSetUpPr fitToPage="1"/>
  </sheetPr>
  <dimension ref="A1:M75"/>
  <sheetViews>
    <sheetView zoomScale="110" zoomScaleNormal="110" workbookViewId="0">
      <selection activeCell="AC29" sqref="AC29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118" t="s">
        <v>176</v>
      </c>
    </row>
    <row r="2" spans="1:13" x14ac:dyDescent="0.25">
      <c r="A2" s="29" t="s">
        <v>77</v>
      </c>
      <c r="G2" s="46"/>
      <c r="K2" s="35"/>
    </row>
    <row r="3" spans="1:13" x14ac:dyDescent="0.25">
      <c r="A3" s="36" t="s">
        <v>196</v>
      </c>
      <c r="G3" s="55"/>
      <c r="K3" s="37"/>
    </row>
    <row r="4" spans="1:13" x14ac:dyDescent="0.25">
      <c r="G4" s="46"/>
    </row>
    <row r="5" spans="1:13" x14ac:dyDescent="0.25">
      <c r="E5" s="38" t="s">
        <v>79</v>
      </c>
      <c r="G5" s="47"/>
      <c r="I5" s="30"/>
      <c r="J5" s="30"/>
    </row>
    <row r="6" spans="1:13" ht="45" x14ac:dyDescent="0.2">
      <c r="B6" s="111" t="s">
        <v>80</v>
      </c>
      <c r="C6" s="112" t="s">
        <v>81</v>
      </c>
      <c r="D6" s="113" t="s">
        <v>178</v>
      </c>
      <c r="E6" s="114" t="s">
        <v>83</v>
      </c>
      <c r="F6" s="115"/>
      <c r="G6" s="116" t="s">
        <v>84</v>
      </c>
      <c r="H6" s="112"/>
      <c r="I6" s="111" t="s">
        <v>85</v>
      </c>
      <c r="J6" s="30"/>
      <c r="K6" s="30"/>
    </row>
    <row r="7" spans="1:13" x14ac:dyDescent="0.25">
      <c r="D7" s="44"/>
      <c r="G7" s="46"/>
    </row>
    <row r="8" spans="1:13" x14ac:dyDescent="0.25">
      <c r="A8" s="45" t="s">
        <v>86</v>
      </c>
      <c r="D8" s="44"/>
      <c r="G8" s="46"/>
    </row>
    <row r="9" spans="1:13" x14ac:dyDescent="0.25">
      <c r="A9" s="46" t="s">
        <v>87</v>
      </c>
      <c r="B9" s="47">
        <v>5016</v>
      </c>
      <c r="C9" s="88" t="s">
        <v>163</v>
      </c>
      <c r="D9" s="93">
        <v>2030.44</v>
      </c>
      <c r="E9" s="90">
        <v>1</v>
      </c>
      <c r="F9" s="91"/>
      <c r="G9" s="92">
        <f t="shared" ref="G9:G22" si="0">D9*E9</f>
        <v>2030.44</v>
      </c>
      <c r="I9" s="31">
        <f t="shared" ref="I9:I22" si="1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88" t="s">
        <v>164</v>
      </c>
      <c r="D10" s="93"/>
      <c r="E10" s="90">
        <v>1</v>
      </c>
      <c r="F10" s="91"/>
      <c r="G10" s="92">
        <f t="shared" si="0"/>
        <v>0</v>
      </c>
      <c r="I10" s="31">
        <f t="shared" si="1"/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88" t="s">
        <v>165</v>
      </c>
      <c r="D11" s="93">
        <v>120752.22</v>
      </c>
      <c r="E11" s="90">
        <v>1</v>
      </c>
      <c r="F11" s="91"/>
      <c r="G11" s="92">
        <f t="shared" si="0"/>
        <v>120752.22</v>
      </c>
      <c r="I11" s="31">
        <f t="shared" si="1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88" t="s">
        <v>90</v>
      </c>
      <c r="D12" s="93">
        <v>59656.32</v>
      </c>
      <c r="E12" s="94">
        <f>(1-'[7]2. Hours'!$M$23)</f>
        <v>0.88826004912135048</v>
      </c>
      <c r="F12" s="95"/>
      <c r="G12" s="92">
        <f t="shared" si="0"/>
        <v>52990.325733599006</v>
      </c>
      <c r="H12" s="46"/>
      <c r="I12" s="55">
        <f t="shared" si="1"/>
        <v>6665.9942664009941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88" t="s">
        <v>92</v>
      </c>
      <c r="D13" s="93">
        <v>38732.730000000003</v>
      </c>
      <c r="E13" s="94">
        <f>(1-'[7]2. Hours'!$M$23)</f>
        <v>0.88826004912135048</v>
      </c>
      <c r="F13" s="95"/>
      <c r="G13" s="92">
        <f t="shared" si="0"/>
        <v>34404.736652404012</v>
      </c>
      <c r="H13" s="46"/>
      <c r="I13" s="55">
        <f t="shared" si="1"/>
        <v>4327.9933475959915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88">
        <v>5025</v>
      </c>
      <c r="D14" s="93">
        <v>11646.91</v>
      </c>
      <c r="E14" s="94">
        <f>(1-'[7]2. Hours'!$M$23)</f>
        <v>0.88826004912135048</v>
      </c>
      <c r="F14" s="95"/>
      <c r="G14" s="92">
        <f t="shared" si="0"/>
        <v>10345.484848711949</v>
      </c>
      <c r="H14" s="46"/>
      <c r="I14" s="55">
        <f t="shared" si="1"/>
        <v>1301.425151288051</v>
      </c>
      <c r="J14" s="31"/>
      <c r="K14" s="31"/>
    </row>
    <row r="15" spans="1:13" x14ac:dyDescent="0.25">
      <c r="A15" s="46" t="s">
        <v>94</v>
      </c>
      <c r="B15" s="47">
        <v>5026</v>
      </c>
      <c r="C15" s="88">
        <v>5026</v>
      </c>
      <c r="D15" s="93">
        <v>884.12</v>
      </c>
      <c r="E15" s="94">
        <v>0</v>
      </c>
      <c r="F15" s="95"/>
      <c r="G15" s="92">
        <f t="shared" si="0"/>
        <v>0</v>
      </c>
      <c r="H15" s="46"/>
      <c r="I15" s="55">
        <f t="shared" si="1"/>
        <v>884.12</v>
      </c>
      <c r="J15" s="31"/>
      <c r="K15" s="31"/>
    </row>
    <row r="16" spans="1:13" hidden="1" x14ac:dyDescent="0.25">
      <c r="A16" s="46" t="s">
        <v>95</v>
      </c>
      <c r="B16" s="47">
        <v>5027</v>
      </c>
      <c r="C16" s="88">
        <v>5027</v>
      </c>
      <c r="D16" s="96"/>
      <c r="E16" s="94">
        <v>0</v>
      </c>
      <c r="F16" s="95"/>
      <c r="G16" s="92">
        <f t="shared" si="0"/>
        <v>0</v>
      </c>
      <c r="H16" s="46"/>
      <c r="I16" s="55">
        <f t="shared" si="1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88">
        <v>5028</v>
      </c>
      <c r="D17" s="96"/>
      <c r="E17" s="94">
        <v>0</v>
      </c>
      <c r="F17" s="95"/>
      <c r="G17" s="92">
        <f t="shared" si="0"/>
        <v>0</v>
      </c>
      <c r="H17" s="46"/>
      <c r="I17" s="55">
        <f t="shared" si="1"/>
        <v>0</v>
      </c>
      <c r="J17" s="31"/>
      <c r="K17" s="31"/>
    </row>
    <row r="18" spans="1:11" x14ac:dyDescent="0.25">
      <c r="A18" s="46" t="s">
        <v>166</v>
      </c>
      <c r="B18" s="47">
        <v>5040</v>
      </c>
      <c r="C18" s="88">
        <v>5040</v>
      </c>
      <c r="D18" s="93">
        <v>0</v>
      </c>
      <c r="E18" s="94">
        <v>1</v>
      </c>
      <c r="F18" s="95"/>
      <c r="G18" s="92">
        <f>D18*E18</f>
        <v>0</v>
      </c>
      <c r="H18" s="46"/>
      <c r="I18" s="55">
        <f t="shared" si="1"/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88">
        <v>5065</v>
      </c>
      <c r="D19" s="93">
        <v>2005</v>
      </c>
      <c r="E19" s="94">
        <v>1</v>
      </c>
      <c r="F19" s="95"/>
      <c r="G19" s="92">
        <f t="shared" si="0"/>
        <v>2005</v>
      </c>
      <c r="H19" s="46"/>
      <c r="I19" s="55">
        <f t="shared" si="1"/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88">
        <v>5066</v>
      </c>
      <c r="D20" s="93">
        <v>0</v>
      </c>
      <c r="E20" s="94">
        <v>1</v>
      </c>
      <c r="F20" s="95"/>
      <c r="G20" s="92">
        <f t="shared" si="0"/>
        <v>0</v>
      </c>
      <c r="H20" s="46"/>
      <c r="I20" s="55">
        <f t="shared" si="1"/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88" t="s">
        <v>101</v>
      </c>
      <c r="D21" s="93">
        <v>14224.29</v>
      </c>
      <c r="E21" s="94">
        <f>(1-'[7]2. Hours'!$M$23)</f>
        <v>0.88826004912135048</v>
      </c>
      <c r="F21" s="91"/>
      <c r="G21" s="92">
        <f t="shared" si="0"/>
        <v>12634.868534116335</v>
      </c>
      <c r="I21" s="31">
        <f t="shared" si="1"/>
        <v>1589.4214658836663</v>
      </c>
      <c r="J21" s="31"/>
      <c r="K21" s="31"/>
    </row>
    <row r="22" spans="1:11" x14ac:dyDescent="0.25">
      <c r="A22" s="46" t="s">
        <v>102</v>
      </c>
      <c r="B22" s="47">
        <v>5098</v>
      </c>
      <c r="C22" s="88" t="s">
        <v>103</v>
      </c>
      <c r="D22" s="93">
        <v>7800</v>
      </c>
      <c r="E22" s="94">
        <v>1</v>
      </c>
      <c r="F22" s="91"/>
      <c r="G22" s="92">
        <f t="shared" si="0"/>
        <v>7800</v>
      </c>
      <c r="I22" s="31">
        <f t="shared" si="1"/>
        <v>0</v>
      </c>
      <c r="J22" s="31"/>
      <c r="K22" s="31"/>
    </row>
    <row r="23" spans="1:11" hidden="1" x14ac:dyDescent="0.25">
      <c r="A23" s="46"/>
      <c r="B23" s="47"/>
      <c r="C23" s="88"/>
      <c r="D23" s="96"/>
      <c r="E23" s="94"/>
      <c r="F23" s="91"/>
      <c r="G23" s="92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88"/>
      <c r="D24" s="96"/>
      <c r="E24" s="94">
        <v>0</v>
      </c>
      <c r="F24" s="91"/>
      <c r="G24" s="92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88"/>
      <c r="D25" s="96"/>
      <c r="E25" s="94">
        <v>0</v>
      </c>
      <c r="F25" s="91"/>
      <c r="G25" s="92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88">
        <v>5194</v>
      </c>
      <c r="D26" s="93">
        <v>12236.62</v>
      </c>
      <c r="E26" s="94">
        <v>0</v>
      </c>
      <c r="F26" s="91"/>
      <c r="G26" s="92">
        <f t="shared" si="2"/>
        <v>0</v>
      </c>
      <c r="I26" s="31">
        <f t="shared" si="3"/>
        <v>12236.62</v>
      </c>
      <c r="J26" s="31"/>
      <c r="K26" s="31"/>
    </row>
    <row r="27" spans="1:11" x14ac:dyDescent="0.25">
      <c r="A27" s="46" t="s">
        <v>107</v>
      </c>
      <c r="B27" s="47">
        <v>5195</v>
      </c>
      <c r="C27" s="88">
        <v>5195</v>
      </c>
      <c r="D27" s="93">
        <v>0</v>
      </c>
      <c r="E27" s="94">
        <v>0</v>
      </c>
      <c r="F27" s="91"/>
      <c r="G27" s="92">
        <f t="shared" si="2"/>
        <v>0</v>
      </c>
      <c r="I27" s="31">
        <f t="shared" si="3"/>
        <v>0</v>
      </c>
      <c r="J27" s="31"/>
      <c r="K27" s="31"/>
    </row>
    <row r="28" spans="1:11" x14ac:dyDescent="0.25">
      <c r="A28" s="46" t="s">
        <v>108</v>
      </c>
      <c r="B28" s="47">
        <v>5310</v>
      </c>
      <c r="C28" s="88">
        <v>5310</v>
      </c>
      <c r="D28" s="93">
        <v>769.08</v>
      </c>
      <c r="E28" s="94">
        <v>1</v>
      </c>
      <c r="F28" s="91"/>
      <c r="G28" s="92">
        <f t="shared" si="2"/>
        <v>769.08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88">
        <v>5314</v>
      </c>
      <c r="D29" s="96"/>
      <c r="E29" s="94">
        <v>0</v>
      </c>
      <c r="F29" s="91"/>
      <c r="G29" s="92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88">
        <v>5315</v>
      </c>
      <c r="D30" s="93">
        <v>45440.97</v>
      </c>
      <c r="E30" s="94">
        <f>(1-'[7]2. Hours'!$M$23)</f>
        <v>0.88826004912135048</v>
      </c>
      <c r="F30" s="91"/>
      <c r="G30" s="92">
        <f t="shared" si="2"/>
        <v>40363.398244321812</v>
      </c>
      <c r="I30" s="31">
        <f t="shared" si="3"/>
        <v>5077.5717556781892</v>
      </c>
      <c r="J30" s="31"/>
      <c r="K30" s="31"/>
    </row>
    <row r="31" spans="1:11" x14ac:dyDescent="0.25">
      <c r="A31" s="46" t="s">
        <v>111</v>
      </c>
      <c r="B31" s="47">
        <v>5320</v>
      </c>
      <c r="C31" s="88">
        <v>5320</v>
      </c>
      <c r="D31" s="93">
        <v>88.28</v>
      </c>
      <c r="E31" s="94">
        <v>0</v>
      </c>
      <c r="F31" s="91"/>
      <c r="G31" s="92">
        <f t="shared" si="2"/>
        <v>0</v>
      </c>
      <c r="I31" s="31">
        <f t="shared" si="3"/>
        <v>88.28</v>
      </c>
      <c r="J31" s="31"/>
      <c r="K31" s="31"/>
    </row>
    <row r="32" spans="1:11" x14ac:dyDescent="0.25">
      <c r="A32" s="46" t="s">
        <v>112</v>
      </c>
      <c r="B32" s="47">
        <v>5335</v>
      </c>
      <c r="C32" s="88">
        <v>5335</v>
      </c>
      <c r="D32" s="93">
        <v>0</v>
      </c>
      <c r="E32" s="94">
        <v>0</v>
      </c>
      <c r="F32" s="91"/>
      <c r="G32" s="92">
        <f t="shared" si="2"/>
        <v>0</v>
      </c>
      <c r="I32" s="31">
        <f t="shared" si="3"/>
        <v>0</v>
      </c>
      <c r="J32" s="31"/>
      <c r="K32" s="31"/>
    </row>
    <row r="33" spans="1:12" x14ac:dyDescent="0.25">
      <c r="A33" s="46" t="s">
        <v>113</v>
      </c>
      <c r="B33" s="47">
        <v>5410</v>
      </c>
      <c r="C33" s="88">
        <v>5410</v>
      </c>
      <c r="D33" s="93">
        <v>115</v>
      </c>
      <c r="E33" s="94">
        <v>0</v>
      </c>
      <c r="F33" s="91"/>
      <c r="G33" s="92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88">
        <v>5515</v>
      </c>
      <c r="D34" s="96"/>
      <c r="E34" s="94">
        <v>0</v>
      </c>
      <c r="F34" s="91"/>
      <c r="G34" s="92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88">
        <v>5620</v>
      </c>
      <c r="D35" s="93">
        <v>20442.04</v>
      </c>
      <c r="E35" s="94">
        <f>(1-'[7]2. Hours'!$M$23)</f>
        <v>0.88826004912135048</v>
      </c>
      <c r="F35" s="91"/>
      <c r="G35" s="92">
        <f t="shared" si="2"/>
        <v>18157.847454540613</v>
      </c>
      <c r="I35" s="31">
        <f t="shared" si="3"/>
        <v>2284.1925454593875</v>
      </c>
      <c r="J35" s="31"/>
      <c r="K35" s="31"/>
    </row>
    <row r="36" spans="1:12" x14ac:dyDescent="0.25">
      <c r="A36" s="46" t="s">
        <v>116</v>
      </c>
      <c r="B36" s="47">
        <v>5630</v>
      </c>
      <c r="C36" s="88">
        <v>5630</v>
      </c>
      <c r="D36" s="93">
        <v>14100.33</v>
      </c>
      <c r="E36" s="94">
        <f>(1-'[7]2. Hours'!$M$23)</f>
        <v>0.88826004912135048</v>
      </c>
      <c r="F36" s="91"/>
      <c r="G36" s="92">
        <f t="shared" si="2"/>
        <v>12524.759818427252</v>
      </c>
      <c r="I36" s="31">
        <f t="shared" si="3"/>
        <v>1575.570181572748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88"/>
      <c r="D37" s="93">
        <v>0</v>
      </c>
      <c r="E37" s="94">
        <v>0</v>
      </c>
      <c r="F37" s="91"/>
      <c r="G37" s="92">
        <f>D37*E37</f>
        <v>0</v>
      </c>
      <c r="I37" s="31">
        <f>D37-G37</f>
        <v>0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88">
        <v>5635</v>
      </c>
      <c r="D38" s="93">
        <v>1620</v>
      </c>
      <c r="E38" s="94">
        <f>(1-'[7]2. Hours'!$M$23)</f>
        <v>0.88826004912135048</v>
      </c>
      <c r="F38" s="91"/>
      <c r="G38" s="92">
        <f t="shared" si="2"/>
        <v>1438.9812795765877</v>
      </c>
      <c r="H38" s="46"/>
      <c r="I38" s="31">
        <f t="shared" si="3"/>
        <v>181.01872042341233</v>
      </c>
      <c r="J38" s="31"/>
      <c r="K38" s="31"/>
    </row>
    <row r="39" spans="1:12" x14ac:dyDescent="0.25">
      <c r="A39" s="46" t="s">
        <v>119</v>
      </c>
      <c r="B39" s="47">
        <v>5665</v>
      </c>
      <c r="C39" s="88">
        <v>5665</v>
      </c>
      <c r="D39" s="93">
        <v>-530.71</v>
      </c>
      <c r="E39" s="94">
        <f>(1-'[7]2. Hours'!$M$23)</f>
        <v>0.88826004912135048</v>
      </c>
      <c r="F39" s="91"/>
      <c r="G39" s="92">
        <f t="shared" si="2"/>
        <v>-471.40849066919196</v>
      </c>
      <c r="H39" s="46"/>
      <c r="I39" s="31">
        <f t="shared" si="3"/>
        <v>-59.301509330808074</v>
      </c>
      <c r="J39" s="31"/>
      <c r="K39" s="31"/>
    </row>
    <row r="40" spans="1:12" x14ac:dyDescent="0.25">
      <c r="A40" s="46" t="s">
        <v>120</v>
      </c>
      <c r="B40" s="47">
        <v>5680</v>
      </c>
      <c r="C40" s="88">
        <v>5680</v>
      </c>
      <c r="D40" s="93">
        <v>0</v>
      </c>
      <c r="E40" s="94">
        <v>0</v>
      </c>
      <c r="F40" s="91"/>
      <c r="G40" s="92">
        <f t="shared" si="2"/>
        <v>0</v>
      </c>
      <c r="H40" s="46"/>
      <c r="I40" s="31">
        <f t="shared" si="3"/>
        <v>0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88"/>
      <c r="D41" s="96"/>
      <c r="E41" s="94">
        <v>0</v>
      </c>
      <c r="F41" s="91"/>
      <c r="G41" s="92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88" t="s">
        <v>123</v>
      </c>
      <c r="D42" s="93">
        <v>8911.56</v>
      </c>
      <c r="E42" s="94">
        <f>(1-'[7]2. Hours'!$M$23)</f>
        <v>0.88826004912135048</v>
      </c>
      <c r="F42" s="91"/>
      <c r="G42" s="92">
        <f t="shared" si="2"/>
        <v>7915.782723347862</v>
      </c>
      <c r="H42" s="46"/>
      <c r="I42" s="31">
        <f>D42-G42</f>
        <v>995.77727665213752</v>
      </c>
      <c r="J42" s="31"/>
      <c r="K42" s="31"/>
    </row>
    <row r="43" spans="1:12" hidden="1" x14ac:dyDescent="0.25">
      <c r="A43" s="46"/>
      <c r="B43" s="47"/>
      <c r="C43" s="88"/>
      <c r="D43" s="96"/>
      <c r="E43" s="94"/>
      <c r="F43" s="91"/>
      <c r="G43" s="92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88"/>
      <c r="D44" s="96"/>
      <c r="E44" s="94">
        <v>0</v>
      </c>
      <c r="F44" s="91"/>
      <c r="G44" s="92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88">
        <v>5695</v>
      </c>
      <c r="D45" s="117">
        <v>1801.23</v>
      </c>
      <c r="E45" s="94">
        <v>0</v>
      </c>
      <c r="F45" s="91"/>
      <c r="G45" s="92"/>
      <c r="H45" s="46"/>
      <c r="I45" s="31">
        <f>D45</f>
        <v>1801.23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4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4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G48" s="46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98">
        <f>SUM(D9:D48)</f>
        <v>362726.43000000005</v>
      </c>
      <c r="E49" s="53"/>
      <c r="G49" s="99">
        <f>SUM(G9:G48)</f>
        <v>323661.51679837622</v>
      </c>
      <c r="H49" s="119" t="s">
        <v>197</v>
      </c>
      <c r="I49" s="61">
        <f>SUM(I9:I48)</f>
        <v>39064.913201623778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100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100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88">
        <v>5605</v>
      </c>
      <c r="D52" s="93">
        <v>3400</v>
      </c>
      <c r="E52" s="94">
        <v>0</v>
      </c>
      <c r="F52" s="91"/>
      <c r="G52" s="101">
        <f t="shared" ref="G52:G58" si="4">D52*E52</f>
        <v>0</v>
      </c>
      <c r="H52" s="46"/>
      <c r="I52" s="50">
        <f>D52-G52</f>
        <v>3400</v>
      </c>
      <c r="J52" s="31"/>
      <c r="K52" s="31"/>
    </row>
    <row r="53" spans="1:13" x14ac:dyDescent="0.25">
      <c r="A53" s="46" t="s">
        <v>131</v>
      </c>
      <c r="B53" s="47">
        <v>5610</v>
      </c>
      <c r="C53" s="88">
        <v>5610</v>
      </c>
      <c r="D53" s="93">
        <v>123411.64</v>
      </c>
      <c r="E53" s="94">
        <f>(1-'[7]2. Hours'!$M$23)</f>
        <v>0.88826004912135048</v>
      </c>
      <c r="F53" s="91"/>
      <c r="G53" s="101">
        <f t="shared" si="4"/>
        <v>109621.62940854642</v>
      </c>
      <c r="H53" s="46"/>
      <c r="I53" s="50">
        <f t="shared" ref="I53:I58" si="5">D53-G53</f>
        <v>13790.010591453582</v>
      </c>
      <c r="J53" s="31"/>
      <c r="K53" s="31"/>
    </row>
    <row r="54" spans="1:13" x14ac:dyDescent="0.25">
      <c r="A54" s="46" t="s">
        <v>132</v>
      </c>
      <c r="B54" s="47">
        <v>5690</v>
      </c>
      <c r="C54" s="88" t="s">
        <v>133</v>
      </c>
      <c r="D54" s="93">
        <v>3588.31</v>
      </c>
      <c r="E54" s="94">
        <f>(1-'[7]2. Hours'!$M$23)</f>
        <v>0.88826004912135048</v>
      </c>
      <c r="F54" s="91"/>
      <c r="G54" s="101">
        <f t="shared" si="4"/>
        <v>3187.3524168626332</v>
      </c>
      <c r="H54" s="46"/>
      <c r="I54" s="50">
        <f t="shared" si="5"/>
        <v>400.95758313736678</v>
      </c>
      <c r="J54" s="31"/>
      <c r="K54" s="31"/>
    </row>
    <row r="55" spans="1:13" x14ac:dyDescent="0.25">
      <c r="A55" s="46" t="s">
        <v>134</v>
      </c>
      <c r="B55" s="47">
        <v>5692</v>
      </c>
      <c r="C55" s="88" t="s">
        <v>135</v>
      </c>
      <c r="D55" s="93">
        <v>11875.19</v>
      </c>
      <c r="E55" s="94">
        <f>(1-'[7]2. Hours'!$M$23)</f>
        <v>0.88826004912135048</v>
      </c>
      <c r="F55" s="91"/>
      <c r="G55" s="101">
        <f t="shared" si="4"/>
        <v>10548.25685272537</v>
      </c>
      <c r="H55" s="46"/>
      <c r="I55" s="50">
        <f t="shared" si="5"/>
        <v>1326.9331472746308</v>
      </c>
      <c r="J55" s="31"/>
      <c r="K55" s="31"/>
    </row>
    <row r="56" spans="1:13" x14ac:dyDescent="0.25">
      <c r="A56" s="46" t="s">
        <v>136</v>
      </c>
      <c r="B56" s="47">
        <v>5693</v>
      </c>
      <c r="C56" s="88" t="s">
        <v>137</v>
      </c>
      <c r="D56" s="93">
        <v>4409.93</v>
      </c>
      <c r="E56" s="94">
        <f>(1-'[7]2. Hours'!$M$23)</f>
        <v>0.88826004912135048</v>
      </c>
      <c r="F56" s="91"/>
      <c r="G56" s="101">
        <f t="shared" si="4"/>
        <v>3917.1646384217174</v>
      </c>
      <c r="H56" s="46"/>
      <c r="I56" s="50">
        <f t="shared" si="5"/>
        <v>492.76536157828286</v>
      </c>
      <c r="J56" s="31"/>
      <c r="K56" s="31"/>
    </row>
    <row r="57" spans="1:13" x14ac:dyDescent="0.25">
      <c r="A57" s="46" t="s">
        <v>42</v>
      </c>
      <c r="B57" s="47">
        <v>5694</v>
      </c>
      <c r="C57" s="88" t="s">
        <v>138</v>
      </c>
      <c r="D57" s="93">
        <v>6121.42</v>
      </c>
      <c r="E57" s="94">
        <f>(1-'[7]2. Hours'!$M$23)</f>
        <v>0.88826004912135048</v>
      </c>
      <c r="F57" s="91"/>
      <c r="G57" s="101">
        <f t="shared" si="4"/>
        <v>5437.412829892417</v>
      </c>
      <c r="H57" s="46"/>
      <c r="I57" s="50">
        <f t="shared" si="5"/>
        <v>684.00717010758308</v>
      </c>
      <c r="J57" s="31"/>
      <c r="K57" s="31"/>
    </row>
    <row r="58" spans="1:13" x14ac:dyDescent="0.25">
      <c r="A58" s="46" t="s">
        <v>139</v>
      </c>
      <c r="B58" s="47">
        <v>5807</v>
      </c>
      <c r="C58" s="88" t="s">
        <v>140</v>
      </c>
      <c r="D58" s="93">
        <v>35304.92</v>
      </c>
      <c r="E58" s="94">
        <f>(1-'[7]2. Hours'!$M$23)</f>
        <v>0.88826004912135048</v>
      </c>
      <c r="F58" s="91"/>
      <c r="G58" s="101">
        <f t="shared" si="4"/>
        <v>31359.949973425348</v>
      </c>
      <c r="H58" s="46"/>
      <c r="I58" s="50">
        <f t="shared" si="5"/>
        <v>3944.9700265746505</v>
      </c>
      <c r="J58" s="31"/>
      <c r="K58" s="31"/>
    </row>
    <row r="59" spans="1:13" x14ac:dyDescent="0.25">
      <c r="C59" s="102"/>
      <c r="D59" s="57"/>
      <c r="E59" s="90"/>
      <c r="F59" s="91"/>
      <c r="G59" s="91"/>
      <c r="H59" s="46"/>
      <c r="I59" s="31"/>
      <c r="J59" s="31"/>
      <c r="K59" s="31"/>
    </row>
    <row r="60" spans="1:13" ht="15.75" thickBot="1" x14ac:dyDescent="0.3">
      <c r="D60" s="60">
        <f>SUM(D52:D59)</f>
        <v>188111.40999999997</v>
      </c>
      <c r="E60" s="49"/>
      <c r="G60" s="61">
        <f>SUM(G52:G59)</f>
        <v>164071.76611987391</v>
      </c>
      <c r="H60" s="119" t="s">
        <v>197</v>
      </c>
      <c r="I60" s="61">
        <f>SUM(I52:I59)</f>
        <v>24039.643880126096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550837.84000000008</v>
      </c>
      <c r="E63" s="120" t="s">
        <v>167</v>
      </c>
      <c r="F63" s="31"/>
      <c r="G63" s="31">
        <f>G49+G60</f>
        <v>487733.28291825013</v>
      </c>
      <c r="H63" s="46"/>
      <c r="I63" s="31">
        <f>I49+I60</f>
        <v>63104.557081749874</v>
      </c>
    </row>
    <row r="64" spans="1:13" ht="12.75" x14ac:dyDescent="0.2">
      <c r="D64" s="66" t="s">
        <v>141</v>
      </c>
      <c r="E64" s="67"/>
      <c r="F64" s="68"/>
      <c r="G64" s="69">
        <f>G63/D63</f>
        <v>0.88543895771258208</v>
      </c>
      <c r="H64" s="70"/>
      <c r="I64" s="69">
        <f>I63/D63</f>
        <v>0.11456104228741777</v>
      </c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s="46" customFormat="1" ht="12.75" x14ac:dyDescent="0.2">
      <c r="A72" s="121" t="s">
        <v>79</v>
      </c>
      <c r="B72" s="73" t="s">
        <v>198</v>
      </c>
      <c r="C72" s="74"/>
      <c r="D72" s="57"/>
      <c r="E72" s="75"/>
    </row>
    <row r="73" spans="1:10" ht="12.75" x14ac:dyDescent="0.2">
      <c r="A73" s="46"/>
      <c r="B73" s="73" t="s">
        <v>169</v>
      </c>
      <c r="C73" s="47"/>
      <c r="D73" s="57"/>
      <c r="E73" s="75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1ACF-0CB7-44DC-BA69-A56649DB32EB}">
  <sheetPr>
    <tabColor rgb="FF99FFCC"/>
  </sheetPr>
  <dimension ref="A1:O21"/>
  <sheetViews>
    <sheetView workbookViewId="0">
      <selection activeCell="AC29" sqref="AC29"/>
    </sheetView>
  </sheetViews>
  <sheetFormatPr defaultRowHeight="12.75" x14ac:dyDescent="0.2"/>
  <cols>
    <col min="1" max="1" width="11" style="33" customWidth="1"/>
    <col min="2" max="2" width="7.42578125" style="33" customWidth="1"/>
    <col min="3" max="3" width="10.28515625" style="33" bestFit="1" customWidth="1"/>
    <col min="4" max="4" width="5" style="33" customWidth="1"/>
    <col min="5" max="5" width="10.28515625" style="33" bestFit="1" customWidth="1"/>
    <col min="6" max="6" width="3.140625" style="33" customWidth="1"/>
    <col min="7" max="8" width="10.28515625" style="33" bestFit="1" customWidth="1"/>
    <col min="9" max="256" width="9.140625" style="33"/>
    <col min="257" max="257" width="11" style="33" customWidth="1"/>
    <col min="258" max="258" width="7.42578125" style="33" customWidth="1"/>
    <col min="259" max="259" width="10.28515625" style="33" bestFit="1" customWidth="1"/>
    <col min="260" max="260" width="5" style="33" customWidth="1"/>
    <col min="261" max="261" width="10.28515625" style="33" bestFit="1" customWidth="1"/>
    <col min="262" max="262" width="3.140625" style="33" customWidth="1"/>
    <col min="263" max="264" width="10.28515625" style="33" bestFit="1" customWidth="1"/>
    <col min="265" max="512" width="9.140625" style="33"/>
    <col min="513" max="513" width="11" style="33" customWidth="1"/>
    <col min="514" max="514" width="7.42578125" style="33" customWidth="1"/>
    <col min="515" max="515" width="10.28515625" style="33" bestFit="1" customWidth="1"/>
    <col min="516" max="516" width="5" style="33" customWidth="1"/>
    <col min="517" max="517" width="10.28515625" style="33" bestFit="1" customWidth="1"/>
    <col min="518" max="518" width="3.140625" style="33" customWidth="1"/>
    <col min="519" max="520" width="10.28515625" style="33" bestFit="1" customWidth="1"/>
    <col min="521" max="768" width="9.140625" style="33"/>
    <col min="769" max="769" width="11" style="33" customWidth="1"/>
    <col min="770" max="770" width="7.42578125" style="33" customWidth="1"/>
    <col min="771" max="771" width="10.28515625" style="33" bestFit="1" customWidth="1"/>
    <col min="772" max="772" width="5" style="33" customWidth="1"/>
    <col min="773" max="773" width="10.28515625" style="33" bestFit="1" customWidth="1"/>
    <col min="774" max="774" width="3.140625" style="33" customWidth="1"/>
    <col min="775" max="776" width="10.28515625" style="33" bestFit="1" customWidth="1"/>
    <col min="777" max="1024" width="9.140625" style="33"/>
    <col min="1025" max="1025" width="11" style="33" customWidth="1"/>
    <col min="1026" max="1026" width="7.42578125" style="33" customWidth="1"/>
    <col min="1027" max="1027" width="10.28515625" style="33" bestFit="1" customWidth="1"/>
    <col min="1028" max="1028" width="5" style="33" customWidth="1"/>
    <col min="1029" max="1029" width="10.28515625" style="33" bestFit="1" customWidth="1"/>
    <col min="1030" max="1030" width="3.140625" style="33" customWidth="1"/>
    <col min="1031" max="1032" width="10.28515625" style="33" bestFit="1" customWidth="1"/>
    <col min="1033" max="1280" width="9.140625" style="33"/>
    <col min="1281" max="1281" width="11" style="33" customWidth="1"/>
    <col min="1282" max="1282" width="7.42578125" style="33" customWidth="1"/>
    <col min="1283" max="1283" width="10.28515625" style="33" bestFit="1" customWidth="1"/>
    <col min="1284" max="1284" width="5" style="33" customWidth="1"/>
    <col min="1285" max="1285" width="10.28515625" style="33" bestFit="1" customWidth="1"/>
    <col min="1286" max="1286" width="3.140625" style="33" customWidth="1"/>
    <col min="1287" max="1288" width="10.28515625" style="33" bestFit="1" customWidth="1"/>
    <col min="1289" max="1536" width="9.140625" style="33"/>
    <col min="1537" max="1537" width="11" style="33" customWidth="1"/>
    <col min="1538" max="1538" width="7.42578125" style="33" customWidth="1"/>
    <col min="1539" max="1539" width="10.28515625" style="33" bestFit="1" customWidth="1"/>
    <col min="1540" max="1540" width="5" style="33" customWidth="1"/>
    <col min="1541" max="1541" width="10.28515625" style="33" bestFit="1" customWidth="1"/>
    <col min="1542" max="1542" width="3.140625" style="33" customWidth="1"/>
    <col min="1543" max="1544" width="10.28515625" style="33" bestFit="1" customWidth="1"/>
    <col min="1545" max="1792" width="9.140625" style="33"/>
    <col min="1793" max="1793" width="11" style="33" customWidth="1"/>
    <col min="1794" max="1794" width="7.42578125" style="33" customWidth="1"/>
    <col min="1795" max="1795" width="10.28515625" style="33" bestFit="1" customWidth="1"/>
    <col min="1796" max="1796" width="5" style="33" customWidth="1"/>
    <col min="1797" max="1797" width="10.28515625" style="33" bestFit="1" customWidth="1"/>
    <col min="1798" max="1798" width="3.140625" style="33" customWidth="1"/>
    <col min="1799" max="1800" width="10.28515625" style="33" bestFit="1" customWidth="1"/>
    <col min="1801" max="2048" width="9.140625" style="33"/>
    <col min="2049" max="2049" width="11" style="33" customWidth="1"/>
    <col min="2050" max="2050" width="7.42578125" style="33" customWidth="1"/>
    <col min="2051" max="2051" width="10.28515625" style="33" bestFit="1" customWidth="1"/>
    <col min="2052" max="2052" width="5" style="33" customWidth="1"/>
    <col min="2053" max="2053" width="10.28515625" style="33" bestFit="1" customWidth="1"/>
    <col min="2054" max="2054" width="3.140625" style="33" customWidth="1"/>
    <col min="2055" max="2056" width="10.28515625" style="33" bestFit="1" customWidth="1"/>
    <col min="2057" max="2304" width="9.140625" style="33"/>
    <col min="2305" max="2305" width="11" style="33" customWidth="1"/>
    <col min="2306" max="2306" width="7.42578125" style="33" customWidth="1"/>
    <col min="2307" max="2307" width="10.28515625" style="33" bestFit="1" customWidth="1"/>
    <col min="2308" max="2308" width="5" style="33" customWidth="1"/>
    <col min="2309" max="2309" width="10.28515625" style="33" bestFit="1" customWidth="1"/>
    <col min="2310" max="2310" width="3.140625" style="33" customWidth="1"/>
    <col min="2311" max="2312" width="10.28515625" style="33" bestFit="1" customWidth="1"/>
    <col min="2313" max="2560" width="9.140625" style="33"/>
    <col min="2561" max="2561" width="11" style="33" customWidth="1"/>
    <col min="2562" max="2562" width="7.42578125" style="33" customWidth="1"/>
    <col min="2563" max="2563" width="10.28515625" style="33" bestFit="1" customWidth="1"/>
    <col min="2564" max="2564" width="5" style="33" customWidth="1"/>
    <col min="2565" max="2565" width="10.28515625" style="33" bestFit="1" customWidth="1"/>
    <col min="2566" max="2566" width="3.140625" style="33" customWidth="1"/>
    <col min="2567" max="2568" width="10.28515625" style="33" bestFit="1" customWidth="1"/>
    <col min="2569" max="2816" width="9.140625" style="33"/>
    <col min="2817" max="2817" width="11" style="33" customWidth="1"/>
    <col min="2818" max="2818" width="7.42578125" style="33" customWidth="1"/>
    <col min="2819" max="2819" width="10.28515625" style="33" bestFit="1" customWidth="1"/>
    <col min="2820" max="2820" width="5" style="33" customWidth="1"/>
    <col min="2821" max="2821" width="10.28515625" style="33" bestFit="1" customWidth="1"/>
    <col min="2822" max="2822" width="3.140625" style="33" customWidth="1"/>
    <col min="2823" max="2824" width="10.28515625" style="33" bestFit="1" customWidth="1"/>
    <col min="2825" max="3072" width="9.140625" style="33"/>
    <col min="3073" max="3073" width="11" style="33" customWidth="1"/>
    <col min="3074" max="3074" width="7.42578125" style="33" customWidth="1"/>
    <col min="3075" max="3075" width="10.28515625" style="33" bestFit="1" customWidth="1"/>
    <col min="3076" max="3076" width="5" style="33" customWidth="1"/>
    <col min="3077" max="3077" width="10.28515625" style="33" bestFit="1" customWidth="1"/>
    <col min="3078" max="3078" width="3.140625" style="33" customWidth="1"/>
    <col min="3079" max="3080" width="10.28515625" style="33" bestFit="1" customWidth="1"/>
    <col min="3081" max="3328" width="9.140625" style="33"/>
    <col min="3329" max="3329" width="11" style="33" customWidth="1"/>
    <col min="3330" max="3330" width="7.42578125" style="33" customWidth="1"/>
    <col min="3331" max="3331" width="10.28515625" style="33" bestFit="1" customWidth="1"/>
    <col min="3332" max="3332" width="5" style="33" customWidth="1"/>
    <col min="3333" max="3333" width="10.28515625" style="33" bestFit="1" customWidth="1"/>
    <col min="3334" max="3334" width="3.140625" style="33" customWidth="1"/>
    <col min="3335" max="3336" width="10.28515625" style="33" bestFit="1" customWidth="1"/>
    <col min="3337" max="3584" width="9.140625" style="33"/>
    <col min="3585" max="3585" width="11" style="33" customWidth="1"/>
    <col min="3586" max="3586" width="7.42578125" style="33" customWidth="1"/>
    <col min="3587" max="3587" width="10.28515625" style="33" bestFit="1" customWidth="1"/>
    <col min="3588" max="3588" width="5" style="33" customWidth="1"/>
    <col min="3589" max="3589" width="10.28515625" style="33" bestFit="1" customWidth="1"/>
    <col min="3590" max="3590" width="3.140625" style="33" customWidth="1"/>
    <col min="3591" max="3592" width="10.28515625" style="33" bestFit="1" customWidth="1"/>
    <col min="3593" max="3840" width="9.140625" style="33"/>
    <col min="3841" max="3841" width="11" style="33" customWidth="1"/>
    <col min="3842" max="3842" width="7.42578125" style="33" customWidth="1"/>
    <col min="3843" max="3843" width="10.28515625" style="33" bestFit="1" customWidth="1"/>
    <col min="3844" max="3844" width="5" style="33" customWidth="1"/>
    <col min="3845" max="3845" width="10.28515625" style="33" bestFit="1" customWidth="1"/>
    <col min="3846" max="3846" width="3.140625" style="33" customWidth="1"/>
    <col min="3847" max="3848" width="10.28515625" style="33" bestFit="1" customWidth="1"/>
    <col min="3849" max="4096" width="9.140625" style="33"/>
    <col min="4097" max="4097" width="11" style="33" customWidth="1"/>
    <col min="4098" max="4098" width="7.42578125" style="33" customWidth="1"/>
    <col min="4099" max="4099" width="10.28515625" style="33" bestFit="1" customWidth="1"/>
    <col min="4100" max="4100" width="5" style="33" customWidth="1"/>
    <col min="4101" max="4101" width="10.28515625" style="33" bestFit="1" customWidth="1"/>
    <col min="4102" max="4102" width="3.140625" style="33" customWidth="1"/>
    <col min="4103" max="4104" width="10.28515625" style="33" bestFit="1" customWidth="1"/>
    <col min="4105" max="4352" width="9.140625" style="33"/>
    <col min="4353" max="4353" width="11" style="33" customWidth="1"/>
    <col min="4354" max="4354" width="7.42578125" style="33" customWidth="1"/>
    <col min="4355" max="4355" width="10.28515625" style="33" bestFit="1" customWidth="1"/>
    <col min="4356" max="4356" width="5" style="33" customWidth="1"/>
    <col min="4357" max="4357" width="10.28515625" style="33" bestFit="1" customWidth="1"/>
    <col min="4358" max="4358" width="3.140625" style="33" customWidth="1"/>
    <col min="4359" max="4360" width="10.28515625" style="33" bestFit="1" customWidth="1"/>
    <col min="4361" max="4608" width="9.140625" style="33"/>
    <col min="4609" max="4609" width="11" style="33" customWidth="1"/>
    <col min="4610" max="4610" width="7.42578125" style="33" customWidth="1"/>
    <col min="4611" max="4611" width="10.28515625" style="33" bestFit="1" customWidth="1"/>
    <col min="4612" max="4612" width="5" style="33" customWidth="1"/>
    <col min="4613" max="4613" width="10.28515625" style="33" bestFit="1" customWidth="1"/>
    <col min="4614" max="4614" width="3.140625" style="33" customWidth="1"/>
    <col min="4615" max="4616" width="10.28515625" style="33" bestFit="1" customWidth="1"/>
    <col min="4617" max="4864" width="9.140625" style="33"/>
    <col min="4865" max="4865" width="11" style="33" customWidth="1"/>
    <col min="4866" max="4866" width="7.42578125" style="33" customWidth="1"/>
    <col min="4867" max="4867" width="10.28515625" style="33" bestFit="1" customWidth="1"/>
    <col min="4868" max="4868" width="5" style="33" customWidth="1"/>
    <col min="4869" max="4869" width="10.28515625" style="33" bestFit="1" customWidth="1"/>
    <col min="4870" max="4870" width="3.140625" style="33" customWidth="1"/>
    <col min="4871" max="4872" width="10.28515625" style="33" bestFit="1" customWidth="1"/>
    <col min="4873" max="5120" width="9.140625" style="33"/>
    <col min="5121" max="5121" width="11" style="33" customWidth="1"/>
    <col min="5122" max="5122" width="7.42578125" style="33" customWidth="1"/>
    <col min="5123" max="5123" width="10.28515625" style="33" bestFit="1" customWidth="1"/>
    <col min="5124" max="5124" width="5" style="33" customWidth="1"/>
    <col min="5125" max="5125" width="10.28515625" style="33" bestFit="1" customWidth="1"/>
    <col min="5126" max="5126" width="3.140625" style="33" customWidth="1"/>
    <col min="5127" max="5128" width="10.28515625" style="33" bestFit="1" customWidth="1"/>
    <col min="5129" max="5376" width="9.140625" style="33"/>
    <col min="5377" max="5377" width="11" style="33" customWidth="1"/>
    <col min="5378" max="5378" width="7.42578125" style="33" customWidth="1"/>
    <col min="5379" max="5379" width="10.28515625" style="33" bestFit="1" customWidth="1"/>
    <col min="5380" max="5380" width="5" style="33" customWidth="1"/>
    <col min="5381" max="5381" width="10.28515625" style="33" bestFit="1" customWidth="1"/>
    <col min="5382" max="5382" width="3.140625" style="33" customWidth="1"/>
    <col min="5383" max="5384" width="10.28515625" style="33" bestFit="1" customWidth="1"/>
    <col min="5385" max="5632" width="9.140625" style="33"/>
    <col min="5633" max="5633" width="11" style="33" customWidth="1"/>
    <col min="5634" max="5634" width="7.42578125" style="33" customWidth="1"/>
    <col min="5635" max="5635" width="10.28515625" style="33" bestFit="1" customWidth="1"/>
    <col min="5636" max="5636" width="5" style="33" customWidth="1"/>
    <col min="5637" max="5637" width="10.28515625" style="33" bestFit="1" customWidth="1"/>
    <col min="5638" max="5638" width="3.140625" style="33" customWidth="1"/>
    <col min="5639" max="5640" width="10.28515625" style="33" bestFit="1" customWidth="1"/>
    <col min="5641" max="5888" width="9.140625" style="33"/>
    <col min="5889" max="5889" width="11" style="33" customWidth="1"/>
    <col min="5890" max="5890" width="7.42578125" style="33" customWidth="1"/>
    <col min="5891" max="5891" width="10.28515625" style="33" bestFit="1" customWidth="1"/>
    <col min="5892" max="5892" width="5" style="33" customWidth="1"/>
    <col min="5893" max="5893" width="10.28515625" style="33" bestFit="1" customWidth="1"/>
    <col min="5894" max="5894" width="3.140625" style="33" customWidth="1"/>
    <col min="5895" max="5896" width="10.28515625" style="33" bestFit="1" customWidth="1"/>
    <col min="5897" max="6144" width="9.140625" style="33"/>
    <col min="6145" max="6145" width="11" style="33" customWidth="1"/>
    <col min="6146" max="6146" width="7.42578125" style="33" customWidth="1"/>
    <col min="6147" max="6147" width="10.28515625" style="33" bestFit="1" customWidth="1"/>
    <col min="6148" max="6148" width="5" style="33" customWidth="1"/>
    <col min="6149" max="6149" width="10.28515625" style="33" bestFit="1" customWidth="1"/>
    <col min="6150" max="6150" width="3.140625" style="33" customWidth="1"/>
    <col min="6151" max="6152" width="10.28515625" style="33" bestFit="1" customWidth="1"/>
    <col min="6153" max="6400" width="9.140625" style="33"/>
    <col min="6401" max="6401" width="11" style="33" customWidth="1"/>
    <col min="6402" max="6402" width="7.42578125" style="33" customWidth="1"/>
    <col min="6403" max="6403" width="10.28515625" style="33" bestFit="1" customWidth="1"/>
    <col min="6404" max="6404" width="5" style="33" customWidth="1"/>
    <col min="6405" max="6405" width="10.28515625" style="33" bestFit="1" customWidth="1"/>
    <col min="6406" max="6406" width="3.140625" style="33" customWidth="1"/>
    <col min="6407" max="6408" width="10.28515625" style="33" bestFit="1" customWidth="1"/>
    <col min="6409" max="6656" width="9.140625" style="33"/>
    <col min="6657" max="6657" width="11" style="33" customWidth="1"/>
    <col min="6658" max="6658" width="7.42578125" style="33" customWidth="1"/>
    <col min="6659" max="6659" width="10.28515625" style="33" bestFit="1" customWidth="1"/>
    <col min="6660" max="6660" width="5" style="33" customWidth="1"/>
    <col min="6661" max="6661" width="10.28515625" style="33" bestFit="1" customWidth="1"/>
    <col min="6662" max="6662" width="3.140625" style="33" customWidth="1"/>
    <col min="6663" max="6664" width="10.28515625" style="33" bestFit="1" customWidth="1"/>
    <col min="6665" max="6912" width="9.140625" style="33"/>
    <col min="6913" max="6913" width="11" style="33" customWidth="1"/>
    <col min="6914" max="6914" width="7.42578125" style="33" customWidth="1"/>
    <col min="6915" max="6915" width="10.28515625" style="33" bestFit="1" customWidth="1"/>
    <col min="6916" max="6916" width="5" style="33" customWidth="1"/>
    <col min="6917" max="6917" width="10.28515625" style="33" bestFit="1" customWidth="1"/>
    <col min="6918" max="6918" width="3.140625" style="33" customWidth="1"/>
    <col min="6919" max="6920" width="10.28515625" style="33" bestFit="1" customWidth="1"/>
    <col min="6921" max="7168" width="9.140625" style="33"/>
    <col min="7169" max="7169" width="11" style="33" customWidth="1"/>
    <col min="7170" max="7170" width="7.42578125" style="33" customWidth="1"/>
    <col min="7171" max="7171" width="10.28515625" style="33" bestFit="1" customWidth="1"/>
    <col min="7172" max="7172" width="5" style="33" customWidth="1"/>
    <col min="7173" max="7173" width="10.28515625" style="33" bestFit="1" customWidth="1"/>
    <col min="7174" max="7174" width="3.140625" style="33" customWidth="1"/>
    <col min="7175" max="7176" width="10.28515625" style="33" bestFit="1" customWidth="1"/>
    <col min="7177" max="7424" width="9.140625" style="33"/>
    <col min="7425" max="7425" width="11" style="33" customWidth="1"/>
    <col min="7426" max="7426" width="7.42578125" style="33" customWidth="1"/>
    <col min="7427" max="7427" width="10.28515625" style="33" bestFit="1" customWidth="1"/>
    <col min="7428" max="7428" width="5" style="33" customWidth="1"/>
    <col min="7429" max="7429" width="10.28515625" style="33" bestFit="1" customWidth="1"/>
    <col min="7430" max="7430" width="3.140625" style="33" customWidth="1"/>
    <col min="7431" max="7432" width="10.28515625" style="33" bestFit="1" customWidth="1"/>
    <col min="7433" max="7680" width="9.140625" style="33"/>
    <col min="7681" max="7681" width="11" style="33" customWidth="1"/>
    <col min="7682" max="7682" width="7.42578125" style="33" customWidth="1"/>
    <col min="7683" max="7683" width="10.28515625" style="33" bestFit="1" customWidth="1"/>
    <col min="7684" max="7684" width="5" style="33" customWidth="1"/>
    <col min="7685" max="7685" width="10.28515625" style="33" bestFit="1" customWidth="1"/>
    <col min="7686" max="7686" width="3.140625" style="33" customWidth="1"/>
    <col min="7687" max="7688" width="10.28515625" style="33" bestFit="1" customWidth="1"/>
    <col min="7689" max="7936" width="9.140625" style="33"/>
    <col min="7937" max="7937" width="11" style="33" customWidth="1"/>
    <col min="7938" max="7938" width="7.42578125" style="33" customWidth="1"/>
    <col min="7939" max="7939" width="10.28515625" style="33" bestFit="1" customWidth="1"/>
    <col min="7940" max="7940" width="5" style="33" customWidth="1"/>
    <col min="7941" max="7941" width="10.28515625" style="33" bestFit="1" customWidth="1"/>
    <col min="7942" max="7942" width="3.140625" style="33" customWidth="1"/>
    <col min="7943" max="7944" width="10.28515625" style="33" bestFit="1" customWidth="1"/>
    <col min="7945" max="8192" width="9.140625" style="33"/>
    <col min="8193" max="8193" width="11" style="33" customWidth="1"/>
    <col min="8194" max="8194" width="7.42578125" style="33" customWidth="1"/>
    <col min="8195" max="8195" width="10.28515625" style="33" bestFit="1" customWidth="1"/>
    <col min="8196" max="8196" width="5" style="33" customWidth="1"/>
    <col min="8197" max="8197" width="10.28515625" style="33" bestFit="1" customWidth="1"/>
    <col min="8198" max="8198" width="3.140625" style="33" customWidth="1"/>
    <col min="8199" max="8200" width="10.28515625" style="33" bestFit="1" customWidth="1"/>
    <col min="8201" max="8448" width="9.140625" style="33"/>
    <col min="8449" max="8449" width="11" style="33" customWidth="1"/>
    <col min="8450" max="8450" width="7.42578125" style="33" customWidth="1"/>
    <col min="8451" max="8451" width="10.28515625" style="33" bestFit="1" customWidth="1"/>
    <col min="8452" max="8452" width="5" style="33" customWidth="1"/>
    <col min="8453" max="8453" width="10.28515625" style="33" bestFit="1" customWidth="1"/>
    <col min="8454" max="8454" width="3.140625" style="33" customWidth="1"/>
    <col min="8455" max="8456" width="10.28515625" style="33" bestFit="1" customWidth="1"/>
    <col min="8457" max="8704" width="9.140625" style="33"/>
    <col min="8705" max="8705" width="11" style="33" customWidth="1"/>
    <col min="8706" max="8706" width="7.42578125" style="33" customWidth="1"/>
    <col min="8707" max="8707" width="10.28515625" style="33" bestFit="1" customWidth="1"/>
    <col min="8708" max="8708" width="5" style="33" customWidth="1"/>
    <col min="8709" max="8709" width="10.28515625" style="33" bestFit="1" customWidth="1"/>
    <col min="8710" max="8710" width="3.140625" style="33" customWidth="1"/>
    <col min="8711" max="8712" width="10.28515625" style="33" bestFit="1" customWidth="1"/>
    <col min="8713" max="8960" width="9.140625" style="33"/>
    <col min="8961" max="8961" width="11" style="33" customWidth="1"/>
    <col min="8962" max="8962" width="7.42578125" style="33" customWidth="1"/>
    <col min="8963" max="8963" width="10.28515625" style="33" bestFit="1" customWidth="1"/>
    <col min="8964" max="8964" width="5" style="33" customWidth="1"/>
    <col min="8965" max="8965" width="10.28515625" style="33" bestFit="1" customWidth="1"/>
    <col min="8966" max="8966" width="3.140625" style="33" customWidth="1"/>
    <col min="8967" max="8968" width="10.28515625" style="33" bestFit="1" customWidth="1"/>
    <col min="8969" max="9216" width="9.140625" style="33"/>
    <col min="9217" max="9217" width="11" style="33" customWidth="1"/>
    <col min="9218" max="9218" width="7.42578125" style="33" customWidth="1"/>
    <col min="9219" max="9219" width="10.28515625" style="33" bestFit="1" customWidth="1"/>
    <col min="9220" max="9220" width="5" style="33" customWidth="1"/>
    <col min="9221" max="9221" width="10.28515625" style="33" bestFit="1" customWidth="1"/>
    <col min="9222" max="9222" width="3.140625" style="33" customWidth="1"/>
    <col min="9223" max="9224" width="10.28515625" style="33" bestFit="1" customWidth="1"/>
    <col min="9225" max="9472" width="9.140625" style="33"/>
    <col min="9473" max="9473" width="11" style="33" customWidth="1"/>
    <col min="9474" max="9474" width="7.42578125" style="33" customWidth="1"/>
    <col min="9475" max="9475" width="10.28515625" style="33" bestFit="1" customWidth="1"/>
    <col min="9476" max="9476" width="5" style="33" customWidth="1"/>
    <col min="9477" max="9477" width="10.28515625" style="33" bestFit="1" customWidth="1"/>
    <col min="9478" max="9478" width="3.140625" style="33" customWidth="1"/>
    <col min="9479" max="9480" width="10.28515625" style="33" bestFit="1" customWidth="1"/>
    <col min="9481" max="9728" width="9.140625" style="33"/>
    <col min="9729" max="9729" width="11" style="33" customWidth="1"/>
    <col min="9730" max="9730" width="7.42578125" style="33" customWidth="1"/>
    <col min="9731" max="9731" width="10.28515625" style="33" bestFit="1" customWidth="1"/>
    <col min="9732" max="9732" width="5" style="33" customWidth="1"/>
    <col min="9733" max="9733" width="10.28515625" style="33" bestFit="1" customWidth="1"/>
    <col min="9734" max="9734" width="3.140625" style="33" customWidth="1"/>
    <col min="9735" max="9736" width="10.28515625" style="33" bestFit="1" customWidth="1"/>
    <col min="9737" max="9984" width="9.140625" style="33"/>
    <col min="9985" max="9985" width="11" style="33" customWidth="1"/>
    <col min="9986" max="9986" width="7.42578125" style="33" customWidth="1"/>
    <col min="9987" max="9987" width="10.28515625" style="33" bestFit="1" customWidth="1"/>
    <col min="9988" max="9988" width="5" style="33" customWidth="1"/>
    <col min="9989" max="9989" width="10.28515625" style="33" bestFit="1" customWidth="1"/>
    <col min="9990" max="9990" width="3.140625" style="33" customWidth="1"/>
    <col min="9991" max="9992" width="10.28515625" style="33" bestFit="1" customWidth="1"/>
    <col min="9993" max="10240" width="9.140625" style="33"/>
    <col min="10241" max="10241" width="11" style="33" customWidth="1"/>
    <col min="10242" max="10242" width="7.42578125" style="33" customWidth="1"/>
    <col min="10243" max="10243" width="10.28515625" style="33" bestFit="1" customWidth="1"/>
    <col min="10244" max="10244" width="5" style="33" customWidth="1"/>
    <col min="10245" max="10245" width="10.28515625" style="33" bestFit="1" customWidth="1"/>
    <col min="10246" max="10246" width="3.140625" style="33" customWidth="1"/>
    <col min="10247" max="10248" width="10.28515625" style="33" bestFit="1" customWidth="1"/>
    <col min="10249" max="10496" width="9.140625" style="33"/>
    <col min="10497" max="10497" width="11" style="33" customWidth="1"/>
    <col min="10498" max="10498" width="7.42578125" style="33" customWidth="1"/>
    <col min="10499" max="10499" width="10.28515625" style="33" bestFit="1" customWidth="1"/>
    <col min="10500" max="10500" width="5" style="33" customWidth="1"/>
    <col min="10501" max="10501" width="10.28515625" style="33" bestFit="1" customWidth="1"/>
    <col min="10502" max="10502" width="3.140625" style="33" customWidth="1"/>
    <col min="10503" max="10504" width="10.28515625" style="33" bestFit="1" customWidth="1"/>
    <col min="10505" max="10752" width="9.140625" style="33"/>
    <col min="10753" max="10753" width="11" style="33" customWidth="1"/>
    <col min="10754" max="10754" width="7.42578125" style="33" customWidth="1"/>
    <col min="10755" max="10755" width="10.28515625" style="33" bestFit="1" customWidth="1"/>
    <col min="10756" max="10756" width="5" style="33" customWidth="1"/>
    <col min="10757" max="10757" width="10.28515625" style="33" bestFit="1" customWidth="1"/>
    <col min="10758" max="10758" width="3.140625" style="33" customWidth="1"/>
    <col min="10759" max="10760" width="10.28515625" style="33" bestFit="1" customWidth="1"/>
    <col min="10761" max="11008" width="9.140625" style="33"/>
    <col min="11009" max="11009" width="11" style="33" customWidth="1"/>
    <col min="11010" max="11010" width="7.42578125" style="33" customWidth="1"/>
    <col min="11011" max="11011" width="10.28515625" style="33" bestFit="1" customWidth="1"/>
    <col min="11012" max="11012" width="5" style="33" customWidth="1"/>
    <col min="11013" max="11013" width="10.28515625" style="33" bestFit="1" customWidth="1"/>
    <col min="11014" max="11014" width="3.140625" style="33" customWidth="1"/>
    <col min="11015" max="11016" width="10.28515625" style="33" bestFit="1" customWidth="1"/>
    <col min="11017" max="11264" width="9.140625" style="33"/>
    <col min="11265" max="11265" width="11" style="33" customWidth="1"/>
    <col min="11266" max="11266" width="7.42578125" style="33" customWidth="1"/>
    <col min="11267" max="11267" width="10.28515625" style="33" bestFit="1" customWidth="1"/>
    <col min="11268" max="11268" width="5" style="33" customWidth="1"/>
    <col min="11269" max="11269" width="10.28515625" style="33" bestFit="1" customWidth="1"/>
    <col min="11270" max="11270" width="3.140625" style="33" customWidth="1"/>
    <col min="11271" max="11272" width="10.28515625" style="33" bestFit="1" customWidth="1"/>
    <col min="11273" max="11520" width="9.140625" style="33"/>
    <col min="11521" max="11521" width="11" style="33" customWidth="1"/>
    <col min="11522" max="11522" width="7.42578125" style="33" customWidth="1"/>
    <col min="11523" max="11523" width="10.28515625" style="33" bestFit="1" customWidth="1"/>
    <col min="11524" max="11524" width="5" style="33" customWidth="1"/>
    <col min="11525" max="11525" width="10.28515625" style="33" bestFit="1" customWidth="1"/>
    <col min="11526" max="11526" width="3.140625" style="33" customWidth="1"/>
    <col min="11527" max="11528" width="10.28515625" style="33" bestFit="1" customWidth="1"/>
    <col min="11529" max="11776" width="9.140625" style="33"/>
    <col min="11777" max="11777" width="11" style="33" customWidth="1"/>
    <col min="11778" max="11778" width="7.42578125" style="33" customWidth="1"/>
    <col min="11779" max="11779" width="10.28515625" style="33" bestFit="1" customWidth="1"/>
    <col min="11780" max="11780" width="5" style="33" customWidth="1"/>
    <col min="11781" max="11781" width="10.28515625" style="33" bestFit="1" customWidth="1"/>
    <col min="11782" max="11782" width="3.140625" style="33" customWidth="1"/>
    <col min="11783" max="11784" width="10.28515625" style="33" bestFit="1" customWidth="1"/>
    <col min="11785" max="12032" width="9.140625" style="33"/>
    <col min="12033" max="12033" width="11" style="33" customWidth="1"/>
    <col min="12034" max="12034" width="7.42578125" style="33" customWidth="1"/>
    <col min="12035" max="12035" width="10.28515625" style="33" bestFit="1" customWidth="1"/>
    <col min="12036" max="12036" width="5" style="33" customWidth="1"/>
    <col min="12037" max="12037" width="10.28515625" style="33" bestFit="1" customWidth="1"/>
    <col min="12038" max="12038" width="3.140625" style="33" customWidth="1"/>
    <col min="12039" max="12040" width="10.28515625" style="33" bestFit="1" customWidth="1"/>
    <col min="12041" max="12288" width="9.140625" style="33"/>
    <col min="12289" max="12289" width="11" style="33" customWidth="1"/>
    <col min="12290" max="12290" width="7.42578125" style="33" customWidth="1"/>
    <col min="12291" max="12291" width="10.28515625" style="33" bestFit="1" customWidth="1"/>
    <col min="12292" max="12292" width="5" style="33" customWidth="1"/>
    <col min="12293" max="12293" width="10.28515625" style="33" bestFit="1" customWidth="1"/>
    <col min="12294" max="12294" width="3.140625" style="33" customWidth="1"/>
    <col min="12295" max="12296" width="10.28515625" style="33" bestFit="1" customWidth="1"/>
    <col min="12297" max="12544" width="9.140625" style="33"/>
    <col min="12545" max="12545" width="11" style="33" customWidth="1"/>
    <col min="12546" max="12546" width="7.42578125" style="33" customWidth="1"/>
    <col min="12547" max="12547" width="10.28515625" style="33" bestFit="1" customWidth="1"/>
    <col min="12548" max="12548" width="5" style="33" customWidth="1"/>
    <col min="12549" max="12549" width="10.28515625" style="33" bestFit="1" customWidth="1"/>
    <col min="12550" max="12550" width="3.140625" style="33" customWidth="1"/>
    <col min="12551" max="12552" width="10.28515625" style="33" bestFit="1" customWidth="1"/>
    <col min="12553" max="12800" width="9.140625" style="33"/>
    <col min="12801" max="12801" width="11" style="33" customWidth="1"/>
    <col min="12802" max="12802" width="7.42578125" style="33" customWidth="1"/>
    <col min="12803" max="12803" width="10.28515625" style="33" bestFit="1" customWidth="1"/>
    <col min="12804" max="12804" width="5" style="33" customWidth="1"/>
    <col min="12805" max="12805" width="10.28515625" style="33" bestFit="1" customWidth="1"/>
    <col min="12806" max="12806" width="3.140625" style="33" customWidth="1"/>
    <col min="12807" max="12808" width="10.28515625" style="33" bestFit="1" customWidth="1"/>
    <col min="12809" max="13056" width="9.140625" style="33"/>
    <col min="13057" max="13057" width="11" style="33" customWidth="1"/>
    <col min="13058" max="13058" width="7.42578125" style="33" customWidth="1"/>
    <col min="13059" max="13059" width="10.28515625" style="33" bestFit="1" customWidth="1"/>
    <col min="13060" max="13060" width="5" style="33" customWidth="1"/>
    <col min="13061" max="13061" width="10.28515625" style="33" bestFit="1" customWidth="1"/>
    <col min="13062" max="13062" width="3.140625" style="33" customWidth="1"/>
    <col min="13063" max="13064" width="10.28515625" style="33" bestFit="1" customWidth="1"/>
    <col min="13065" max="13312" width="9.140625" style="33"/>
    <col min="13313" max="13313" width="11" style="33" customWidth="1"/>
    <col min="13314" max="13314" width="7.42578125" style="33" customWidth="1"/>
    <col min="13315" max="13315" width="10.28515625" style="33" bestFit="1" customWidth="1"/>
    <col min="13316" max="13316" width="5" style="33" customWidth="1"/>
    <col min="13317" max="13317" width="10.28515625" style="33" bestFit="1" customWidth="1"/>
    <col min="13318" max="13318" width="3.140625" style="33" customWidth="1"/>
    <col min="13319" max="13320" width="10.28515625" style="33" bestFit="1" customWidth="1"/>
    <col min="13321" max="13568" width="9.140625" style="33"/>
    <col min="13569" max="13569" width="11" style="33" customWidth="1"/>
    <col min="13570" max="13570" width="7.42578125" style="33" customWidth="1"/>
    <col min="13571" max="13571" width="10.28515625" style="33" bestFit="1" customWidth="1"/>
    <col min="13572" max="13572" width="5" style="33" customWidth="1"/>
    <col min="13573" max="13573" width="10.28515625" style="33" bestFit="1" customWidth="1"/>
    <col min="13574" max="13574" width="3.140625" style="33" customWidth="1"/>
    <col min="13575" max="13576" width="10.28515625" style="33" bestFit="1" customWidth="1"/>
    <col min="13577" max="13824" width="9.140625" style="33"/>
    <col min="13825" max="13825" width="11" style="33" customWidth="1"/>
    <col min="13826" max="13826" width="7.42578125" style="33" customWidth="1"/>
    <col min="13827" max="13827" width="10.28515625" style="33" bestFit="1" customWidth="1"/>
    <col min="13828" max="13828" width="5" style="33" customWidth="1"/>
    <col min="13829" max="13829" width="10.28515625" style="33" bestFit="1" customWidth="1"/>
    <col min="13830" max="13830" width="3.140625" style="33" customWidth="1"/>
    <col min="13831" max="13832" width="10.28515625" style="33" bestFit="1" customWidth="1"/>
    <col min="13833" max="14080" width="9.140625" style="33"/>
    <col min="14081" max="14081" width="11" style="33" customWidth="1"/>
    <col min="14082" max="14082" width="7.42578125" style="33" customWidth="1"/>
    <col min="14083" max="14083" width="10.28515625" style="33" bestFit="1" customWidth="1"/>
    <col min="14084" max="14084" width="5" style="33" customWidth="1"/>
    <col min="14085" max="14085" width="10.28515625" style="33" bestFit="1" customWidth="1"/>
    <col min="14086" max="14086" width="3.140625" style="33" customWidth="1"/>
    <col min="14087" max="14088" width="10.28515625" style="33" bestFit="1" customWidth="1"/>
    <col min="14089" max="14336" width="9.140625" style="33"/>
    <col min="14337" max="14337" width="11" style="33" customWidth="1"/>
    <col min="14338" max="14338" width="7.42578125" style="33" customWidth="1"/>
    <col min="14339" max="14339" width="10.28515625" style="33" bestFit="1" customWidth="1"/>
    <col min="14340" max="14340" width="5" style="33" customWidth="1"/>
    <col min="14341" max="14341" width="10.28515625" style="33" bestFit="1" customWidth="1"/>
    <col min="14342" max="14342" width="3.140625" style="33" customWidth="1"/>
    <col min="14343" max="14344" width="10.28515625" style="33" bestFit="1" customWidth="1"/>
    <col min="14345" max="14592" width="9.140625" style="33"/>
    <col min="14593" max="14593" width="11" style="33" customWidth="1"/>
    <col min="14594" max="14594" width="7.42578125" style="33" customWidth="1"/>
    <col min="14595" max="14595" width="10.28515625" style="33" bestFit="1" customWidth="1"/>
    <col min="14596" max="14596" width="5" style="33" customWidth="1"/>
    <col min="14597" max="14597" width="10.28515625" style="33" bestFit="1" customWidth="1"/>
    <col min="14598" max="14598" width="3.140625" style="33" customWidth="1"/>
    <col min="14599" max="14600" width="10.28515625" style="33" bestFit="1" customWidth="1"/>
    <col min="14601" max="14848" width="9.140625" style="33"/>
    <col min="14849" max="14849" width="11" style="33" customWidth="1"/>
    <col min="14850" max="14850" width="7.42578125" style="33" customWidth="1"/>
    <col min="14851" max="14851" width="10.28515625" style="33" bestFit="1" customWidth="1"/>
    <col min="14852" max="14852" width="5" style="33" customWidth="1"/>
    <col min="14853" max="14853" width="10.28515625" style="33" bestFit="1" customWidth="1"/>
    <col min="14854" max="14854" width="3.140625" style="33" customWidth="1"/>
    <col min="14855" max="14856" width="10.28515625" style="33" bestFit="1" customWidth="1"/>
    <col min="14857" max="15104" width="9.140625" style="33"/>
    <col min="15105" max="15105" width="11" style="33" customWidth="1"/>
    <col min="15106" max="15106" width="7.42578125" style="33" customWidth="1"/>
    <col min="15107" max="15107" width="10.28515625" style="33" bestFit="1" customWidth="1"/>
    <col min="15108" max="15108" width="5" style="33" customWidth="1"/>
    <col min="15109" max="15109" width="10.28515625" style="33" bestFit="1" customWidth="1"/>
    <col min="15110" max="15110" width="3.140625" style="33" customWidth="1"/>
    <col min="15111" max="15112" width="10.28515625" style="33" bestFit="1" customWidth="1"/>
    <col min="15113" max="15360" width="9.140625" style="33"/>
    <col min="15361" max="15361" width="11" style="33" customWidth="1"/>
    <col min="15362" max="15362" width="7.42578125" style="33" customWidth="1"/>
    <col min="15363" max="15363" width="10.28515625" style="33" bestFit="1" customWidth="1"/>
    <col min="15364" max="15364" width="5" style="33" customWidth="1"/>
    <col min="15365" max="15365" width="10.28515625" style="33" bestFit="1" customWidth="1"/>
    <col min="15366" max="15366" width="3.140625" style="33" customWidth="1"/>
    <col min="15367" max="15368" width="10.28515625" style="33" bestFit="1" customWidth="1"/>
    <col min="15369" max="15616" width="9.140625" style="33"/>
    <col min="15617" max="15617" width="11" style="33" customWidth="1"/>
    <col min="15618" max="15618" width="7.42578125" style="33" customWidth="1"/>
    <col min="15619" max="15619" width="10.28515625" style="33" bestFit="1" customWidth="1"/>
    <col min="15620" max="15620" width="5" style="33" customWidth="1"/>
    <col min="15621" max="15621" width="10.28515625" style="33" bestFit="1" customWidth="1"/>
    <col min="15622" max="15622" width="3.140625" style="33" customWidth="1"/>
    <col min="15623" max="15624" width="10.28515625" style="33" bestFit="1" customWidth="1"/>
    <col min="15625" max="15872" width="9.140625" style="33"/>
    <col min="15873" max="15873" width="11" style="33" customWidth="1"/>
    <col min="15874" max="15874" width="7.42578125" style="33" customWidth="1"/>
    <col min="15875" max="15875" width="10.28515625" style="33" bestFit="1" customWidth="1"/>
    <col min="15876" max="15876" width="5" style="33" customWidth="1"/>
    <col min="15877" max="15877" width="10.28515625" style="33" bestFit="1" customWidth="1"/>
    <col min="15878" max="15878" width="3.140625" style="33" customWidth="1"/>
    <col min="15879" max="15880" width="10.28515625" style="33" bestFit="1" customWidth="1"/>
    <col min="15881" max="16128" width="9.140625" style="33"/>
    <col min="16129" max="16129" width="11" style="33" customWidth="1"/>
    <col min="16130" max="16130" width="7.42578125" style="33" customWidth="1"/>
    <col min="16131" max="16131" width="10.28515625" style="33" bestFit="1" customWidth="1"/>
    <col min="16132" max="16132" width="5" style="33" customWidth="1"/>
    <col min="16133" max="16133" width="10.28515625" style="33" bestFit="1" customWidth="1"/>
    <col min="16134" max="16134" width="3.140625" style="33" customWidth="1"/>
    <col min="16135" max="16136" width="10.28515625" style="33" bestFit="1" customWidth="1"/>
    <col min="16137" max="16384" width="9.140625" style="33"/>
  </cols>
  <sheetData>
    <row r="1" spans="1:15" ht="15" x14ac:dyDescent="0.25">
      <c r="A1" s="29" t="s">
        <v>23</v>
      </c>
      <c r="B1" s="30"/>
      <c r="C1" s="31"/>
      <c r="D1" s="76"/>
      <c r="J1" s="77"/>
    </row>
    <row r="2" spans="1:15" ht="15" x14ac:dyDescent="0.25">
      <c r="A2" s="29" t="s">
        <v>149</v>
      </c>
      <c r="B2" s="30"/>
      <c r="C2" s="31"/>
      <c r="D2" s="76"/>
    </row>
    <row r="3" spans="1:15" ht="15" x14ac:dyDescent="0.25">
      <c r="A3" s="36" t="s">
        <v>196</v>
      </c>
      <c r="B3" s="30"/>
      <c r="C3" s="31"/>
      <c r="D3" s="7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108" t="s">
        <v>172</v>
      </c>
      <c r="I8" s="46"/>
      <c r="J8" s="46"/>
      <c r="K8" s="46"/>
      <c r="L8" s="46"/>
      <c r="M8" s="46"/>
    </row>
    <row r="9" spans="1:15" x14ac:dyDescent="0.2">
      <c r="A9" s="46"/>
      <c r="B9" s="46"/>
      <c r="C9" s="79" t="s">
        <v>152</v>
      </c>
      <c r="D9" s="79"/>
      <c r="E9" s="79" t="s">
        <v>153</v>
      </c>
      <c r="F9" s="79"/>
      <c r="G9" s="79"/>
      <c r="H9" s="79" t="s">
        <v>154</v>
      </c>
      <c r="I9" s="46"/>
      <c r="J9" s="46"/>
      <c r="K9" s="46"/>
      <c r="L9" s="46"/>
      <c r="M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13.5" thickBot="1" x14ac:dyDescent="0.25">
      <c r="A11" s="46" t="s">
        <v>155</v>
      </c>
      <c r="B11" s="122" t="s">
        <v>167</v>
      </c>
      <c r="C11" s="80">
        <f>'[7]2. Hours'!M23</f>
        <v>0.1117399508786495</v>
      </c>
      <c r="D11" s="81"/>
      <c r="E11" s="80">
        <f>1-C11</f>
        <v>0.88826004912135048</v>
      </c>
      <c r="F11" s="110" t="s">
        <v>173</v>
      </c>
      <c r="G11" s="110"/>
      <c r="H11" s="80">
        <f>SUM(C11:G11)</f>
        <v>1</v>
      </c>
      <c r="I11" s="46"/>
      <c r="J11" s="46"/>
      <c r="K11" s="46"/>
      <c r="L11" s="46"/>
      <c r="M11" s="46"/>
    </row>
    <row r="12" spans="1:15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x14ac:dyDescent="0.2">
      <c r="A13" s="46"/>
      <c r="B13" s="46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  <c r="N13" s="46"/>
      <c r="O13" s="46"/>
    </row>
    <row r="14" spans="1:15" ht="13.5" thickBot="1" x14ac:dyDescent="0.25">
      <c r="A14" s="46" t="s">
        <v>156</v>
      </c>
      <c r="B14" s="46"/>
      <c r="C14" s="82">
        <f>H14*C11</f>
        <v>2324.9843319271481</v>
      </c>
      <c r="D14" s="110" t="s">
        <v>173</v>
      </c>
      <c r="E14" s="82">
        <f>H14*E11</f>
        <v>18482.115668072849</v>
      </c>
      <c r="F14" s="110" t="s">
        <v>173</v>
      </c>
      <c r="G14" s="123" t="s">
        <v>157</v>
      </c>
      <c r="H14" s="84">
        <v>20807.099999999999</v>
      </c>
      <c r="I14" s="124" t="s">
        <v>201</v>
      </c>
      <c r="J14" s="46"/>
      <c r="K14" s="46"/>
      <c r="L14" s="46"/>
      <c r="M14" s="46"/>
      <c r="N14" s="46"/>
      <c r="O14" s="46"/>
    </row>
    <row r="15" spans="1:15" ht="13.5" thickTop="1" x14ac:dyDescent="0.2">
      <c r="A15" s="46"/>
      <c r="B15" s="46"/>
      <c r="C15" s="57"/>
      <c r="D15" s="57"/>
      <c r="E15" s="125" t="s">
        <v>202</v>
      </c>
      <c r="F15" s="86"/>
      <c r="G15" s="57"/>
      <c r="H15" s="57"/>
      <c r="I15" s="57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57"/>
      <c r="D16" s="57"/>
      <c r="G16" s="57"/>
      <c r="H16" s="57"/>
      <c r="I16" s="57"/>
      <c r="J16" s="46"/>
      <c r="K16" s="46"/>
      <c r="L16" s="46"/>
      <c r="M16" s="46"/>
      <c r="N16" s="46"/>
      <c r="O16" s="46"/>
    </row>
    <row r="17" spans="1:15" ht="15" x14ac:dyDescent="0.25">
      <c r="A17" s="46"/>
      <c r="B17" s="46"/>
      <c r="C17" s="55"/>
      <c r="D17" s="55"/>
      <c r="E17" s="55"/>
      <c r="F17" s="55"/>
      <c r="G17" s="55"/>
      <c r="H17" s="55"/>
      <c r="I17" s="55"/>
      <c r="J17" s="46"/>
      <c r="K17" s="46"/>
      <c r="L17" s="46"/>
      <c r="M17" s="46"/>
      <c r="N17" s="46"/>
      <c r="O17" s="46"/>
    </row>
    <row r="18" spans="1:15" ht="15" x14ac:dyDescent="0.25">
      <c r="A18" s="46"/>
      <c r="B18" s="46"/>
      <c r="C18" s="55"/>
      <c r="D18" s="55"/>
      <c r="E18" s="55"/>
      <c r="F18" s="55"/>
      <c r="G18" s="55"/>
      <c r="H18" s="55"/>
      <c r="I18" s="55"/>
      <c r="J18" s="46"/>
      <c r="K18" s="46"/>
      <c r="L18" s="46"/>
      <c r="M18" s="46"/>
      <c r="N18" s="46"/>
      <c r="O18" s="46"/>
    </row>
    <row r="19" spans="1:15" ht="15" x14ac:dyDescent="0.25">
      <c r="A19" s="46"/>
      <c r="B19" s="46"/>
      <c r="C19" s="55"/>
      <c r="D19" s="55"/>
      <c r="E19" s="55"/>
      <c r="F19" s="55"/>
      <c r="G19" s="55"/>
      <c r="H19" s="55"/>
      <c r="I19" s="55"/>
      <c r="J19" s="46"/>
      <c r="K19" s="46"/>
      <c r="L19" s="46"/>
      <c r="M19" s="46"/>
      <c r="N19" s="46"/>
      <c r="O19" s="46"/>
    </row>
    <row r="20" spans="1:15" ht="15" x14ac:dyDescent="0.25">
      <c r="A20" s="46"/>
      <c r="B20" s="46"/>
      <c r="C20" s="55"/>
      <c r="D20" s="55"/>
      <c r="E20" s="55"/>
      <c r="F20" s="55"/>
      <c r="G20" s="55"/>
      <c r="H20" s="55"/>
      <c r="I20" s="55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10CB-C0C2-4594-8BFE-E47433DD45E7}">
  <sheetPr>
    <tabColor theme="7" tint="0.59999389629810485"/>
  </sheetPr>
  <dimension ref="B1:H45"/>
  <sheetViews>
    <sheetView showGridLines="0" zoomScaleNormal="100" workbookViewId="0">
      <selection activeCell="G25" sqref="G25"/>
    </sheetView>
  </sheetViews>
  <sheetFormatPr defaultColWidth="9.28515625" defaultRowHeight="15" x14ac:dyDescent="0.25"/>
  <cols>
    <col min="1" max="1" width="2.7109375" style="2" customWidth="1"/>
    <col min="2" max="2" width="18.85546875" style="2" bestFit="1" customWidth="1"/>
    <col min="3" max="3" width="17.42578125" style="2" bestFit="1" customWidth="1"/>
    <col min="4" max="4" width="16.7109375" style="2" bestFit="1" customWidth="1"/>
    <col min="5" max="5" width="20" style="2" bestFit="1" customWidth="1"/>
    <col min="6" max="6" width="19.85546875" style="3" bestFit="1" customWidth="1"/>
    <col min="7" max="7" width="19" style="3" bestFit="1" customWidth="1"/>
    <col min="8" max="8" width="20" style="2" customWidth="1"/>
    <col min="9" max="16384" width="9.28515625" style="2"/>
  </cols>
  <sheetData>
    <row r="1" spans="2:8" x14ac:dyDescent="0.25">
      <c r="G1" s="4" t="s">
        <v>3</v>
      </c>
      <c r="H1" s="5">
        <f>EBNUMBER</f>
        <v>0</v>
      </c>
    </row>
    <row r="2" spans="2:8" x14ac:dyDescent="0.25">
      <c r="G2" s="4" t="s">
        <v>4</v>
      </c>
      <c r="H2" s="6"/>
    </row>
    <row r="3" spans="2:8" x14ac:dyDescent="0.25">
      <c r="G3" s="4" t="s">
        <v>5</v>
      </c>
      <c r="H3" s="6"/>
    </row>
    <row r="4" spans="2:8" x14ac:dyDescent="0.25">
      <c r="G4" s="4" t="s">
        <v>6</v>
      </c>
      <c r="H4" s="6"/>
    </row>
    <row r="5" spans="2:8" x14ac:dyDescent="0.25">
      <c r="G5" s="4" t="s">
        <v>7</v>
      </c>
      <c r="H5" s="7"/>
    </row>
    <row r="6" spans="2:8" x14ac:dyDescent="0.25">
      <c r="G6" s="4"/>
      <c r="H6" s="5"/>
    </row>
    <row r="7" spans="2:8" x14ac:dyDescent="0.25">
      <c r="G7" s="4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3" spans="2:8" x14ac:dyDescent="0.25">
      <c r="B13"/>
      <c r="C13"/>
      <c r="D13"/>
      <c r="E13"/>
      <c r="F13" s="9"/>
      <c r="G13" s="9"/>
      <c r="H13" s="10"/>
    </row>
    <row r="14" spans="2:8" x14ac:dyDescent="0.25">
      <c r="B14"/>
      <c r="C14" s="11" t="s">
        <v>11</v>
      </c>
      <c r="D14" s="12" t="s">
        <v>12</v>
      </c>
      <c r="E14"/>
      <c r="F14" s="9"/>
      <c r="G14" s="9"/>
      <c r="H14" s="10"/>
    </row>
    <row r="15" spans="2:8" x14ac:dyDescent="0.25">
      <c r="B15"/>
      <c r="C15"/>
      <c r="D15"/>
      <c r="E15" s="13"/>
      <c r="F15" s="9"/>
      <c r="G15" s="9"/>
      <c r="H15" s="10"/>
    </row>
    <row r="16" spans="2:8" ht="15.75" x14ac:dyDescent="0.25">
      <c r="B16" s="127" t="s">
        <v>13</v>
      </c>
      <c r="C16" s="127"/>
      <c r="D16" s="127"/>
      <c r="E16" s="127"/>
      <c r="F16" s="127"/>
      <c r="G16" s="127"/>
      <c r="H16" s="10"/>
    </row>
    <row r="17" spans="2:8" ht="15.75" thickBot="1" x14ac:dyDescent="0.3">
      <c r="B17"/>
      <c r="C17"/>
      <c r="D17"/>
      <c r="E17"/>
      <c r="F17" s="9"/>
      <c r="G17" s="9"/>
      <c r="H17" s="10"/>
    </row>
    <row r="18" spans="2:8" ht="15.75" thickBot="1" x14ac:dyDescent="0.3">
      <c r="B18" s="128" t="s">
        <v>14</v>
      </c>
      <c r="C18" s="129"/>
      <c r="D18" s="130" t="s">
        <v>15</v>
      </c>
      <c r="E18" s="130" t="s">
        <v>16</v>
      </c>
      <c r="F18" s="130" t="s">
        <v>17</v>
      </c>
      <c r="G18" s="130" t="s">
        <v>18</v>
      </c>
      <c r="H18" s="10"/>
    </row>
    <row r="19" spans="2:8" ht="15.75" thickBot="1" x14ac:dyDescent="0.3">
      <c r="B19" s="134" t="s">
        <v>19</v>
      </c>
      <c r="C19" s="134" t="s">
        <v>20</v>
      </c>
      <c r="D19" s="131"/>
      <c r="E19" s="131"/>
      <c r="F19" s="133"/>
      <c r="G19" s="133"/>
      <c r="H19" s="10"/>
    </row>
    <row r="20" spans="2:8" ht="15.75" thickBot="1" x14ac:dyDescent="0.3">
      <c r="B20" s="135"/>
      <c r="C20" s="135"/>
      <c r="D20" s="132"/>
      <c r="E20" s="132"/>
      <c r="F20" s="14" t="s">
        <v>21</v>
      </c>
      <c r="G20" s="14" t="s">
        <v>21</v>
      </c>
      <c r="H20" s="10"/>
    </row>
    <row r="21" spans="2:8" ht="51.75" thickBot="1" x14ac:dyDescent="0.3">
      <c r="B21" s="15" t="s">
        <v>22</v>
      </c>
      <c r="C21" s="16" t="s">
        <v>23</v>
      </c>
      <c r="D21" s="16" t="s">
        <v>24</v>
      </c>
      <c r="E21" s="16" t="s">
        <v>25</v>
      </c>
      <c r="F21" s="17">
        <v>2899.95</v>
      </c>
      <c r="G21" s="17">
        <f>F21</f>
        <v>2899.95</v>
      </c>
      <c r="H21" s="10"/>
    </row>
    <row r="22" spans="2:8" ht="51.75" thickBot="1" x14ac:dyDescent="0.3">
      <c r="B22" s="15" t="s">
        <v>22</v>
      </c>
      <c r="C22" s="16" t="s">
        <v>23</v>
      </c>
      <c r="D22" s="16" t="s">
        <v>26</v>
      </c>
      <c r="E22" s="16" t="s">
        <v>27</v>
      </c>
      <c r="F22" s="17">
        <v>0</v>
      </c>
      <c r="G22" s="17">
        <f t="shared" ref="G22:G41" si="0">F22</f>
        <v>0</v>
      </c>
      <c r="H22" s="10"/>
    </row>
    <row r="23" spans="2:8" ht="51.75" thickBot="1" x14ac:dyDescent="0.3">
      <c r="B23" s="15" t="s">
        <v>22</v>
      </c>
      <c r="C23" s="16" t="s">
        <v>23</v>
      </c>
      <c r="D23" s="16" t="s">
        <v>28</v>
      </c>
      <c r="E23" s="16" t="s">
        <v>25</v>
      </c>
      <c r="F23" s="17">
        <v>133659.51999999999</v>
      </c>
      <c r="G23" s="17">
        <f t="shared" si="0"/>
        <v>133659.51999999999</v>
      </c>
      <c r="H23" s="10"/>
    </row>
    <row r="24" spans="2:8" ht="64.5" thickBot="1" x14ac:dyDescent="0.3">
      <c r="B24" s="15" t="s">
        <v>22</v>
      </c>
      <c r="C24" s="16" t="s">
        <v>23</v>
      </c>
      <c r="D24" s="16" t="s">
        <v>29</v>
      </c>
      <c r="E24" s="16" t="s">
        <v>30</v>
      </c>
      <c r="F24" s="17">
        <v>5288.71</v>
      </c>
      <c r="G24" s="17">
        <f t="shared" si="0"/>
        <v>5288.71</v>
      </c>
      <c r="H24" s="10"/>
    </row>
    <row r="25" spans="2:8" ht="51.75" thickBot="1" x14ac:dyDescent="0.3">
      <c r="B25" s="15" t="s">
        <v>22</v>
      </c>
      <c r="C25" s="16" t="s">
        <v>23</v>
      </c>
      <c r="D25" s="16" t="s">
        <v>31</v>
      </c>
      <c r="E25" s="16" t="s">
        <v>25</v>
      </c>
      <c r="F25" s="17">
        <f>1397.97+396.28+935.94</f>
        <v>2730.19</v>
      </c>
      <c r="G25" s="17">
        <f t="shared" si="0"/>
        <v>2730.19</v>
      </c>
      <c r="H25" s="10"/>
    </row>
    <row r="26" spans="2:8" ht="51.75" thickBot="1" x14ac:dyDescent="0.3">
      <c r="B26" s="15" t="s">
        <v>22</v>
      </c>
      <c r="C26" s="16" t="s">
        <v>23</v>
      </c>
      <c r="D26" s="18" t="s">
        <v>32</v>
      </c>
      <c r="E26" s="16" t="s">
        <v>25</v>
      </c>
      <c r="F26" s="17">
        <v>7800</v>
      </c>
      <c r="G26" s="17">
        <f t="shared" si="0"/>
        <v>7800</v>
      </c>
      <c r="H26" s="10"/>
    </row>
    <row r="27" spans="2:8" ht="51.75" thickBot="1" x14ac:dyDescent="0.3">
      <c r="B27" s="15" t="s">
        <v>22</v>
      </c>
      <c r="C27" s="16" t="s">
        <v>23</v>
      </c>
      <c r="D27" s="16" t="s">
        <v>33</v>
      </c>
      <c r="E27" s="16" t="s">
        <v>30</v>
      </c>
      <c r="F27" s="17">
        <v>19083.89</v>
      </c>
      <c r="G27" s="17">
        <f t="shared" si="0"/>
        <v>19083.89</v>
      </c>
      <c r="H27" s="10"/>
    </row>
    <row r="28" spans="2:8" ht="51.75" thickBot="1" x14ac:dyDescent="0.3">
      <c r="B28" s="15" t="s">
        <v>22</v>
      </c>
      <c r="C28" s="16" t="s">
        <v>23</v>
      </c>
      <c r="D28" s="18" t="s">
        <v>34</v>
      </c>
      <c r="E28" s="16" t="s">
        <v>30</v>
      </c>
      <c r="F28" s="17">
        <v>13997.76</v>
      </c>
      <c r="G28" s="17">
        <f t="shared" si="0"/>
        <v>13997.76</v>
      </c>
      <c r="H28" s="10"/>
    </row>
    <row r="29" spans="2:8" ht="51.75" thickBot="1" x14ac:dyDescent="0.3">
      <c r="B29" s="15" t="s">
        <v>22</v>
      </c>
      <c r="C29" s="16" t="s">
        <v>23</v>
      </c>
      <c r="D29" s="18" t="s">
        <v>35</v>
      </c>
      <c r="E29" s="16" t="s">
        <v>30</v>
      </c>
      <c r="F29" s="17">
        <v>36733.199999999997</v>
      </c>
      <c r="G29" s="17">
        <f t="shared" si="0"/>
        <v>36733.199999999997</v>
      </c>
      <c r="H29" s="10"/>
    </row>
    <row r="30" spans="2:8" ht="51.75" thickBot="1" x14ac:dyDescent="0.3">
      <c r="B30" s="15" t="s">
        <v>22</v>
      </c>
      <c r="C30" s="16" t="s">
        <v>23</v>
      </c>
      <c r="D30" s="16" t="s">
        <v>36</v>
      </c>
      <c r="E30" s="16" t="s">
        <v>30</v>
      </c>
      <c r="F30" s="17">
        <v>59567.07</v>
      </c>
      <c r="G30" s="17">
        <f t="shared" si="0"/>
        <v>59567.07</v>
      </c>
      <c r="H30" s="10"/>
    </row>
    <row r="31" spans="2:8" ht="51.75" thickBot="1" x14ac:dyDescent="0.3">
      <c r="B31" s="15" t="s">
        <v>22</v>
      </c>
      <c r="C31" s="16" t="s">
        <v>23</v>
      </c>
      <c r="D31" s="16" t="s">
        <v>37</v>
      </c>
      <c r="E31" s="16" t="s">
        <v>30</v>
      </c>
      <c r="F31" s="17">
        <v>3747.8</v>
      </c>
      <c r="G31" s="17">
        <f t="shared" si="0"/>
        <v>3747.8</v>
      </c>
      <c r="H31" s="10"/>
    </row>
    <row r="32" spans="2:8" ht="77.25" thickBot="1" x14ac:dyDescent="0.3">
      <c r="B32" s="15" t="s">
        <v>22</v>
      </c>
      <c r="C32" s="16" t="s">
        <v>23</v>
      </c>
      <c r="D32" s="16" t="s">
        <v>38</v>
      </c>
      <c r="E32" s="16" t="s">
        <v>39</v>
      </c>
      <c r="F32" s="17">
        <v>17665.310000000001</v>
      </c>
      <c r="G32" s="17">
        <f t="shared" si="0"/>
        <v>17665.310000000001</v>
      </c>
      <c r="H32" s="10"/>
    </row>
    <row r="33" spans="2:8" ht="77.25" thickBot="1" x14ac:dyDescent="0.3">
      <c r="B33" s="15" t="s">
        <v>22</v>
      </c>
      <c r="C33" s="16" t="s">
        <v>23</v>
      </c>
      <c r="D33" s="18" t="s">
        <v>40</v>
      </c>
      <c r="E33" s="16" t="s">
        <v>39</v>
      </c>
      <c r="F33" s="17">
        <v>898.47</v>
      </c>
      <c r="G33" s="17">
        <f t="shared" si="0"/>
        <v>898.47</v>
      </c>
      <c r="H33" s="10"/>
    </row>
    <row r="34" spans="2:8" ht="51.75" thickBot="1" x14ac:dyDescent="0.3">
      <c r="B34" s="15" t="s">
        <v>22</v>
      </c>
      <c r="C34" s="16" t="s">
        <v>23</v>
      </c>
      <c r="D34" s="16" t="s">
        <v>41</v>
      </c>
      <c r="E34" s="16" t="s">
        <v>30</v>
      </c>
      <c r="F34" s="17">
        <v>22719.9</v>
      </c>
      <c r="G34" s="17">
        <f t="shared" si="0"/>
        <v>22719.9</v>
      </c>
      <c r="H34" s="10"/>
    </row>
    <row r="35" spans="2:8" ht="51.75" thickBot="1" x14ac:dyDescent="0.3">
      <c r="B35" s="15" t="s">
        <v>22</v>
      </c>
      <c r="C35" s="16" t="s">
        <v>23</v>
      </c>
      <c r="D35" s="18" t="s">
        <v>42</v>
      </c>
      <c r="E35" s="16" t="s">
        <v>30</v>
      </c>
      <c r="F35" s="17">
        <v>3857.18</v>
      </c>
      <c r="G35" s="17">
        <f t="shared" si="0"/>
        <v>3857.18</v>
      </c>
      <c r="H35" s="10"/>
    </row>
    <row r="36" spans="2:8" ht="51.75" thickBot="1" x14ac:dyDescent="0.3">
      <c r="B36" s="15" t="s">
        <v>22</v>
      </c>
      <c r="C36" s="16" t="s">
        <v>23</v>
      </c>
      <c r="D36" s="18" t="s">
        <v>43</v>
      </c>
      <c r="E36" s="16" t="s">
        <v>30</v>
      </c>
      <c r="F36" s="17">
        <v>2567.5300000000002</v>
      </c>
      <c r="G36" s="17">
        <f t="shared" si="0"/>
        <v>2567.5300000000002</v>
      </c>
      <c r="H36" s="10"/>
    </row>
    <row r="37" spans="2:8" ht="51.75" thickBot="1" x14ac:dyDescent="0.3">
      <c r="B37" s="15" t="s">
        <v>22</v>
      </c>
      <c r="C37" s="16" t="s">
        <v>23</v>
      </c>
      <c r="D37" s="18" t="s">
        <v>44</v>
      </c>
      <c r="E37" s="16" t="s">
        <v>30</v>
      </c>
      <c r="F37" s="17">
        <v>9029.68</v>
      </c>
      <c r="G37" s="17">
        <f t="shared" si="0"/>
        <v>9029.68</v>
      </c>
      <c r="H37" s="10"/>
    </row>
    <row r="38" spans="2:8" ht="51.75" thickBot="1" x14ac:dyDescent="0.3">
      <c r="B38" s="15" t="s">
        <v>22</v>
      </c>
      <c r="C38" s="16" t="s">
        <v>23</v>
      </c>
      <c r="D38" s="18" t="s">
        <v>45</v>
      </c>
      <c r="E38" s="16" t="s">
        <v>30</v>
      </c>
      <c r="F38" s="17">
        <v>4688.71</v>
      </c>
      <c r="G38" s="17">
        <f t="shared" si="0"/>
        <v>4688.71</v>
      </c>
      <c r="H38" s="10"/>
    </row>
    <row r="39" spans="2:8" ht="51.75" thickBot="1" x14ac:dyDescent="0.3">
      <c r="B39" s="15" t="s">
        <v>22</v>
      </c>
      <c r="C39" s="16" t="s">
        <v>23</v>
      </c>
      <c r="D39" s="18" t="s">
        <v>46</v>
      </c>
      <c r="E39" s="16" t="s">
        <v>30</v>
      </c>
      <c r="F39" s="17">
        <v>41349.980000000003</v>
      </c>
      <c r="G39" s="17">
        <f t="shared" si="0"/>
        <v>41349.980000000003</v>
      </c>
      <c r="H39" s="10"/>
    </row>
    <row r="40" spans="2:8" ht="77.25" thickBot="1" x14ac:dyDescent="0.3">
      <c r="B40" s="15" t="s">
        <v>22</v>
      </c>
      <c r="C40" s="16" t="s">
        <v>23</v>
      </c>
      <c r="D40" s="16" t="s">
        <v>47</v>
      </c>
      <c r="E40" s="16" t="s">
        <v>39</v>
      </c>
      <c r="F40" s="17">
        <v>9884.61</v>
      </c>
      <c r="G40" s="17">
        <f t="shared" si="0"/>
        <v>9884.61</v>
      </c>
      <c r="H40" s="10"/>
    </row>
    <row r="41" spans="2:8" ht="77.25" thickBot="1" x14ac:dyDescent="0.3">
      <c r="B41" s="15" t="s">
        <v>22</v>
      </c>
      <c r="C41" s="16" t="s">
        <v>23</v>
      </c>
      <c r="D41" s="16" t="s">
        <v>48</v>
      </c>
      <c r="E41" s="16" t="s">
        <v>39</v>
      </c>
      <c r="F41" s="17">
        <v>1248.92</v>
      </c>
      <c r="G41" s="17">
        <f t="shared" si="0"/>
        <v>1248.92</v>
      </c>
      <c r="H41" s="10"/>
    </row>
    <row r="42" spans="2:8" ht="15.75" thickBot="1" x14ac:dyDescent="0.3">
      <c r="B42" s="19"/>
      <c r="C42" s="18"/>
      <c r="D42" s="18"/>
      <c r="E42" s="18"/>
      <c r="F42" s="20"/>
      <c r="G42" s="20"/>
      <c r="H42" s="10"/>
    </row>
    <row r="43" spans="2:8" ht="15.75" thickBot="1" x14ac:dyDescent="0.3">
      <c r="B43" s="19"/>
      <c r="C43" s="18"/>
      <c r="D43" s="18"/>
      <c r="E43" s="21" t="s">
        <v>49</v>
      </c>
      <c r="F43" s="22">
        <f>SUM(F21:F42)</f>
        <v>399418.38</v>
      </c>
      <c r="G43" s="22">
        <f>SUM(G21:G42)</f>
        <v>399418.38</v>
      </c>
      <c r="H43" s="10"/>
    </row>
    <row r="44" spans="2:8" x14ac:dyDescent="0.25">
      <c r="B44" s="23"/>
      <c r="C44" s="23"/>
      <c r="D44" s="23"/>
      <c r="E44" s="24"/>
      <c r="F44" s="24"/>
      <c r="G44" s="24"/>
      <c r="H44" s="10"/>
    </row>
    <row r="45" spans="2:8" x14ac:dyDescent="0.25">
      <c r="B45"/>
      <c r="C45"/>
      <c r="D45"/>
      <c r="E45"/>
      <c r="F45" s="9"/>
      <c r="G45" s="9"/>
      <c r="H45" s="10"/>
    </row>
  </sheetData>
  <mergeCells count="10">
    <mergeCell ref="B9:G9"/>
    <mergeCell ref="B10:G10"/>
    <mergeCell ref="B16:G16"/>
    <mergeCell ref="B18:C18"/>
    <mergeCell ref="D18:D20"/>
    <mergeCell ref="E18:E20"/>
    <mergeCell ref="F18:F19"/>
    <mergeCell ref="G18:G19"/>
    <mergeCell ref="B19:B20"/>
    <mergeCell ref="C19:C20"/>
  </mergeCells>
  <dataValidations count="1">
    <dataValidation allowBlank="1" showInputMessage="1" showErrorMessage="1" promptTitle="Date Format" prompt="E.g:  &quot;August 1, 2011&quot;" sqref="H7" xr:uid="{E4B0B824-9159-466D-917A-A31F29DC9A8F}"/>
  </dataValidations>
  <pageMargins left="0.7" right="0.7" top="0.75" bottom="0.75" header="0.3" footer="0.3"/>
  <pageSetup scale="84" orientation="portrait" r:id="rId1"/>
  <rowBreaks count="1" manualBreakCount="1">
    <brk id="30" max="16383" man="1"/>
  </rowBreaks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DF2-D516-43F7-AE80-2064E66F8A7E}">
  <sheetPr>
    <tabColor theme="7" tint="0.59999389629810485"/>
    <pageSetUpPr fitToPage="1"/>
  </sheetPr>
  <dimension ref="A1:M75"/>
  <sheetViews>
    <sheetView zoomScale="90" workbookViewId="0">
      <selection activeCell="G25" sqref="G25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34" t="s">
        <v>76</v>
      </c>
    </row>
    <row r="2" spans="1:13" x14ac:dyDescent="0.25">
      <c r="A2" s="29" t="s">
        <v>77</v>
      </c>
      <c r="K2" s="35"/>
    </row>
    <row r="3" spans="1:13" x14ac:dyDescent="0.25">
      <c r="A3" s="36" t="s">
        <v>78</v>
      </c>
      <c r="K3" s="37"/>
    </row>
    <row r="5" spans="1:13" x14ac:dyDescent="0.25">
      <c r="E5" s="38" t="s">
        <v>79</v>
      </c>
      <c r="G5" s="30"/>
      <c r="I5" s="30"/>
      <c r="J5" s="30"/>
    </row>
    <row r="6" spans="1:13" ht="45" x14ac:dyDescent="0.25">
      <c r="B6" s="39" t="s">
        <v>80</v>
      </c>
      <c r="C6" s="40" t="s">
        <v>81</v>
      </c>
      <c r="D6" s="41" t="s">
        <v>82</v>
      </c>
      <c r="E6" s="42" t="s">
        <v>83</v>
      </c>
      <c r="F6" s="43"/>
      <c r="G6" s="39" t="s">
        <v>84</v>
      </c>
      <c r="H6" s="40"/>
      <c r="I6" s="39" t="s">
        <v>85</v>
      </c>
      <c r="J6" s="30"/>
      <c r="K6" s="30"/>
    </row>
    <row r="7" spans="1:13" x14ac:dyDescent="0.25">
      <c r="D7" s="44"/>
    </row>
    <row r="8" spans="1:13" x14ac:dyDescent="0.25">
      <c r="A8" s="45" t="s">
        <v>86</v>
      </c>
      <c r="D8" s="44"/>
    </row>
    <row r="9" spans="1:13" x14ac:dyDescent="0.25">
      <c r="A9" s="46" t="s">
        <v>87</v>
      </c>
      <c r="B9" s="47">
        <v>5016</v>
      </c>
      <c r="C9" s="47">
        <v>5016</v>
      </c>
      <c r="D9" s="48">
        <v>2899.95</v>
      </c>
      <c r="E9" s="49">
        <v>1</v>
      </c>
      <c r="G9" s="50">
        <f>D9*E9</f>
        <v>2899.95</v>
      </c>
      <c r="I9" s="31">
        <f t="shared" ref="I9:I17" si="0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47"/>
      <c r="D10" s="48">
        <v>0</v>
      </c>
      <c r="E10" s="49">
        <v>1</v>
      </c>
      <c r="G10" s="50">
        <f>D10*E10</f>
        <v>0</v>
      </c>
      <c r="I10" s="31">
        <f>D10-G10</f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47">
        <v>5020</v>
      </c>
      <c r="D11" s="48">
        <v>133659.51999999999</v>
      </c>
      <c r="E11" s="49">
        <v>1</v>
      </c>
      <c r="G11" s="50">
        <f t="shared" ref="G11:G17" si="1">D11*E11</f>
        <v>133659.51999999999</v>
      </c>
      <c r="I11" s="31">
        <f t="shared" si="0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47" t="s">
        <v>90</v>
      </c>
      <c r="D12" s="52">
        <v>49704.24</v>
      </c>
      <c r="E12" s="53">
        <f>(1-[2]Hours!$M$23)</f>
        <v>0.83192065966100726</v>
      </c>
      <c r="F12" s="46"/>
      <c r="G12" s="54">
        <f>D12*E12</f>
        <v>41349.98412874902</v>
      </c>
      <c r="H12" s="46"/>
      <c r="I12" s="55">
        <f>D12-G12</f>
        <v>8354.2558712509781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47" t="s">
        <v>92</v>
      </c>
      <c r="D13" s="52">
        <v>22939.56</v>
      </c>
      <c r="E13" s="53">
        <f>(1-[2]Hours!$M$23)</f>
        <v>0.83192065966100726</v>
      </c>
      <c r="F13" s="46"/>
      <c r="G13" s="54">
        <f>D13*E13</f>
        <v>19083.893887533257</v>
      </c>
      <c r="H13" s="46"/>
      <c r="I13" s="55">
        <f t="shared" si="0"/>
        <v>3855.6661124667444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47">
        <v>5025</v>
      </c>
      <c r="D14" s="56">
        <v>6357.23</v>
      </c>
      <c r="E14" s="53">
        <f>(1-[2]Hours!$M$23)</f>
        <v>0.83192065966100726</v>
      </c>
      <c r="F14" s="46"/>
      <c r="G14" s="54">
        <f>D14*E14</f>
        <v>5288.7109752167444</v>
      </c>
      <c r="H14" s="46"/>
      <c r="I14" s="55">
        <f t="shared" si="0"/>
        <v>1068.5190247832552</v>
      </c>
      <c r="J14" s="31"/>
      <c r="K14" s="31"/>
    </row>
    <row r="15" spans="1:13" x14ac:dyDescent="0.25">
      <c r="A15" s="46" t="s">
        <v>94</v>
      </c>
      <c r="B15" s="47">
        <v>5026</v>
      </c>
      <c r="C15" s="47">
        <v>5026</v>
      </c>
      <c r="D15" s="52">
        <v>2564.9899999999998</v>
      </c>
      <c r="E15" s="53">
        <v>0</v>
      </c>
      <c r="F15" s="46"/>
      <c r="G15" s="54">
        <f t="shared" si="1"/>
        <v>0</v>
      </c>
      <c r="H15" s="46"/>
      <c r="I15" s="55">
        <f t="shared" si="0"/>
        <v>2564.9899999999998</v>
      </c>
      <c r="J15" s="31"/>
      <c r="K15" s="31"/>
    </row>
    <row r="16" spans="1:13" hidden="1" x14ac:dyDescent="0.25">
      <c r="A16" s="46" t="s">
        <v>95</v>
      </c>
      <c r="B16" s="47">
        <v>5027</v>
      </c>
      <c r="C16" s="47">
        <v>5027</v>
      </c>
      <c r="D16" s="57">
        <v>0</v>
      </c>
      <c r="E16" s="53">
        <v>0</v>
      </c>
      <c r="F16" s="46"/>
      <c r="G16" s="54">
        <f t="shared" si="1"/>
        <v>0</v>
      </c>
      <c r="H16" s="46"/>
      <c r="I16" s="55">
        <f t="shared" si="0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47">
        <v>5028</v>
      </c>
      <c r="D17" s="57">
        <v>0</v>
      </c>
      <c r="E17" s="53">
        <v>0</v>
      </c>
      <c r="F17" s="46"/>
      <c r="G17" s="54">
        <f t="shared" si="1"/>
        <v>0</v>
      </c>
      <c r="H17" s="46"/>
      <c r="I17" s="55">
        <f t="shared" si="0"/>
        <v>0</v>
      </c>
      <c r="J17" s="31"/>
      <c r="K17" s="31"/>
    </row>
    <row r="18" spans="1:11" hidden="1" x14ac:dyDescent="0.25">
      <c r="A18" s="46" t="s">
        <v>97</v>
      </c>
      <c r="B18" s="47">
        <v>5035</v>
      </c>
      <c r="C18" s="47">
        <v>5035</v>
      </c>
      <c r="D18" s="57">
        <v>0</v>
      </c>
      <c r="E18" s="53">
        <v>1</v>
      </c>
      <c r="F18" s="46"/>
      <c r="G18" s="54">
        <f>D18*E18</f>
        <v>0</v>
      </c>
      <c r="H18" s="46"/>
      <c r="I18" s="55">
        <f>D18-G18</f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47">
        <v>5065</v>
      </c>
      <c r="D19" s="52">
        <v>1397.97</v>
      </c>
      <c r="E19" s="53">
        <v>1</v>
      </c>
      <c r="F19" s="46"/>
      <c r="G19" s="54">
        <f>D19*E19</f>
        <v>1397.97</v>
      </c>
      <c r="H19" s="46"/>
      <c r="I19" s="55">
        <f>D19-G19</f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47">
        <v>5066</v>
      </c>
      <c r="D20" s="52">
        <v>396.28</v>
      </c>
      <c r="E20" s="53">
        <v>1</v>
      </c>
      <c r="F20" s="46"/>
      <c r="G20" s="54">
        <f>D20*E20</f>
        <v>396.28</v>
      </c>
      <c r="H20" s="46"/>
      <c r="I20" s="55">
        <f>D20-G20</f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47" t="s">
        <v>101</v>
      </c>
      <c r="D21" s="48">
        <v>16825.830000000002</v>
      </c>
      <c r="E21" s="53">
        <f>(1-[2]Hours!$M$23)</f>
        <v>0.83192065966100726</v>
      </c>
      <c r="G21" s="54">
        <f>D21*E21</f>
        <v>13997.755592943968</v>
      </c>
      <c r="I21" s="31">
        <f>D21-G21</f>
        <v>2828.074407056034</v>
      </c>
      <c r="J21" s="31"/>
      <c r="K21" s="31"/>
    </row>
    <row r="22" spans="1:11" x14ac:dyDescent="0.25">
      <c r="A22" s="46" t="s">
        <v>102</v>
      </c>
      <c r="B22" s="47">
        <v>5098</v>
      </c>
      <c r="C22" s="47" t="s">
        <v>103</v>
      </c>
      <c r="D22" s="48">
        <v>7800</v>
      </c>
      <c r="E22" s="53">
        <v>1</v>
      </c>
      <c r="G22" s="54">
        <f>D22*E22</f>
        <v>7800</v>
      </c>
      <c r="I22" s="31">
        <f>D22-G22</f>
        <v>0</v>
      </c>
      <c r="J22" s="31"/>
      <c r="K22" s="31"/>
    </row>
    <row r="23" spans="1:11" hidden="1" x14ac:dyDescent="0.25">
      <c r="A23" s="46"/>
      <c r="B23" s="47"/>
      <c r="C23" s="47"/>
      <c r="D23" s="57"/>
      <c r="E23" s="53"/>
      <c r="G23" s="54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47"/>
      <c r="D24" s="57">
        <v>0</v>
      </c>
      <c r="E24" s="53">
        <v>0</v>
      </c>
      <c r="G24" s="54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47"/>
      <c r="D25" s="57">
        <v>0</v>
      </c>
      <c r="E25" s="53">
        <v>0</v>
      </c>
      <c r="G25" s="54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47">
        <v>5194</v>
      </c>
      <c r="D26" s="48">
        <v>16521.34</v>
      </c>
      <c r="E26" s="53">
        <v>0</v>
      </c>
      <c r="G26" s="54">
        <f t="shared" si="2"/>
        <v>0</v>
      </c>
      <c r="I26" s="31">
        <f t="shared" si="3"/>
        <v>16521.34</v>
      </c>
      <c r="J26" s="31"/>
      <c r="K26" s="31"/>
    </row>
    <row r="27" spans="1:11" x14ac:dyDescent="0.25">
      <c r="A27" s="46" t="s">
        <v>107</v>
      </c>
      <c r="B27" s="47">
        <v>5195</v>
      </c>
      <c r="C27" s="47">
        <v>5195</v>
      </c>
      <c r="D27" s="48">
        <v>283.2</v>
      </c>
      <c r="E27" s="53">
        <v>0</v>
      </c>
      <c r="G27" s="50">
        <f t="shared" si="2"/>
        <v>0</v>
      </c>
      <c r="I27" s="31">
        <f t="shared" si="3"/>
        <v>283.2</v>
      </c>
      <c r="J27" s="31"/>
      <c r="K27" s="31"/>
    </row>
    <row r="28" spans="1:11" x14ac:dyDescent="0.25">
      <c r="A28" s="46" t="s">
        <v>108</v>
      </c>
      <c r="B28" s="47">
        <v>5310</v>
      </c>
      <c r="C28" s="47">
        <v>5310</v>
      </c>
      <c r="D28" s="48">
        <v>935.94</v>
      </c>
      <c r="E28" s="53">
        <v>1</v>
      </c>
      <c r="G28" s="50">
        <f t="shared" si="2"/>
        <v>935.94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47">
        <v>5314</v>
      </c>
      <c r="D29" s="57">
        <v>0</v>
      </c>
      <c r="E29" s="53">
        <v>0</v>
      </c>
      <c r="G29" s="50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47">
        <v>5315</v>
      </c>
      <c r="D30" s="48">
        <v>44154.69</v>
      </c>
      <c r="E30" s="53">
        <f>(1-[2]Hours!$M$23)</f>
        <v>0.83192065966100726</v>
      </c>
      <c r="G30" s="50">
        <f t="shared" si="2"/>
        <v>36733.198831927286</v>
      </c>
      <c r="I30" s="31">
        <f t="shared" si="3"/>
        <v>7421.4911680727164</v>
      </c>
      <c r="J30" s="31"/>
      <c r="K30" s="31"/>
    </row>
    <row r="31" spans="1:11" x14ac:dyDescent="0.25">
      <c r="A31" s="46" t="s">
        <v>111</v>
      </c>
      <c r="B31" s="47">
        <v>5320</v>
      </c>
      <c r="C31" s="47">
        <v>5320</v>
      </c>
      <c r="D31" s="48">
        <v>171.9</v>
      </c>
      <c r="E31" s="53">
        <v>0</v>
      </c>
      <c r="G31" s="50">
        <f t="shared" si="2"/>
        <v>0</v>
      </c>
      <c r="I31" s="31">
        <f t="shared" si="3"/>
        <v>171.9</v>
      </c>
      <c r="J31" s="31"/>
      <c r="K31" s="31"/>
    </row>
    <row r="32" spans="1:11" x14ac:dyDescent="0.25">
      <c r="A32" s="46" t="s">
        <v>112</v>
      </c>
      <c r="B32" s="47">
        <v>5335</v>
      </c>
      <c r="C32" s="47">
        <v>5335</v>
      </c>
      <c r="D32" s="58">
        <v>-117.7</v>
      </c>
      <c r="E32" s="53">
        <v>0</v>
      </c>
      <c r="G32" s="50">
        <f t="shared" si="2"/>
        <v>0</v>
      </c>
      <c r="I32" s="31">
        <f t="shared" si="3"/>
        <v>-117.7</v>
      </c>
      <c r="J32" s="31"/>
      <c r="K32" s="31"/>
    </row>
    <row r="33" spans="1:12" x14ac:dyDescent="0.25">
      <c r="A33" s="46" t="s">
        <v>113</v>
      </c>
      <c r="B33" s="47">
        <v>5410</v>
      </c>
      <c r="C33" s="47">
        <v>5410</v>
      </c>
      <c r="D33" s="48">
        <v>115</v>
      </c>
      <c r="E33" s="53">
        <v>0</v>
      </c>
      <c r="G33" s="50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47">
        <v>5515</v>
      </c>
      <c r="D34" s="57">
        <v>0</v>
      </c>
      <c r="E34" s="53">
        <v>0</v>
      </c>
      <c r="G34" s="50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47">
        <v>5620</v>
      </c>
      <c r="D35" s="48">
        <v>21234.37</v>
      </c>
      <c r="E35" s="53">
        <f>(1-[2]Hours!$M$23)</f>
        <v>0.83192065966100726</v>
      </c>
      <c r="G35" s="50">
        <f t="shared" si="2"/>
        <v>17665.3110978859</v>
      </c>
      <c r="I35" s="31">
        <f t="shared" si="3"/>
        <v>3569.0589021140986</v>
      </c>
      <c r="J35" s="31"/>
      <c r="K35" s="31"/>
    </row>
    <row r="36" spans="1:12" x14ac:dyDescent="0.25">
      <c r="A36" s="46" t="s">
        <v>116</v>
      </c>
      <c r="B36" s="47">
        <v>5630</v>
      </c>
      <c r="C36" s="47">
        <v>5630</v>
      </c>
      <c r="D36" s="48">
        <v>4505</v>
      </c>
      <c r="E36" s="53">
        <f>(1-[2]Hours!$M$23)</f>
        <v>0.83192065966100726</v>
      </c>
      <c r="G36" s="50">
        <f t="shared" si="2"/>
        <v>3747.8025717728378</v>
      </c>
      <c r="I36" s="31">
        <f t="shared" si="3"/>
        <v>757.19742822716216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47"/>
      <c r="D37" s="48">
        <v>15740</v>
      </c>
      <c r="E37" s="53">
        <v>0</v>
      </c>
      <c r="G37" s="50">
        <f>D37*E37</f>
        <v>0</v>
      </c>
      <c r="I37" s="31">
        <f>D37-G37</f>
        <v>15740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47">
        <v>5635</v>
      </c>
      <c r="D38" s="48">
        <v>1080</v>
      </c>
      <c r="E38" s="53">
        <f>(1-[2]Hours!$M$23)</f>
        <v>0.83192065966100726</v>
      </c>
      <c r="G38" s="50">
        <f t="shared" si="2"/>
        <v>898.4743124338878</v>
      </c>
      <c r="H38" s="46"/>
      <c r="I38" s="31">
        <f t="shared" si="3"/>
        <v>181.5256875661122</v>
      </c>
      <c r="J38" s="31"/>
      <c r="K38" s="31"/>
    </row>
    <row r="39" spans="1:12" x14ac:dyDescent="0.25">
      <c r="A39" s="46" t="s">
        <v>119</v>
      </c>
      <c r="B39" s="47">
        <v>5665</v>
      </c>
      <c r="C39" s="47">
        <v>5665</v>
      </c>
      <c r="D39" s="48">
        <v>1501.25</v>
      </c>
      <c r="E39" s="53">
        <f>(1-[2]Hours!$M$23)</f>
        <v>0.83192065966100726</v>
      </c>
      <c r="G39" s="50">
        <f t="shared" si="2"/>
        <v>1248.9208903160873</v>
      </c>
      <c r="H39" s="46"/>
      <c r="I39" s="31">
        <f t="shared" si="3"/>
        <v>252.32910968391275</v>
      </c>
      <c r="J39" s="31"/>
      <c r="K39" s="31"/>
    </row>
    <row r="40" spans="1:12" x14ac:dyDescent="0.25">
      <c r="A40" s="46" t="s">
        <v>120</v>
      </c>
      <c r="B40" s="47">
        <v>5680</v>
      </c>
      <c r="C40" s="47">
        <v>5680</v>
      </c>
      <c r="D40" s="48">
        <v>644</v>
      </c>
      <c r="E40" s="53">
        <v>0</v>
      </c>
      <c r="G40" s="50">
        <f t="shared" si="2"/>
        <v>0</v>
      </c>
      <c r="H40" s="46"/>
      <c r="I40" s="31">
        <f t="shared" si="3"/>
        <v>644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47"/>
      <c r="D41" s="57">
        <v>0</v>
      </c>
      <c r="E41" s="53">
        <v>0</v>
      </c>
      <c r="G41" s="50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47" t="s">
        <v>123</v>
      </c>
      <c r="D42" s="48">
        <v>11881.67</v>
      </c>
      <c r="E42" s="53">
        <f>(1-[2]Hours!$M$23)</f>
        <v>0.83192065966100726</v>
      </c>
      <c r="G42" s="50">
        <f t="shared" si="2"/>
        <v>9884.6067442744006</v>
      </c>
      <c r="H42" s="46"/>
      <c r="I42" s="31">
        <f>D42-G42</f>
        <v>1997.0632557255994</v>
      </c>
      <c r="J42" s="31"/>
      <c r="K42" s="31"/>
    </row>
    <row r="43" spans="1:12" hidden="1" x14ac:dyDescent="0.25">
      <c r="A43" s="46"/>
      <c r="B43" s="47"/>
      <c r="C43" s="47"/>
      <c r="D43" s="57"/>
      <c r="E43" s="53"/>
      <c r="G43" s="50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47"/>
      <c r="D44" s="57">
        <v>0</v>
      </c>
      <c r="E44" s="53">
        <v>0</v>
      </c>
      <c r="G44" s="50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47">
        <v>5695</v>
      </c>
      <c r="D45" s="59">
        <v>673.73</v>
      </c>
      <c r="E45" s="53">
        <v>0</v>
      </c>
      <c r="G45" s="50"/>
      <c r="H45" s="46"/>
      <c r="I45" s="31">
        <f>D45</f>
        <v>673.73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0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0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60">
        <f>SUM(D9:D48)</f>
        <v>363869.95999999996</v>
      </c>
      <c r="E49" s="53"/>
      <c r="G49" s="61">
        <f>SUM(G9:G48)</f>
        <v>296988.31903305335</v>
      </c>
      <c r="H49" s="62" t="s">
        <v>128</v>
      </c>
      <c r="I49" s="61">
        <f>SUM(I9:I48)</f>
        <v>66881.640966946608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64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64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47">
        <v>5605</v>
      </c>
      <c r="D52" s="48">
        <v>3400</v>
      </c>
      <c r="E52" s="53">
        <v>0</v>
      </c>
      <c r="G52" s="50">
        <f t="shared" ref="G52:G58" si="4">D52*E52</f>
        <v>0</v>
      </c>
      <c r="H52" s="46"/>
      <c r="I52" s="50">
        <f>D52-G52</f>
        <v>3400</v>
      </c>
      <c r="J52" s="31"/>
      <c r="K52" s="31"/>
    </row>
    <row r="53" spans="1:13" x14ac:dyDescent="0.25">
      <c r="A53" s="46" t="s">
        <v>131</v>
      </c>
      <c r="B53" s="47">
        <v>5610</v>
      </c>
      <c r="C53" s="47">
        <v>5610</v>
      </c>
      <c r="D53" s="48">
        <v>71601.87</v>
      </c>
      <c r="E53" s="53">
        <f>(1-[2]Hours!$M$23)</f>
        <v>0.83192065966100726</v>
      </c>
      <c r="G53" s="50">
        <f t="shared" si="4"/>
        <v>59567.074923361681</v>
      </c>
      <c r="H53" s="46"/>
      <c r="I53" s="50">
        <f t="shared" ref="I53:I58" si="5">D53-G53</f>
        <v>12034.795076638315</v>
      </c>
      <c r="J53" s="31"/>
      <c r="K53" s="31"/>
    </row>
    <row r="54" spans="1:13" x14ac:dyDescent="0.25">
      <c r="A54" s="46" t="s">
        <v>132</v>
      </c>
      <c r="B54" s="47">
        <v>5690</v>
      </c>
      <c r="C54" s="47" t="s">
        <v>133</v>
      </c>
      <c r="D54" s="48">
        <v>3086.27</v>
      </c>
      <c r="E54" s="53">
        <f>(1-[2]Hours!$M$23)</f>
        <v>0.83192065966100726</v>
      </c>
      <c r="G54" s="50">
        <f t="shared" si="4"/>
        <v>2567.5317742919769</v>
      </c>
      <c r="H54" s="46"/>
      <c r="I54" s="50">
        <f t="shared" si="5"/>
        <v>518.73822570802304</v>
      </c>
      <c r="J54" s="31"/>
      <c r="K54" s="31"/>
    </row>
    <row r="55" spans="1:13" x14ac:dyDescent="0.25">
      <c r="A55" s="46" t="s">
        <v>134</v>
      </c>
      <c r="B55" s="47">
        <v>5692</v>
      </c>
      <c r="C55" s="47" t="s">
        <v>135</v>
      </c>
      <c r="D55" s="48">
        <v>10854.02</v>
      </c>
      <c r="E55" s="53">
        <f>(1-[2]Hours!$M$23)</f>
        <v>0.83192065966100726</v>
      </c>
      <c r="G55" s="50">
        <f t="shared" si="4"/>
        <v>9029.6834783737668</v>
      </c>
      <c r="H55" s="46"/>
      <c r="I55" s="50">
        <f t="shared" si="5"/>
        <v>1824.3365216262337</v>
      </c>
      <c r="J55" s="31"/>
      <c r="K55" s="31"/>
    </row>
    <row r="56" spans="1:13" x14ac:dyDescent="0.25">
      <c r="A56" s="46" t="s">
        <v>136</v>
      </c>
      <c r="B56" s="47">
        <v>5693</v>
      </c>
      <c r="C56" s="47" t="s">
        <v>137</v>
      </c>
      <c r="D56" s="48">
        <v>5636.01</v>
      </c>
      <c r="E56" s="53">
        <f>(1-[2]Hours!$M$23)</f>
        <v>0.83192065966100726</v>
      </c>
      <c r="G56" s="50">
        <f t="shared" si="4"/>
        <v>4688.7131570560341</v>
      </c>
      <c r="H56" s="46"/>
      <c r="I56" s="50">
        <f t="shared" si="5"/>
        <v>947.29684294396611</v>
      </c>
      <c r="J56" s="31"/>
      <c r="K56" s="31"/>
    </row>
    <row r="57" spans="1:13" x14ac:dyDescent="0.25">
      <c r="A57" s="46" t="s">
        <v>42</v>
      </c>
      <c r="B57" s="47">
        <v>5694</v>
      </c>
      <c r="C57" s="47" t="s">
        <v>138</v>
      </c>
      <c r="D57" s="48">
        <v>4636.4799999999996</v>
      </c>
      <c r="E57" s="53">
        <f>(1-[2]Hours!$M$23)</f>
        <v>0.83192065966100726</v>
      </c>
      <c r="G57" s="50">
        <f t="shared" si="4"/>
        <v>3857.1835001050667</v>
      </c>
      <c r="H57" s="46"/>
      <c r="I57" s="50">
        <f t="shared" si="5"/>
        <v>779.29649989493282</v>
      </c>
      <c r="J57" s="31"/>
      <c r="K57" s="31"/>
    </row>
    <row r="58" spans="1:13" x14ac:dyDescent="0.25">
      <c r="A58" s="46" t="s">
        <v>139</v>
      </c>
      <c r="B58" s="47">
        <v>5807</v>
      </c>
      <c r="C58" s="47" t="s">
        <v>140</v>
      </c>
      <c r="D58" s="65">
        <v>27310.18</v>
      </c>
      <c r="E58" s="53">
        <f>(1-[2]Hours!$M$23)</f>
        <v>0.83192065966100726</v>
      </c>
      <c r="G58" s="50">
        <f t="shared" si="4"/>
        <v>22719.902961060849</v>
      </c>
      <c r="H58" s="46"/>
      <c r="I58" s="50">
        <f t="shared" si="5"/>
        <v>4590.2770389391517</v>
      </c>
      <c r="J58" s="31"/>
      <c r="K58" s="31"/>
    </row>
    <row r="59" spans="1:13" x14ac:dyDescent="0.25">
      <c r="D59" s="57"/>
      <c r="E59" s="49"/>
      <c r="H59" s="46"/>
      <c r="I59" s="31"/>
      <c r="J59" s="31"/>
      <c r="K59" s="31"/>
    </row>
    <row r="60" spans="1:13" ht="15.75" thickBot="1" x14ac:dyDescent="0.3">
      <c r="D60" s="60">
        <f>SUM(D52:D59)</f>
        <v>126524.82999999999</v>
      </c>
      <c r="E60" s="49"/>
      <c r="G60" s="61">
        <f>SUM(G52:G59)</f>
        <v>102430.08979424936</v>
      </c>
      <c r="H60" s="62" t="s">
        <v>128</v>
      </c>
      <c r="I60" s="61">
        <f>SUM(I52:I59)</f>
        <v>24094.740205750619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490394.78999999992</v>
      </c>
      <c r="F63" s="31"/>
      <c r="G63" s="31">
        <f>G49+G60</f>
        <v>399418.40882730274</v>
      </c>
      <c r="H63" s="46"/>
      <c r="I63" s="31">
        <f>I49+I60</f>
        <v>90976.381172697234</v>
      </c>
    </row>
    <row r="64" spans="1:13" ht="12.75" x14ac:dyDescent="0.2">
      <c r="D64" s="66" t="s">
        <v>141</v>
      </c>
      <c r="E64" s="67"/>
      <c r="F64" s="68"/>
      <c r="G64" s="69">
        <f>G63/D63</f>
        <v>0.81448338557451394</v>
      </c>
      <c r="H64" s="70"/>
      <c r="I64" s="69">
        <f>I63/D63</f>
        <v>0.18551661442548614</v>
      </c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ht="12.75" x14ac:dyDescent="0.2">
      <c r="A72" s="72" t="s">
        <v>79</v>
      </c>
      <c r="B72" s="73" t="s">
        <v>145</v>
      </c>
      <c r="C72" s="74"/>
      <c r="D72" s="57"/>
      <c r="E72" s="75"/>
      <c r="F72" s="46"/>
      <c r="G72" s="46"/>
      <c r="H72" s="46"/>
      <c r="I72" s="46"/>
      <c r="J72" s="46"/>
    </row>
    <row r="73" spans="1:10" x14ac:dyDescent="0.25">
      <c r="A73" s="46"/>
      <c r="B73" s="47"/>
      <c r="C73" s="47"/>
      <c r="D73" s="55"/>
      <c r="E73" s="71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3280-6A52-406B-BA9D-AC8AF550CF12}">
  <sheetPr>
    <tabColor theme="7" tint="0.59999389629810485"/>
  </sheetPr>
  <dimension ref="A1:N21"/>
  <sheetViews>
    <sheetView workbookViewId="0">
      <selection activeCell="G25" sqref="G25"/>
    </sheetView>
  </sheetViews>
  <sheetFormatPr defaultRowHeight="12.75" x14ac:dyDescent="0.2"/>
  <cols>
    <col min="1" max="1" width="11" style="33" customWidth="1"/>
    <col min="2" max="2" width="5.42578125" style="33" customWidth="1"/>
    <col min="3" max="3" width="10.28515625" style="33" bestFit="1" customWidth="1"/>
    <col min="4" max="4" width="5" style="33" customWidth="1"/>
    <col min="5" max="7" width="10.28515625" style="33" bestFit="1" customWidth="1"/>
    <col min="8" max="256" width="9.140625" style="33"/>
    <col min="257" max="257" width="11" style="33" customWidth="1"/>
    <col min="258" max="258" width="5.42578125" style="33" customWidth="1"/>
    <col min="259" max="259" width="10.28515625" style="33" bestFit="1" customWidth="1"/>
    <col min="260" max="260" width="5" style="33" customWidth="1"/>
    <col min="261" max="263" width="10.28515625" style="33" bestFit="1" customWidth="1"/>
    <col min="264" max="512" width="9.140625" style="33"/>
    <col min="513" max="513" width="11" style="33" customWidth="1"/>
    <col min="514" max="514" width="5.42578125" style="33" customWidth="1"/>
    <col min="515" max="515" width="10.28515625" style="33" bestFit="1" customWidth="1"/>
    <col min="516" max="516" width="5" style="33" customWidth="1"/>
    <col min="517" max="519" width="10.28515625" style="33" bestFit="1" customWidth="1"/>
    <col min="520" max="768" width="9.140625" style="33"/>
    <col min="769" max="769" width="11" style="33" customWidth="1"/>
    <col min="770" max="770" width="5.42578125" style="33" customWidth="1"/>
    <col min="771" max="771" width="10.28515625" style="33" bestFit="1" customWidth="1"/>
    <col min="772" max="772" width="5" style="33" customWidth="1"/>
    <col min="773" max="775" width="10.28515625" style="33" bestFit="1" customWidth="1"/>
    <col min="776" max="1024" width="9.140625" style="33"/>
    <col min="1025" max="1025" width="11" style="33" customWidth="1"/>
    <col min="1026" max="1026" width="5.42578125" style="33" customWidth="1"/>
    <col min="1027" max="1027" width="10.28515625" style="33" bestFit="1" customWidth="1"/>
    <col min="1028" max="1028" width="5" style="33" customWidth="1"/>
    <col min="1029" max="1031" width="10.28515625" style="33" bestFit="1" customWidth="1"/>
    <col min="1032" max="1280" width="9.140625" style="33"/>
    <col min="1281" max="1281" width="11" style="33" customWidth="1"/>
    <col min="1282" max="1282" width="5.42578125" style="33" customWidth="1"/>
    <col min="1283" max="1283" width="10.28515625" style="33" bestFit="1" customWidth="1"/>
    <col min="1284" max="1284" width="5" style="33" customWidth="1"/>
    <col min="1285" max="1287" width="10.28515625" style="33" bestFit="1" customWidth="1"/>
    <col min="1288" max="1536" width="9.140625" style="33"/>
    <col min="1537" max="1537" width="11" style="33" customWidth="1"/>
    <col min="1538" max="1538" width="5.42578125" style="33" customWidth="1"/>
    <col min="1539" max="1539" width="10.28515625" style="33" bestFit="1" customWidth="1"/>
    <col min="1540" max="1540" width="5" style="33" customWidth="1"/>
    <col min="1541" max="1543" width="10.28515625" style="33" bestFit="1" customWidth="1"/>
    <col min="1544" max="1792" width="9.140625" style="33"/>
    <col min="1793" max="1793" width="11" style="33" customWidth="1"/>
    <col min="1794" max="1794" width="5.42578125" style="33" customWidth="1"/>
    <col min="1795" max="1795" width="10.28515625" style="33" bestFit="1" customWidth="1"/>
    <col min="1796" max="1796" width="5" style="33" customWidth="1"/>
    <col min="1797" max="1799" width="10.28515625" style="33" bestFit="1" customWidth="1"/>
    <col min="1800" max="2048" width="9.140625" style="33"/>
    <col min="2049" max="2049" width="11" style="33" customWidth="1"/>
    <col min="2050" max="2050" width="5.42578125" style="33" customWidth="1"/>
    <col min="2051" max="2051" width="10.28515625" style="33" bestFit="1" customWidth="1"/>
    <col min="2052" max="2052" width="5" style="33" customWidth="1"/>
    <col min="2053" max="2055" width="10.28515625" style="33" bestFit="1" customWidth="1"/>
    <col min="2056" max="2304" width="9.140625" style="33"/>
    <col min="2305" max="2305" width="11" style="33" customWidth="1"/>
    <col min="2306" max="2306" width="5.42578125" style="33" customWidth="1"/>
    <col min="2307" max="2307" width="10.28515625" style="33" bestFit="1" customWidth="1"/>
    <col min="2308" max="2308" width="5" style="33" customWidth="1"/>
    <col min="2309" max="2311" width="10.28515625" style="33" bestFit="1" customWidth="1"/>
    <col min="2312" max="2560" width="9.140625" style="33"/>
    <col min="2561" max="2561" width="11" style="33" customWidth="1"/>
    <col min="2562" max="2562" width="5.42578125" style="33" customWidth="1"/>
    <col min="2563" max="2563" width="10.28515625" style="33" bestFit="1" customWidth="1"/>
    <col min="2564" max="2564" width="5" style="33" customWidth="1"/>
    <col min="2565" max="2567" width="10.28515625" style="33" bestFit="1" customWidth="1"/>
    <col min="2568" max="2816" width="9.140625" style="33"/>
    <col min="2817" max="2817" width="11" style="33" customWidth="1"/>
    <col min="2818" max="2818" width="5.42578125" style="33" customWidth="1"/>
    <col min="2819" max="2819" width="10.28515625" style="33" bestFit="1" customWidth="1"/>
    <col min="2820" max="2820" width="5" style="33" customWidth="1"/>
    <col min="2821" max="2823" width="10.28515625" style="33" bestFit="1" customWidth="1"/>
    <col min="2824" max="3072" width="9.140625" style="33"/>
    <col min="3073" max="3073" width="11" style="33" customWidth="1"/>
    <col min="3074" max="3074" width="5.42578125" style="33" customWidth="1"/>
    <col min="3075" max="3075" width="10.28515625" style="33" bestFit="1" customWidth="1"/>
    <col min="3076" max="3076" width="5" style="33" customWidth="1"/>
    <col min="3077" max="3079" width="10.28515625" style="33" bestFit="1" customWidth="1"/>
    <col min="3080" max="3328" width="9.140625" style="33"/>
    <col min="3329" max="3329" width="11" style="33" customWidth="1"/>
    <col min="3330" max="3330" width="5.42578125" style="33" customWidth="1"/>
    <col min="3331" max="3331" width="10.28515625" style="33" bestFit="1" customWidth="1"/>
    <col min="3332" max="3332" width="5" style="33" customWidth="1"/>
    <col min="3333" max="3335" width="10.28515625" style="33" bestFit="1" customWidth="1"/>
    <col min="3336" max="3584" width="9.140625" style="33"/>
    <col min="3585" max="3585" width="11" style="33" customWidth="1"/>
    <col min="3586" max="3586" width="5.42578125" style="33" customWidth="1"/>
    <col min="3587" max="3587" width="10.28515625" style="33" bestFit="1" customWidth="1"/>
    <col min="3588" max="3588" width="5" style="33" customWidth="1"/>
    <col min="3589" max="3591" width="10.28515625" style="33" bestFit="1" customWidth="1"/>
    <col min="3592" max="3840" width="9.140625" style="33"/>
    <col min="3841" max="3841" width="11" style="33" customWidth="1"/>
    <col min="3842" max="3842" width="5.42578125" style="33" customWidth="1"/>
    <col min="3843" max="3843" width="10.28515625" style="33" bestFit="1" customWidth="1"/>
    <col min="3844" max="3844" width="5" style="33" customWidth="1"/>
    <col min="3845" max="3847" width="10.28515625" style="33" bestFit="1" customWidth="1"/>
    <col min="3848" max="4096" width="9.140625" style="33"/>
    <col min="4097" max="4097" width="11" style="33" customWidth="1"/>
    <col min="4098" max="4098" width="5.42578125" style="33" customWidth="1"/>
    <col min="4099" max="4099" width="10.28515625" style="33" bestFit="1" customWidth="1"/>
    <col min="4100" max="4100" width="5" style="33" customWidth="1"/>
    <col min="4101" max="4103" width="10.28515625" style="33" bestFit="1" customWidth="1"/>
    <col min="4104" max="4352" width="9.140625" style="33"/>
    <col min="4353" max="4353" width="11" style="33" customWidth="1"/>
    <col min="4354" max="4354" width="5.42578125" style="33" customWidth="1"/>
    <col min="4355" max="4355" width="10.28515625" style="33" bestFit="1" customWidth="1"/>
    <col min="4356" max="4356" width="5" style="33" customWidth="1"/>
    <col min="4357" max="4359" width="10.28515625" style="33" bestFit="1" customWidth="1"/>
    <col min="4360" max="4608" width="9.140625" style="33"/>
    <col min="4609" max="4609" width="11" style="33" customWidth="1"/>
    <col min="4610" max="4610" width="5.42578125" style="33" customWidth="1"/>
    <col min="4611" max="4611" width="10.28515625" style="33" bestFit="1" customWidth="1"/>
    <col min="4612" max="4612" width="5" style="33" customWidth="1"/>
    <col min="4613" max="4615" width="10.28515625" style="33" bestFit="1" customWidth="1"/>
    <col min="4616" max="4864" width="9.140625" style="33"/>
    <col min="4865" max="4865" width="11" style="33" customWidth="1"/>
    <col min="4866" max="4866" width="5.42578125" style="33" customWidth="1"/>
    <col min="4867" max="4867" width="10.28515625" style="33" bestFit="1" customWidth="1"/>
    <col min="4868" max="4868" width="5" style="33" customWidth="1"/>
    <col min="4869" max="4871" width="10.28515625" style="33" bestFit="1" customWidth="1"/>
    <col min="4872" max="5120" width="9.140625" style="33"/>
    <col min="5121" max="5121" width="11" style="33" customWidth="1"/>
    <col min="5122" max="5122" width="5.42578125" style="33" customWidth="1"/>
    <col min="5123" max="5123" width="10.28515625" style="33" bestFit="1" customWidth="1"/>
    <col min="5124" max="5124" width="5" style="33" customWidth="1"/>
    <col min="5125" max="5127" width="10.28515625" style="33" bestFit="1" customWidth="1"/>
    <col min="5128" max="5376" width="9.140625" style="33"/>
    <col min="5377" max="5377" width="11" style="33" customWidth="1"/>
    <col min="5378" max="5378" width="5.42578125" style="33" customWidth="1"/>
    <col min="5379" max="5379" width="10.28515625" style="33" bestFit="1" customWidth="1"/>
    <col min="5380" max="5380" width="5" style="33" customWidth="1"/>
    <col min="5381" max="5383" width="10.28515625" style="33" bestFit="1" customWidth="1"/>
    <col min="5384" max="5632" width="9.140625" style="33"/>
    <col min="5633" max="5633" width="11" style="33" customWidth="1"/>
    <col min="5634" max="5634" width="5.42578125" style="33" customWidth="1"/>
    <col min="5635" max="5635" width="10.28515625" style="33" bestFit="1" customWidth="1"/>
    <col min="5636" max="5636" width="5" style="33" customWidth="1"/>
    <col min="5637" max="5639" width="10.28515625" style="33" bestFit="1" customWidth="1"/>
    <col min="5640" max="5888" width="9.140625" style="33"/>
    <col min="5889" max="5889" width="11" style="33" customWidth="1"/>
    <col min="5890" max="5890" width="5.42578125" style="33" customWidth="1"/>
    <col min="5891" max="5891" width="10.28515625" style="33" bestFit="1" customWidth="1"/>
    <col min="5892" max="5892" width="5" style="33" customWidth="1"/>
    <col min="5893" max="5895" width="10.28515625" style="33" bestFit="1" customWidth="1"/>
    <col min="5896" max="6144" width="9.140625" style="33"/>
    <col min="6145" max="6145" width="11" style="33" customWidth="1"/>
    <col min="6146" max="6146" width="5.42578125" style="33" customWidth="1"/>
    <col min="6147" max="6147" width="10.28515625" style="33" bestFit="1" customWidth="1"/>
    <col min="6148" max="6148" width="5" style="33" customWidth="1"/>
    <col min="6149" max="6151" width="10.28515625" style="33" bestFit="1" customWidth="1"/>
    <col min="6152" max="6400" width="9.140625" style="33"/>
    <col min="6401" max="6401" width="11" style="33" customWidth="1"/>
    <col min="6402" max="6402" width="5.42578125" style="33" customWidth="1"/>
    <col min="6403" max="6403" width="10.28515625" style="33" bestFit="1" customWidth="1"/>
    <col min="6404" max="6404" width="5" style="33" customWidth="1"/>
    <col min="6405" max="6407" width="10.28515625" style="33" bestFit="1" customWidth="1"/>
    <col min="6408" max="6656" width="9.140625" style="33"/>
    <col min="6657" max="6657" width="11" style="33" customWidth="1"/>
    <col min="6658" max="6658" width="5.42578125" style="33" customWidth="1"/>
    <col min="6659" max="6659" width="10.28515625" style="33" bestFit="1" customWidth="1"/>
    <col min="6660" max="6660" width="5" style="33" customWidth="1"/>
    <col min="6661" max="6663" width="10.28515625" style="33" bestFit="1" customWidth="1"/>
    <col min="6664" max="6912" width="9.140625" style="33"/>
    <col min="6913" max="6913" width="11" style="33" customWidth="1"/>
    <col min="6914" max="6914" width="5.42578125" style="33" customWidth="1"/>
    <col min="6915" max="6915" width="10.28515625" style="33" bestFit="1" customWidth="1"/>
    <col min="6916" max="6916" width="5" style="33" customWidth="1"/>
    <col min="6917" max="6919" width="10.28515625" style="33" bestFit="1" customWidth="1"/>
    <col min="6920" max="7168" width="9.140625" style="33"/>
    <col min="7169" max="7169" width="11" style="33" customWidth="1"/>
    <col min="7170" max="7170" width="5.42578125" style="33" customWidth="1"/>
    <col min="7171" max="7171" width="10.28515625" style="33" bestFit="1" customWidth="1"/>
    <col min="7172" max="7172" width="5" style="33" customWidth="1"/>
    <col min="7173" max="7175" width="10.28515625" style="33" bestFit="1" customWidth="1"/>
    <col min="7176" max="7424" width="9.140625" style="33"/>
    <col min="7425" max="7425" width="11" style="33" customWidth="1"/>
    <col min="7426" max="7426" width="5.42578125" style="33" customWidth="1"/>
    <col min="7427" max="7427" width="10.28515625" style="33" bestFit="1" customWidth="1"/>
    <col min="7428" max="7428" width="5" style="33" customWidth="1"/>
    <col min="7429" max="7431" width="10.28515625" style="33" bestFit="1" customWidth="1"/>
    <col min="7432" max="7680" width="9.140625" style="33"/>
    <col min="7681" max="7681" width="11" style="33" customWidth="1"/>
    <col min="7682" max="7682" width="5.42578125" style="33" customWidth="1"/>
    <col min="7683" max="7683" width="10.28515625" style="33" bestFit="1" customWidth="1"/>
    <col min="7684" max="7684" width="5" style="33" customWidth="1"/>
    <col min="7685" max="7687" width="10.28515625" style="33" bestFit="1" customWidth="1"/>
    <col min="7688" max="7936" width="9.140625" style="33"/>
    <col min="7937" max="7937" width="11" style="33" customWidth="1"/>
    <col min="7938" max="7938" width="5.42578125" style="33" customWidth="1"/>
    <col min="7939" max="7939" width="10.28515625" style="33" bestFit="1" customWidth="1"/>
    <col min="7940" max="7940" width="5" style="33" customWidth="1"/>
    <col min="7941" max="7943" width="10.28515625" style="33" bestFit="1" customWidth="1"/>
    <col min="7944" max="8192" width="9.140625" style="33"/>
    <col min="8193" max="8193" width="11" style="33" customWidth="1"/>
    <col min="8194" max="8194" width="5.42578125" style="33" customWidth="1"/>
    <col min="8195" max="8195" width="10.28515625" style="33" bestFit="1" customWidth="1"/>
    <col min="8196" max="8196" width="5" style="33" customWidth="1"/>
    <col min="8197" max="8199" width="10.28515625" style="33" bestFit="1" customWidth="1"/>
    <col min="8200" max="8448" width="9.140625" style="33"/>
    <col min="8449" max="8449" width="11" style="33" customWidth="1"/>
    <col min="8450" max="8450" width="5.42578125" style="33" customWidth="1"/>
    <col min="8451" max="8451" width="10.28515625" style="33" bestFit="1" customWidth="1"/>
    <col min="8452" max="8452" width="5" style="33" customWidth="1"/>
    <col min="8453" max="8455" width="10.28515625" style="33" bestFit="1" customWidth="1"/>
    <col min="8456" max="8704" width="9.140625" style="33"/>
    <col min="8705" max="8705" width="11" style="33" customWidth="1"/>
    <col min="8706" max="8706" width="5.42578125" style="33" customWidth="1"/>
    <col min="8707" max="8707" width="10.28515625" style="33" bestFit="1" customWidth="1"/>
    <col min="8708" max="8708" width="5" style="33" customWidth="1"/>
    <col min="8709" max="8711" width="10.28515625" style="33" bestFit="1" customWidth="1"/>
    <col min="8712" max="8960" width="9.140625" style="33"/>
    <col min="8961" max="8961" width="11" style="33" customWidth="1"/>
    <col min="8962" max="8962" width="5.42578125" style="33" customWidth="1"/>
    <col min="8963" max="8963" width="10.28515625" style="33" bestFit="1" customWidth="1"/>
    <col min="8964" max="8964" width="5" style="33" customWidth="1"/>
    <col min="8965" max="8967" width="10.28515625" style="33" bestFit="1" customWidth="1"/>
    <col min="8968" max="9216" width="9.140625" style="33"/>
    <col min="9217" max="9217" width="11" style="33" customWidth="1"/>
    <col min="9218" max="9218" width="5.42578125" style="33" customWidth="1"/>
    <col min="9219" max="9219" width="10.28515625" style="33" bestFit="1" customWidth="1"/>
    <col min="9220" max="9220" width="5" style="33" customWidth="1"/>
    <col min="9221" max="9223" width="10.28515625" style="33" bestFit="1" customWidth="1"/>
    <col min="9224" max="9472" width="9.140625" style="33"/>
    <col min="9473" max="9473" width="11" style="33" customWidth="1"/>
    <col min="9474" max="9474" width="5.42578125" style="33" customWidth="1"/>
    <col min="9475" max="9475" width="10.28515625" style="33" bestFit="1" customWidth="1"/>
    <col min="9476" max="9476" width="5" style="33" customWidth="1"/>
    <col min="9477" max="9479" width="10.28515625" style="33" bestFit="1" customWidth="1"/>
    <col min="9480" max="9728" width="9.140625" style="33"/>
    <col min="9729" max="9729" width="11" style="33" customWidth="1"/>
    <col min="9730" max="9730" width="5.42578125" style="33" customWidth="1"/>
    <col min="9731" max="9731" width="10.28515625" style="33" bestFit="1" customWidth="1"/>
    <col min="9732" max="9732" width="5" style="33" customWidth="1"/>
    <col min="9733" max="9735" width="10.28515625" style="33" bestFit="1" customWidth="1"/>
    <col min="9736" max="9984" width="9.140625" style="33"/>
    <col min="9985" max="9985" width="11" style="33" customWidth="1"/>
    <col min="9986" max="9986" width="5.42578125" style="33" customWidth="1"/>
    <col min="9987" max="9987" width="10.28515625" style="33" bestFit="1" customWidth="1"/>
    <col min="9988" max="9988" width="5" style="33" customWidth="1"/>
    <col min="9989" max="9991" width="10.28515625" style="33" bestFit="1" customWidth="1"/>
    <col min="9992" max="10240" width="9.140625" style="33"/>
    <col min="10241" max="10241" width="11" style="33" customWidth="1"/>
    <col min="10242" max="10242" width="5.42578125" style="33" customWidth="1"/>
    <col min="10243" max="10243" width="10.28515625" style="33" bestFit="1" customWidth="1"/>
    <col min="10244" max="10244" width="5" style="33" customWidth="1"/>
    <col min="10245" max="10247" width="10.28515625" style="33" bestFit="1" customWidth="1"/>
    <col min="10248" max="10496" width="9.140625" style="33"/>
    <col min="10497" max="10497" width="11" style="33" customWidth="1"/>
    <col min="10498" max="10498" width="5.42578125" style="33" customWidth="1"/>
    <col min="10499" max="10499" width="10.28515625" style="33" bestFit="1" customWidth="1"/>
    <col min="10500" max="10500" width="5" style="33" customWidth="1"/>
    <col min="10501" max="10503" width="10.28515625" style="33" bestFit="1" customWidth="1"/>
    <col min="10504" max="10752" width="9.140625" style="33"/>
    <col min="10753" max="10753" width="11" style="33" customWidth="1"/>
    <col min="10754" max="10754" width="5.42578125" style="33" customWidth="1"/>
    <col min="10755" max="10755" width="10.28515625" style="33" bestFit="1" customWidth="1"/>
    <col min="10756" max="10756" width="5" style="33" customWidth="1"/>
    <col min="10757" max="10759" width="10.28515625" style="33" bestFit="1" customWidth="1"/>
    <col min="10760" max="11008" width="9.140625" style="33"/>
    <col min="11009" max="11009" width="11" style="33" customWidth="1"/>
    <col min="11010" max="11010" width="5.42578125" style="33" customWidth="1"/>
    <col min="11011" max="11011" width="10.28515625" style="33" bestFit="1" customWidth="1"/>
    <col min="11012" max="11012" width="5" style="33" customWidth="1"/>
    <col min="11013" max="11015" width="10.28515625" style="33" bestFit="1" customWidth="1"/>
    <col min="11016" max="11264" width="9.140625" style="33"/>
    <col min="11265" max="11265" width="11" style="33" customWidth="1"/>
    <col min="11266" max="11266" width="5.42578125" style="33" customWidth="1"/>
    <col min="11267" max="11267" width="10.28515625" style="33" bestFit="1" customWidth="1"/>
    <col min="11268" max="11268" width="5" style="33" customWidth="1"/>
    <col min="11269" max="11271" width="10.28515625" style="33" bestFit="1" customWidth="1"/>
    <col min="11272" max="11520" width="9.140625" style="33"/>
    <col min="11521" max="11521" width="11" style="33" customWidth="1"/>
    <col min="11522" max="11522" width="5.42578125" style="33" customWidth="1"/>
    <col min="11523" max="11523" width="10.28515625" style="33" bestFit="1" customWidth="1"/>
    <col min="11524" max="11524" width="5" style="33" customWidth="1"/>
    <col min="11525" max="11527" width="10.28515625" style="33" bestFit="1" customWidth="1"/>
    <col min="11528" max="11776" width="9.140625" style="33"/>
    <col min="11777" max="11777" width="11" style="33" customWidth="1"/>
    <col min="11778" max="11778" width="5.42578125" style="33" customWidth="1"/>
    <col min="11779" max="11779" width="10.28515625" style="33" bestFit="1" customWidth="1"/>
    <col min="11780" max="11780" width="5" style="33" customWidth="1"/>
    <col min="11781" max="11783" width="10.28515625" style="33" bestFit="1" customWidth="1"/>
    <col min="11784" max="12032" width="9.140625" style="33"/>
    <col min="12033" max="12033" width="11" style="33" customWidth="1"/>
    <col min="12034" max="12034" width="5.42578125" style="33" customWidth="1"/>
    <col min="12035" max="12035" width="10.28515625" style="33" bestFit="1" customWidth="1"/>
    <col min="12036" max="12036" width="5" style="33" customWidth="1"/>
    <col min="12037" max="12039" width="10.28515625" style="33" bestFit="1" customWidth="1"/>
    <col min="12040" max="12288" width="9.140625" style="33"/>
    <col min="12289" max="12289" width="11" style="33" customWidth="1"/>
    <col min="12290" max="12290" width="5.42578125" style="33" customWidth="1"/>
    <col min="12291" max="12291" width="10.28515625" style="33" bestFit="1" customWidth="1"/>
    <col min="12292" max="12292" width="5" style="33" customWidth="1"/>
    <col min="12293" max="12295" width="10.28515625" style="33" bestFit="1" customWidth="1"/>
    <col min="12296" max="12544" width="9.140625" style="33"/>
    <col min="12545" max="12545" width="11" style="33" customWidth="1"/>
    <col min="12546" max="12546" width="5.42578125" style="33" customWidth="1"/>
    <col min="12547" max="12547" width="10.28515625" style="33" bestFit="1" customWidth="1"/>
    <col min="12548" max="12548" width="5" style="33" customWidth="1"/>
    <col min="12549" max="12551" width="10.28515625" style="33" bestFit="1" customWidth="1"/>
    <col min="12552" max="12800" width="9.140625" style="33"/>
    <col min="12801" max="12801" width="11" style="33" customWidth="1"/>
    <col min="12802" max="12802" width="5.42578125" style="33" customWidth="1"/>
    <col min="12803" max="12803" width="10.28515625" style="33" bestFit="1" customWidth="1"/>
    <col min="12804" max="12804" width="5" style="33" customWidth="1"/>
    <col min="12805" max="12807" width="10.28515625" style="33" bestFit="1" customWidth="1"/>
    <col min="12808" max="13056" width="9.140625" style="33"/>
    <col min="13057" max="13057" width="11" style="33" customWidth="1"/>
    <col min="13058" max="13058" width="5.42578125" style="33" customWidth="1"/>
    <col min="13059" max="13059" width="10.28515625" style="33" bestFit="1" customWidth="1"/>
    <col min="13060" max="13060" width="5" style="33" customWidth="1"/>
    <col min="13061" max="13063" width="10.28515625" style="33" bestFit="1" customWidth="1"/>
    <col min="13064" max="13312" width="9.140625" style="33"/>
    <col min="13313" max="13313" width="11" style="33" customWidth="1"/>
    <col min="13314" max="13314" width="5.42578125" style="33" customWidth="1"/>
    <col min="13315" max="13315" width="10.28515625" style="33" bestFit="1" customWidth="1"/>
    <col min="13316" max="13316" width="5" style="33" customWidth="1"/>
    <col min="13317" max="13319" width="10.28515625" style="33" bestFit="1" customWidth="1"/>
    <col min="13320" max="13568" width="9.140625" style="33"/>
    <col min="13569" max="13569" width="11" style="33" customWidth="1"/>
    <col min="13570" max="13570" width="5.42578125" style="33" customWidth="1"/>
    <col min="13571" max="13571" width="10.28515625" style="33" bestFit="1" customWidth="1"/>
    <col min="13572" max="13572" width="5" style="33" customWidth="1"/>
    <col min="13573" max="13575" width="10.28515625" style="33" bestFit="1" customWidth="1"/>
    <col min="13576" max="13824" width="9.140625" style="33"/>
    <col min="13825" max="13825" width="11" style="33" customWidth="1"/>
    <col min="13826" max="13826" width="5.42578125" style="33" customWidth="1"/>
    <col min="13827" max="13827" width="10.28515625" style="33" bestFit="1" customWidth="1"/>
    <col min="13828" max="13828" width="5" style="33" customWidth="1"/>
    <col min="13829" max="13831" width="10.28515625" style="33" bestFit="1" customWidth="1"/>
    <col min="13832" max="14080" width="9.140625" style="33"/>
    <col min="14081" max="14081" width="11" style="33" customWidth="1"/>
    <col min="14082" max="14082" width="5.42578125" style="33" customWidth="1"/>
    <col min="14083" max="14083" width="10.28515625" style="33" bestFit="1" customWidth="1"/>
    <col min="14084" max="14084" width="5" style="33" customWidth="1"/>
    <col min="14085" max="14087" width="10.28515625" style="33" bestFit="1" customWidth="1"/>
    <col min="14088" max="14336" width="9.140625" style="33"/>
    <col min="14337" max="14337" width="11" style="33" customWidth="1"/>
    <col min="14338" max="14338" width="5.42578125" style="33" customWidth="1"/>
    <col min="14339" max="14339" width="10.28515625" style="33" bestFit="1" customWidth="1"/>
    <col min="14340" max="14340" width="5" style="33" customWidth="1"/>
    <col min="14341" max="14343" width="10.28515625" style="33" bestFit="1" customWidth="1"/>
    <col min="14344" max="14592" width="9.140625" style="33"/>
    <col min="14593" max="14593" width="11" style="33" customWidth="1"/>
    <col min="14594" max="14594" width="5.42578125" style="33" customWidth="1"/>
    <col min="14595" max="14595" width="10.28515625" style="33" bestFit="1" customWidth="1"/>
    <col min="14596" max="14596" width="5" style="33" customWidth="1"/>
    <col min="14597" max="14599" width="10.28515625" style="33" bestFit="1" customWidth="1"/>
    <col min="14600" max="14848" width="9.140625" style="33"/>
    <col min="14849" max="14849" width="11" style="33" customWidth="1"/>
    <col min="14850" max="14850" width="5.42578125" style="33" customWidth="1"/>
    <col min="14851" max="14851" width="10.28515625" style="33" bestFit="1" customWidth="1"/>
    <col min="14852" max="14852" width="5" style="33" customWidth="1"/>
    <col min="14853" max="14855" width="10.28515625" style="33" bestFit="1" customWidth="1"/>
    <col min="14856" max="15104" width="9.140625" style="33"/>
    <col min="15105" max="15105" width="11" style="33" customWidth="1"/>
    <col min="15106" max="15106" width="5.42578125" style="33" customWidth="1"/>
    <col min="15107" max="15107" width="10.28515625" style="33" bestFit="1" customWidth="1"/>
    <col min="15108" max="15108" width="5" style="33" customWidth="1"/>
    <col min="15109" max="15111" width="10.28515625" style="33" bestFit="1" customWidth="1"/>
    <col min="15112" max="15360" width="9.140625" style="33"/>
    <col min="15361" max="15361" width="11" style="33" customWidth="1"/>
    <col min="15362" max="15362" width="5.42578125" style="33" customWidth="1"/>
    <col min="15363" max="15363" width="10.28515625" style="33" bestFit="1" customWidth="1"/>
    <col min="15364" max="15364" width="5" style="33" customWidth="1"/>
    <col min="15365" max="15367" width="10.28515625" style="33" bestFit="1" customWidth="1"/>
    <col min="15368" max="15616" width="9.140625" style="33"/>
    <col min="15617" max="15617" width="11" style="33" customWidth="1"/>
    <col min="15618" max="15618" width="5.42578125" style="33" customWidth="1"/>
    <col min="15619" max="15619" width="10.28515625" style="33" bestFit="1" customWidth="1"/>
    <col min="15620" max="15620" width="5" style="33" customWidth="1"/>
    <col min="15621" max="15623" width="10.28515625" style="33" bestFit="1" customWidth="1"/>
    <col min="15624" max="15872" width="9.140625" style="33"/>
    <col min="15873" max="15873" width="11" style="33" customWidth="1"/>
    <col min="15874" max="15874" width="5.42578125" style="33" customWidth="1"/>
    <col min="15875" max="15875" width="10.28515625" style="33" bestFit="1" customWidth="1"/>
    <col min="15876" max="15876" width="5" style="33" customWidth="1"/>
    <col min="15877" max="15879" width="10.28515625" style="33" bestFit="1" customWidth="1"/>
    <col min="15880" max="16128" width="9.140625" style="33"/>
    <col min="16129" max="16129" width="11" style="33" customWidth="1"/>
    <col min="16130" max="16130" width="5.42578125" style="33" customWidth="1"/>
    <col min="16131" max="16131" width="10.28515625" style="33" bestFit="1" customWidth="1"/>
    <col min="16132" max="16132" width="5" style="33" customWidth="1"/>
    <col min="16133" max="16135" width="10.28515625" style="33" bestFit="1" customWidth="1"/>
    <col min="16136" max="16384" width="9.140625" style="33"/>
  </cols>
  <sheetData>
    <row r="1" spans="1:14" ht="15" x14ac:dyDescent="0.25">
      <c r="A1" s="29" t="s">
        <v>23</v>
      </c>
      <c r="B1" s="30"/>
      <c r="C1" s="31"/>
      <c r="D1" s="76"/>
      <c r="I1" s="77" t="s">
        <v>148</v>
      </c>
    </row>
    <row r="2" spans="1:14" ht="15" x14ac:dyDescent="0.25">
      <c r="A2" s="29" t="s">
        <v>149</v>
      </c>
      <c r="B2" s="30"/>
      <c r="C2" s="31"/>
      <c r="D2" s="76"/>
    </row>
    <row r="3" spans="1:14" ht="15" x14ac:dyDescent="0.25">
      <c r="A3" s="36" t="s">
        <v>78</v>
      </c>
      <c r="B3" s="30"/>
      <c r="C3" s="31"/>
      <c r="D3" s="76"/>
    </row>
    <row r="7" spans="1:14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46"/>
      <c r="I8" s="46"/>
      <c r="J8" s="46"/>
      <c r="K8" s="46"/>
      <c r="L8" s="46"/>
    </row>
    <row r="9" spans="1:14" x14ac:dyDescent="0.2">
      <c r="A9" s="46"/>
      <c r="B9" s="46"/>
      <c r="C9" s="79" t="s">
        <v>152</v>
      </c>
      <c r="D9" s="79"/>
      <c r="E9" s="79" t="s">
        <v>153</v>
      </c>
      <c r="F9" s="79"/>
      <c r="G9" s="79" t="s">
        <v>154</v>
      </c>
      <c r="H9" s="46"/>
      <c r="I9" s="46"/>
      <c r="J9" s="46"/>
      <c r="K9" s="46"/>
      <c r="L9" s="46"/>
    </row>
    <row r="10" spans="1:14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4" ht="13.5" thickBot="1" x14ac:dyDescent="0.25">
      <c r="A11" s="46" t="s">
        <v>155</v>
      </c>
      <c r="B11" s="46"/>
      <c r="C11" s="80">
        <f>[2]Hours!M23</f>
        <v>0.16807934033899272</v>
      </c>
      <c r="D11" s="81"/>
      <c r="E11" s="80">
        <f>1-C11</f>
        <v>0.83192065966100726</v>
      </c>
      <c r="F11" s="81"/>
      <c r="G11" s="80">
        <f>SUM(C11:F11)</f>
        <v>1</v>
      </c>
      <c r="H11" s="46"/>
      <c r="I11" s="46"/>
      <c r="J11" s="46"/>
      <c r="K11" s="46"/>
      <c r="L11" s="46"/>
    </row>
    <row r="12" spans="1:14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4" x14ac:dyDescent="0.2">
      <c r="A13" s="46"/>
      <c r="B13" s="46"/>
      <c r="C13" s="57"/>
      <c r="D13" s="57"/>
      <c r="E13" s="57"/>
      <c r="F13" s="57"/>
      <c r="G13" s="57"/>
      <c r="H13" s="57"/>
      <c r="I13" s="46"/>
      <c r="J13" s="46"/>
      <c r="K13" s="46"/>
      <c r="L13" s="46"/>
      <c r="M13" s="46"/>
      <c r="N13" s="46"/>
    </row>
    <row r="14" spans="1:14" ht="13.5" thickBot="1" x14ac:dyDescent="0.25">
      <c r="A14" s="46" t="s">
        <v>156</v>
      </c>
      <c r="B14" s="46"/>
      <c r="C14" s="82">
        <f>G14*C11</f>
        <v>2368.274882831282</v>
      </c>
      <c r="D14" s="82"/>
      <c r="E14" s="82">
        <f>G14*E11</f>
        <v>11721.945117168718</v>
      </c>
      <c r="F14" s="83" t="s">
        <v>157</v>
      </c>
      <c r="G14" s="84">
        <v>14090.22</v>
      </c>
      <c r="H14" s="85" t="s">
        <v>158</v>
      </c>
      <c r="I14" s="46"/>
      <c r="J14" s="46"/>
      <c r="K14" s="46"/>
      <c r="L14" s="46"/>
      <c r="M14" s="46"/>
      <c r="N14" s="46"/>
    </row>
    <row r="15" spans="1:14" ht="13.5" thickTop="1" x14ac:dyDescent="0.2">
      <c r="A15" s="46"/>
      <c r="B15" s="46"/>
      <c r="C15" s="57"/>
      <c r="D15" s="57"/>
      <c r="E15" s="86" t="s">
        <v>159</v>
      </c>
      <c r="F15" s="57"/>
      <c r="G15" s="57"/>
      <c r="H15" s="57"/>
      <c r="I15" s="46"/>
      <c r="J15" s="46"/>
      <c r="K15" s="46"/>
      <c r="L15" s="46"/>
      <c r="M15" s="46"/>
      <c r="N15" s="46"/>
    </row>
    <row r="16" spans="1:14" x14ac:dyDescent="0.2">
      <c r="A16" s="46"/>
      <c r="B16" s="46"/>
      <c r="C16" s="57"/>
      <c r="D16" s="57"/>
      <c r="F16" s="57"/>
      <c r="G16" s="57"/>
      <c r="H16" s="57"/>
      <c r="I16" s="46"/>
      <c r="J16" s="46"/>
      <c r="K16" s="46"/>
      <c r="L16" s="46"/>
      <c r="M16" s="46"/>
      <c r="N16" s="46"/>
    </row>
    <row r="17" spans="1:14" ht="15" x14ac:dyDescent="0.25">
      <c r="A17" s="46"/>
      <c r="B17" s="46"/>
      <c r="C17" s="55"/>
      <c r="D17" s="55"/>
      <c r="E17" s="55"/>
      <c r="F17" s="55"/>
      <c r="G17" s="55"/>
      <c r="H17" s="55"/>
      <c r="I17" s="46"/>
      <c r="J17" s="46"/>
      <c r="K17" s="46"/>
      <c r="L17" s="46"/>
      <c r="M17" s="46"/>
      <c r="N17" s="46"/>
    </row>
    <row r="18" spans="1:14" ht="15" x14ac:dyDescent="0.25">
      <c r="A18" s="46"/>
      <c r="B18" s="46"/>
      <c r="C18" s="55"/>
      <c r="D18" s="55"/>
      <c r="E18" s="55"/>
      <c r="F18" s="55"/>
      <c r="G18" s="55"/>
      <c r="H18" s="55"/>
      <c r="I18" s="46"/>
      <c r="J18" s="46"/>
      <c r="K18" s="46"/>
      <c r="L18" s="46"/>
      <c r="M18" s="46"/>
      <c r="N18" s="46"/>
    </row>
    <row r="19" spans="1:14" ht="15" x14ac:dyDescent="0.25">
      <c r="A19" s="46"/>
      <c r="B19" s="46"/>
      <c r="C19" s="55"/>
      <c r="D19" s="55"/>
      <c r="E19" s="55"/>
      <c r="F19" s="55"/>
      <c r="G19" s="55"/>
      <c r="H19" s="55"/>
      <c r="I19" s="46"/>
      <c r="J19" s="46"/>
      <c r="K19" s="46"/>
      <c r="L19" s="46"/>
      <c r="M19" s="46"/>
      <c r="N19" s="46"/>
    </row>
    <row r="20" spans="1:14" ht="15" x14ac:dyDescent="0.25">
      <c r="A20" s="46"/>
      <c r="B20" s="46"/>
      <c r="C20" s="55"/>
      <c r="D20" s="55"/>
      <c r="E20" s="55"/>
      <c r="F20" s="55"/>
      <c r="G20" s="55"/>
      <c r="H20" s="55"/>
      <c r="I20" s="46"/>
      <c r="J20" s="46"/>
      <c r="K20" s="46"/>
      <c r="L20" s="46"/>
      <c r="M20" s="46"/>
      <c r="N20" s="46"/>
    </row>
    <row r="21" spans="1:14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C7E0-405F-4835-A796-9C64D37D455B}">
  <sheetPr>
    <tabColor theme="4" tint="0.79998168889431442"/>
  </sheetPr>
  <dimension ref="B1:H46"/>
  <sheetViews>
    <sheetView showGridLines="0" topLeftCell="A34" zoomScaleNormal="100" workbookViewId="0">
      <selection activeCell="E42" sqref="E42"/>
    </sheetView>
  </sheetViews>
  <sheetFormatPr defaultColWidth="9.28515625" defaultRowHeight="15" x14ac:dyDescent="0.25"/>
  <cols>
    <col min="1" max="1" width="2.7109375" style="2" customWidth="1"/>
    <col min="2" max="2" width="18.85546875" style="2" bestFit="1" customWidth="1"/>
    <col min="3" max="3" width="17.42578125" style="2" bestFit="1" customWidth="1"/>
    <col min="4" max="4" width="16.7109375" style="2" bestFit="1" customWidth="1"/>
    <col min="5" max="5" width="20" style="2" bestFit="1" customWidth="1"/>
    <col min="6" max="6" width="19.85546875" style="3" bestFit="1" customWidth="1"/>
    <col min="7" max="7" width="19" style="3" bestFit="1" customWidth="1"/>
    <col min="8" max="8" width="18.5703125" style="2" customWidth="1"/>
    <col min="9" max="16384" width="9.28515625" style="2"/>
  </cols>
  <sheetData>
    <row r="1" spans="2:8" x14ac:dyDescent="0.25">
      <c r="G1" s="4" t="s">
        <v>3</v>
      </c>
      <c r="H1" s="5">
        <f>EBNUMBER</f>
        <v>0</v>
      </c>
    </row>
    <row r="2" spans="2:8" x14ac:dyDescent="0.25">
      <c r="G2" s="4" t="s">
        <v>4</v>
      </c>
      <c r="H2" s="6"/>
    </row>
    <row r="3" spans="2:8" x14ac:dyDescent="0.25">
      <c r="G3" s="4" t="s">
        <v>5</v>
      </c>
      <c r="H3" s="6"/>
    </row>
    <row r="4" spans="2:8" x14ac:dyDescent="0.25">
      <c r="G4" s="4" t="s">
        <v>6</v>
      </c>
      <c r="H4" s="6"/>
    </row>
    <row r="5" spans="2:8" x14ac:dyDescent="0.25">
      <c r="G5" s="4" t="s">
        <v>7</v>
      </c>
      <c r="H5" s="7"/>
    </row>
    <row r="6" spans="2:8" x14ac:dyDescent="0.25">
      <c r="G6" s="4"/>
      <c r="H6" s="5"/>
    </row>
    <row r="7" spans="2:8" x14ac:dyDescent="0.25">
      <c r="G7" s="4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2" spans="2:8" x14ac:dyDescent="0.25">
      <c r="B12" s="26"/>
    </row>
    <row r="13" spans="2:8" x14ac:dyDescent="0.25">
      <c r="B13"/>
      <c r="C13"/>
      <c r="D13"/>
      <c r="E13"/>
      <c r="F13" s="9"/>
      <c r="G13" s="9"/>
      <c r="H13" s="10"/>
    </row>
    <row r="14" spans="2:8" x14ac:dyDescent="0.25">
      <c r="B14"/>
      <c r="C14" s="11" t="s">
        <v>11</v>
      </c>
      <c r="D14" s="12" t="s">
        <v>52</v>
      </c>
      <c r="E14"/>
      <c r="F14" s="9"/>
      <c r="G14" s="9"/>
      <c r="H14" s="10"/>
    </row>
    <row r="15" spans="2:8" x14ac:dyDescent="0.25">
      <c r="B15"/>
      <c r="C15"/>
      <c r="D15"/>
      <c r="E15" s="13"/>
      <c r="F15" s="9"/>
      <c r="G15" s="9"/>
      <c r="H15" s="10"/>
    </row>
    <row r="16" spans="2:8" ht="15.75" x14ac:dyDescent="0.25">
      <c r="B16" s="127" t="s">
        <v>13</v>
      </c>
      <c r="C16" s="127"/>
      <c r="D16" s="127"/>
      <c r="E16" s="127"/>
      <c r="F16" s="127"/>
      <c r="G16" s="127"/>
      <c r="H16" s="10"/>
    </row>
    <row r="17" spans="2:8" ht="15.75" thickBot="1" x14ac:dyDescent="0.3">
      <c r="B17"/>
      <c r="C17"/>
      <c r="D17"/>
      <c r="E17"/>
      <c r="F17" s="9"/>
      <c r="G17" s="9"/>
      <c r="H17" s="10"/>
    </row>
    <row r="18" spans="2:8" ht="15.75" thickBot="1" x14ac:dyDescent="0.3">
      <c r="B18" s="128" t="s">
        <v>14</v>
      </c>
      <c r="C18" s="129"/>
      <c r="D18" s="130" t="s">
        <v>15</v>
      </c>
      <c r="E18" s="130" t="s">
        <v>16</v>
      </c>
      <c r="F18" s="130" t="s">
        <v>17</v>
      </c>
      <c r="G18" s="130" t="s">
        <v>18</v>
      </c>
      <c r="H18" s="10"/>
    </row>
    <row r="19" spans="2:8" ht="15.75" thickBot="1" x14ac:dyDescent="0.3">
      <c r="B19" s="134" t="s">
        <v>19</v>
      </c>
      <c r="C19" s="134" t="s">
        <v>20</v>
      </c>
      <c r="D19" s="131"/>
      <c r="E19" s="131"/>
      <c r="F19" s="133"/>
      <c r="G19" s="133"/>
      <c r="H19" s="10"/>
    </row>
    <row r="20" spans="2:8" ht="15.75" thickBot="1" x14ac:dyDescent="0.3">
      <c r="B20" s="135"/>
      <c r="C20" s="135"/>
      <c r="D20" s="132"/>
      <c r="E20" s="132"/>
      <c r="F20" s="14" t="s">
        <v>21</v>
      </c>
      <c r="G20" s="14" t="s">
        <v>21</v>
      </c>
      <c r="H20" s="10"/>
    </row>
    <row r="21" spans="2:8" ht="51.75" thickBot="1" x14ac:dyDescent="0.3">
      <c r="B21" s="15" t="s">
        <v>22</v>
      </c>
      <c r="C21" s="16" t="s">
        <v>23</v>
      </c>
      <c r="D21" s="16" t="s">
        <v>24</v>
      </c>
      <c r="E21" s="16" t="s">
        <v>25</v>
      </c>
      <c r="F21" s="17">
        <v>2223.59</v>
      </c>
      <c r="G21" s="17">
        <f>F21</f>
        <v>2223.59</v>
      </c>
      <c r="H21" s="10"/>
    </row>
    <row r="22" spans="2:8" ht="51.75" thickBot="1" x14ac:dyDescent="0.3">
      <c r="B22" s="15" t="s">
        <v>22</v>
      </c>
      <c r="C22" s="16" t="s">
        <v>23</v>
      </c>
      <c r="D22" s="16" t="s">
        <v>53</v>
      </c>
      <c r="E22" s="16" t="s">
        <v>54</v>
      </c>
      <c r="F22" s="17">
        <v>0</v>
      </c>
      <c r="G22" s="17">
        <f t="shared" ref="G22:G41" si="0">F22</f>
        <v>0</v>
      </c>
      <c r="H22" s="10"/>
    </row>
    <row r="23" spans="2:8" ht="51.75" thickBot="1" x14ac:dyDescent="0.3">
      <c r="B23" s="15" t="s">
        <v>22</v>
      </c>
      <c r="C23" s="16" t="s">
        <v>23</v>
      </c>
      <c r="D23" s="16" t="s">
        <v>28</v>
      </c>
      <c r="E23" s="16" t="s">
        <v>25</v>
      </c>
      <c r="F23" s="17">
        <v>133557.24</v>
      </c>
      <c r="G23" s="17">
        <f t="shared" si="0"/>
        <v>133557.24</v>
      </c>
      <c r="H23" s="10"/>
    </row>
    <row r="24" spans="2:8" ht="64.5" thickBot="1" x14ac:dyDescent="0.3">
      <c r="B24" s="15" t="s">
        <v>22</v>
      </c>
      <c r="C24" s="16" t="s">
        <v>23</v>
      </c>
      <c r="D24" s="16" t="s">
        <v>55</v>
      </c>
      <c r="E24" s="16" t="s">
        <v>56</v>
      </c>
      <c r="F24" s="17">
        <v>6858.05</v>
      </c>
      <c r="G24" s="17">
        <f t="shared" si="0"/>
        <v>6858.05</v>
      </c>
      <c r="H24" s="10"/>
    </row>
    <row r="25" spans="2:8" ht="51.75" thickBot="1" x14ac:dyDescent="0.3">
      <c r="B25" s="15" t="s">
        <v>22</v>
      </c>
      <c r="C25" s="16" t="s">
        <v>23</v>
      </c>
      <c r="D25" s="16" t="s">
        <v>57</v>
      </c>
      <c r="E25" s="16" t="s">
        <v>25</v>
      </c>
      <c r="F25" s="17">
        <f>369.18+536.65+34.07+1063.47</f>
        <v>2003.37</v>
      </c>
      <c r="G25" s="17">
        <f t="shared" si="0"/>
        <v>2003.37</v>
      </c>
      <c r="H25" s="10"/>
    </row>
    <row r="26" spans="2:8" ht="51.75" thickBot="1" x14ac:dyDescent="0.3">
      <c r="B26" s="15" t="s">
        <v>22</v>
      </c>
      <c r="C26" s="16" t="s">
        <v>23</v>
      </c>
      <c r="D26" s="18" t="s">
        <v>32</v>
      </c>
      <c r="E26" s="16" t="s">
        <v>25</v>
      </c>
      <c r="F26" s="17">
        <v>7800</v>
      </c>
      <c r="G26" s="17">
        <f t="shared" si="0"/>
        <v>7800</v>
      </c>
      <c r="H26" s="10"/>
    </row>
    <row r="27" spans="2:8" ht="51.75" thickBot="1" x14ac:dyDescent="0.3">
      <c r="B27" s="15" t="s">
        <v>22</v>
      </c>
      <c r="C27" s="16" t="s">
        <v>23</v>
      </c>
      <c r="D27" s="16" t="s">
        <v>33</v>
      </c>
      <c r="E27" s="16" t="s">
        <v>58</v>
      </c>
      <c r="F27" s="17">
        <v>24318.03</v>
      </c>
      <c r="G27" s="17">
        <f t="shared" si="0"/>
        <v>24318.03</v>
      </c>
      <c r="H27" s="10"/>
    </row>
    <row r="28" spans="2:8" ht="51.75" thickBot="1" x14ac:dyDescent="0.3">
      <c r="B28" s="15" t="s">
        <v>22</v>
      </c>
      <c r="C28" s="16" t="s">
        <v>23</v>
      </c>
      <c r="D28" s="18" t="s">
        <v>34</v>
      </c>
      <c r="E28" s="16" t="s">
        <v>58</v>
      </c>
      <c r="F28" s="17">
        <v>13455.05</v>
      </c>
      <c r="G28" s="17">
        <f t="shared" si="0"/>
        <v>13455.05</v>
      </c>
      <c r="H28" s="10"/>
    </row>
    <row r="29" spans="2:8" ht="51.75" thickBot="1" x14ac:dyDescent="0.3">
      <c r="B29" s="15" t="s">
        <v>22</v>
      </c>
      <c r="C29" s="16" t="s">
        <v>23</v>
      </c>
      <c r="D29" s="18" t="s">
        <v>35</v>
      </c>
      <c r="E29" s="16" t="s">
        <v>58</v>
      </c>
      <c r="F29" s="17">
        <v>40461.800000000003</v>
      </c>
      <c r="G29" s="17">
        <f t="shared" si="0"/>
        <v>40461.800000000003</v>
      </c>
      <c r="H29" s="10"/>
    </row>
    <row r="30" spans="2:8" ht="51.75" thickBot="1" x14ac:dyDescent="0.3">
      <c r="B30" s="15" t="s">
        <v>22</v>
      </c>
      <c r="C30" s="16" t="s">
        <v>23</v>
      </c>
      <c r="D30" s="16" t="s">
        <v>36</v>
      </c>
      <c r="E30" s="16" t="s">
        <v>58</v>
      </c>
      <c r="F30" s="17">
        <v>64246.01</v>
      </c>
      <c r="G30" s="17">
        <f t="shared" si="0"/>
        <v>64246.01</v>
      </c>
      <c r="H30" s="10"/>
    </row>
    <row r="31" spans="2:8" ht="51.75" thickBot="1" x14ac:dyDescent="0.3">
      <c r="B31" s="15" t="s">
        <v>22</v>
      </c>
      <c r="C31" s="16" t="s">
        <v>23</v>
      </c>
      <c r="D31" s="16" t="s">
        <v>37</v>
      </c>
      <c r="E31" s="16" t="s">
        <v>58</v>
      </c>
      <c r="F31" s="17">
        <v>3997.58</v>
      </c>
      <c r="G31" s="17">
        <f t="shared" si="0"/>
        <v>3997.58</v>
      </c>
      <c r="H31" s="10"/>
    </row>
    <row r="32" spans="2:8" ht="77.25" thickBot="1" x14ac:dyDescent="0.3">
      <c r="B32" s="15" t="s">
        <v>22</v>
      </c>
      <c r="C32" s="16" t="s">
        <v>23</v>
      </c>
      <c r="D32" s="16" t="s">
        <v>38</v>
      </c>
      <c r="E32" s="16" t="s">
        <v>59</v>
      </c>
      <c r="F32" s="17">
        <v>21574.38</v>
      </c>
      <c r="G32" s="17">
        <f t="shared" si="0"/>
        <v>21574.38</v>
      </c>
      <c r="H32" s="10"/>
    </row>
    <row r="33" spans="2:8" ht="77.25" thickBot="1" x14ac:dyDescent="0.3">
      <c r="B33" s="15" t="s">
        <v>22</v>
      </c>
      <c r="C33" s="16" t="s">
        <v>23</v>
      </c>
      <c r="D33" s="18" t="s">
        <v>40</v>
      </c>
      <c r="E33" s="16" t="s">
        <v>59</v>
      </c>
      <c r="F33" s="17">
        <v>938.56</v>
      </c>
      <c r="G33" s="17">
        <f t="shared" si="0"/>
        <v>938.56</v>
      </c>
      <c r="H33" s="10"/>
    </row>
    <row r="34" spans="2:8" ht="51.75" thickBot="1" x14ac:dyDescent="0.3">
      <c r="B34" s="15" t="s">
        <v>22</v>
      </c>
      <c r="C34" s="16" t="s">
        <v>23</v>
      </c>
      <c r="D34" s="16" t="s">
        <v>41</v>
      </c>
      <c r="E34" s="16" t="s">
        <v>58</v>
      </c>
      <c r="F34" s="17">
        <v>30285.82</v>
      </c>
      <c r="G34" s="17">
        <f t="shared" si="0"/>
        <v>30285.82</v>
      </c>
      <c r="H34" s="10"/>
    </row>
    <row r="35" spans="2:8" ht="51.75" thickBot="1" x14ac:dyDescent="0.3">
      <c r="B35" s="15" t="s">
        <v>22</v>
      </c>
      <c r="C35" s="16" t="s">
        <v>23</v>
      </c>
      <c r="D35" s="18" t="s">
        <v>42</v>
      </c>
      <c r="E35" s="16" t="s">
        <v>58</v>
      </c>
      <c r="F35" s="17">
        <v>4060.28</v>
      </c>
      <c r="G35" s="17">
        <f t="shared" si="0"/>
        <v>4060.28</v>
      </c>
      <c r="H35" s="10"/>
    </row>
    <row r="36" spans="2:8" ht="51.75" thickBot="1" x14ac:dyDescent="0.3">
      <c r="B36" s="15" t="s">
        <v>22</v>
      </c>
      <c r="C36" s="16" t="s">
        <v>23</v>
      </c>
      <c r="D36" s="18" t="s">
        <v>43</v>
      </c>
      <c r="E36" s="16" t="s">
        <v>58</v>
      </c>
      <c r="F36" s="17">
        <v>2748.84</v>
      </c>
      <c r="G36" s="17">
        <f t="shared" si="0"/>
        <v>2748.84</v>
      </c>
      <c r="H36" s="10"/>
    </row>
    <row r="37" spans="2:8" ht="51.75" thickBot="1" x14ac:dyDescent="0.3">
      <c r="B37" s="15" t="s">
        <v>22</v>
      </c>
      <c r="C37" s="16" t="s">
        <v>23</v>
      </c>
      <c r="D37" s="18" t="s">
        <v>44</v>
      </c>
      <c r="E37" s="16" t="s">
        <v>58</v>
      </c>
      <c r="F37" s="17">
        <v>9635.2199999999993</v>
      </c>
      <c r="G37" s="17">
        <f t="shared" si="0"/>
        <v>9635.2199999999993</v>
      </c>
      <c r="H37" s="10"/>
    </row>
    <row r="38" spans="2:8" ht="51.75" thickBot="1" x14ac:dyDescent="0.3">
      <c r="B38" s="15" t="s">
        <v>22</v>
      </c>
      <c r="C38" s="16" t="s">
        <v>23</v>
      </c>
      <c r="D38" s="18" t="s">
        <v>45</v>
      </c>
      <c r="E38" s="16" t="s">
        <v>58</v>
      </c>
      <c r="F38" s="17">
        <v>4668.93</v>
      </c>
      <c r="G38" s="17">
        <f t="shared" si="0"/>
        <v>4668.93</v>
      </c>
      <c r="H38" s="10"/>
    </row>
    <row r="39" spans="2:8" ht="51.75" thickBot="1" x14ac:dyDescent="0.3">
      <c r="B39" s="15" t="s">
        <v>22</v>
      </c>
      <c r="C39" s="16" t="s">
        <v>23</v>
      </c>
      <c r="D39" s="18" t="s">
        <v>46</v>
      </c>
      <c r="E39" s="16" t="s">
        <v>58</v>
      </c>
      <c r="F39" s="17">
        <v>43242.52</v>
      </c>
      <c r="G39" s="17">
        <f t="shared" si="0"/>
        <v>43242.52</v>
      </c>
      <c r="H39" s="10"/>
    </row>
    <row r="40" spans="2:8" ht="77.25" thickBot="1" x14ac:dyDescent="0.3">
      <c r="B40" s="15" t="s">
        <v>22</v>
      </c>
      <c r="C40" s="16" t="s">
        <v>23</v>
      </c>
      <c r="D40" s="16" t="s">
        <v>47</v>
      </c>
      <c r="E40" s="16" t="s">
        <v>59</v>
      </c>
      <c r="F40" s="17">
        <v>7123.2</v>
      </c>
      <c r="G40" s="17">
        <f t="shared" si="0"/>
        <v>7123.2</v>
      </c>
      <c r="H40" s="10"/>
    </row>
    <row r="41" spans="2:8" ht="77.25" thickBot="1" x14ac:dyDescent="0.3">
      <c r="B41" s="15" t="s">
        <v>22</v>
      </c>
      <c r="C41" s="16" t="s">
        <v>23</v>
      </c>
      <c r="D41" s="16" t="s">
        <v>48</v>
      </c>
      <c r="E41" s="16" t="s">
        <v>59</v>
      </c>
      <c r="F41" s="17">
        <v>1190.0899999999999</v>
      </c>
      <c r="G41" s="17">
        <f t="shared" si="0"/>
        <v>1190.0899999999999</v>
      </c>
      <c r="H41" s="10"/>
    </row>
    <row r="42" spans="2:8" ht="15.75" thickBot="1" x14ac:dyDescent="0.3">
      <c r="B42" s="19"/>
      <c r="C42" s="18"/>
      <c r="D42" s="18"/>
      <c r="E42" s="18"/>
      <c r="F42" s="20"/>
      <c r="G42" s="20"/>
      <c r="H42" s="10"/>
    </row>
    <row r="43" spans="2:8" ht="15.75" thickBot="1" x14ac:dyDescent="0.3">
      <c r="B43" s="19"/>
      <c r="C43" s="18"/>
      <c r="D43" s="18"/>
      <c r="E43" s="21" t="s">
        <v>49</v>
      </c>
      <c r="F43" s="22">
        <f>SUM(F21:F42)</f>
        <v>424388.56000000006</v>
      </c>
      <c r="G43" s="22">
        <f>SUM(G21:G42)</f>
        <v>424388.56000000006</v>
      </c>
      <c r="H43" s="10"/>
    </row>
    <row r="44" spans="2:8" ht="15.75" thickBot="1" x14ac:dyDescent="0.3">
      <c r="B44" s="19"/>
      <c r="C44" s="18"/>
      <c r="D44" s="18"/>
      <c r="E44" s="18"/>
      <c r="F44" s="20"/>
      <c r="G44" s="20"/>
      <c r="H44" s="10"/>
    </row>
    <row r="45" spans="2:8" x14ac:dyDescent="0.25">
      <c r="B45"/>
      <c r="C45"/>
      <c r="D45"/>
      <c r="E45"/>
      <c r="F45" s="9"/>
      <c r="G45" s="9"/>
      <c r="H45" s="10"/>
    </row>
    <row r="46" spans="2:8" x14ac:dyDescent="0.25">
      <c r="B46"/>
      <c r="C46"/>
      <c r="D46"/>
      <c r="E46"/>
      <c r="F46" s="9"/>
      <c r="G46" s="9"/>
      <c r="H46" s="10"/>
    </row>
  </sheetData>
  <mergeCells count="10">
    <mergeCell ref="B9:G9"/>
    <mergeCell ref="B10:G10"/>
    <mergeCell ref="B16:G16"/>
    <mergeCell ref="B18:C18"/>
    <mergeCell ref="D18:D20"/>
    <mergeCell ref="E18:E20"/>
    <mergeCell ref="F18:F19"/>
    <mergeCell ref="G18:G19"/>
    <mergeCell ref="B19:B20"/>
    <mergeCell ref="C19:C20"/>
  </mergeCells>
  <dataValidations count="1">
    <dataValidation allowBlank="1" showInputMessage="1" showErrorMessage="1" promptTitle="Date Format" prompt="E.g:  &quot;August 1, 2011&quot;" sqref="H7" xr:uid="{7880DBB3-EB6C-4FCE-9862-8038FDD15E0B}"/>
  </dataValidations>
  <pageMargins left="0.7" right="0.7" top="0.75" bottom="0.75" header="0.3" footer="0.3"/>
  <pageSetup scale="84" orientation="portrait" r:id="rId1"/>
  <rowBreaks count="1" manualBreakCount="1">
    <brk id="30" max="16383" man="1"/>
  </rowBreaks>
  <colBreaks count="1" manualBreakCount="1">
    <brk id="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AD7D-A5C4-437D-9552-36B367359248}">
  <sheetPr>
    <tabColor theme="4" tint="0.79998168889431442"/>
    <pageSetUpPr fitToPage="1"/>
  </sheetPr>
  <dimension ref="A1:M75"/>
  <sheetViews>
    <sheetView zoomScale="90" workbookViewId="0">
      <selection activeCell="E42" sqref="E42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34" t="s">
        <v>161</v>
      </c>
    </row>
    <row r="2" spans="1:13" x14ac:dyDescent="0.25">
      <c r="A2" s="29" t="s">
        <v>77</v>
      </c>
      <c r="G2" s="46"/>
      <c r="K2" s="35"/>
    </row>
    <row r="3" spans="1:13" x14ac:dyDescent="0.25">
      <c r="A3" s="36" t="s">
        <v>162</v>
      </c>
      <c r="G3" s="55"/>
      <c r="K3" s="37"/>
    </row>
    <row r="4" spans="1:13" x14ac:dyDescent="0.25">
      <c r="G4" s="46"/>
    </row>
    <row r="5" spans="1:13" x14ac:dyDescent="0.25">
      <c r="E5" s="38" t="s">
        <v>79</v>
      </c>
      <c r="G5" s="47"/>
      <c r="I5" s="30"/>
      <c r="J5" s="30"/>
    </row>
    <row r="6" spans="1:13" ht="45" x14ac:dyDescent="0.25">
      <c r="B6" s="39" t="s">
        <v>80</v>
      </c>
      <c r="C6" s="40" t="s">
        <v>81</v>
      </c>
      <c r="D6" s="41" t="s">
        <v>82</v>
      </c>
      <c r="E6" s="42" t="s">
        <v>83</v>
      </c>
      <c r="F6" s="43"/>
      <c r="G6" s="87" t="s">
        <v>84</v>
      </c>
      <c r="H6" s="40"/>
      <c r="I6" s="39" t="s">
        <v>85</v>
      </c>
      <c r="J6" s="30"/>
      <c r="K6" s="30"/>
    </row>
    <row r="7" spans="1:13" x14ac:dyDescent="0.25">
      <c r="D7" s="44"/>
      <c r="G7" s="46"/>
    </row>
    <row r="8" spans="1:13" x14ac:dyDescent="0.25">
      <c r="A8" s="45" t="s">
        <v>86</v>
      </c>
      <c r="D8" s="44"/>
      <c r="G8" s="46"/>
    </row>
    <row r="9" spans="1:13" x14ac:dyDescent="0.25">
      <c r="A9" s="46" t="s">
        <v>87</v>
      </c>
      <c r="B9" s="47">
        <v>5016</v>
      </c>
      <c r="C9" s="88" t="s">
        <v>163</v>
      </c>
      <c r="D9" s="89">
        <v>2223.59</v>
      </c>
      <c r="E9" s="90">
        <v>1</v>
      </c>
      <c r="F9" s="91"/>
      <c r="G9" s="92">
        <f t="shared" ref="G9:G22" si="0">D9*E9</f>
        <v>2223.59</v>
      </c>
      <c r="I9" s="31">
        <f t="shared" ref="I9:I22" si="1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88" t="s">
        <v>164</v>
      </c>
      <c r="D10" s="93">
        <v>0</v>
      </c>
      <c r="E10" s="90">
        <v>1</v>
      </c>
      <c r="F10" s="91"/>
      <c r="G10" s="92">
        <f t="shared" si="0"/>
        <v>0</v>
      </c>
      <c r="I10" s="31">
        <f t="shared" si="1"/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88" t="s">
        <v>165</v>
      </c>
      <c r="D11" s="89">
        <v>133557.24</v>
      </c>
      <c r="E11" s="90">
        <v>1</v>
      </c>
      <c r="F11" s="91"/>
      <c r="G11" s="92">
        <f t="shared" si="0"/>
        <v>133557.24</v>
      </c>
      <c r="I11" s="31">
        <f t="shared" si="1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88" t="s">
        <v>90</v>
      </c>
      <c r="D12" s="89">
        <v>49758.96</v>
      </c>
      <c r="E12" s="94">
        <f>(1-'[3]2. Hours'!$M$23)</f>
        <v>0.86903980308280993</v>
      </c>
      <c r="F12" s="95"/>
      <c r="G12" s="92">
        <f t="shared" si="0"/>
        <v>43242.516800005418</v>
      </c>
      <c r="H12" s="46"/>
      <c r="I12" s="55">
        <f t="shared" si="1"/>
        <v>6516.4431999945809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88" t="s">
        <v>92</v>
      </c>
      <c r="D13" s="89">
        <v>27982.639999999999</v>
      </c>
      <c r="E13" s="94">
        <f>(1-'[3]2. Hours'!$M$23)</f>
        <v>0.86903980308280993</v>
      </c>
      <c r="F13" s="95"/>
      <c r="G13" s="92">
        <f t="shared" si="0"/>
        <v>24318.027955337158</v>
      </c>
      <c r="H13" s="46"/>
      <c r="I13" s="55">
        <f t="shared" si="1"/>
        <v>3664.6120446628411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88">
        <v>5025</v>
      </c>
      <c r="D14" s="89">
        <v>7891.53</v>
      </c>
      <c r="E14" s="94">
        <f>(1-'[3]2. Hours'!$M$23)</f>
        <v>0.86903980308280993</v>
      </c>
      <c r="F14" s="95"/>
      <c r="G14" s="92">
        <f t="shared" si="0"/>
        <v>6858.0536772220867</v>
      </c>
      <c r="H14" s="46"/>
      <c r="I14" s="55">
        <f t="shared" si="1"/>
        <v>1033.4763227779131</v>
      </c>
      <c r="J14" s="31"/>
      <c r="K14" s="31"/>
    </row>
    <row r="15" spans="1:13" x14ac:dyDescent="0.25">
      <c r="A15" s="46" t="s">
        <v>94</v>
      </c>
      <c r="B15" s="47">
        <v>5026</v>
      </c>
      <c r="C15" s="88">
        <v>5026</v>
      </c>
      <c r="D15" s="89">
        <v>4393.21</v>
      </c>
      <c r="E15" s="94">
        <v>0</v>
      </c>
      <c r="F15" s="95"/>
      <c r="G15" s="92">
        <f t="shared" si="0"/>
        <v>0</v>
      </c>
      <c r="H15" s="46"/>
      <c r="I15" s="55">
        <f t="shared" si="1"/>
        <v>4393.21</v>
      </c>
      <c r="J15" s="31"/>
      <c r="K15" s="31"/>
    </row>
    <row r="16" spans="1:13" hidden="1" x14ac:dyDescent="0.25">
      <c r="A16" s="46" t="s">
        <v>95</v>
      </c>
      <c r="B16" s="47">
        <v>5027</v>
      </c>
      <c r="C16" s="88">
        <v>5027</v>
      </c>
      <c r="D16" s="57">
        <v>0</v>
      </c>
      <c r="E16" s="94">
        <v>0</v>
      </c>
      <c r="F16" s="95"/>
      <c r="G16" s="92">
        <f t="shared" si="0"/>
        <v>0</v>
      </c>
      <c r="H16" s="46"/>
      <c r="I16" s="55">
        <f t="shared" si="1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88">
        <v>5028</v>
      </c>
      <c r="D17" s="57">
        <v>0</v>
      </c>
      <c r="E17" s="94">
        <v>0</v>
      </c>
      <c r="F17" s="95"/>
      <c r="G17" s="92">
        <f t="shared" si="0"/>
        <v>0</v>
      </c>
      <c r="H17" s="46"/>
      <c r="I17" s="55">
        <f t="shared" si="1"/>
        <v>0</v>
      </c>
      <c r="J17" s="31"/>
      <c r="K17" s="31"/>
    </row>
    <row r="18" spans="1:11" x14ac:dyDescent="0.25">
      <c r="A18" s="46" t="s">
        <v>166</v>
      </c>
      <c r="B18" s="47">
        <v>5040</v>
      </c>
      <c r="C18" s="88">
        <v>5040</v>
      </c>
      <c r="D18" s="89">
        <v>369.18</v>
      </c>
      <c r="E18" s="94">
        <v>1</v>
      </c>
      <c r="F18" s="95"/>
      <c r="G18" s="92">
        <f>D18*E18</f>
        <v>369.18</v>
      </c>
      <c r="H18" s="46"/>
      <c r="I18" s="55">
        <f t="shared" si="1"/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88">
        <v>5065</v>
      </c>
      <c r="D19" s="89">
        <v>536.65</v>
      </c>
      <c r="E19" s="94">
        <v>1</v>
      </c>
      <c r="F19" s="95"/>
      <c r="G19" s="92">
        <f t="shared" si="0"/>
        <v>536.65</v>
      </c>
      <c r="H19" s="46"/>
      <c r="I19" s="55">
        <f t="shared" si="1"/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88">
        <v>5066</v>
      </c>
      <c r="D20" s="89">
        <v>34.07</v>
      </c>
      <c r="E20" s="94">
        <v>1</v>
      </c>
      <c r="F20" s="95"/>
      <c r="G20" s="92">
        <f t="shared" si="0"/>
        <v>34.07</v>
      </c>
      <c r="H20" s="46"/>
      <c r="I20" s="55">
        <f t="shared" si="1"/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88" t="s">
        <v>101</v>
      </c>
      <c r="D21" s="89">
        <v>15482.66</v>
      </c>
      <c r="E21" s="94">
        <f>(1-'[3]2. Hours'!$M$23)</f>
        <v>0.86903980308280993</v>
      </c>
      <c r="F21" s="91"/>
      <c r="G21" s="92">
        <f t="shared" si="0"/>
        <v>13455.047797598098</v>
      </c>
      <c r="I21" s="31">
        <f t="shared" si="1"/>
        <v>2027.6122024019023</v>
      </c>
      <c r="J21" s="31"/>
      <c r="K21" s="31"/>
    </row>
    <row r="22" spans="1:11" x14ac:dyDescent="0.25">
      <c r="A22" s="46" t="s">
        <v>102</v>
      </c>
      <c r="B22" s="47">
        <v>5098</v>
      </c>
      <c r="C22" s="88" t="s">
        <v>103</v>
      </c>
      <c r="D22" s="89">
        <v>7800</v>
      </c>
      <c r="E22" s="94">
        <v>1</v>
      </c>
      <c r="F22" s="91"/>
      <c r="G22" s="92">
        <f t="shared" si="0"/>
        <v>7800</v>
      </c>
      <c r="I22" s="31">
        <f t="shared" si="1"/>
        <v>0</v>
      </c>
      <c r="J22" s="31"/>
      <c r="K22" s="31"/>
    </row>
    <row r="23" spans="1:11" hidden="1" x14ac:dyDescent="0.25">
      <c r="A23" s="46"/>
      <c r="B23" s="47"/>
      <c r="C23" s="88"/>
      <c r="D23" s="96"/>
      <c r="E23" s="94"/>
      <c r="F23" s="91"/>
      <c r="G23" s="92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88"/>
      <c r="D24" s="96">
        <v>0</v>
      </c>
      <c r="E24" s="94">
        <v>0</v>
      </c>
      <c r="F24" s="91"/>
      <c r="G24" s="92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88"/>
      <c r="D25" s="96">
        <v>0</v>
      </c>
      <c r="E25" s="94">
        <v>0</v>
      </c>
      <c r="F25" s="91"/>
      <c r="G25" s="92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88">
        <v>5194</v>
      </c>
      <c r="D26" s="89">
        <v>11227.26</v>
      </c>
      <c r="E26" s="94">
        <v>0</v>
      </c>
      <c r="F26" s="91"/>
      <c r="G26" s="92">
        <f t="shared" si="2"/>
        <v>0</v>
      </c>
      <c r="I26" s="31">
        <f t="shared" si="3"/>
        <v>11227.26</v>
      </c>
      <c r="J26" s="31"/>
      <c r="K26" s="31"/>
    </row>
    <row r="27" spans="1:11" x14ac:dyDescent="0.25">
      <c r="A27" s="46" t="s">
        <v>107</v>
      </c>
      <c r="B27" s="47">
        <v>5195</v>
      </c>
      <c r="C27" s="88">
        <v>5195</v>
      </c>
      <c r="D27" s="89">
        <v>345.09</v>
      </c>
      <c r="E27" s="94">
        <v>0</v>
      </c>
      <c r="F27" s="91"/>
      <c r="G27" s="92">
        <f t="shared" si="2"/>
        <v>0</v>
      </c>
      <c r="I27" s="31">
        <f t="shared" si="3"/>
        <v>345.09</v>
      </c>
      <c r="J27" s="31"/>
      <c r="K27" s="31"/>
    </row>
    <row r="28" spans="1:11" x14ac:dyDescent="0.25">
      <c r="A28" s="46" t="s">
        <v>108</v>
      </c>
      <c r="B28" s="47">
        <v>5310</v>
      </c>
      <c r="C28" s="88">
        <v>5310</v>
      </c>
      <c r="D28" s="89">
        <v>1063.47</v>
      </c>
      <c r="E28" s="94">
        <v>1</v>
      </c>
      <c r="F28" s="91"/>
      <c r="G28" s="92">
        <f t="shared" si="2"/>
        <v>1063.47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88">
        <v>5314</v>
      </c>
      <c r="D29" s="96">
        <v>0</v>
      </c>
      <c r="E29" s="94">
        <v>0</v>
      </c>
      <c r="F29" s="91"/>
      <c r="G29" s="92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88">
        <v>5315</v>
      </c>
      <c r="D30" s="89">
        <v>46559.199999999997</v>
      </c>
      <c r="E30" s="94">
        <f>(1-'[3]2. Hours'!$M$23)</f>
        <v>0.86903980308280993</v>
      </c>
      <c r="F30" s="91"/>
      <c r="G30" s="92">
        <f t="shared" si="2"/>
        <v>40461.797999693161</v>
      </c>
      <c r="I30" s="31">
        <f t="shared" si="3"/>
        <v>6097.4020003068363</v>
      </c>
      <c r="J30" s="31"/>
      <c r="K30" s="31"/>
    </row>
    <row r="31" spans="1:11" x14ac:dyDescent="0.25">
      <c r="A31" s="46" t="s">
        <v>111</v>
      </c>
      <c r="B31" s="47">
        <v>5320</v>
      </c>
      <c r="C31" s="88">
        <v>5320</v>
      </c>
      <c r="D31" s="89">
        <v>200.27</v>
      </c>
      <c r="E31" s="94">
        <v>0</v>
      </c>
      <c r="F31" s="91"/>
      <c r="G31" s="92">
        <f t="shared" si="2"/>
        <v>0</v>
      </c>
      <c r="I31" s="31">
        <f t="shared" si="3"/>
        <v>200.27</v>
      </c>
      <c r="J31" s="31"/>
      <c r="K31" s="31"/>
    </row>
    <row r="32" spans="1:11" x14ac:dyDescent="0.25">
      <c r="A32" s="46" t="s">
        <v>112</v>
      </c>
      <c r="B32" s="47">
        <v>5335</v>
      </c>
      <c r="C32" s="88">
        <v>5335</v>
      </c>
      <c r="D32" s="89">
        <v>0</v>
      </c>
      <c r="E32" s="94">
        <v>0</v>
      </c>
      <c r="F32" s="91"/>
      <c r="G32" s="92">
        <f t="shared" si="2"/>
        <v>0</v>
      </c>
      <c r="I32" s="31">
        <f t="shared" si="3"/>
        <v>0</v>
      </c>
      <c r="J32" s="31"/>
      <c r="K32" s="31"/>
    </row>
    <row r="33" spans="1:12" x14ac:dyDescent="0.25">
      <c r="A33" s="46" t="s">
        <v>113</v>
      </c>
      <c r="B33" s="47">
        <v>5410</v>
      </c>
      <c r="C33" s="88">
        <v>5410</v>
      </c>
      <c r="D33" s="89">
        <v>115</v>
      </c>
      <c r="E33" s="94">
        <v>0</v>
      </c>
      <c r="F33" s="91"/>
      <c r="G33" s="92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88">
        <v>5515</v>
      </c>
      <c r="D34" s="96">
        <v>0</v>
      </c>
      <c r="E34" s="94">
        <v>0</v>
      </c>
      <c r="F34" s="91"/>
      <c r="G34" s="92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88">
        <v>5620</v>
      </c>
      <c r="D35" s="89">
        <v>24825.54</v>
      </c>
      <c r="E35" s="94">
        <f>(1-'[3]2. Hours'!$M$23)</f>
        <v>0.86903980308280993</v>
      </c>
      <c r="F35" s="91"/>
      <c r="G35" s="92">
        <f t="shared" si="2"/>
        <v>21574.382393024422</v>
      </c>
      <c r="I35" s="31">
        <f t="shared" si="3"/>
        <v>3251.1576069755793</v>
      </c>
      <c r="J35" s="31"/>
      <c r="K35" s="31"/>
    </row>
    <row r="36" spans="1:12" x14ac:dyDescent="0.25">
      <c r="A36" s="46" t="s">
        <v>116</v>
      </c>
      <c r="B36" s="47">
        <v>5630</v>
      </c>
      <c r="C36" s="88">
        <v>5630</v>
      </c>
      <c r="D36" s="89">
        <v>4600</v>
      </c>
      <c r="E36" s="94">
        <f>(1-'[3]2. Hours'!$M$23)</f>
        <v>0.86903980308280993</v>
      </c>
      <c r="F36" s="91"/>
      <c r="G36" s="92">
        <f t="shared" si="2"/>
        <v>3997.5830941809259</v>
      </c>
      <c r="I36" s="31">
        <f t="shared" si="3"/>
        <v>602.41690581907415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88"/>
      <c r="D37" s="89">
        <v>9343</v>
      </c>
      <c r="E37" s="94">
        <v>0</v>
      </c>
      <c r="F37" s="91"/>
      <c r="G37" s="92">
        <f>D37*E37</f>
        <v>0</v>
      </c>
      <c r="I37" s="31">
        <f>D37-G37</f>
        <v>9343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88">
        <v>5635</v>
      </c>
      <c r="D38" s="89">
        <v>1080</v>
      </c>
      <c r="E38" s="94">
        <f>(1-'[3]2. Hours'!$M$23)</f>
        <v>0.86903980308280993</v>
      </c>
      <c r="F38" s="91"/>
      <c r="G38" s="92">
        <f t="shared" si="2"/>
        <v>938.56298732943469</v>
      </c>
      <c r="H38" s="46"/>
      <c r="I38" s="31">
        <f t="shared" si="3"/>
        <v>141.43701267056531</v>
      </c>
      <c r="J38" s="31"/>
      <c r="K38" s="31"/>
    </row>
    <row r="39" spans="1:12" x14ac:dyDescent="0.25">
      <c r="A39" s="46" t="s">
        <v>119</v>
      </c>
      <c r="B39" s="47">
        <v>5665</v>
      </c>
      <c r="C39" s="88">
        <v>5665</v>
      </c>
      <c r="D39" s="89">
        <v>1369.43</v>
      </c>
      <c r="E39" s="94">
        <f>(1-'[3]2. Hours'!$M$23)</f>
        <v>0.86903980308280993</v>
      </c>
      <c r="F39" s="91"/>
      <c r="G39" s="92">
        <f t="shared" si="2"/>
        <v>1190.0891775356924</v>
      </c>
      <c r="H39" s="46"/>
      <c r="I39" s="31">
        <f t="shared" si="3"/>
        <v>179.34082246430762</v>
      </c>
      <c r="J39" s="31"/>
      <c r="K39" s="31"/>
    </row>
    <row r="40" spans="1:12" x14ac:dyDescent="0.25">
      <c r="A40" s="46" t="s">
        <v>120</v>
      </c>
      <c r="B40" s="47">
        <v>5680</v>
      </c>
      <c r="C40" s="88">
        <v>5680</v>
      </c>
      <c r="D40" s="89">
        <v>681</v>
      </c>
      <c r="E40" s="94">
        <v>0</v>
      </c>
      <c r="F40" s="91"/>
      <c r="G40" s="92">
        <f t="shared" si="2"/>
        <v>0</v>
      </c>
      <c r="H40" s="46"/>
      <c r="I40" s="31">
        <f t="shared" si="3"/>
        <v>681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88"/>
      <c r="D41" s="96">
        <v>0</v>
      </c>
      <c r="E41" s="94">
        <v>0</v>
      </c>
      <c r="F41" s="91"/>
      <c r="G41" s="92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88" t="s">
        <v>123</v>
      </c>
      <c r="D42" s="89">
        <v>8196.6299999999992</v>
      </c>
      <c r="E42" s="94">
        <f>(1-'[3]2. Hours'!$M$23)</f>
        <v>0.86903980308280993</v>
      </c>
      <c r="F42" s="91"/>
      <c r="G42" s="92">
        <f t="shared" si="2"/>
        <v>7123.197721142652</v>
      </c>
      <c r="H42" s="46"/>
      <c r="I42" s="31">
        <f>D42-G42</f>
        <v>1073.4322788573472</v>
      </c>
      <c r="J42" s="31"/>
      <c r="K42" s="31"/>
    </row>
    <row r="43" spans="1:12" hidden="1" x14ac:dyDescent="0.25">
      <c r="A43" s="46"/>
      <c r="B43" s="47"/>
      <c r="C43" s="88"/>
      <c r="D43" s="96"/>
      <c r="E43" s="94"/>
      <c r="F43" s="91"/>
      <c r="G43" s="92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88"/>
      <c r="D44" s="96">
        <v>0</v>
      </c>
      <c r="E44" s="94">
        <v>0</v>
      </c>
      <c r="F44" s="91"/>
      <c r="G44" s="92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88">
        <v>5695</v>
      </c>
      <c r="D45" s="97">
        <v>653.35</v>
      </c>
      <c r="E45" s="94">
        <v>0</v>
      </c>
      <c r="F45" s="91"/>
      <c r="G45" s="92"/>
      <c r="H45" s="46"/>
      <c r="I45" s="31">
        <f>D45</f>
        <v>653.35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4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4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G48" s="46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98">
        <f>SUM(D9:D48)</f>
        <v>360288.97</v>
      </c>
      <c r="E49" s="53"/>
      <c r="G49" s="99">
        <f>SUM(G9:G48)</f>
        <v>308743.459603069</v>
      </c>
      <c r="H49" s="62" t="s">
        <v>128</v>
      </c>
      <c r="I49" s="61">
        <f>SUM(I9:I48)</f>
        <v>51545.510396930935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100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100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88">
        <v>5605</v>
      </c>
      <c r="D52" s="48">
        <v>3400</v>
      </c>
      <c r="E52" s="94">
        <v>0</v>
      </c>
      <c r="F52" s="91"/>
      <c r="G52" s="101">
        <f t="shared" ref="G52:G58" si="4">D52*E52</f>
        <v>0</v>
      </c>
      <c r="H52" s="46"/>
      <c r="I52" s="50">
        <f>D52-G52</f>
        <v>3400</v>
      </c>
      <c r="J52" s="31"/>
      <c r="K52" s="31"/>
    </row>
    <row r="53" spans="1:13" x14ac:dyDescent="0.25">
      <c r="A53" s="46" t="s">
        <v>131</v>
      </c>
      <c r="B53" s="47">
        <v>5610</v>
      </c>
      <c r="C53" s="88">
        <v>5610</v>
      </c>
      <c r="D53" s="48">
        <v>73927.58</v>
      </c>
      <c r="E53" s="94">
        <f>(1-'[3]2. Hours'!$M$23)</f>
        <v>0.86903980308280993</v>
      </c>
      <c r="F53" s="91"/>
      <c r="G53" s="101">
        <f t="shared" si="4"/>
        <v>64246.009565588676</v>
      </c>
      <c r="H53" s="46"/>
      <c r="I53" s="50">
        <f t="shared" ref="I53:I58" si="5">D53-G53</f>
        <v>9681.5704344113256</v>
      </c>
      <c r="J53" s="31"/>
      <c r="K53" s="31"/>
    </row>
    <row r="54" spans="1:13" x14ac:dyDescent="0.25">
      <c r="A54" s="46" t="s">
        <v>132</v>
      </c>
      <c r="B54" s="47">
        <v>5690</v>
      </c>
      <c r="C54" s="88" t="s">
        <v>133</v>
      </c>
      <c r="D54" s="48">
        <v>3163.08</v>
      </c>
      <c r="E54" s="94">
        <f>(1-'[3]2. Hours'!$M$23)</f>
        <v>0.86903980308280993</v>
      </c>
      <c r="F54" s="91"/>
      <c r="G54" s="101">
        <f t="shared" si="4"/>
        <v>2748.8424203351742</v>
      </c>
      <c r="H54" s="46"/>
      <c r="I54" s="50">
        <f t="shared" si="5"/>
        <v>414.23757966482572</v>
      </c>
      <c r="J54" s="31"/>
      <c r="K54" s="31"/>
    </row>
    <row r="55" spans="1:13" x14ac:dyDescent="0.25">
      <c r="A55" s="46" t="s">
        <v>134</v>
      </c>
      <c r="B55" s="47">
        <v>5692</v>
      </c>
      <c r="C55" s="88" t="s">
        <v>135</v>
      </c>
      <c r="D55" s="48">
        <v>11087.2</v>
      </c>
      <c r="E55" s="94">
        <f>(1-'[3]2. Hours'!$M$23)</f>
        <v>0.86903980308280993</v>
      </c>
      <c r="F55" s="91"/>
      <c r="G55" s="101">
        <f t="shared" si="4"/>
        <v>9635.2181047397316</v>
      </c>
      <c r="H55" s="46"/>
      <c r="I55" s="50">
        <f t="shared" si="5"/>
        <v>1451.9818952602691</v>
      </c>
      <c r="J55" s="31"/>
      <c r="K55" s="31"/>
    </row>
    <row r="56" spans="1:13" x14ac:dyDescent="0.25">
      <c r="A56" s="46" t="s">
        <v>136</v>
      </c>
      <c r="B56" s="47">
        <v>5693</v>
      </c>
      <c r="C56" s="88" t="s">
        <v>137</v>
      </c>
      <c r="D56" s="48">
        <v>5372.52</v>
      </c>
      <c r="E56" s="94">
        <f>(1-'[3]2. Hours'!$M$23)</f>
        <v>0.86903980308280993</v>
      </c>
      <c r="F56" s="91"/>
      <c r="G56" s="101">
        <f t="shared" si="4"/>
        <v>4668.9337228584582</v>
      </c>
      <c r="H56" s="46"/>
      <c r="I56" s="50">
        <f t="shared" si="5"/>
        <v>703.58627714154227</v>
      </c>
      <c r="J56" s="31"/>
      <c r="K56" s="31"/>
    </row>
    <row r="57" spans="1:13" x14ac:dyDescent="0.25">
      <c r="A57" s="46" t="s">
        <v>42</v>
      </c>
      <c r="B57" s="47">
        <v>5694</v>
      </c>
      <c r="C57" s="88" t="s">
        <v>138</v>
      </c>
      <c r="D57" s="48">
        <v>4672.1499999999996</v>
      </c>
      <c r="E57" s="94">
        <f>(1-'[3]2. Hours'!$M$23)</f>
        <v>0.86903980308280993</v>
      </c>
      <c r="F57" s="91"/>
      <c r="G57" s="101">
        <f t="shared" si="4"/>
        <v>4060.2843159733502</v>
      </c>
      <c r="H57" s="46"/>
      <c r="I57" s="50">
        <f t="shared" si="5"/>
        <v>611.86568402664943</v>
      </c>
      <c r="J57" s="31"/>
      <c r="K57" s="31"/>
    </row>
    <row r="58" spans="1:13" x14ac:dyDescent="0.25">
      <c r="A58" s="46" t="s">
        <v>139</v>
      </c>
      <c r="B58" s="47">
        <v>5807</v>
      </c>
      <c r="C58" s="88" t="s">
        <v>140</v>
      </c>
      <c r="D58" s="65">
        <v>34849.75</v>
      </c>
      <c r="E58" s="94">
        <f>(1-'[3]2. Hours'!$M$23)</f>
        <v>0.86903980308280993</v>
      </c>
      <c r="F58" s="91"/>
      <c r="G58" s="101">
        <f t="shared" si="4"/>
        <v>30285.819877485155</v>
      </c>
      <c r="H58" s="46"/>
      <c r="I58" s="50">
        <f t="shared" si="5"/>
        <v>4563.9301225148447</v>
      </c>
      <c r="J58" s="31"/>
      <c r="K58" s="31"/>
    </row>
    <row r="59" spans="1:13" x14ac:dyDescent="0.25">
      <c r="C59" s="102"/>
      <c r="D59" s="57"/>
      <c r="E59" s="90"/>
      <c r="F59" s="91"/>
      <c r="G59" s="91"/>
      <c r="H59" s="46"/>
      <c r="I59" s="31"/>
      <c r="J59" s="31"/>
      <c r="K59" s="31"/>
    </row>
    <row r="60" spans="1:13" ht="15.75" thickBot="1" x14ac:dyDescent="0.3">
      <c r="D60" s="60">
        <f>SUM(D52:D59)</f>
        <v>136472.28</v>
      </c>
      <c r="E60" s="49"/>
      <c r="G60" s="61">
        <f>SUM(G52:G59)</f>
        <v>115645.10800698053</v>
      </c>
      <c r="H60" s="62" t="s">
        <v>128</v>
      </c>
      <c r="I60" s="61">
        <f>SUM(I52:I59)</f>
        <v>20827.171993019456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496761.25</v>
      </c>
      <c r="E63" s="103" t="s">
        <v>167</v>
      </c>
      <c r="F63" s="31"/>
      <c r="G63" s="31">
        <f>G49+G60</f>
        <v>424388.5676100495</v>
      </c>
      <c r="H63" s="46"/>
      <c r="I63" s="31">
        <f>I49+I60</f>
        <v>72372.682389950394</v>
      </c>
    </row>
    <row r="64" spans="1:13" ht="12.75" x14ac:dyDescent="0.2">
      <c r="D64" s="104"/>
      <c r="E64" s="105"/>
      <c r="F64" s="106"/>
      <c r="G64" s="107"/>
      <c r="H64" s="46"/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s="46" customFormat="1" ht="12.75" x14ac:dyDescent="0.2">
      <c r="A72" s="72" t="s">
        <v>79</v>
      </c>
      <c r="B72" s="73" t="s">
        <v>168</v>
      </c>
      <c r="C72" s="74"/>
      <c r="D72" s="57"/>
      <c r="E72" s="75"/>
    </row>
    <row r="73" spans="1:10" x14ac:dyDescent="0.25">
      <c r="A73" s="46"/>
      <c r="B73" s="73" t="s">
        <v>169</v>
      </c>
      <c r="C73" s="47"/>
      <c r="D73" s="55"/>
      <c r="E73" s="71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A1FF-5D5F-4D4C-B070-25D8A7EA172B}">
  <sheetPr>
    <tabColor theme="4" tint="0.79998168889431442"/>
  </sheetPr>
  <dimension ref="A1:O21"/>
  <sheetViews>
    <sheetView workbookViewId="0">
      <selection activeCell="E42" sqref="E42"/>
    </sheetView>
  </sheetViews>
  <sheetFormatPr defaultRowHeight="12.75" x14ac:dyDescent="0.2"/>
  <cols>
    <col min="1" max="1" width="11" style="33" customWidth="1"/>
    <col min="2" max="2" width="5.42578125" style="33" customWidth="1"/>
    <col min="3" max="3" width="10.28515625" style="33" bestFit="1" customWidth="1"/>
    <col min="4" max="4" width="5" style="33" customWidth="1"/>
    <col min="5" max="5" width="10.28515625" style="33" bestFit="1" customWidth="1"/>
    <col min="6" max="6" width="3.140625" style="33" customWidth="1"/>
    <col min="7" max="8" width="10.28515625" style="33" bestFit="1" customWidth="1"/>
    <col min="9" max="256" width="9.140625" style="33"/>
    <col min="257" max="257" width="11" style="33" customWidth="1"/>
    <col min="258" max="258" width="5.42578125" style="33" customWidth="1"/>
    <col min="259" max="259" width="10.28515625" style="33" bestFit="1" customWidth="1"/>
    <col min="260" max="260" width="5" style="33" customWidth="1"/>
    <col min="261" max="261" width="10.28515625" style="33" bestFit="1" customWidth="1"/>
    <col min="262" max="262" width="3.140625" style="33" customWidth="1"/>
    <col min="263" max="264" width="10.28515625" style="33" bestFit="1" customWidth="1"/>
    <col min="265" max="512" width="9.140625" style="33"/>
    <col min="513" max="513" width="11" style="33" customWidth="1"/>
    <col min="514" max="514" width="5.42578125" style="33" customWidth="1"/>
    <col min="515" max="515" width="10.28515625" style="33" bestFit="1" customWidth="1"/>
    <col min="516" max="516" width="5" style="33" customWidth="1"/>
    <col min="517" max="517" width="10.28515625" style="33" bestFit="1" customWidth="1"/>
    <col min="518" max="518" width="3.140625" style="33" customWidth="1"/>
    <col min="519" max="520" width="10.28515625" style="33" bestFit="1" customWidth="1"/>
    <col min="521" max="768" width="9.140625" style="33"/>
    <col min="769" max="769" width="11" style="33" customWidth="1"/>
    <col min="770" max="770" width="5.42578125" style="33" customWidth="1"/>
    <col min="771" max="771" width="10.28515625" style="33" bestFit="1" customWidth="1"/>
    <col min="772" max="772" width="5" style="33" customWidth="1"/>
    <col min="773" max="773" width="10.28515625" style="33" bestFit="1" customWidth="1"/>
    <col min="774" max="774" width="3.140625" style="33" customWidth="1"/>
    <col min="775" max="776" width="10.28515625" style="33" bestFit="1" customWidth="1"/>
    <col min="777" max="1024" width="9.140625" style="33"/>
    <col min="1025" max="1025" width="11" style="33" customWidth="1"/>
    <col min="1026" max="1026" width="5.42578125" style="33" customWidth="1"/>
    <col min="1027" max="1027" width="10.28515625" style="33" bestFit="1" customWidth="1"/>
    <col min="1028" max="1028" width="5" style="33" customWidth="1"/>
    <col min="1029" max="1029" width="10.28515625" style="33" bestFit="1" customWidth="1"/>
    <col min="1030" max="1030" width="3.140625" style="33" customWidth="1"/>
    <col min="1031" max="1032" width="10.28515625" style="33" bestFit="1" customWidth="1"/>
    <col min="1033" max="1280" width="9.140625" style="33"/>
    <col min="1281" max="1281" width="11" style="33" customWidth="1"/>
    <col min="1282" max="1282" width="5.42578125" style="33" customWidth="1"/>
    <col min="1283" max="1283" width="10.28515625" style="33" bestFit="1" customWidth="1"/>
    <col min="1284" max="1284" width="5" style="33" customWidth="1"/>
    <col min="1285" max="1285" width="10.28515625" style="33" bestFit="1" customWidth="1"/>
    <col min="1286" max="1286" width="3.140625" style="33" customWidth="1"/>
    <col min="1287" max="1288" width="10.28515625" style="33" bestFit="1" customWidth="1"/>
    <col min="1289" max="1536" width="9.140625" style="33"/>
    <col min="1537" max="1537" width="11" style="33" customWidth="1"/>
    <col min="1538" max="1538" width="5.42578125" style="33" customWidth="1"/>
    <col min="1539" max="1539" width="10.28515625" style="33" bestFit="1" customWidth="1"/>
    <col min="1540" max="1540" width="5" style="33" customWidth="1"/>
    <col min="1541" max="1541" width="10.28515625" style="33" bestFit="1" customWidth="1"/>
    <col min="1542" max="1542" width="3.140625" style="33" customWidth="1"/>
    <col min="1543" max="1544" width="10.28515625" style="33" bestFit="1" customWidth="1"/>
    <col min="1545" max="1792" width="9.140625" style="33"/>
    <col min="1793" max="1793" width="11" style="33" customWidth="1"/>
    <col min="1794" max="1794" width="5.42578125" style="33" customWidth="1"/>
    <col min="1795" max="1795" width="10.28515625" style="33" bestFit="1" customWidth="1"/>
    <col min="1796" max="1796" width="5" style="33" customWidth="1"/>
    <col min="1797" max="1797" width="10.28515625" style="33" bestFit="1" customWidth="1"/>
    <col min="1798" max="1798" width="3.140625" style="33" customWidth="1"/>
    <col min="1799" max="1800" width="10.28515625" style="33" bestFit="1" customWidth="1"/>
    <col min="1801" max="2048" width="9.140625" style="33"/>
    <col min="2049" max="2049" width="11" style="33" customWidth="1"/>
    <col min="2050" max="2050" width="5.42578125" style="33" customWidth="1"/>
    <col min="2051" max="2051" width="10.28515625" style="33" bestFit="1" customWidth="1"/>
    <col min="2052" max="2052" width="5" style="33" customWidth="1"/>
    <col min="2053" max="2053" width="10.28515625" style="33" bestFit="1" customWidth="1"/>
    <col min="2054" max="2054" width="3.140625" style="33" customWidth="1"/>
    <col min="2055" max="2056" width="10.28515625" style="33" bestFit="1" customWidth="1"/>
    <col min="2057" max="2304" width="9.140625" style="33"/>
    <col min="2305" max="2305" width="11" style="33" customWidth="1"/>
    <col min="2306" max="2306" width="5.42578125" style="33" customWidth="1"/>
    <col min="2307" max="2307" width="10.28515625" style="33" bestFit="1" customWidth="1"/>
    <col min="2308" max="2308" width="5" style="33" customWidth="1"/>
    <col min="2309" max="2309" width="10.28515625" style="33" bestFit="1" customWidth="1"/>
    <col min="2310" max="2310" width="3.140625" style="33" customWidth="1"/>
    <col min="2311" max="2312" width="10.28515625" style="33" bestFit="1" customWidth="1"/>
    <col min="2313" max="2560" width="9.140625" style="33"/>
    <col min="2561" max="2561" width="11" style="33" customWidth="1"/>
    <col min="2562" max="2562" width="5.42578125" style="33" customWidth="1"/>
    <col min="2563" max="2563" width="10.28515625" style="33" bestFit="1" customWidth="1"/>
    <col min="2564" max="2564" width="5" style="33" customWidth="1"/>
    <col min="2565" max="2565" width="10.28515625" style="33" bestFit="1" customWidth="1"/>
    <col min="2566" max="2566" width="3.140625" style="33" customWidth="1"/>
    <col min="2567" max="2568" width="10.28515625" style="33" bestFit="1" customWidth="1"/>
    <col min="2569" max="2816" width="9.140625" style="33"/>
    <col min="2817" max="2817" width="11" style="33" customWidth="1"/>
    <col min="2818" max="2818" width="5.42578125" style="33" customWidth="1"/>
    <col min="2819" max="2819" width="10.28515625" style="33" bestFit="1" customWidth="1"/>
    <col min="2820" max="2820" width="5" style="33" customWidth="1"/>
    <col min="2821" max="2821" width="10.28515625" style="33" bestFit="1" customWidth="1"/>
    <col min="2822" max="2822" width="3.140625" style="33" customWidth="1"/>
    <col min="2823" max="2824" width="10.28515625" style="33" bestFit="1" customWidth="1"/>
    <col min="2825" max="3072" width="9.140625" style="33"/>
    <col min="3073" max="3073" width="11" style="33" customWidth="1"/>
    <col min="3074" max="3074" width="5.42578125" style="33" customWidth="1"/>
    <col min="3075" max="3075" width="10.28515625" style="33" bestFit="1" customWidth="1"/>
    <col min="3076" max="3076" width="5" style="33" customWidth="1"/>
    <col min="3077" max="3077" width="10.28515625" style="33" bestFit="1" customWidth="1"/>
    <col min="3078" max="3078" width="3.140625" style="33" customWidth="1"/>
    <col min="3079" max="3080" width="10.28515625" style="33" bestFit="1" customWidth="1"/>
    <col min="3081" max="3328" width="9.140625" style="33"/>
    <col min="3329" max="3329" width="11" style="33" customWidth="1"/>
    <col min="3330" max="3330" width="5.42578125" style="33" customWidth="1"/>
    <col min="3331" max="3331" width="10.28515625" style="33" bestFit="1" customWidth="1"/>
    <col min="3332" max="3332" width="5" style="33" customWidth="1"/>
    <col min="3333" max="3333" width="10.28515625" style="33" bestFit="1" customWidth="1"/>
    <col min="3334" max="3334" width="3.140625" style="33" customWidth="1"/>
    <col min="3335" max="3336" width="10.28515625" style="33" bestFit="1" customWidth="1"/>
    <col min="3337" max="3584" width="9.140625" style="33"/>
    <col min="3585" max="3585" width="11" style="33" customWidth="1"/>
    <col min="3586" max="3586" width="5.42578125" style="33" customWidth="1"/>
    <col min="3587" max="3587" width="10.28515625" style="33" bestFit="1" customWidth="1"/>
    <col min="3588" max="3588" width="5" style="33" customWidth="1"/>
    <col min="3589" max="3589" width="10.28515625" style="33" bestFit="1" customWidth="1"/>
    <col min="3590" max="3590" width="3.140625" style="33" customWidth="1"/>
    <col min="3591" max="3592" width="10.28515625" style="33" bestFit="1" customWidth="1"/>
    <col min="3593" max="3840" width="9.140625" style="33"/>
    <col min="3841" max="3841" width="11" style="33" customWidth="1"/>
    <col min="3842" max="3842" width="5.42578125" style="33" customWidth="1"/>
    <col min="3843" max="3843" width="10.28515625" style="33" bestFit="1" customWidth="1"/>
    <col min="3844" max="3844" width="5" style="33" customWidth="1"/>
    <col min="3845" max="3845" width="10.28515625" style="33" bestFit="1" customWidth="1"/>
    <col min="3846" max="3846" width="3.140625" style="33" customWidth="1"/>
    <col min="3847" max="3848" width="10.28515625" style="33" bestFit="1" customWidth="1"/>
    <col min="3849" max="4096" width="9.140625" style="33"/>
    <col min="4097" max="4097" width="11" style="33" customWidth="1"/>
    <col min="4098" max="4098" width="5.42578125" style="33" customWidth="1"/>
    <col min="4099" max="4099" width="10.28515625" style="33" bestFit="1" customWidth="1"/>
    <col min="4100" max="4100" width="5" style="33" customWidth="1"/>
    <col min="4101" max="4101" width="10.28515625" style="33" bestFit="1" customWidth="1"/>
    <col min="4102" max="4102" width="3.140625" style="33" customWidth="1"/>
    <col min="4103" max="4104" width="10.28515625" style="33" bestFit="1" customWidth="1"/>
    <col min="4105" max="4352" width="9.140625" style="33"/>
    <col min="4353" max="4353" width="11" style="33" customWidth="1"/>
    <col min="4354" max="4354" width="5.42578125" style="33" customWidth="1"/>
    <col min="4355" max="4355" width="10.28515625" style="33" bestFit="1" customWidth="1"/>
    <col min="4356" max="4356" width="5" style="33" customWidth="1"/>
    <col min="4357" max="4357" width="10.28515625" style="33" bestFit="1" customWidth="1"/>
    <col min="4358" max="4358" width="3.140625" style="33" customWidth="1"/>
    <col min="4359" max="4360" width="10.28515625" style="33" bestFit="1" customWidth="1"/>
    <col min="4361" max="4608" width="9.140625" style="33"/>
    <col min="4609" max="4609" width="11" style="33" customWidth="1"/>
    <col min="4610" max="4610" width="5.42578125" style="33" customWidth="1"/>
    <col min="4611" max="4611" width="10.28515625" style="33" bestFit="1" customWidth="1"/>
    <col min="4612" max="4612" width="5" style="33" customWidth="1"/>
    <col min="4613" max="4613" width="10.28515625" style="33" bestFit="1" customWidth="1"/>
    <col min="4614" max="4614" width="3.140625" style="33" customWidth="1"/>
    <col min="4615" max="4616" width="10.28515625" style="33" bestFit="1" customWidth="1"/>
    <col min="4617" max="4864" width="9.140625" style="33"/>
    <col min="4865" max="4865" width="11" style="33" customWidth="1"/>
    <col min="4866" max="4866" width="5.42578125" style="33" customWidth="1"/>
    <col min="4867" max="4867" width="10.28515625" style="33" bestFit="1" customWidth="1"/>
    <col min="4868" max="4868" width="5" style="33" customWidth="1"/>
    <col min="4869" max="4869" width="10.28515625" style="33" bestFit="1" customWidth="1"/>
    <col min="4870" max="4870" width="3.140625" style="33" customWidth="1"/>
    <col min="4871" max="4872" width="10.28515625" style="33" bestFit="1" customWidth="1"/>
    <col min="4873" max="5120" width="9.140625" style="33"/>
    <col min="5121" max="5121" width="11" style="33" customWidth="1"/>
    <col min="5122" max="5122" width="5.42578125" style="33" customWidth="1"/>
    <col min="5123" max="5123" width="10.28515625" style="33" bestFit="1" customWidth="1"/>
    <col min="5124" max="5124" width="5" style="33" customWidth="1"/>
    <col min="5125" max="5125" width="10.28515625" style="33" bestFit="1" customWidth="1"/>
    <col min="5126" max="5126" width="3.140625" style="33" customWidth="1"/>
    <col min="5127" max="5128" width="10.28515625" style="33" bestFit="1" customWidth="1"/>
    <col min="5129" max="5376" width="9.140625" style="33"/>
    <col min="5377" max="5377" width="11" style="33" customWidth="1"/>
    <col min="5378" max="5378" width="5.42578125" style="33" customWidth="1"/>
    <col min="5379" max="5379" width="10.28515625" style="33" bestFit="1" customWidth="1"/>
    <col min="5380" max="5380" width="5" style="33" customWidth="1"/>
    <col min="5381" max="5381" width="10.28515625" style="33" bestFit="1" customWidth="1"/>
    <col min="5382" max="5382" width="3.140625" style="33" customWidth="1"/>
    <col min="5383" max="5384" width="10.28515625" style="33" bestFit="1" customWidth="1"/>
    <col min="5385" max="5632" width="9.140625" style="33"/>
    <col min="5633" max="5633" width="11" style="33" customWidth="1"/>
    <col min="5634" max="5634" width="5.42578125" style="33" customWidth="1"/>
    <col min="5635" max="5635" width="10.28515625" style="33" bestFit="1" customWidth="1"/>
    <col min="5636" max="5636" width="5" style="33" customWidth="1"/>
    <col min="5637" max="5637" width="10.28515625" style="33" bestFit="1" customWidth="1"/>
    <col min="5638" max="5638" width="3.140625" style="33" customWidth="1"/>
    <col min="5639" max="5640" width="10.28515625" style="33" bestFit="1" customWidth="1"/>
    <col min="5641" max="5888" width="9.140625" style="33"/>
    <col min="5889" max="5889" width="11" style="33" customWidth="1"/>
    <col min="5890" max="5890" width="5.42578125" style="33" customWidth="1"/>
    <col min="5891" max="5891" width="10.28515625" style="33" bestFit="1" customWidth="1"/>
    <col min="5892" max="5892" width="5" style="33" customWidth="1"/>
    <col min="5893" max="5893" width="10.28515625" style="33" bestFit="1" customWidth="1"/>
    <col min="5894" max="5894" width="3.140625" style="33" customWidth="1"/>
    <col min="5895" max="5896" width="10.28515625" style="33" bestFit="1" customWidth="1"/>
    <col min="5897" max="6144" width="9.140625" style="33"/>
    <col min="6145" max="6145" width="11" style="33" customWidth="1"/>
    <col min="6146" max="6146" width="5.42578125" style="33" customWidth="1"/>
    <col min="6147" max="6147" width="10.28515625" style="33" bestFit="1" customWidth="1"/>
    <col min="6148" max="6148" width="5" style="33" customWidth="1"/>
    <col min="6149" max="6149" width="10.28515625" style="33" bestFit="1" customWidth="1"/>
    <col min="6150" max="6150" width="3.140625" style="33" customWidth="1"/>
    <col min="6151" max="6152" width="10.28515625" style="33" bestFit="1" customWidth="1"/>
    <col min="6153" max="6400" width="9.140625" style="33"/>
    <col min="6401" max="6401" width="11" style="33" customWidth="1"/>
    <col min="6402" max="6402" width="5.42578125" style="33" customWidth="1"/>
    <col min="6403" max="6403" width="10.28515625" style="33" bestFit="1" customWidth="1"/>
    <col min="6404" max="6404" width="5" style="33" customWidth="1"/>
    <col min="6405" max="6405" width="10.28515625" style="33" bestFit="1" customWidth="1"/>
    <col min="6406" max="6406" width="3.140625" style="33" customWidth="1"/>
    <col min="6407" max="6408" width="10.28515625" style="33" bestFit="1" customWidth="1"/>
    <col min="6409" max="6656" width="9.140625" style="33"/>
    <col min="6657" max="6657" width="11" style="33" customWidth="1"/>
    <col min="6658" max="6658" width="5.42578125" style="33" customWidth="1"/>
    <col min="6659" max="6659" width="10.28515625" style="33" bestFit="1" customWidth="1"/>
    <col min="6660" max="6660" width="5" style="33" customWidth="1"/>
    <col min="6661" max="6661" width="10.28515625" style="33" bestFit="1" customWidth="1"/>
    <col min="6662" max="6662" width="3.140625" style="33" customWidth="1"/>
    <col min="6663" max="6664" width="10.28515625" style="33" bestFit="1" customWidth="1"/>
    <col min="6665" max="6912" width="9.140625" style="33"/>
    <col min="6913" max="6913" width="11" style="33" customWidth="1"/>
    <col min="6914" max="6914" width="5.42578125" style="33" customWidth="1"/>
    <col min="6915" max="6915" width="10.28515625" style="33" bestFit="1" customWidth="1"/>
    <col min="6916" max="6916" width="5" style="33" customWidth="1"/>
    <col min="6917" max="6917" width="10.28515625" style="33" bestFit="1" customWidth="1"/>
    <col min="6918" max="6918" width="3.140625" style="33" customWidth="1"/>
    <col min="6919" max="6920" width="10.28515625" style="33" bestFit="1" customWidth="1"/>
    <col min="6921" max="7168" width="9.140625" style="33"/>
    <col min="7169" max="7169" width="11" style="33" customWidth="1"/>
    <col min="7170" max="7170" width="5.42578125" style="33" customWidth="1"/>
    <col min="7171" max="7171" width="10.28515625" style="33" bestFit="1" customWidth="1"/>
    <col min="7172" max="7172" width="5" style="33" customWidth="1"/>
    <col min="7173" max="7173" width="10.28515625" style="33" bestFit="1" customWidth="1"/>
    <col min="7174" max="7174" width="3.140625" style="33" customWidth="1"/>
    <col min="7175" max="7176" width="10.28515625" style="33" bestFit="1" customWidth="1"/>
    <col min="7177" max="7424" width="9.140625" style="33"/>
    <col min="7425" max="7425" width="11" style="33" customWidth="1"/>
    <col min="7426" max="7426" width="5.42578125" style="33" customWidth="1"/>
    <col min="7427" max="7427" width="10.28515625" style="33" bestFit="1" customWidth="1"/>
    <col min="7428" max="7428" width="5" style="33" customWidth="1"/>
    <col min="7429" max="7429" width="10.28515625" style="33" bestFit="1" customWidth="1"/>
    <col min="7430" max="7430" width="3.140625" style="33" customWidth="1"/>
    <col min="7431" max="7432" width="10.28515625" style="33" bestFit="1" customWidth="1"/>
    <col min="7433" max="7680" width="9.140625" style="33"/>
    <col min="7681" max="7681" width="11" style="33" customWidth="1"/>
    <col min="7682" max="7682" width="5.42578125" style="33" customWidth="1"/>
    <col min="7683" max="7683" width="10.28515625" style="33" bestFit="1" customWidth="1"/>
    <col min="7684" max="7684" width="5" style="33" customWidth="1"/>
    <col min="7685" max="7685" width="10.28515625" style="33" bestFit="1" customWidth="1"/>
    <col min="7686" max="7686" width="3.140625" style="33" customWidth="1"/>
    <col min="7687" max="7688" width="10.28515625" style="33" bestFit="1" customWidth="1"/>
    <col min="7689" max="7936" width="9.140625" style="33"/>
    <col min="7937" max="7937" width="11" style="33" customWidth="1"/>
    <col min="7938" max="7938" width="5.42578125" style="33" customWidth="1"/>
    <col min="7939" max="7939" width="10.28515625" style="33" bestFit="1" customWidth="1"/>
    <col min="7940" max="7940" width="5" style="33" customWidth="1"/>
    <col min="7941" max="7941" width="10.28515625" style="33" bestFit="1" customWidth="1"/>
    <col min="7942" max="7942" width="3.140625" style="33" customWidth="1"/>
    <col min="7943" max="7944" width="10.28515625" style="33" bestFit="1" customWidth="1"/>
    <col min="7945" max="8192" width="9.140625" style="33"/>
    <col min="8193" max="8193" width="11" style="33" customWidth="1"/>
    <col min="8194" max="8194" width="5.42578125" style="33" customWidth="1"/>
    <col min="8195" max="8195" width="10.28515625" style="33" bestFit="1" customWidth="1"/>
    <col min="8196" max="8196" width="5" style="33" customWidth="1"/>
    <col min="8197" max="8197" width="10.28515625" style="33" bestFit="1" customWidth="1"/>
    <col min="8198" max="8198" width="3.140625" style="33" customWidth="1"/>
    <col min="8199" max="8200" width="10.28515625" style="33" bestFit="1" customWidth="1"/>
    <col min="8201" max="8448" width="9.140625" style="33"/>
    <col min="8449" max="8449" width="11" style="33" customWidth="1"/>
    <col min="8450" max="8450" width="5.42578125" style="33" customWidth="1"/>
    <col min="8451" max="8451" width="10.28515625" style="33" bestFit="1" customWidth="1"/>
    <col min="8452" max="8452" width="5" style="33" customWidth="1"/>
    <col min="8453" max="8453" width="10.28515625" style="33" bestFit="1" customWidth="1"/>
    <col min="8454" max="8454" width="3.140625" style="33" customWidth="1"/>
    <col min="8455" max="8456" width="10.28515625" style="33" bestFit="1" customWidth="1"/>
    <col min="8457" max="8704" width="9.140625" style="33"/>
    <col min="8705" max="8705" width="11" style="33" customWidth="1"/>
    <col min="8706" max="8706" width="5.42578125" style="33" customWidth="1"/>
    <col min="8707" max="8707" width="10.28515625" style="33" bestFit="1" customWidth="1"/>
    <col min="8708" max="8708" width="5" style="33" customWidth="1"/>
    <col min="8709" max="8709" width="10.28515625" style="33" bestFit="1" customWidth="1"/>
    <col min="8710" max="8710" width="3.140625" style="33" customWidth="1"/>
    <col min="8711" max="8712" width="10.28515625" style="33" bestFit="1" customWidth="1"/>
    <col min="8713" max="8960" width="9.140625" style="33"/>
    <col min="8961" max="8961" width="11" style="33" customWidth="1"/>
    <col min="8962" max="8962" width="5.42578125" style="33" customWidth="1"/>
    <col min="8963" max="8963" width="10.28515625" style="33" bestFit="1" customWidth="1"/>
    <col min="8964" max="8964" width="5" style="33" customWidth="1"/>
    <col min="8965" max="8965" width="10.28515625" style="33" bestFit="1" customWidth="1"/>
    <col min="8966" max="8966" width="3.140625" style="33" customWidth="1"/>
    <col min="8967" max="8968" width="10.28515625" style="33" bestFit="1" customWidth="1"/>
    <col min="8969" max="9216" width="9.140625" style="33"/>
    <col min="9217" max="9217" width="11" style="33" customWidth="1"/>
    <col min="9218" max="9218" width="5.42578125" style="33" customWidth="1"/>
    <col min="9219" max="9219" width="10.28515625" style="33" bestFit="1" customWidth="1"/>
    <col min="9220" max="9220" width="5" style="33" customWidth="1"/>
    <col min="9221" max="9221" width="10.28515625" style="33" bestFit="1" customWidth="1"/>
    <col min="9222" max="9222" width="3.140625" style="33" customWidth="1"/>
    <col min="9223" max="9224" width="10.28515625" style="33" bestFit="1" customWidth="1"/>
    <col min="9225" max="9472" width="9.140625" style="33"/>
    <col min="9473" max="9473" width="11" style="33" customWidth="1"/>
    <col min="9474" max="9474" width="5.42578125" style="33" customWidth="1"/>
    <col min="9475" max="9475" width="10.28515625" style="33" bestFit="1" customWidth="1"/>
    <col min="9476" max="9476" width="5" style="33" customWidth="1"/>
    <col min="9477" max="9477" width="10.28515625" style="33" bestFit="1" customWidth="1"/>
    <col min="9478" max="9478" width="3.140625" style="33" customWidth="1"/>
    <col min="9479" max="9480" width="10.28515625" style="33" bestFit="1" customWidth="1"/>
    <col min="9481" max="9728" width="9.140625" style="33"/>
    <col min="9729" max="9729" width="11" style="33" customWidth="1"/>
    <col min="9730" max="9730" width="5.42578125" style="33" customWidth="1"/>
    <col min="9731" max="9731" width="10.28515625" style="33" bestFit="1" customWidth="1"/>
    <col min="9732" max="9732" width="5" style="33" customWidth="1"/>
    <col min="9733" max="9733" width="10.28515625" style="33" bestFit="1" customWidth="1"/>
    <col min="9734" max="9734" width="3.140625" style="33" customWidth="1"/>
    <col min="9735" max="9736" width="10.28515625" style="33" bestFit="1" customWidth="1"/>
    <col min="9737" max="9984" width="9.140625" style="33"/>
    <col min="9985" max="9985" width="11" style="33" customWidth="1"/>
    <col min="9986" max="9986" width="5.42578125" style="33" customWidth="1"/>
    <col min="9987" max="9987" width="10.28515625" style="33" bestFit="1" customWidth="1"/>
    <col min="9988" max="9988" width="5" style="33" customWidth="1"/>
    <col min="9989" max="9989" width="10.28515625" style="33" bestFit="1" customWidth="1"/>
    <col min="9990" max="9990" width="3.140625" style="33" customWidth="1"/>
    <col min="9991" max="9992" width="10.28515625" style="33" bestFit="1" customWidth="1"/>
    <col min="9993" max="10240" width="9.140625" style="33"/>
    <col min="10241" max="10241" width="11" style="33" customWidth="1"/>
    <col min="10242" max="10242" width="5.42578125" style="33" customWidth="1"/>
    <col min="10243" max="10243" width="10.28515625" style="33" bestFit="1" customWidth="1"/>
    <col min="10244" max="10244" width="5" style="33" customWidth="1"/>
    <col min="10245" max="10245" width="10.28515625" style="33" bestFit="1" customWidth="1"/>
    <col min="10246" max="10246" width="3.140625" style="33" customWidth="1"/>
    <col min="10247" max="10248" width="10.28515625" style="33" bestFit="1" customWidth="1"/>
    <col min="10249" max="10496" width="9.140625" style="33"/>
    <col min="10497" max="10497" width="11" style="33" customWidth="1"/>
    <col min="10498" max="10498" width="5.42578125" style="33" customWidth="1"/>
    <col min="10499" max="10499" width="10.28515625" style="33" bestFit="1" customWidth="1"/>
    <col min="10500" max="10500" width="5" style="33" customWidth="1"/>
    <col min="10501" max="10501" width="10.28515625" style="33" bestFit="1" customWidth="1"/>
    <col min="10502" max="10502" width="3.140625" style="33" customWidth="1"/>
    <col min="10503" max="10504" width="10.28515625" style="33" bestFit="1" customWidth="1"/>
    <col min="10505" max="10752" width="9.140625" style="33"/>
    <col min="10753" max="10753" width="11" style="33" customWidth="1"/>
    <col min="10754" max="10754" width="5.42578125" style="33" customWidth="1"/>
    <col min="10755" max="10755" width="10.28515625" style="33" bestFit="1" customWidth="1"/>
    <col min="10756" max="10756" width="5" style="33" customWidth="1"/>
    <col min="10757" max="10757" width="10.28515625" style="33" bestFit="1" customWidth="1"/>
    <col min="10758" max="10758" width="3.140625" style="33" customWidth="1"/>
    <col min="10759" max="10760" width="10.28515625" style="33" bestFit="1" customWidth="1"/>
    <col min="10761" max="11008" width="9.140625" style="33"/>
    <col min="11009" max="11009" width="11" style="33" customWidth="1"/>
    <col min="11010" max="11010" width="5.42578125" style="33" customWidth="1"/>
    <col min="11011" max="11011" width="10.28515625" style="33" bestFit="1" customWidth="1"/>
    <col min="11012" max="11012" width="5" style="33" customWidth="1"/>
    <col min="11013" max="11013" width="10.28515625" style="33" bestFit="1" customWidth="1"/>
    <col min="11014" max="11014" width="3.140625" style="33" customWidth="1"/>
    <col min="11015" max="11016" width="10.28515625" style="33" bestFit="1" customWidth="1"/>
    <col min="11017" max="11264" width="9.140625" style="33"/>
    <col min="11265" max="11265" width="11" style="33" customWidth="1"/>
    <col min="11266" max="11266" width="5.42578125" style="33" customWidth="1"/>
    <col min="11267" max="11267" width="10.28515625" style="33" bestFit="1" customWidth="1"/>
    <col min="11268" max="11268" width="5" style="33" customWidth="1"/>
    <col min="11269" max="11269" width="10.28515625" style="33" bestFit="1" customWidth="1"/>
    <col min="11270" max="11270" width="3.140625" style="33" customWidth="1"/>
    <col min="11271" max="11272" width="10.28515625" style="33" bestFit="1" customWidth="1"/>
    <col min="11273" max="11520" width="9.140625" style="33"/>
    <col min="11521" max="11521" width="11" style="33" customWidth="1"/>
    <col min="11522" max="11522" width="5.42578125" style="33" customWidth="1"/>
    <col min="11523" max="11523" width="10.28515625" style="33" bestFit="1" customWidth="1"/>
    <col min="11524" max="11524" width="5" style="33" customWidth="1"/>
    <col min="11525" max="11525" width="10.28515625" style="33" bestFit="1" customWidth="1"/>
    <col min="11526" max="11526" width="3.140625" style="33" customWidth="1"/>
    <col min="11527" max="11528" width="10.28515625" style="33" bestFit="1" customWidth="1"/>
    <col min="11529" max="11776" width="9.140625" style="33"/>
    <col min="11777" max="11777" width="11" style="33" customWidth="1"/>
    <col min="11778" max="11778" width="5.42578125" style="33" customWidth="1"/>
    <col min="11779" max="11779" width="10.28515625" style="33" bestFit="1" customWidth="1"/>
    <col min="11780" max="11780" width="5" style="33" customWidth="1"/>
    <col min="11781" max="11781" width="10.28515625" style="33" bestFit="1" customWidth="1"/>
    <col min="11782" max="11782" width="3.140625" style="33" customWidth="1"/>
    <col min="11783" max="11784" width="10.28515625" style="33" bestFit="1" customWidth="1"/>
    <col min="11785" max="12032" width="9.140625" style="33"/>
    <col min="12033" max="12033" width="11" style="33" customWidth="1"/>
    <col min="12034" max="12034" width="5.42578125" style="33" customWidth="1"/>
    <col min="12035" max="12035" width="10.28515625" style="33" bestFit="1" customWidth="1"/>
    <col min="12036" max="12036" width="5" style="33" customWidth="1"/>
    <col min="12037" max="12037" width="10.28515625" style="33" bestFit="1" customWidth="1"/>
    <col min="12038" max="12038" width="3.140625" style="33" customWidth="1"/>
    <col min="12039" max="12040" width="10.28515625" style="33" bestFit="1" customWidth="1"/>
    <col min="12041" max="12288" width="9.140625" style="33"/>
    <col min="12289" max="12289" width="11" style="33" customWidth="1"/>
    <col min="12290" max="12290" width="5.42578125" style="33" customWidth="1"/>
    <col min="12291" max="12291" width="10.28515625" style="33" bestFit="1" customWidth="1"/>
    <col min="12292" max="12292" width="5" style="33" customWidth="1"/>
    <col min="12293" max="12293" width="10.28515625" style="33" bestFit="1" customWidth="1"/>
    <col min="12294" max="12294" width="3.140625" style="33" customWidth="1"/>
    <col min="12295" max="12296" width="10.28515625" style="33" bestFit="1" customWidth="1"/>
    <col min="12297" max="12544" width="9.140625" style="33"/>
    <col min="12545" max="12545" width="11" style="33" customWidth="1"/>
    <col min="12546" max="12546" width="5.42578125" style="33" customWidth="1"/>
    <col min="12547" max="12547" width="10.28515625" style="33" bestFit="1" customWidth="1"/>
    <col min="12548" max="12548" width="5" style="33" customWidth="1"/>
    <col min="12549" max="12549" width="10.28515625" style="33" bestFit="1" customWidth="1"/>
    <col min="12550" max="12550" width="3.140625" style="33" customWidth="1"/>
    <col min="12551" max="12552" width="10.28515625" style="33" bestFit="1" customWidth="1"/>
    <col min="12553" max="12800" width="9.140625" style="33"/>
    <col min="12801" max="12801" width="11" style="33" customWidth="1"/>
    <col min="12802" max="12802" width="5.42578125" style="33" customWidth="1"/>
    <col min="12803" max="12803" width="10.28515625" style="33" bestFit="1" customWidth="1"/>
    <col min="12804" max="12804" width="5" style="33" customWidth="1"/>
    <col min="12805" max="12805" width="10.28515625" style="33" bestFit="1" customWidth="1"/>
    <col min="12806" max="12806" width="3.140625" style="33" customWidth="1"/>
    <col min="12807" max="12808" width="10.28515625" style="33" bestFit="1" customWidth="1"/>
    <col min="12809" max="13056" width="9.140625" style="33"/>
    <col min="13057" max="13057" width="11" style="33" customWidth="1"/>
    <col min="13058" max="13058" width="5.42578125" style="33" customWidth="1"/>
    <col min="13059" max="13059" width="10.28515625" style="33" bestFit="1" customWidth="1"/>
    <col min="13060" max="13060" width="5" style="33" customWidth="1"/>
    <col min="13061" max="13061" width="10.28515625" style="33" bestFit="1" customWidth="1"/>
    <col min="13062" max="13062" width="3.140625" style="33" customWidth="1"/>
    <col min="13063" max="13064" width="10.28515625" style="33" bestFit="1" customWidth="1"/>
    <col min="13065" max="13312" width="9.140625" style="33"/>
    <col min="13313" max="13313" width="11" style="33" customWidth="1"/>
    <col min="13314" max="13314" width="5.42578125" style="33" customWidth="1"/>
    <col min="13315" max="13315" width="10.28515625" style="33" bestFit="1" customWidth="1"/>
    <col min="13316" max="13316" width="5" style="33" customWidth="1"/>
    <col min="13317" max="13317" width="10.28515625" style="33" bestFit="1" customWidth="1"/>
    <col min="13318" max="13318" width="3.140625" style="33" customWidth="1"/>
    <col min="13319" max="13320" width="10.28515625" style="33" bestFit="1" customWidth="1"/>
    <col min="13321" max="13568" width="9.140625" style="33"/>
    <col min="13569" max="13569" width="11" style="33" customWidth="1"/>
    <col min="13570" max="13570" width="5.42578125" style="33" customWidth="1"/>
    <col min="13571" max="13571" width="10.28515625" style="33" bestFit="1" customWidth="1"/>
    <col min="13572" max="13572" width="5" style="33" customWidth="1"/>
    <col min="13573" max="13573" width="10.28515625" style="33" bestFit="1" customWidth="1"/>
    <col min="13574" max="13574" width="3.140625" style="33" customWidth="1"/>
    <col min="13575" max="13576" width="10.28515625" style="33" bestFit="1" customWidth="1"/>
    <col min="13577" max="13824" width="9.140625" style="33"/>
    <col min="13825" max="13825" width="11" style="33" customWidth="1"/>
    <col min="13826" max="13826" width="5.42578125" style="33" customWidth="1"/>
    <col min="13827" max="13827" width="10.28515625" style="33" bestFit="1" customWidth="1"/>
    <col min="13828" max="13828" width="5" style="33" customWidth="1"/>
    <col min="13829" max="13829" width="10.28515625" style="33" bestFit="1" customWidth="1"/>
    <col min="13830" max="13830" width="3.140625" style="33" customWidth="1"/>
    <col min="13831" max="13832" width="10.28515625" style="33" bestFit="1" customWidth="1"/>
    <col min="13833" max="14080" width="9.140625" style="33"/>
    <col min="14081" max="14081" width="11" style="33" customWidth="1"/>
    <col min="14082" max="14082" width="5.42578125" style="33" customWidth="1"/>
    <col min="14083" max="14083" width="10.28515625" style="33" bestFit="1" customWidth="1"/>
    <col min="14084" max="14084" width="5" style="33" customWidth="1"/>
    <col min="14085" max="14085" width="10.28515625" style="33" bestFit="1" customWidth="1"/>
    <col min="14086" max="14086" width="3.140625" style="33" customWidth="1"/>
    <col min="14087" max="14088" width="10.28515625" style="33" bestFit="1" customWidth="1"/>
    <col min="14089" max="14336" width="9.140625" style="33"/>
    <col min="14337" max="14337" width="11" style="33" customWidth="1"/>
    <col min="14338" max="14338" width="5.42578125" style="33" customWidth="1"/>
    <col min="14339" max="14339" width="10.28515625" style="33" bestFit="1" customWidth="1"/>
    <col min="14340" max="14340" width="5" style="33" customWidth="1"/>
    <col min="14341" max="14341" width="10.28515625" style="33" bestFit="1" customWidth="1"/>
    <col min="14342" max="14342" width="3.140625" style="33" customWidth="1"/>
    <col min="14343" max="14344" width="10.28515625" style="33" bestFit="1" customWidth="1"/>
    <col min="14345" max="14592" width="9.140625" style="33"/>
    <col min="14593" max="14593" width="11" style="33" customWidth="1"/>
    <col min="14594" max="14594" width="5.42578125" style="33" customWidth="1"/>
    <col min="14595" max="14595" width="10.28515625" style="33" bestFit="1" customWidth="1"/>
    <col min="14596" max="14596" width="5" style="33" customWidth="1"/>
    <col min="14597" max="14597" width="10.28515625" style="33" bestFit="1" customWidth="1"/>
    <col min="14598" max="14598" width="3.140625" style="33" customWidth="1"/>
    <col min="14599" max="14600" width="10.28515625" style="33" bestFit="1" customWidth="1"/>
    <col min="14601" max="14848" width="9.140625" style="33"/>
    <col min="14849" max="14849" width="11" style="33" customWidth="1"/>
    <col min="14850" max="14850" width="5.42578125" style="33" customWidth="1"/>
    <col min="14851" max="14851" width="10.28515625" style="33" bestFit="1" customWidth="1"/>
    <col min="14852" max="14852" width="5" style="33" customWidth="1"/>
    <col min="14853" max="14853" width="10.28515625" style="33" bestFit="1" customWidth="1"/>
    <col min="14854" max="14854" width="3.140625" style="33" customWidth="1"/>
    <col min="14855" max="14856" width="10.28515625" style="33" bestFit="1" customWidth="1"/>
    <col min="14857" max="15104" width="9.140625" style="33"/>
    <col min="15105" max="15105" width="11" style="33" customWidth="1"/>
    <col min="15106" max="15106" width="5.42578125" style="33" customWidth="1"/>
    <col min="15107" max="15107" width="10.28515625" style="33" bestFit="1" customWidth="1"/>
    <col min="15108" max="15108" width="5" style="33" customWidth="1"/>
    <col min="15109" max="15109" width="10.28515625" style="33" bestFit="1" customWidth="1"/>
    <col min="15110" max="15110" width="3.140625" style="33" customWidth="1"/>
    <col min="15111" max="15112" width="10.28515625" style="33" bestFit="1" customWidth="1"/>
    <col min="15113" max="15360" width="9.140625" style="33"/>
    <col min="15361" max="15361" width="11" style="33" customWidth="1"/>
    <col min="15362" max="15362" width="5.42578125" style="33" customWidth="1"/>
    <col min="15363" max="15363" width="10.28515625" style="33" bestFit="1" customWidth="1"/>
    <col min="15364" max="15364" width="5" style="33" customWidth="1"/>
    <col min="15365" max="15365" width="10.28515625" style="33" bestFit="1" customWidth="1"/>
    <col min="15366" max="15366" width="3.140625" style="33" customWidth="1"/>
    <col min="15367" max="15368" width="10.28515625" style="33" bestFit="1" customWidth="1"/>
    <col min="15369" max="15616" width="9.140625" style="33"/>
    <col min="15617" max="15617" width="11" style="33" customWidth="1"/>
    <col min="15618" max="15618" width="5.42578125" style="33" customWidth="1"/>
    <col min="15619" max="15619" width="10.28515625" style="33" bestFit="1" customWidth="1"/>
    <col min="15620" max="15620" width="5" style="33" customWidth="1"/>
    <col min="15621" max="15621" width="10.28515625" style="33" bestFit="1" customWidth="1"/>
    <col min="15622" max="15622" width="3.140625" style="33" customWidth="1"/>
    <col min="15623" max="15624" width="10.28515625" style="33" bestFit="1" customWidth="1"/>
    <col min="15625" max="15872" width="9.140625" style="33"/>
    <col min="15873" max="15873" width="11" style="33" customWidth="1"/>
    <col min="15874" max="15874" width="5.42578125" style="33" customWidth="1"/>
    <col min="15875" max="15875" width="10.28515625" style="33" bestFit="1" customWidth="1"/>
    <col min="15876" max="15876" width="5" style="33" customWidth="1"/>
    <col min="15877" max="15877" width="10.28515625" style="33" bestFit="1" customWidth="1"/>
    <col min="15878" max="15878" width="3.140625" style="33" customWidth="1"/>
    <col min="15879" max="15880" width="10.28515625" style="33" bestFit="1" customWidth="1"/>
    <col min="15881" max="16128" width="9.140625" style="33"/>
    <col min="16129" max="16129" width="11" style="33" customWidth="1"/>
    <col min="16130" max="16130" width="5.42578125" style="33" customWidth="1"/>
    <col min="16131" max="16131" width="10.28515625" style="33" bestFit="1" customWidth="1"/>
    <col min="16132" max="16132" width="5" style="33" customWidth="1"/>
    <col min="16133" max="16133" width="10.28515625" style="33" bestFit="1" customWidth="1"/>
    <col min="16134" max="16134" width="3.140625" style="33" customWidth="1"/>
    <col min="16135" max="16136" width="10.28515625" style="33" bestFit="1" customWidth="1"/>
    <col min="16137" max="16384" width="9.140625" style="33"/>
  </cols>
  <sheetData>
    <row r="1" spans="1:15" ht="15" x14ac:dyDescent="0.25">
      <c r="A1" s="29" t="s">
        <v>23</v>
      </c>
      <c r="B1" s="30"/>
      <c r="C1" s="31"/>
      <c r="D1" s="76"/>
      <c r="J1" s="77"/>
    </row>
    <row r="2" spans="1:15" ht="15" x14ac:dyDescent="0.25">
      <c r="A2" s="29" t="s">
        <v>149</v>
      </c>
      <c r="B2" s="30"/>
      <c r="C2" s="31"/>
      <c r="D2" s="76"/>
    </row>
    <row r="3" spans="1:15" ht="15" x14ac:dyDescent="0.25">
      <c r="A3" s="36" t="s">
        <v>162</v>
      </c>
      <c r="B3" s="30"/>
      <c r="C3" s="31"/>
      <c r="D3" s="7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x14ac:dyDescent="0.2">
      <c r="A8" s="46"/>
      <c r="B8" s="46"/>
      <c r="C8" s="78" t="s">
        <v>150</v>
      </c>
      <c r="D8" s="78"/>
      <c r="E8" s="78" t="s">
        <v>151</v>
      </c>
      <c r="F8" s="78"/>
      <c r="G8" s="78"/>
      <c r="H8" s="108" t="s">
        <v>172</v>
      </c>
      <c r="I8" s="46"/>
      <c r="J8" s="46"/>
      <c r="K8" s="46"/>
      <c r="L8" s="46"/>
      <c r="M8" s="46"/>
    </row>
    <row r="9" spans="1:15" x14ac:dyDescent="0.2">
      <c r="A9" s="46"/>
      <c r="B9" s="46"/>
      <c r="C9" s="79" t="s">
        <v>152</v>
      </c>
      <c r="D9" s="79"/>
      <c r="E9" s="79" t="s">
        <v>153</v>
      </c>
      <c r="F9" s="79"/>
      <c r="G9" s="79"/>
      <c r="H9" s="79" t="s">
        <v>154</v>
      </c>
      <c r="I9" s="46"/>
      <c r="J9" s="46"/>
      <c r="K9" s="46"/>
      <c r="L9" s="46"/>
      <c r="M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13.5" thickBot="1" x14ac:dyDescent="0.25">
      <c r="A11" s="46" t="s">
        <v>155</v>
      </c>
      <c r="B11" s="109" t="s">
        <v>167</v>
      </c>
      <c r="C11" s="80">
        <f>'[3]2. Hours'!M23</f>
        <v>0.1309601969171901</v>
      </c>
      <c r="D11" s="81"/>
      <c r="E11" s="80">
        <f>1-C11</f>
        <v>0.86903980308280993</v>
      </c>
      <c r="F11" s="110" t="s">
        <v>173</v>
      </c>
      <c r="G11" s="110"/>
      <c r="H11" s="80">
        <f>SUM(C11:G11)</f>
        <v>1</v>
      </c>
      <c r="I11" s="46"/>
      <c r="J11" s="46"/>
      <c r="K11" s="46"/>
      <c r="L11" s="46"/>
      <c r="M11" s="46"/>
    </row>
    <row r="12" spans="1:15" ht="13.5" thickTop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5" x14ac:dyDescent="0.2">
      <c r="A13" s="46"/>
      <c r="B13" s="46"/>
      <c r="C13" s="57"/>
      <c r="D13" s="57"/>
      <c r="E13" s="57"/>
      <c r="F13" s="57"/>
      <c r="G13" s="57"/>
      <c r="H13" s="57"/>
      <c r="I13" s="57"/>
      <c r="J13" s="46"/>
      <c r="K13" s="46"/>
      <c r="L13" s="46"/>
      <c r="M13" s="46"/>
      <c r="N13" s="46"/>
      <c r="O13" s="46"/>
    </row>
    <row r="14" spans="1:15" ht="13.5" thickBot="1" x14ac:dyDescent="0.25">
      <c r="A14" s="46" t="s">
        <v>156</v>
      </c>
      <c r="B14" s="46"/>
      <c r="C14" s="82">
        <f>H14*C11</f>
        <v>1724.4105352952856</v>
      </c>
      <c r="D14" s="110" t="s">
        <v>173</v>
      </c>
      <c r="E14" s="82">
        <f>H14*E11</f>
        <v>11443.029464704716</v>
      </c>
      <c r="F14" s="110" t="s">
        <v>173</v>
      </c>
      <c r="G14" s="83" t="s">
        <v>157</v>
      </c>
      <c r="H14" s="84">
        <v>13167.44</v>
      </c>
      <c r="I14" s="85" t="s">
        <v>158</v>
      </c>
      <c r="J14" s="46"/>
      <c r="K14" s="46"/>
      <c r="L14" s="46"/>
      <c r="M14" s="46"/>
      <c r="N14" s="46"/>
      <c r="O14" s="46"/>
    </row>
    <row r="15" spans="1:15" ht="13.5" thickTop="1" x14ac:dyDescent="0.2">
      <c r="A15" s="46"/>
      <c r="B15" s="46"/>
      <c r="C15" s="57"/>
      <c r="D15" s="57"/>
      <c r="E15" s="86" t="s">
        <v>174</v>
      </c>
      <c r="F15" s="86"/>
      <c r="G15" s="57"/>
      <c r="H15" s="57"/>
      <c r="I15" s="57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57"/>
      <c r="D16" s="57"/>
      <c r="G16" s="57"/>
      <c r="H16" s="57"/>
      <c r="I16" s="57"/>
      <c r="J16" s="46"/>
      <c r="K16" s="46"/>
      <c r="L16" s="46"/>
      <c r="M16" s="46"/>
      <c r="N16" s="46"/>
      <c r="O16" s="46"/>
    </row>
    <row r="17" spans="1:15" ht="15" x14ac:dyDescent="0.25">
      <c r="A17" s="46"/>
      <c r="B17" s="46"/>
      <c r="C17" s="55"/>
      <c r="D17" s="55"/>
      <c r="E17" s="55"/>
      <c r="F17" s="55"/>
      <c r="G17" s="55"/>
      <c r="H17" s="55"/>
      <c r="I17" s="55"/>
      <c r="J17" s="46"/>
      <c r="K17" s="46"/>
      <c r="L17" s="46"/>
      <c r="M17" s="46"/>
      <c r="N17" s="46"/>
      <c r="O17" s="46"/>
    </row>
    <row r="18" spans="1:15" ht="15" x14ac:dyDescent="0.25">
      <c r="A18" s="46"/>
      <c r="B18" s="46"/>
      <c r="C18" s="55"/>
      <c r="D18" s="55"/>
      <c r="E18" s="55"/>
      <c r="F18" s="55"/>
      <c r="G18" s="55"/>
      <c r="H18" s="55"/>
      <c r="I18" s="55"/>
      <c r="J18" s="46"/>
      <c r="K18" s="46"/>
      <c r="L18" s="46"/>
      <c r="M18" s="46"/>
      <c r="N18" s="46"/>
      <c r="O18" s="46"/>
    </row>
    <row r="19" spans="1:15" ht="15" x14ac:dyDescent="0.25">
      <c r="A19" s="46"/>
      <c r="B19" s="46"/>
      <c r="C19" s="55"/>
      <c r="D19" s="55"/>
      <c r="E19" s="55"/>
      <c r="F19" s="55"/>
      <c r="G19" s="55"/>
      <c r="H19" s="55"/>
      <c r="I19" s="55"/>
      <c r="J19" s="46"/>
      <c r="K19" s="46"/>
      <c r="L19" s="46"/>
      <c r="M19" s="46"/>
      <c r="N19" s="46"/>
      <c r="O19" s="46"/>
    </row>
    <row r="20" spans="1:15" ht="15" x14ac:dyDescent="0.25">
      <c r="A20" s="46"/>
      <c r="B20" s="46"/>
      <c r="C20" s="55"/>
      <c r="D20" s="55"/>
      <c r="E20" s="55"/>
      <c r="F20" s="55"/>
      <c r="G20" s="55"/>
      <c r="H20" s="55"/>
      <c r="I20" s="55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</sheetData>
  <pageMargins left="1" right="0.75" top="1" bottom="1" header="0.5" footer="0.5"/>
  <pageSetup paperSize="5" orientation="portrait" horizontalDpi="4294967293" vertic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F433-F66C-439C-AA12-526EB0D32FAF}">
  <sheetPr>
    <tabColor theme="5" tint="0.79998168889431442"/>
  </sheetPr>
  <dimension ref="B1:H44"/>
  <sheetViews>
    <sheetView showGridLines="0" zoomScaleNormal="100" workbookViewId="0">
      <selection activeCell="G63" sqref="G63"/>
    </sheetView>
  </sheetViews>
  <sheetFormatPr defaultColWidth="9.28515625" defaultRowHeight="15" x14ac:dyDescent="0.25"/>
  <cols>
    <col min="1" max="1" width="2.7109375" style="2" customWidth="1"/>
    <col min="2" max="2" width="18.85546875" style="2" bestFit="1" customWidth="1"/>
    <col min="3" max="3" width="17.42578125" style="2" bestFit="1" customWidth="1"/>
    <col min="4" max="4" width="16.7109375" style="2" bestFit="1" customWidth="1"/>
    <col min="5" max="5" width="20" style="2" bestFit="1" customWidth="1"/>
    <col min="6" max="6" width="19.85546875" style="3" bestFit="1" customWidth="1"/>
    <col min="7" max="7" width="19" style="3" bestFit="1" customWidth="1"/>
    <col min="8" max="8" width="16.5703125" style="2" customWidth="1"/>
    <col min="9" max="16384" width="9.28515625" style="2"/>
  </cols>
  <sheetData>
    <row r="1" spans="2:8" x14ac:dyDescent="0.25">
      <c r="G1" s="4" t="s">
        <v>3</v>
      </c>
      <c r="H1" s="5">
        <f>EBNUMBER</f>
        <v>0</v>
      </c>
    </row>
    <row r="2" spans="2:8" x14ac:dyDescent="0.25">
      <c r="G2" s="4" t="s">
        <v>4</v>
      </c>
      <c r="H2" s="6"/>
    </row>
    <row r="3" spans="2:8" x14ac:dyDescent="0.25">
      <c r="G3" s="4" t="s">
        <v>5</v>
      </c>
      <c r="H3" s="6"/>
    </row>
    <row r="4" spans="2:8" x14ac:dyDescent="0.25">
      <c r="G4" s="4" t="s">
        <v>6</v>
      </c>
      <c r="H4" s="6"/>
    </row>
    <row r="5" spans="2:8" x14ac:dyDescent="0.25">
      <c r="G5" s="4" t="s">
        <v>7</v>
      </c>
      <c r="H5" s="7"/>
    </row>
    <row r="6" spans="2:8" x14ac:dyDescent="0.25">
      <c r="G6" s="4"/>
      <c r="H6" s="5"/>
    </row>
    <row r="7" spans="2:8" x14ac:dyDescent="0.25">
      <c r="G7" s="4" t="s">
        <v>8</v>
      </c>
      <c r="H7" s="7"/>
    </row>
    <row r="9" spans="2:8" ht="18" x14ac:dyDescent="0.25">
      <c r="B9" s="126" t="s">
        <v>9</v>
      </c>
      <c r="C9" s="126"/>
      <c r="D9" s="126"/>
      <c r="E9" s="126"/>
      <c r="F9" s="126"/>
      <c r="G9" s="126"/>
      <c r="H9" s="8"/>
    </row>
    <row r="10" spans="2:8" ht="21" x14ac:dyDescent="0.25">
      <c r="B10" s="126" t="s">
        <v>10</v>
      </c>
      <c r="C10" s="126"/>
      <c r="D10" s="126"/>
      <c r="E10" s="126"/>
      <c r="F10" s="126"/>
      <c r="G10" s="126"/>
      <c r="H10" s="8"/>
    </row>
    <row r="12" spans="2:8" x14ac:dyDescent="0.25">
      <c r="B12"/>
      <c r="C12" s="11" t="s">
        <v>11</v>
      </c>
      <c r="D12" s="12" t="s">
        <v>61</v>
      </c>
      <c r="E12"/>
      <c r="F12" s="9"/>
      <c r="G12" s="9"/>
      <c r="H12" s="10"/>
    </row>
    <row r="13" spans="2:8" x14ac:dyDescent="0.25">
      <c r="B13"/>
      <c r="C13"/>
      <c r="D13"/>
      <c r="E13" s="13"/>
      <c r="F13" s="9"/>
      <c r="G13" s="9"/>
      <c r="H13" s="10"/>
    </row>
    <row r="14" spans="2:8" ht="15.75" x14ac:dyDescent="0.25">
      <c r="B14" s="127" t="s">
        <v>13</v>
      </c>
      <c r="C14" s="127"/>
      <c r="D14" s="127"/>
      <c r="E14" s="127"/>
      <c r="F14" s="127"/>
      <c r="G14" s="127"/>
      <c r="H14" s="10"/>
    </row>
    <row r="15" spans="2:8" ht="15.75" thickBot="1" x14ac:dyDescent="0.3">
      <c r="B15"/>
      <c r="C15"/>
      <c r="D15"/>
      <c r="E15"/>
      <c r="F15" s="9"/>
      <c r="G15" s="9"/>
      <c r="H15" s="10"/>
    </row>
    <row r="16" spans="2:8" ht="15.75" thickBot="1" x14ac:dyDescent="0.3">
      <c r="B16" s="128" t="s">
        <v>14</v>
      </c>
      <c r="C16" s="129"/>
      <c r="D16" s="130" t="s">
        <v>15</v>
      </c>
      <c r="E16" s="130" t="s">
        <v>16</v>
      </c>
      <c r="F16" s="130" t="s">
        <v>17</v>
      </c>
      <c r="G16" s="130" t="s">
        <v>18</v>
      </c>
      <c r="H16" s="10"/>
    </row>
    <row r="17" spans="2:8" ht="15.75" thickBot="1" x14ac:dyDescent="0.3">
      <c r="B17" s="134" t="s">
        <v>19</v>
      </c>
      <c r="C17" s="134" t="s">
        <v>20</v>
      </c>
      <c r="D17" s="131"/>
      <c r="E17" s="131"/>
      <c r="F17" s="133"/>
      <c r="G17" s="133"/>
      <c r="H17" s="10"/>
    </row>
    <row r="18" spans="2:8" ht="15.75" thickBot="1" x14ac:dyDescent="0.3">
      <c r="B18" s="135"/>
      <c r="C18" s="135"/>
      <c r="D18" s="132"/>
      <c r="E18" s="132"/>
      <c r="F18" s="14" t="s">
        <v>21</v>
      </c>
      <c r="G18" s="14" t="s">
        <v>21</v>
      </c>
      <c r="H18" s="10"/>
    </row>
    <row r="19" spans="2:8" ht="51.75" thickBot="1" x14ac:dyDescent="0.3">
      <c r="B19" s="15" t="s">
        <v>22</v>
      </c>
      <c r="C19" s="16" t="s">
        <v>23</v>
      </c>
      <c r="D19" s="16" t="s">
        <v>24</v>
      </c>
      <c r="E19" s="16" t="s">
        <v>25</v>
      </c>
      <c r="F19" s="17">
        <v>2530.9</v>
      </c>
      <c r="G19" s="17">
        <f>F19</f>
        <v>2530.9</v>
      </c>
      <c r="H19" s="10"/>
    </row>
    <row r="20" spans="2:8" ht="51.75" thickBot="1" x14ac:dyDescent="0.3">
      <c r="B20" s="15" t="s">
        <v>22</v>
      </c>
      <c r="C20" s="16" t="s">
        <v>23</v>
      </c>
      <c r="D20" s="16" t="s">
        <v>53</v>
      </c>
      <c r="E20" s="16" t="s">
        <v>54</v>
      </c>
      <c r="F20" s="17">
        <v>0</v>
      </c>
      <c r="G20" s="17">
        <f t="shared" ref="G20:G39" si="0">F20</f>
        <v>0</v>
      </c>
      <c r="H20" s="10"/>
    </row>
    <row r="21" spans="2:8" ht="51.75" thickBot="1" x14ac:dyDescent="0.3">
      <c r="B21" s="15" t="s">
        <v>22</v>
      </c>
      <c r="C21" s="16" t="s">
        <v>23</v>
      </c>
      <c r="D21" s="16" t="s">
        <v>28</v>
      </c>
      <c r="E21" s="16" t="s">
        <v>25</v>
      </c>
      <c r="F21" s="17">
        <v>145332.6</v>
      </c>
      <c r="G21" s="17">
        <f t="shared" si="0"/>
        <v>145332.6</v>
      </c>
      <c r="H21" s="10"/>
    </row>
    <row r="22" spans="2:8" ht="64.5" thickBot="1" x14ac:dyDescent="0.3">
      <c r="B22" s="15" t="s">
        <v>22</v>
      </c>
      <c r="C22" s="16" t="s">
        <v>23</v>
      </c>
      <c r="D22" s="16" t="s">
        <v>55</v>
      </c>
      <c r="E22" s="16" t="s">
        <v>62</v>
      </c>
      <c r="F22" s="17">
        <v>6406.82</v>
      </c>
      <c r="G22" s="17">
        <f t="shared" si="0"/>
        <v>6406.82</v>
      </c>
      <c r="H22" s="10"/>
    </row>
    <row r="23" spans="2:8" ht="51.75" thickBot="1" x14ac:dyDescent="0.3">
      <c r="B23" s="15" t="s">
        <v>22</v>
      </c>
      <c r="C23" s="16" t="s">
        <v>23</v>
      </c>
      <c r="D23" s="16" t="s">
        <v>57</v>
      </c>
      <c r="E23" s="16" t="s">
        <v>25</v>
      </c>
      <c r="F23" s="17">
        <f>1675.4+1246.3</f>
        <v>2921.7</v>
      </c>
      <c r="G23" s="17">
        <f t="shared" si="0"/>
        <v>2921.7</v>
      </c>
      <c r="H23" s="10"/>
    </row>
    <row r="24" spans="2:8" ht="51.75" thickBot="1" x14ac:dyDescent="0.3">
      <c r="B24" s="15" t="s">
        <v>22</v>
      </c>
      <c r="C24" s="16" t="s">
        <v>23</v>
      </c>
      <c r="D24" s="18" t="s">
        <v>32</v>
      </c>
      <c r="E24" s="16" t="s">
        <v>25</v>
      </c>
      <c r="F24" s="17">
        <v>8100</v>
      </c>
      <c r="G24" s="17">
        <f t="shared" si="0"/>
        <v>8100</v>
      </c>
      <c r="H24" s="10"/>
    </row>
    <row r="25" spans="2:8" ht="51.75" thickBot="1" x14ac:dyDescent="0.3">
      <c r="B25" s="15" t="s">
        <v>22</v>
      </c>
      <c r="C25" s="16" t="s">
        <v>23</v>
      </c>
      <c r="D25" s="16" t="s">
        <v>33</v>
      </c>
      <c r="E25" s="16" t="s">
        <v>62</v>
      </c>
      <c r="F25" s="17">
        <v>25668.13</v>
      </c>
      <c r="G25" s="17">
        <f t="shared" si="0"/>
        <v>25668.13</v>
      </c>
      <c r="H25" s="10"/>
    </row>
    <row r="26" spans="2:8" ht="51.75" thickBot="1" x14ac:dyDescent="0.3">
      <c r="B26" s="15" t="s">
        <v>22</v>
      </c>
      <c r="C26" s="16" t="s">
        <v>23</v>
      </c>
      <c r="D26" s="18" t="s">
        <v>34</v>
      </c>
      <c r="E26" s="16" t="s">
        <v>62</v>
      </c>
      <c r="F26" s="17">
        <v>14422.05</v>
      </c>
      <c r="G26" s="17">
        <f t="shared" si="0"/>
        <v>14422.05</v>
      </c>
      <c r="H26" s="10"/>
    </row>
    <row r="27" spans="2:8" ht="51.75" thickBot="1" x14ac:dyDescent="0.3">
      <c r="B27" s="15" t="s">
        <v>22</v>
      </c>
      <c r="C27" s="16" t="s">
        <v>23</v>
      </c>
      <c r="D27" s="18" t="s">
        <v>35</v>
      </c>
      <c r="E27" s="16" t="s">
        <v>62</v>
      </c>
      <c r="F27" s="17">
        <v>42429.3</v>
      </c>
      <c r="G27" s="17">
        <f t="shared" si="0"/>
        <v>42429.3</v>
      </c>
      <c r="H27" s="10"/>
    </row>
    <row r="28" spans="2:8" ht="51.75" thickBot="1" x14ac:dyDescent="0.3">
      <c r="B28" s="15" t="s">
        <v>22</v>
      </c>
      <c r="C28" s="16" t="s">
        <v>23</v>
      </c>
      <c r="D28" s="16" t="s">
        <v>36</v>
      </c>
      <c r="E28" s="16" t="s">
        <v>62</v>
      </c>
      <c r="F28" s="17">
        <v>60027.29</v>
      </c>
      <c r="G28" s="17">
        <f t="shared" si="0"/>
        <v>60027.29</v>
      </c>
      <c r="H28" s="10"/>
    </row>
    <row r="29" spans="2:8" ht="51.75" thickBot="1" x14ac:dyDescent="0.3">
      <c r="B29" s="15" t="s">
        <v>22</v>
      </c>
      <c r="C29" s="16" t="s">
        <v>23</v>
      </c>
      <c r="D29" s="16" t="s">
        <v>37</v>
      </c>
      <c r="E29" s="16" t="s">
        <v>62</v>
      </c>
      <c r="F29" s="17">
        <v>4404.95</v>
      </c>
      <c r="G29" s="17">
        <f t="shared" si="0"/>
        <v>4404.95</v>
      </c>
      <c r="H29" s="10"/>
    </row>
    <row r="30" spans="2:8" ht="77.25" thickBot="1" x14ac:dyDescent="0.3">
      <c r="B30" s="15" t="s">
        <v>22</v>
      </c>
      <c r="C30" s="16" t="s">
        <v>23</v>
      </c>
      <c r="D30" s="16" t="s">
        <v>38</v>
      </c>
      <c r="E30" s="16" t="s">
        <v>63</v>
      </c>
      <c r="F30" s="17">
        <v>22711.02</v>
      </c>
      <c r="G30" s="17">
        <f t="shared" si="0"/>
        <v>22711.02</v>
      </c>
      <c r="H30" s="10"/>
    </row>
    <row r="31" spans="2:8" ht="77.25" thickBot="1" x14ac:dyDescent="0.3">
      <c r="B31" s="15" t="s">
        <v>22</v>
      </c>
      <c r="C31" s="16" t="s">
        <v>23</v>
      </c>
      <c r="D31" s="18" t="s">
        <v>40</v>
      </c>
      <c r="E31" s="16" t="s">
        <v>64</v>
      </c>
      <c r="F31" s="17">
        <v>937.41</v>
      </c>
      <c r="G31" s="17">
        <f t="shared" si="0"/>
        <v>937.41</v>
      </c>
      <c r="H31" s="10"/>
    </row>
    <row r="32" spans="2:8" ht="51.75" thickBot="1" x14ac:dyDescent="0.3">
      <c r="B32" s="15" t="s">
        <v>22</v>
      </c>
      <c r="C32" s="16" t="s">
        <v>23</v>
      </c>
      <c r="D32" s="16" t="s">
        <v>41</v>
      </c>
      <c r="E32" s="16" t="s">
        <v>62</v>
      </c>
      <c r="F32" s="17">
        <v>28575.69</v>
      </c>
      <c r="G32" s="17">
        <f t="shared" si="0"/>
        <v>28575.69</v>
      </c>
      <c r="H32" s="10"/>
    </row>
    <row r="33" spans="2:8" ht="51.75" thickBot="1" x14ac:dyDescent="0.3">
      <c r="B33" s="15" t="s">
        <v>22</v>
      </c>
      <c r="C33" s="16" t="s">
        <v>23</v>
      </c>
      <c r="D33" s="18" t="s">
        <v>42</v>
      </c>
      <c r="E33" s="16" t="s">
        <v>62</v>
      </c>
      <c r="F33" s="17">
        <v>4674.62</v>
      </c>
      <c r="G33" s="17">
        <f t="shared" si="0"/>
        <v>4674.62</v>
      </c>
      <c r="H33" s="10"/>
    </row>
    <row r="34" spans="2:8" ht="51.75" thickBot="1" x14ac:dyDescent="0.3">
      <c r="B34" s="15" t="s">
        <v>22</v>
      </c>
      <c r="C34" s="16" t="s">
        <v>23</v>
      </c>
      <c r="D34" s="18" t="s">
        <v>43</v>
      </c>
      <c r="E34" s="16" t="s">
        <v>62</v>
      </c>
      <c r="F34" s="17">
        <v>2825.2</v>
      </c>
      <c r="G34" s="17">
        <f t="shared" si="0"/>
        <v>2825.2</v>
      </c>
      <c r="H34" s="10"/>
    </row>
    <row r="35" spans="2:8" ht="51.75" thickBot="1" x14ac:dyDescent="0.3">
      <c r="B35" s="15" t="s">
        <v>22</v>
      </c>
      <c r="C35" s="16" t="s">
        <v>23</v>
      </c>
      <c r="D35" s="18" t="s">
        <v>44</v>
      </c>
      <c r="E35" s="16" t="s">
        <v>62</v>
      </c>
      <c r="F35" s="17">
        <v>9949.73</v>
      </c>
      <c r="G35" s="17">
        <f t="shared" si="0"/>
        <v>9949.73</v>
      </c>
      <c r="H35" s="10"/>
    </row>
    <row r="36" spans="2:8" ht="51.75" thickBot="1" x14ac:dyDescent="0.3">
      <c r="B36" s="15" t="s">
        <v>22</v>
      </c>
      <c r="C36" s="16" t="s">
        <v>23</v>
      </c>
      <c r="D36" s="18" t="s">
        <v>45</v>
      </c>
      <c r="E36" s="16" t="s">
        <v>62</v>
      </c>
      <c r="F36" s="17">
        <v>5050.08</v>
      </c>
      <c r="G36" s="17">
        <f t="shared" si="0"/>
        <v>5050.08</v>
      </c>
      <c r="H36" s="10"/>
    </row>
    <row r="37" spans="2:8" ht="51.75" thickBot="1" x14ac:dyDescent="0.3">
      <c r="B37" s="15" t="s">
        <v>22</v>
      </c>
      <c r="C37" s="16" t="s">
        <v>23</v>
      </c>
      <c r="D37" s="18" t="s">
        <v>46</v>
      </c>
      <c r="E37" s="16" t="s">
        <v>62</v>
      </c>
      <c r="F37" s="17">
        <v>41108.980000000003</v>
      </c>
      <c r="G37" s="17">
        <f t="shared" si="0"/>
        <v>41108.980000000003</v>
      </c>
      <c r="H37" s="10"/>
    </row>
    <row r="38" spans="2:8" ht="77.25" thickBot="1" x14ac:dyDescent="0.3">
      <c r="B38" s="15" t="s">
        <v>22</v>
      </c>
      <c r="C38" s="16" t="s">
        <v>23</v>
      </c>
      <c r="D38" s="16" t="s">
        <v>47</v>
      </c>
      <c r="E38" s="16" t="s">
        <v>63</v>
      </c>
      <c r="F38" s="17">
        <v>7050.45</v>
      </c>
      <c r="G38" s="17">
        <f t="shared" si="0"/>
        <v>7050.45</v>
      </c>
      <c r="H38" s="10"/>
    </row>
    <row r="39" spans="2:8" ht="77.25" thickBot="1" x14ac:dyDescent="0.3">
      <c r="B39" s="15" t="s">
        <v>22</v>
      </c>
      <c r="C39" s="16" t="s">
        <v>23</v>
      </c>
      <c r="D39" s="16" t="s">
        <v>48</v>
      </c>
      <c r="E39" s="16" t="s">
        <v>63</v>
      </c>
      <c r="F39" s="17">
        <v>1632.61</v>
      </c>
      <c r="G39" s="17">
        <f t="shared" si="0"/>
        <v>1632.61</v>
      </c>
      <c r="H39" s="10"/>
    </row>
    <row r="40" spans="2:8" ht="15.75" thickBot="1" x14ac:dyDescent="0.3">
      <c r="B40" s="19"/>
      <c r="C40" s="18"/>
      <c r="D40" s="18"/>
      <c r="E40" s="18"/>
      <c r="F40" s="20"/>
      <c r="G40" s="20"/>
      <c r="H40" s="10"/>
    </row>
    <row r="41" spans="2:8" ht="15.75" thickBot="1" x14ac:dyDescent="0.3">
      <c r="B41" s="19"/>
      <c r="C41" s="18"/>
      <c r="D41" s="18"/>
      <c r="E41" s="21" t="s">
        <v>49</v>
      </c>
      <c r="F41" s="22">
        <f>SUM(F19:F40)</f>
        <v>436759.52999999997</v>
      </c>
      <c r="G41" s="22">
        <f>SUM(G19:G40)</f>
        <v>436759.52999999997</v>
      </c>
      <c r="H41" s="10"/>
    </row>
    <row r="42" spans="2:8" ht="15.75" thickBot="1" x14ac:dyDescent="0.3">
      <c r="B42" s="19"/>
      <c r="C42" s="18"/>
      <c r="D42" s="18"/>
      <c r="E42" s="18"/>
      <c r="F42" s="20"/>
      <c r="G42" s="20"/>
      <c r="H42" s="10"/>
    </row>
    <row r="43" spans="2:8" x14ac:dyDescent="0.25">
      <c r="B43"/>
      <c r="C43"/>
      <c r="D43"/>
      <c r="E43"/>
      <c r="F43" s="9"/>
      <c r="G43" s="9"/>
      <c r="H43" s="10"/>
    </row>
    <row r="44" spans="2:8" x14ac:dyDescent="0.25">
      <c r="B44"/>
      <c r="C44"/>
      <c r="D44"/>
      <c r="E44"/>
      <c r="F44" s="9"/>
      <c r="G44" s="9"/>
      <c r="H44" s="10"/>
    </row>
  </sheetData>
  <mergeCells count="10">
    <mergeCell ref="B9:G9"/>
    <mergeCell ref="B10:G10"/>
    <mergeCell ref="B14:G14"/>
    <mergeCell ref="B16:C16"/>
    <mergeCell ref="D16:D18"/>
    <mergeCell ref="E16:E18"/>
    <mergeCell ref="F16:F17"/>
    <mergeCell ref="G16:G17"/>
    <mergeCell ref="B17:B18"/>
    <mergeCell ref="C17:C18"/>
  </mergeCells>
  <dataValidations count="1">
    <dataValidation allowBlank="1" showInputMessage="1" showErrorMessage="1" promptTitle="Date Format" prompt="E.g:  &quot;August 1, 2011&quot;" sqref="H7" xr:uid="{8A87F898-A777-4D89-B089-005DC202B2EE}"/>
  </dataValidations>
  <pageMargins left="0.7" right="0.7" top="0.75" bottom="0.75" header="0.3" footer="0.3"/>
  <pageSetup scale="87" orientation="portrait" r:id="rId1"/>
  <rowBreaks count="1" manualBreakCount="1">
    <brk id="28" max="16383" man="1"/>
  </rowBreaks>
  <colBreaks count="1" manualBreakCount="1">
    <brk id="6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65B5-A9E5-4AC6-9E5E-2D3B33A49F19}">
  <sheetPr>
    <tabColor theme="5" tint="0.79998168889431442"/>
    <pageSetUpPr fitToPage="1"/>
  </sheetPr>
  <dimension ref="A1:M75"/>
  <sheetViews>
    <sheetView zoomScale="90" workbookViewId="0">
      <selection activeCell="G63" sqref="G63"/>
    </sheetView>
  </sheetViews>
  <sheetFormatPr defaultRowHeight="15" x14ac:dyDescent="0.25"/>
  <cols>
    <col min="1" max="1" width="42" style="33" customWidth="1"/>
    <col min="2" max="2" width="8.5703125" style="30" customWidth="1"/>
    <col min="3" max="3" width="15.7109375" style="30" customWidth="1"/>
    <col min="4" max="4" width="14.7109375" style="31" customWidth="1"/>
    <col min="5" max="5" width="9.140625" style="32" customWidth="1"/>
    <col min="6" max="6" width="2.7109375" style="33" customWidth="1"/>
    <col min="7" max="7" width="14.7109375" style="33" customWidth="1"/>
    <col min="8" max="8" width="8.42578125" style="33" bestFit="1" customWidth="1"/>
    <col min="9" max="9" width="14.7109375" style="33" customWidth="1"/>
    <col min="10" max="10" width="13" style="33" customWidth="1"/>
    <col min="11" max="11" width="14.7109375" style="33" customWidth="1"/>
    <col min="12" max="12" width="10.140625" style="33" bestFit="1" customWidth="1"/>
    <col min="13" max="13" width="9.28515625" style="33" bestFit="1" customWidth="1"/>
    <col min="14" max="256" width="9.140625" style="33"/>
    <col min="257" max="257" width="42" style="33" customWidth="1"/>
    <col min="258" max="258" width="8.5703125" style="33" customWidth="1"/>
    <col min="259" max="259" width="15.7109375" style="33" customWidth="1"/>
    <col min="260" max="260" width="14.7109375" style="33" customWidth="1"/>
    <col min="261" max="261" width="9.140625" style="33"/>
    <col min="262" max="262" width="2.7109375" style="33" customWidth="1"/>
    <col min="263" max="263" width="14.7109375" style="33" customWidth="1"/>
    <col min="264" max="264" width="8.42578125" style="33" bestFit="1" customWidth="1"/>
    <col min="265" max="265" width="14.7109375" style="33" customWidth="1"/>
    <col min="266" max="266" width="13" style="33" customWidth="1"/>
    <col min="267" max="267" width="14.7109375" style="33" customWidth="1"/>
    <col min="268" max="268" width="10.140625" style="33" bestFit="1" customWidth="1"/>
    <col min="269" max="269" width="9.28515625" style="33" bestFit="1" customWidth="1"/>
    <col min="270" max="512" width="9.140625" style="33"/>
    <col min="513" max="513" width="42" style="33" customWidth="1"/>
    <col min="514" max="514" width="8.5703125" style="33" customWidth="1"/>
    <col min="515" max="515" width="15.7109375" style="33" customWidth="1"/>
    <col min="516" max="516" width="14.7109375" style="33" customWidth="1"/>
    <col min="517" max="517" width="9.140625" style="33"/>
    <col min="518" max="518" width="2.7109375" style="33" customWidth="1"/>
    <col min="519" max="519" width="14.7109375" style="33" customWidth="1"/>
    <col min="520" max="520" width="8.42578125" style="33" bestFit="1" customWidth="1"/>
    <col min="521" max="521" width="14.7109375" style="33" customWidth="1"/>
    <col min="522" max="522" width="13" style="33" customWidth="1"/>
    <col min="523" max="523" width="14.7109375" style="33" customWidth="1"/>
    <col min="524" max="524" width="10.140625" style="33" bestFit="1" customWidth="1"/>
    <col min="525" max="525" width="9.28515625" style="33" bestFit="1" customWidth="1"/>
    <col min="526" max="768" width="9.140625" style="33"/>
    <col min="769" max="769" width="42" style="33" customWidth="1"/>
    <col min="770" max="770" width="8.5703125" style="33" customWidth="1"/>
    <col min="771" max="771" width="15.7109375" style="33" customWidth="1"/>
    <col min="772" max="772" width="14.7109375" style="33" customWidth="1"/>
    <col min="773" max="773" width="9.140625" style="33"/>
    <col min="774" max="774" width="2.7109375" style="33" customWidth="1"/>
    <col min="775" max="775" width="14.7109375" style="33" customWidth="1"/>
    <col min="776" max="776" width="8.42578125" style="33" bestFit="1" customWidth="1"/>
    <col min="777" max="777" width="14.7109375" style="33" customWidth="1"/>
    <col min="778" max="778" width="13" style="33" customWidth="1"/>
    <col min="779" max="779" width="14.7109375" style="33" customWidth="1"/>
    <col min="780" max="780" width="10.140625" style="33" bestFit="1" customWidth="1"/>
    <col min="781" max="781" width="9.28515625" style="33" bestFit="1" customWidth="1"/>
    <col min="782" max="1024" width="9.140625" style="33"/>
    <col min="1025" max="1025" width="42" style="33" customWidth="1"/>
    <col min="1026" max="1026" width="8.5703125" style="33" customWidth="1"/>
    <col min="1027" max="1027" width="15.7109375" style="33" customWidth="1"/>
    <col min="1028" max="1028" width="14.7109375" style="33" customWidth="1"/>
    <col min="1029" max="1029" width="9.140625" style="33"/>
    <col min="1030" max="1030" width="2.7109375" style="33" customWidth="1"/>
    <col min="1031" max="1031" width="14.7109375" style="33" customWidth="1"/>
    <col min="1032" max="1032" width="8.42578125" style="33" bestFit="1" customWidth="1"/>
    <col min="1033" max="1033" width="14.7109375" style="33" customWidth="1"/>
    <col min="1034" max="1034" width="13" style="33" customWidth="1"/>
    <col min="1035" max="1035" width="14.7109375" style="33" customWidth="1"/>
    <col min="1036" max="1036" width="10.140625" style="33" bestFit="1" customWidth="1"/>
    <col min="1037" max="1037" width="9.28515625" style="33" bestFit="1" customWidth="1"/>
    <col min="1038" max="1280" width="9.140625" style="33"/>
    <col min="1281" max="1281" width="42" style="33" customWidth="1"/>
    <col min="1282" max="1282" width="8.5703125" style="33" customWidth="1"/>
    <col min="1283" max="1283" width="15.7109375" style="33" customWidth="1"/>
    <col min="1284" max="1284" width="14.7109375" style="33" customWidth="1"/>
    <col min="1285" max="1285" width="9.140625" style="33"/>
    <col min="1286" max="1286" width="2.7109375" style="33" customWidth="1"/>
    <col min="1287" max="1287" width="14.7109375" style="33" customWidth="1"/>
    <col min="1288" max="1288" width="8.42578125" style="33" bestFit="1" customWidth="1"/>
    <col min="1289" max="1289" width="14.7109375" style="33" customWidth="1"/>
    <col min="1290" max="1290" width="13" style="33" customWidth="1"/>
    <col min="1291" max="1291" width="14.7109375" style="33" customWidth="1"/>
    <col min="1292" max="1292" width="10.140625" style="33" bestFit="1" customWidth="1"/>
    <col min="1293" max="1293" width="9.28515625" style="33" bestFit="1" customWidth="1"/>
    <col min="1294" max="1536" width="9.140625" style="33"/>
    <col min="1537" max="1537" width="42" style="33" customWidth="1"/>
    <col min="1538" max="1538" width="8.5703125" style="33" customWidth="1"/>
    <col min="1539" max="1539" width="15.7109375" style="33" customWidth="1"/>
    <col min="1540" max="1540" width="14.7109375" style="33" customWidth="1"/>
    <col min="1541" max="1541" width="9.140625" style="33"/>
    <col min="1542" max="1542" width="2.7109375" style="33" customWidth="1"/>
    <col min="1543" max="1543" width="14.7109375" style="33" customWidth="1"/>
    <col min="1544" max="1544" width="8.42578125" style="33" bestFit="1" customWidth="1"/>
    <col min="1545" max="1545" width="14.7109375" style="33" customWidth="1"/>
    <col min="1546" max="1546" width="13" style="33" customWidth="1"/>
    <col min="1547" max="1547" width="14.7109375" style="33" customWidth="1"/>
    <col min="1548" max="1548" width="10.140625" style="33" bestFit="1" customWidth="1"/>
    <col min="1549" max="1549" width="9.28515625" style="33" bestFit="1" customWidth="1"/>
    <col min="1550" max="1792" width="9.140625" style="33"/>
    <col min="1793" max="1793" width="42" style="33" customWidth="1"/>
    <col min="1794" max="1794" width="8.5703125" style="33" customWidth="1"/>
    <col min="1795" max="1795" width="15.7109375" style="33" customWidth="1"/>
    <col min="1796" max="1796" width="14.7109375" style="33" customWidth="1"/>
    <col min="1797" max="1797" width="9.140625" style="33"/>
    <col min="1798" max="1798" width="2.7109375" style="33" customWidth="1"/>
    <col min="1799" max="1799" width="14.7109375" style="33" customWidth="1"/>
    <col min="1800" max="1800" width="8.42578125" style="33" bestFit="1" customWidth="1"/>
    <col min="1801" max="1801" width="14.7109375" style="33" customWidth="1"/>
    <col min="1802" max="1802" width="13" style="33" customWidth="1"/>
    <col min="1803" max="1803" width="14.7109375" style="33" customWidth="1"/>
    <col min="1804" max="1804" width="10.140625" style="33" bestFit="1" customWidth="1"/>
    <col min="1805" max="1805" width="9.28515625" style="33" bestFit="1" customWidth="1"/>
    <col min="1806" max="2048" width="9.140625" style="33"/>
    <col min="2049" max="2049" width="42" style="33" customWidth="1"/>
    <col min="2050" max="2050" width="8.5703125" style="33" customWidth="1"/>
    <col min="2051" max="2051" width="15.7109375" style="33" customWidth="1"/>
    <col min="2052" max="2052" width="14.7109375" style="33" customWidth="1"/>
    <col min="2053" max="2053" width="9.140625" style="33"/>
    <col min="2054" max="2054" width="2.7109375" style="33" customWidth="1"/>
    <col min="2055" max="2055" width="14.7109375" style="33" customWidth="1"/>
    <col min="2056" max="2056" width="8.42578125" style="33" bestFit="1" customWidth="1"/>
    <col min="2057" max="2057" width="14.7109375" style="33" customWidth="1"/>
    <col min="2058" max="2058" width="13" style="33" customWidth="1"/>
    <col min="2059" max="2059" width="14.7109375" style="33" customWidth="1"/>
    <col min="2060" max="2060" width="10.140625" style="33" bestFit="1" customWidth="1"/>
    <col min="2061" max="2061" width="9.28515625" style="33" bestFit="1" customWidth="1"/>
    <col min="2062" max="2304" width="9.140625" style="33"/>
    <col min="2305" max="2305" width="42" style="33" customWidth="1"/>
    <col min="2306" max="2306" width="8.5703125" style="33" customWidth="1"/>
    <col min="2307" max="2307" width="15.7109375" style="33" customWidth="1"/>
    <col min="2308" max="2308" width="14.7109375" style="33" customWidth="1"/>
    <col min="2309" max="2309" width="9.140625" style="33"/>
    <col min="2310" max="2310" width="2.7109375" style="33" customWidth="1"/>
    <col min="2311" max="2311" width="14.7109375" style="33" customWidth="1"/>
    <col min="2312" max="2312" width="8.42578125" style="33" bestFit="1" customWidth="1"/>
    <col min="2313" max="2313" width="14.7109375" style="33" customWidth="1"/>
    <col min="2314" max="2314" width="13" style="33" customWidth="1"/>
    <col min="2315" max="2315" width="14.7109375" style="33" customWidth="1"/>
    <col min="2316" max="2316" width="10.140625" style="33" bestFit="1" customWidth="1"/>
    <col min="2317" max="2317" width="9.28515625" style="33" bestFit="1" customWidth="1"/>
    <col min="2318" max="2560" width="9.140625" style="33"/>
    <col min="2561" max="2561" width="42" style="33" customWidth="1"/>
    <col min="2562" max="2562" width="8.5703125" style="33" customWidth="1"/>
    <col min="2563" max="2563" width="15.7109375" style="33" customWidth="1"/>
    <col min="2564" max="2564" width="14.7109375" style="33" customWidth="1"/>
    <col min="2565" max="2565" width="9.140625" style="33"/>
    <col min="2566" max="2566" width="2.7109375" style="33" customWidth="1"/>
    <col min="2567" max="2567" width="14.7109375" style="33" customWidth="1"/>
    <col min="2568" max="2568" width="8.42578125" style="33" bestFit="1" customWidth="1"/>
    <col min="2569" max="2569" width="14.7109375" style="33" customWidth="1"/>
    <col min="2570" max="2570" width="13" style="33" customWidth="1"/>
    <col min="2571" max="2571" width="14.7109375" style="33" customWidth="1"/>
    <col min="2572" max="2572" width="10.140625" style="33" bestFit="1" customWidth="1"/>
    <col min="2573" max="2573" width="9.28515625" style="33" bestFit="1" customWidth="1"/>
    <col min="2574" max="2816" width="9.140625" style="33"/>
    <col min="2817" max="2817" width="42" style="33" customWidth="1"/>
    <col min="2818" max="2818" width="8.5703125" style="33" customWidth="1"/>
    <col min="2819" max="2819" width="15.7109375" style="33" customWidth="1"/>
    <col min="2820" max="2820" width="14.7109375" style="33" customWidth="1"/>
    <col min="2821" max="2821" width="9.140625" style="33"/>
    <col min="2822" max="2822" width="2.7109375" style="33" customWidth="1"/>
    <col min="2823" max="2823" width="14.7109375" style="33" customWidth="1"/>
    <col min="2824" max="2824" width="8.42578125" style="33" bestFit="1" customWidth="1"/>
    <col min="2825" max="2825" width="14.7109375" style="33" customWidth="1"/>
    <col min="2826" max="2826" width="13" style="33" customWidth="1"/>
    <col min="2827" max="2827" width="14.7109375" style="33" customWidth="1"/>
    <col min="2828" max="2828" width="10.140625" style="33" bestFit="1" customWidth="1"/>
    <col min="2829" max="2829" width="9.28515625" style="33" bestFit="1" customWidth="1"/>
    <col min="2830" max="3072" width="9.140625" style="33"/>
    <col min="3073" max="3073" width="42" style="33" customWidth="1"/>
    <col min="3074" max="3074" width="8.5703125" style="33" customWidth="1"/>
    <col min="3075" max="3075" width="15.7109375" style="33" customWidth="1"/>
    <col min="3076" max="3076" width="14.7109375" style="33" customWidth="1"/>
    <col min="3077" max="3077" width="9.140625" style="33"/>
    <col min="3078" max="3078" width="2.7109375" style="33" customWidth="1"/>
    <col min="3079" max="3079" width="14.7109375" style="33" customWidth="1"/>
    <col min="3080" max="3080" width="8.42578125" style="33" bestFit="1" customWidth="1"/>
    <col min="3081" max="3081" width="14.7109375" style="33" customWidth="1"/>
    <col min="3082" max="3082" width="13" style="33" customWidth="1"/>
    <col min="3083" max="3083" width="14.7109375" style="33" customWidth="1"/>
    <col min="3084" max="3084" width="10.140625" style="33" bestFit="1" customWidth="1"/>
    <col min="3085" max="3085" width="9.28515625" style="33" bestFit="1" customWidth="1"/>
    <col min="3086" max="3328" width="9.140625" style="33"/>
    <col min="3329" max="3329" width="42" style="33" customWidth="1"/>
    <col min="3330" max="3330" width="8.5703125" style="33" customWidth="1"/>
    <col min="3331" max="3331" width="15.7109375" style="33" customWidth="1"/>
    <col min="3332" max="3332" width="14.7109375" style="33" customWidth="1"/>
    <col min="3333" max="3333" width="9.140625" style="33"/>
    <col min="3334" max="3334" width="2.7109375" style="33" customWidth="1"/>
    <col min="3335" max="3335" width="14.7109375" style="33" customWidth="1"/>
    <col min="3336" max="3336" width="8.42578125" style="33" bestFit="1" customWidth="1"/>
    <col min="3337" max="3337" width="14.7109375" style="33" customWidth="1"/>
    <col min="3338" max="3338" width="13" style="33" customWidth="1"/>
    <col min="3339" max="3339" width="14.7109375" style="33" customWidth="1"/>
    <col min="3340" max="3340" width="10.140625" style="33" bestFit="1" customWidth="1"/>
    <col min="3341" max="3341" width="9.28515625" style="33" bestFit="1" customWidth="1"/>
    <col min="3342" max="3584" width="9.140625" style="33"/>
    <col min="3585" max="3585" width="42" style="33" customWidth="1"/>
    <col min="3586" max="3586" width="8.5703125" style="33" customWidth="1"/>
    <col min="3587" max="3587" width="15.7109375" style="33" customWidth="1"/>
    <col min="3588" max="3588" width="14.7109375" style="33" customWidth="1"/>
    <col min="3589" max="3589" width="9.140625" style="33"/>
    <col min="3590" max="3590" width="2.7109375" style="33" customWidth="1"/>
    <col min="3591" max="3591" width="14.7109375" style="33" customWidth="1"/>
    <col min="3592" max="3592" width="8.42578125" style="33" bestFit="1" customWidth="1"/>
    <col min="3593" max="3593" width="14.7109375" style="33" customWidth="1"/>
    <col min="3594" max="3594" width="13" style="33" customWidth="1"/>
    <col min="3595" max="3595" width="14.7109375" style="33" customWidth="1"/>
    <col min="3596" max="3596" width="10.140625" style="33" bestFit="1" customWidth="1"/>
    <col min="3597" max="3597" width="9.28515625" style="33" bestFit="1" customWidth="1"/>
    <col min="3598" max="3840" width="9.140625" style="33"/>
    <col min="3841" max="3841" width="42" style="33" customWidth="1"/>
    <col min="3842" max="3842" width="8.5703125" style="33" customWidth="1"/>
    <col min="3843" max="3843" width="15.7109375" style="33" customWidth="1"/>
    <col min="3844" max="3844" width="14.7109375" style="33" customWidth="1"/>
    <col min="3845" max="3845" width="9.140625" style="33"/>
    <col min="3846" max="3846" width="2.7109375" style="33" customWidth="1"/>
    <col min="3847" max="3847" width="14.7109375" style="33" customWidth="1"/>
    <col min="3848" max="3848" width="8.42578125" style="33" bestFit="1" customWidth="1"/>
    <col min="3849" max="3849" width="14.7109375" style="33" customWidth="1"/>
    <col min="3850" max="3850" width="13" style="33" customWidth="1"/>
    <col min="3851" max="3851" width="14.7109375" style="33" customWidth="1"/>
    <col min="3852" max="3852" width="10.140625" style="33" bestFit="1" customWidth="1"/>
    <col min="3853" max="3853" width="9.28515625" style="33" bestFit="1" customWidth="1"/>
    <col min="3854" max="4096" width="9.140625" style="33"/>
    <col min="4097" max="4097" width="42" style="33" customWidth="1"/>
    <col min="4098" max="4098" width="8.5703125" style="33" customWidth="1"/>
    <col min="4099" max="4099" width="15.7109375" style="33" customWidth="1"/>
    <col min="4100" max="4100" width="14.7109375" style="33" customWidth="1"/>
    <col min="4101" max="4101" width="9.140625" style="33"/>
    <col min="4102" max="4102" width="2.7109375" style="33" customWidth="1"/>
    <col min="4103" max="4103" width="14.7109375" style="33" customWidth="1"/>
    <col min="4104" max="4104" width="8.42578125" style="33" bestFit="1" customWidth="1"/>
    <col min="4105" max="4105" width="14.7109375" style="33" customWidth="1"/>
    <col min="4106" max="4106" width="13" style="33" customWidth="1"/>
    <col min="4107" max="4107" width="14.7109375" style="33" customWidth="1"/>
    <col min="4108" max="4108" width="10.140625" style="33" bestFit="1" customWidth="1"/>
    <col min="4109" max="4109" width="9.28515625" style="33" bestFit="1" customWidth="1"/>
    <col min="4110" max="4352" width="9.140625" style="33"/>
    <col min="4353" max="4353" width="42" style="33" customWidth="1"/>
    <col min="4354" max="4354" width="8.5703125" style="33" customWidth="1"/>
    <col min="4355" max="4355" width="15.7109375" style="33" customWidth="1"/>
    <col min="4356" max="4356" width="14.7109375" style="33" customWidth="1"/>
    <col min="4357" max="4357" width="9.140625" style="33"/>
    <col min="4358" max="4358" width="2.7109375" style="33" customWidth="1"/>
    <col min="4359" max="4359" width="14.7109375" style="33" customWidth="1"/>
    <col min="4360" max="4360" width="8.42578125" style="33" bestFit="1" customWidth="1"/>
    <col min="4361" max="4361" width="14.7109375" style="33" customWidth="1"/>
    <col min="4362" max="4362" width="13" style="33" customWidth="1"/>
    <col min="4363" max="4363" width="14.7109375" style="33" customWidth="1"/>
    <col min="4364" max="4364" width="10.140625" style="33" bestFit="1" customWidth="1"/>
    <col min="4365" max="4365" width="9.28515625" style="33" bestFit="1" customWidth="1"/>
    <col min="4366" max="4608" width="9.140625" style="33"/>
    <col min="4609" max="4609" width="42" style="33" customWidth="1"/>
    <col min="4610" max="4610" width="8.5703125" style="33" customWidth="1"/>
    <col min="4611" max="4611" width="15.7109375" style="33" customWidth="1"/>
    <col min="4612" max="4612" width="14.7109375" style="33" customWidth="1"/>
    <col min="4613" max="4613" width="9.140625" style="33"/>
    <col min="4614" max="4614" width="2.7109375" style="33" customWidth="1"/>
    <col min="4615" max="4615" width="14.7109375" style="33" customWidth="1"/>
    <col min="4616" max="4616" width="8.42578125" style="33" bestFit="1" customWidth="1"/>
    <col min="4617" max="4617" width="14.7109375" style="33" customWidth="1"/>
    <col min="4618" max="4618" width="13" style="33" customWidth="1"/>
    <col min="4619" max="4619" width="14.7109375" style="33" customWidth="1"/>
    <col min="4620" max="4620" width="10.140625" style="33" bestFit="1" customWidth="1"/>
    <col min="4621" max="4621" width="9.28515625" style="33" bestFit="1" customWidth="1"/>
    <col min="4622" max="4864" width="9.140625" style="33"/>
    <col min="4865" max="4865" width="42" style="33" customWidth="1"/>
    <col min="4866" max="4866" width="8.5703125" style="33" customWidth="1"/>
    <col min="4867" max="4867" width="15.7109375" style="33" customWidth="1"/>
    <col min="4868" max="4868" width="14.7109375" style="33" customWidth="1"/>
    <col min="4869" max="4869" width="9.140625" style="33"/>
    <col min="4870" max="4870" width="2.7109375" style="33" customWidth="1"/>
    <col min="4871" max="4871" width="14.7109375" style="33" customWidth="1"/>
    <col min="4872" max="4872" width="8.42578125" style="33" bestFit="1" customWidth="1"/>
    <col min="4873" max="4873" width="14.7109375" style="33" customWidth="1"/>
    <col min="4874" max="4874" width="13" style="33" customWidth="1"/>
    <col min="4875" max="4875" width="14.7109375" style="33" customWidth="1"/>
    <col min="4876" max="4876" width="10.140625" style="33" bestFit="1" customWidth="1"/>
    <col min="4877" max="4877" width="9.28515625" style="33" bestFit="1" customWidth="1"/>
    <col min="4878" max="5120" width="9.140625" style="33"/>
    <col min="5121" max="5121" width="42" style="33" customWidth="1"/>
    <col min="5122" max="5122" width="8.5703125" style="33" customWidth="1"/>
    <col min="5123" max="5123" width="15.7109375" style="33" customWidth="1"/>
    <col min="5124" max="5124" width="14.7109375" style="33" customWidth="1"/>
    <col min="5125" max="5125" width="9.140625" style="33"/>
    <col min="5126" max="5126" width="2.7109375" style="33" customWidth="1"/>
    <col min="5127" max="5127" width="14.7109375" style="33" customWidth="1"/>
    <col min="5128" max="5128" width="8.42578125" style="33" bestFit="1" customWidth="1"/>
    <col min="5129" max="5129" width="14.7109375" style="33" customWidth="1"/>
    <col min="5130" max="5130" width="13" style="33" customWidth="1"/>
    <col min="5131" max="5131" width="14.7109375" style="33" customWidth="1"/>
    <col min="5132" max="5132" width="10.140625" style="33" bestFit="1" customWidth="1"/>
    <col min="5133" max="5133" width="9.28515625" style="33" bestFit="1" customWidth="1"/>
    <col min="5134" max="5376" width="9.140625" style="33"/>
    <col min="5377" max="5377" width="42" style="33" customWidth="1"/>
    <col min="5378" max="5378" width="8.5703125" style="33" customWidth="1"/>
    <col min="5379" max="5379" width="15.7109375" style="33" customWidth="1"/>
    <col min="5380" max="5380" width="14.7109375" style="33" customWidth="1"/>
    <col min="5381" max="5381" width="9.140625" style="33"/>
    <col min="5382" max="5382" width="2.7109375" style="33" customWidth="1"/>
    <col min="5383" max="5383" width="14.7109375" style="33" customWidth="1"/>
    <col min="5384" max="5384" width="8.42578125" style="33" bestFit="1" customWidth="1"/>
    <col min="5385" max="5385" width="14.7109375" style="33" customWidth="1"/>
    <col min="5386" max="5386" width="13" style="33" customWidth="1"/>
    <col min="5387" max="5387" width="14.7109375" style="33" customWidth="1"/>
    <col min="5388" max="5388" width="10.140625" style="33" bestFit="1" customWidth="1"/>
    <col min="5389" max="5389" width="9.28515625" style="33" bestFit="1" customWidth="1"/>
    <col min="5390" max="5632" width="9.140625" style="33"/>
    <col min="5633" max="5633" width="42" style="33" customWidth="1"/>
    <col min="5634" max="5634" width="8.5703125" style="33" customWidth="1"/>
    <col min="5635" max="5635" width="15.7109375" style="33" customWidth="1"/>
    <col min="5636" max="5636" width="14.7109375" style="33" customWidth="1"/>
    <col min="5637" max="5637" width="9.140625" style="33"/>
    <col min="5638" max="5638" width="2.7109375" style="33" customWidth="1"/>
    <col min="5639" max="5639" width="14.7109375" style="33" customWidth="1"/>
    <col min="5640" max="5640" width="8.42578125" style="33" bestFit="1" customWidth="1"/>
    <col min="5641" max="5641" width="14.7109375" style="33" customWidth="1"/>
    <col min="5642" max="5642" width="13" style="33" customWidth="1"/>
    <col min="5643" max="5643" width="14.7109375" style="33" customWidth="1"/>
    <col min="5644" max="5644" width="10.140625" style="33" bestFit="1" customWidth="1"/>
    <col min="5645" max="5645" width="9.28515625" style="33" bestFit="1" customWidth="1"/>
    <col min="5646" max="5888" width="9.140625" style="33"/>
    <col min="5889" max="5889" width="42" style="33" customWidth="1"/>
    <col min="5890" max="5890" width="8.5703125" style="33" customWidth="1"/>
    <col min="5891" max="5891" width="15.7109375" style="33" customWidth="1"/>
    <col min="5892" max="5892" width="14.7109375" style="33" customWidth="1"/>
    <col min="5893" max="5893" width="9.140625" style="33"/>
    <col min="5894" max="5894" width="2.7109375" style="33" customWidth="1"/>
    <col min="5895" max="5895" width="14.7109375" style="33" customWidth="1"/>
    <col min="5896" max="5896" width="8.42578125" style="33" bestFit="1" customWidth="1"/>
    <col min="5897" max="5897" width="14.7109375" style="33" customWidth="1"/>
    <col min="5898" max="5898" width="13" style="33" customWidth="1"/>
    <col min="5899" max="5899" width="14.7109375" style="33" customWidth="1"/>
    <col min="5900" max="5900" width="10.140625" style="33" bestFit="1" customWidth="1"/>
    <col min="5901" max="5901" width="9.28515625" style="33" bestFit="1" customWidth="1"/>
    <col min="5902" max="6144" width="9.140625" style="33"/>
    <col min="6145" max="6145" width="42" style="33" customWidth="1"/>
    <col min="6146" max="6146" width="8.5703125" style="33" customWidth="1"/>
    <col min="6147" max="6147" width="15.7109375" style="33" customWidth="1"/>
    <col min="6148" max="6148" width="14.7109375" style="33" customWidth="1"/>
    <col min="6149" max="6149" width="9.140625" style="33"/>
    <col min="6150" max="6150" width="2.7109375" style="33" customWidth="1"/>
    <col min="6151" max="6151" width="14.7109375" style="33" customWidth="1"/>
    <col min="6152" max="6152" width="8.42578125" style="33" bestFit="1" customWidth="1"/>
    <col min="6153" max="6153" width="14.7109375" style="33" customWidth="1"/>
    <col min="6154" max="6154" width="13" style="33" customWidth="1"/>
    <col min="6155" max="6155" width="14.7109375" style="33" customWidth="1"/>
    <col min="6156" max="6156" width="10.140625" style="33" bestFit="1" customWidth="1"/>
    <col min="6157" max="6157" width="9.28515625" style="33" bestFit="1" customWidth="1"/>
    <col min="6158" max="6400" width="9.140625" style="33"/>
    <col min="6401" max="6401" width="42" style="33" customWidth="1"/>
    <col min="6402" max="6402" width="8.5703125" style="33" customWidth="1"/>
    <col min="6403" max="6403" width="15.7109375" style="33" customWidth="1"/>
    <col min="6404" max="6404" width="14.7109375" style="33" customWidth="1"/>
    <col min="6405" max="6405" width="9.140625" style="33"/>
    <col min="6406" max="6406" width="2.7109375" style="33" customWidth="1"/>
    <col min="6407" max="6407" width="14.7109375" style="33" customWidth="1"/>
    <col min="6408" max="6408" width="8.42578125" style="33" bestFit="1" customWidth="1"/>
    <col min="6409" max="6409" width="14.7109375" style="33" customWidth="1"/>
    <col min="6410" max="6410" width="13" style="33" customWidth="1"/>
    <col min="6411" max="6411" width="14.7109375" style="33" customWidth="1"/>
    <col min="6412" max="6412" width="10.140625" style="33" bestFit="1" customWidth="1"/>
    <col min="6413" max="6413" width="9.28515625" style="33" bestFit="1" customWidth="1"/>
    <col min="6414" max="6656" width="9.140625" style="33"/>
    <col min="6657" max="6657" width="42" style="33" customWidth="1"/>
    <col min="6658" max="6658" width="8.5703125" style="33" customWidth="1"/>
    <col min="6659" max="6659" width="15.7109375" style="33" customWidth="1"/>
    <col min="6660" max="6660" width="14.7109375" style="33" customWidth="1"/>
    <col min="6661" max="6661" width="9.140625" style="33"/>
    <col min="6662" max="6662" width="2.7109375" style="33" customWidth="1"/>
    <col min="6663" max="6663" width="14.7109375" style="33" customWidth="1"/>
    <col min="6664" max="6664" width="8.42578125" style="33" bestFit="1" customWidth="1"/>
    <col min="6665" max="6665" width="14.7109375" style="33" customWidth="1"/>
    <col min="6666" max="6666" width="13" style="33" customWidth="1"/>
    <col min="6667" max="6667" width="14.7109375" style="33" customWidth="1"/>
    <col min="6668" max="6668" width="10.140625" style="33" bestFit="1" customWidth="1"/>
    <col min="6669" max="6669" width="9.28515625" style="33" bestFit="1" customWidth="1"/>
    <col min="6670" max="6912" width="9.140625" style="33"/>
    <col min="6913" max="6913" width="42" style="33" customWidth="1"/>
    <col min="6914" max="6914" width="8.5703125" style="33" customWidth="1"/>
    <col min="6915" max="6915" width="15.7109375" style="33" customWidth="1"/>
    <col min="6916" max="6916" width="14.7109375" style="33" customWidth="1"/>
    <col min="6917" max="6917" width="9.140625" style="33"/>
    <col min="6918" max="6918" width="2.7109375" style="33" customWidth="1"/>
    <col min="6919" max="6919" width="14.7109375" style="33" customWidth="1"/>
    <col min="6920" max="6920" width="8.42578125" style="33" bestFit="1" customWidth="1"/>
    <col min="6921" max="6921" width="14.7109375" style="33" customWidth="1"/>
    <col min="6922" max="6922" width="13" style="33" customWidth="1"/>
    <col min="6923" max="6923" width="14.7109375" style="33" customWidth="1"/>
    <col min="6924" max="6924" width="10.140625" style="33" bestFit="1" customWidth="1"/>
    <col min="6925" max="6925" width="9.28515625" style="33" bestFit="1" customWidth="1"/>
    <col min="6926" max="7168" width="9.140625" style="33"/>
    <col min="7169" max="7169" width="42" style="33" customWidth="1"/>
    <col min="7170" max="7170" width="8.5703125" style="33" customWidth="1"/>
    <col min="7171" max="7171" width="15.7109375" style="33" customWidth="1"/>
    <col min="7172" max="7172" width="14.7109375" style="33" customWidth="1"/>
    <col min="7173" max="7173" width="9.140625" style="33"/>
    <col min="7174" max="7174" width="2.7109375" style="33" customWidth="1"/>
    <col min="7175" max="7175" width="14.7109375" style="33" customWidth="1"/>
    <col min="7176" max="7176" width="8.42578125" style="33" bestFit="1" customWidth="1"/>
    <col min="7177" max="7177" width="14.7109375" style="33" customWidth="1"/>
    <col min="7178" max="7178" width="13" style="33" customWidth="1"/>
    <col min="7179" max="7179" width="14.7109375" style="33" customWidth="1"/>
    <col min="7180" max="7180" width="10.140625" style="33" bestFit="1" customWidth="1"/>
    <col min="7181" max="7181" width="9.28515625" style="33" bestFit="1" customWidth="1"/>
    <col min="7182" max="7424" width="9.140625" style="33"/>
    <col min="7425" max="7425" width="42" style="33" customWidth="1"/>
    <col min="7426" max="7426" width="8.5703125" style="33" customWidth="1"/>
    <col min="7427" max="7427" width="15.7109375" style="33" customWidth="1"/>
    <col min="7428" max="7428" width="14.7109375" style="33" customWidth="1"/>
    <col min="7429" max="7429" width="9.140625" style="33"/>
    <col min="7430" max="7430" width="2.7109375" style="33" customWidth="1"/>
    <col min="7431" max="7431" width="14.7109375" style="33" customWidth="1"/>
    <col min="7432" max="7432" width="8.42578125" style="33" bestFit="1" customWidth="1"/>
    <col min="7433" max="7433" width="14.7109375" style="33" customWidth="1"/>
    <col min="7434" max="7434" width="13" style="33" customWidth="1"/>
    <col min="7435" max="7435" width="14.7109375" style="33" customWidth="1"/>
    <col min="7436" max="7436" width="10.140625" style="33" bestFit="1" customWidth="1"/>
    <col min="7437" max="7437" width="9.28515625" style="33" bestFit="1" customWidth="1"/>
    <col min="7438" max="7680" width="9.140625" style="33"/>
    <col min="7681" max="7681" width="42" style="33" customWidth="1"/>
    <col min="7682" max="7682" width="8.5703125" style="33" customWidth="1"/>
    <col min="7683" max="7683" width="15.7109375" style="33" customWidth="1"/>
    <col min="7684" max="7684" width="14.7109375" style="33" customWidth="1"/>
    <col min="7685" max="7685" width="9.140625" style="33"/>
    <col min="7686" max="7686" width="2.7109375" style="33" customWidth="1"/>
    <col min="7687" max="7687" width="14.7109375" style="33" customWidth="1"/>
    <col min="7688" max="7688" width="8.42578125" style="33" bestFit="1" customWidth="1"/>
    <col min="7689" max="7689" width="14.7109375" style="33" customWidth="1"/>
    <col min="7690" max="7690" width="13" style="33" customWidth="1"/>
    <col min="7691" max="7691" width="14.7109375" style="33" customWidth="1"/>
    <col min="7692" max="7692" width="10.140625" style="33" bestFit="1" customWidth="1"/>
    <col min="7693" max="7693" width="9.28515625" style="33" bestFit="1" customWidth="1"/>
    <col min="7694" max="7936" width="9.140625" style="33"/>
    <col min="7937" max="7937" width="42" style="33" customWidth="1"/>
    <col min="7938" max="7938" width="8.5703125" style="33" customWidth="1"/>
    <col min="7939" max="7939" width="15.7109375" style="33" customWidth="1"/>
    <col min="7940" max="7940" width="14.7109375" style="33" customWidth="1"/>
    <col min="7941" max="7941" width="9.140625" style="33"/>
    <col min="7942" max="7942" width="2.7109375" style="33" customWidth="1"/>
    <col min="7943" max="7943" width="14.7109375" style="33" customWidth="1"/>
    <col min="7944" max="7944" width="8.42578125" style="33" bestFit="1" customWidth="1"/>
    <col min="7945" max="7945" width="14.7109375" style="33" customWidth="1"/>
    <col min="7946" max="7946" width="13" style="33" customWidth="1"/>
    <col min="7947" max="7947" width="14.7109375" style="33" customWidth="1"/>
    <col min="7948" max="7948" width="10.140625" style="33" bestFit="1" customWidth="1"/>
    <col min="7949" max="7949" width="9.28515625" style="33" bestFit="1" customWidth="1"/>
    <col min="7950" max="8192" width="9.140625" style="33"/>
    <col min="8193" max="8193" width="42" style="33" customWidth="1"/>
    <col min="8194" max="8194" width="8.5703125" style="33" customWidth="1"/>
    <col min="8195" max="8195" width="15.7109375" style="33" customWidth="1"/>
    <col min="8196" max="8196" width="14.7109375" style="33" customWidth="1"/>
    <col min="8197" max="8197" width="9.140625" style="33"/>
    <col min="8198" max="8198" width="2.7109375" style="33" customWidth="1"/>
    <col min="8199" max="8199" width="14.7109375" style="33" customWidth="1"/>
    <col min="8200" max="8200" width="8.42578125" style="33" bestFit="1" customWidth="1"/>
    <col min="8201" max="8201" width="14.7109375" style="33" customWidth="1"/>
    <col min="8202" max="8202" width="13" style="33" customWidth="1"/>
    <col min="8203" max="8203" width="14.7109375" style="33" customWidth="1"/>
    <col min="8204" max="8204" width="10.140625" style="33" bestFit="1" customWidth="1"/>
    <col min="8205" max="8205" width="9.28515625" style="33" bestFit="1" customWidth="1"/>
    <col min="8206" max="8448" width="9.140625" style="33"/>
    <col min="8449" max="8449" width="42" style="33" customWidth="1"/>
    <col min="8450" max="8450" width="8.5703125" style="33" customWidth="1"/>
    <col min="8451" max="8451" width="15.7109375" style="33" customWidth="1"/>
    <col min="8452" max="8452" width="14.7109375" style="33" customWidth="1"/>
    <col min="8453" max="8453" width="9.140625" style="33"/>
    <col min="8454" max="8454" width="2.7109375" style="33" customWidth="1"/>
    <col min="8455" max="8455" width="14.7109375" style="33" customWidth="1"/>
    <col min="8456" max="8456" width="8.42578125" style="33" bestFit="1" customWidth="1"/>
    <col min="8457" max="8457" width="14.7109375" style="33" customWidth="1"/>
    <col min="8458" max="8458" width="13" style="33" customWidth="1"/>
    <col min="8459" max="8459" width="14.7109375" style="33" customWidth="1"/>
    <col min="8460" max="8460" width="10.140625" style="33" bestFit="1" customWidth="1"/>
    <col min="8461" max="8461" width="9.28515625" style="33" bestFit="1" customWidth="1"/>
    <col min="8462" max="8704" width="9.140625" style="33"/>
    <col min="8705" max="8705" width="42" style="33" customWidth="1"/>
    <col min="8706" max="8706" width="8.5703125" style="33" customWidth="1"/>
    <col min="8707" max="8707" width="15.7109375" style="33" customWidth="1"/>
    <col min="8708" max="8708" width="14.7109375" style="33" customWidth="1"/>
    <col min="8709" max="8709" width="9.140625" style="33"/>
    <col min="8710" max="8710" width="2.7109375" style="33" customWidth="1"/>
    <col min="8711" max="8711" width="14.7109375" style="33" customWidth="1"/>
    <col min="8712" max="8712" width="8.42578125" style="33" bestFit="1" customWidth="1"/>
    <col min="8713" max="8713" width="14.7109375" style="33" customWidth="1"/>
    <col min="8714" max="8714" width="13" style="33" customWidth="1"/>
    <col min="8715" max="8715" width="14.7109375" style="33" customWidth="1"/>
    <col min="8716" max="8716" width="10.140625" style="33" bestFit="1" customWidth="1"/>
    <col min="8717" max="8717" width="9.28515625" style="33" bestFit="1" customWidth="1"/>
    <col min="8718" max="8960" width="9.140625" style="33"/>
    <col min="8961" max="8961" width="42" style="33" customWidth="1"/>
    <col min="8962" max="8962" width="8.5703125" style="33" customWidth="1"/>
    <col min="8963" max="8963" width="15.7109375" style="33" customWidth="1"/>
    <col min="8964" max="8964" width="14.7109375" style="33" customWidth="1"/>
    <col min="8965" max="8965" width="9.140625" style="33"/>
    <col min="8966" max="8966" width="2.7109375" style="33" customWidth="1"/>
    <col min="8967" max="8967" width="14.7109375" style="33" customWidth="1"/>
    <col min="8968" max="8968" width="8.42578125" style="33" bestFit="1" customWidth="1"/>
    <col min="8969" max="8969" width="14.7109375" style="33" customWidth="1"/>
    <col min="8970" max="8970" width="13" style="33" customWidth="1"/>
    <col min="8971" max="8971" width="14.7109375" style="33" customWidth="1"/>
    <col min="8972" max="8972" width="10.140625" style="33" bestFit="1" customWidth="1"/>
    <col min="8973" max="8973" width="9.28515625" style="33" bestFit="1" customWidth="1"/>
    <col min="8974" max="9216" width="9.140625" style="33"/>
    <col min="9217" max="9217" width="42" style="33" customWidth="1"/>
    <col min="9218" max="9218" width="8.5703125" style="33" customWidth="1"/>
    <col min="9219" max="9219" width="15.7109375" style="33" customWidth="1"/>
    <col min="9220" max="9220" width="14.7109375" style="33" customWidth="1"/>
    <col min="9221" max="9221" width="9.140625" style="33"/>
    <col min="9222" max="9222" width="2.7109375" style="33" customWidth="1"/>
    <col min="9223" max="9223" width="14.7109375" style="33" customWidth="1"/>
    <col min="9224" max="9224" width="8.42578125" style="33" bestFit="1" customWidth="1"/>
    <col min="9225" max="9225" width="14.7109375" style="33" customWidth="1"/>
    <col min="9226" max="9226" width="13" style="33" customWidth="1"/>
    <col min="9227" max="9227" width="14.7109375" style="33" customWidth="1"/>
    <col min="9228" max="9228" width="10.140625" style="33" bestFit="1" customWidth="1"/>
    <col min="9229" max="9229" width="9.28515625" style="33" bestFit="1" customWidth="1"/>
    <col min="9230" max="9472" width="9.140625" style="33"/>
    <col min="9473" max="9473" width="42" style="33" customWidth="1"/>
    <col min="9474" max="9474" width="8.5703125" style="33" customWidth="1"/>
    <col min="9475" max="9475" width="15.7109375" style="33" customWidth="1"/>
    <col min="9476" max="9476" width="14.7109375" style="33" customWidth="1"/>
    <col min="9477" max="9477" width="9.140625" style="33"/>
    <col min="9478" max="9478" width="2.7109375" style="33" customWidth="1"/>
    <col min="9479" max="9479" width="14.7109375" style="33" customWidth="1"/>
    <col min="9480" max="9480" width="8.42578125" style="33" bestFit="1" customWidth="1"/>
    <col min="9481" max="9481" width="14.7109375" style="33" customWidth="1"/>
    <col min="9482" max="9482" width="13" style="33" customWidth="1"/>
    <col min="9483" max="9483" width="14.7109375" style="33" customWidth="1"/>
    <col min="9484" max="9484" width="10.140625" style="33" bestFit="1" customWidth="1"/>
    <col min="9485" max="9485" width="9.28515625" style="33" bestFit="1" customWidth="1"/>
    <col min="9486" max="9728" width="9.140625" style="33"/>
    <col min="9729" max="9729" width="42" style="33" customWidth="1"/>
    <col min="9730" max="9730" width="8.5703125" style="33" customWidth="1"/>
    <col min="9731" max="9731" width="15.7109375" style="33" customWidth="1"/>
    <col min="9732" max="9732" width="14.7109375" style="33" customWidth="1"/>
    <col min="9733" max="9733" width="9.140625" style="33"/>
    <col min="9734" max="9734" width="2.7109375" style="33" customWidth="1"/>
    <col min="9735" max="9735" width="14.7109375" style="33" customWidth="1"/>
    <col min="9736" max="9736" width="8.42578125" style="33" bestFit="1" customWidth="1"/>
    <col min="9737" max="9737" width="14.7109375" style="33" customWidth="1"/>
    <col min="9738" max="9738" width="13" style="33" customWidth="1"/>
    <col min="9739" max="9739" width="14.7109375" style="33" customWidth="1"/>
    <col min="9740" max="9740" width="10.140625" style="33" bestFit="1" customWidth="1"/>
    <col min="9741" max="9741" width="9.28515625" style="33" bestFit="1" customWidth="1"/>
    <col min="9742" max="9984" width="9.140625" style="33"/>
    <col min="9985" max="9985" width="42" style="33" customWidth="1"/>
    <col min="9986" max="9986" width="8.5703125" style="33" customWidth="1"/>
    <col min="9987" max="9987" width="15.7109375" style="33" customWidth="1"/>
    <col min="9988" max="9988" width="14.7109375" style="33" customWidth="1"/>
    <col min="9989" max="9989" width="9.140625" style="33"/>
    <col min="9990" max="9990" width="2.7109375" style="33" customWidth="1"/>
    <col min="9991" max="9991" width="14.7109375" style="33" customWidth="1"/>
    <col min="9992" max="9992" width="8.42578125" style="33" bestFit="1" customWidth="1"/>
    <col min="9993" max="9993" width="14.7109375" style="33" customWidth="1"/>
    <col min="9994" max="9994" width="13" style="33" customWidth="1"/>
    <col min="9995" max="9995" width="14.7109375" style="33" customWidth="1"/>
    <col min="9996" max="9996" width="10.140625" style="33" bestFit="1" customWidth="1"/>
    <col min="9997" max="9997" width="9.28515625" style="33" bestFit="1" customWidth="1"/>
    <col min="9998" max="10240" width="9.140625" style="33"/>
    <col min="10241" max="10241" width="42" style="33" customWidth="1"/>
    <col min="10242" max="10242" width="8.5703125" style="33" customWidth="1"/>
    <col min="10243" max="10243" width="15.7109375" style="33" customWidth="1"/>
    <col min="10244" max="10244" width="14.7109375" style="33" customWidth="1"/>
    <col min="10245" max="10245" width="9.140625" style="33"/>
    <col min="10246" max="10246" width="2.7109375" style="33" customWidth="1"/>
    <col min="10247" max="10247" width="14.7109375" style="33" customWidth="1"/>
    <col min="10248" max="10248" width="8.42578125" style="33" bestFit="1" customWidth="1"/>
    <col min="10249" max="10249" width="14.7109375" style="33" customWidth="1"/>
    <col min="10250" max="10250" width="13" style="33" customWidth="1"/>
    <col min="10251" max="10251" width="14.7109375" style="33" customWidth="1"/>
    <col min="10252" max="10252" width="10.140625" style="33" bestFit="1" customWidth="1"/>
    <col min="10253" max="10253" width="9.28515625" style="33" bestFit="1" customWidth="1"/>
    <col min="10254" max="10496" width="9.140625" style="33"/>
    <col min="10497" max="10497" width="42" style="33" customWidth="1"/>
    <col min="10498" max="10498" width="8.5703125" style="33" customWidth="1"/>
    <col min="10499" max="10499" width="15.7109375" style="33" customWidth="1"/>
    <col min="10500" max="10500" width="14.7109375" style="33" customWidth="1"/>
    <col min="10501" max="10501" width="9.140625" style="33"/>
    <col min="10502" max="10502" width="2.7109375" style="33" customWidth="1"/>
    <col min="10503" max="10503" width="14.7109375" style="33" customWidth="1"/>
    <col min="10504" max="10504" width="8.42578125" style="33" bestFit="1" customWidth="1"/>
    <col min="10505" max="10505" width="14.7109375" style="33" customWidth="1"/>
    <col min="10506" max="10506" width="13" style="33" customWidth="1"/>
    <col min="10507" max="10507" width="14.7109375" style="33" customWidth="1"/>
    <col min="10508" max="10508" width="10.140625" style="33" bestFit="1" customWidth="1"/>
    <col min="10509" max="10509" width="9.28515625" style="33" bestFit="1" customWidth="1"/>
    <col min="10510" max="10752" width="9.140625" style="33"/>
    <col min="10753" max="10753" width="42" style="33" customWidth="1"/>
    <col min="10754" max="10754" width="8.5703125" style="33" customWidth="1"/>
    <col min="10755" max="10755" width="15.7109375" style="33" customWidth="1"/>
    <col min="10756" max="10756" width="14.7109375" style="33" customWidth="1"/>
    <col min="10757" max="10757" width="9.140625" style="33"/>
    <col min="10758" max="10758" width="2.7109375" style="33" customWidth="1"/>
    <col min="10759" max="10759" width="14.7109375" style="33" customWidth="1"/>
    <col min="10760" max="10760" width="8.42578125" style="33" bestFit="1" customWidth="1"/>
    <col min="10761" max="10761" width="14.7109375" style="33" customWidth="1"/>
    <col min="10762" max="10762" width="13" style="33" customWidth="1"/>
    <col min="10763" max="10763" width="14.7109375" style="33" customWidth="1"/>
    <col min="10764" max="10764" width="10.140625" style="33" bestFit="1" customWidth="1"/>
    <col min="10765" max="10765" width="9.28515625" style="33" bestFit="1" customWidth="1"/>
    <col min="10766" max="11008" width="9.140625" style="33"/>
    <col min="11009" max="11009" width="42" style="33" customWidth="1"/>
    <col min="11010" max="11010" width="8.5703125" style="33" customWidth="1"/>
    <col min="11011" max="11011" width="15.7109375" style="33" customWidth="1"/>
    <col min="11012" max="11012" width="14.7109375" style="33" customWidth="1"/>
    <col min="11013" max="11013" width="9.140625" style="33"/>
    <col min="11014" max="11014" width="2.7109375" style="33" customWidth="1"/>
    <col min="11015" max="11015" width="14.7109375" style="33" customWidth="1"/>
    <col min="11016" max="11016" width="8.42578125" style="33" bestFit="1" customWidth="1"/>
    <col min="11017" max="11017" width="14.7109375" style="33" customWidth="1"/>
    <col min="11018" max="11018" width="13" style="33" customWidth="1"/>
    <col min="11019" max="11019" width="14.7109375" style="33" customWidth="1"/>
    <col min="11020" max="11020" width="10.140625" style="33" bestFit="1" customWidth="1"/>
    <col min="11021" max="11021" width="9.28515625" style="33" bestFit="1" customWidth="1"/>
    <col min="11022" max="11264" width="9.140625" style="33"/>
    <col min="11265" max="11265" width="42" style="33" customWidth="1"/>
    <col min="11266" max="11266" width="8.5703125" style="33" customWidth="1"/>
    <col min="11267" max="11267" width="15.7109375" style="33" customWidth="1"/>
    <col min="11268" max="11268" width="14.7109375" style="33" customWidth="1"/>
    <col min="11269" max="11269" width="9.140625" style="33"/>
    <col min="11270" max="11270" width="2.7109375" style="33" customWidth="1"/>
    <col min="11271" max="11271" width="14.7109375" style="33" customWidth="1"/>
    <col min="11272" max="11272" width="8.42578125" style="33" bestFit="1" customWidth="1"/>
    <col min="11273" max="11273" width="14.7109375" style="33" customWidth="1"/>
    <col min="11274" max="11274" width="13" style="33" customWidth="1"/>
    <col min="11275" max="11275" width="14.7109375" style="33" customWidth="1"/>
    <col min="11276" max="11276" width="10.140625" style="33" bestFit="1" customWidth="1"/>
    <col min="11277" max="11277" width="9.28515625" style="33" bestFit="1" customWidth="1"/>
    <col min="11278" max="11520" width="9.140625" style="33"/>
    <col min="11521" max="11521" width="42" style="33" customWidth="1"/>
    <col min="11522" max="11522" width="8.5703125" style="33" customWidth="1"/>
    <col min="11523" max="11523" width="15.7109375" style="33" customWidth="1"/>
    <col min="11524" max="11524" width="14.7109375" style="33" customWidth="1"/>
    <col min="11525" max="11525" width="9.140625" style="33"/>
    <col min="11526" max="11526" width="2.7109375" style="33" customWidth="1"/>
    <col min="11527" max="11527" width="14.7109375" style="33" customWidth="1"/>
    <col min="11528" max="11528" width="8.42578125" style="33" bestFit="1" customWidth="1"/>
    <col min="11529" max="11529" width="14.7109375" style="33" customWidth="1"/>
    <col min="11530" max="11530" width="13" style="33" customWidth="1"/>
    <col min="11531" max="11531" width="14.7109375" style="33" customWidth="1"/>
    <col min="11532" max="11532" width="10.140625" style="33" bestFit="1" customWidth="1"/>
    <col min="11533" max="11533" width="9.28515625" style="33" bestFit="1" customWidth="1"/>
    <col min="11534" max="11776" width="9.140625" style="33"/>
    <col min="11777" max="11777" width="42" style="33" customWidth="1"/>
    <col min="11778" max="11778" width="8.5703125" style="33" customWidth="1"/>
    <col min="11779" max="11779" width="15.7109375" style="33" customWidth="1"/>
    <col min="11780" max="11780" width="14.7109375" style="33" customWidth="1"/>
    <col min="11781" max="11781" width="9.140625" style="33"/>
    <col min="11782" max="11782" width="2.7109375" style="33" customWidth="1"/>
    <col min="11783" max="11783" width="14.7109375" style="33" customWidth="1"/>
    <col min="11784" max="11784" width="8.42578125" style="33" bestFit="1" customWidth="1"/>
    <col min="11785" max="11785" width="14.7109375" style="33" customWidth="1"/>
    <col min="11786" max="11786" width="13" style="33" customWidth="1"/>
    <col min="11787" max="11787" width="14.7109375" style="33" customWidth="1"/>
    <col min="11788" max="11788" width="10.140625" style="33" bestFit="1" customWidth="1"/>
    <col min="11789" max="11789" width="9.28515625" style="33" bestFit="1" customWidth="1"/>
    <col min="11790" max="12032" width="9.140625" style="33"/>
    <col min="12033" max="12033" width="42" style="33" customWidth="1"/>
    <col min="12034" max="12034" width="8.5703125" style="33" customWidth="1"/>
    <col min="12035" max="12035" width="15.7109375" style="33" customWidth="1"/>
    <col min="12036" max="12036" width="14.7109375" style="33" customWidth="1"/>
    <col min="12037" max="12037" width="9.140625" style="33"/>
    <col min="12038" max="12038" width="2.7109375" style="33" customWidth="1"/>
    <col min="12039" max="12039" width="14.7109375" style="33" customWidth="1"/>
    <col min="12040" max="12040" width="8.42578125" style="33" bestFit="1" customWidth="1"/>
    <col min="12041" max="12041" width="14.7109375" style="33" customWidth="1"/>
    <col min="12042" max="12042" width="13" style="33" customWidth="1"/>
    <col min="12043" max="12043" width="14.7109375" style="33" customWidth="1"/>
    <col min="12044" max="12044" width="10.140625" style="33" bestFit="1" customWidth="1"/>
    <col min="12045" max="12045" width="9.28515625" style="33" bestFit="1" customWidth="1"/>
    <col min="12046" max="12288" width="9.140625" style="33"/>
    <col min="12289" max="12289" width="42" style="33" customWidth="1"/>
    <col min="12290" max="12290" width="8.5703125" style="33" customWidth="1"/>
    <col min="12291" max="12291" width="15.7109375" style="33" customWidth="1"/>
    <col min="12292" max="12292" width="14.7109375" style="33" customWidth="1"/>
    <col min="12293" max="12293" width="9.140625" style="33"/>
    <col min="12294" max="12294" width="2.7109375" style="33" customWidth="1"/>
    <col min="12295" max="12295" width="14.7109375" style="33" customWidth="1"/>
    <col min="12296" max="12296" width="8.42578125" style="33" bestFit="1" customWidth="1"/>
    <col min="12297" max="12297" width="14.7109375" style="33" customWidth="1"/>
    <col min="12298" max="12298" width="13" style="33" customWidth="1"/>
    <col min="12299" max="12299" width="14.7109375" style="33" customWidth="1"/>
    <col min="12300" max="12300" width="10.140625" style="33" bestFit="1" customWidth="1"/>
    <col min="12301" max="12301" width="9.28515625" style="33" bestFit="1" customWidth="1"/>
    <col min="12302" max="12544" width="9.140625" style="33"/>
    <col min="12545" max="12545" width="42" style="33" customWidth="1"/>
    <col min="12546" max="12546" width="8.5703125" style="33" customWidth="1"/>
    <col min="12547" max="12547" width="15.7109375" style="33" customWidth="1"/>
    <col min="12548" max="12548" width="14.7109375" style="33" customWidth="1"/>
    <col min="12549" max="12549" width="9.140625" style="33"/>
    <col min="12550" max="12550" width="2.7109375" style="33" customWidth="1"/>
    <col min="12551" max="12551" width="14.7109375" style="33" customWidth="1"/>
    <col min="12552" max="12552" width="8.42578125" style="33" bestFit="1" customWidth="1"/>
    <col min="12553" max="12553" width="14.7109375" style="33" customWidth="1"/>
    <col min="12554" max="12554" width="13" style="33" customWidth="1"/>
    <col min="12555" max="12555" width="14.7109375" style="33" customWidth="1"/>
    <col min="12556" max="12556" width="10.140625" style="33" bestFit="1" customWidth="1"/>
    <col min="12557" max="12557" width="9.28515625" style="33" bestFit="1" customWidth="1"/>
    <col min="12558" max="12800" width="9.140625" style="33"/>
    <col min="12801" max="12801" width="42" style="33" customWidth="1"/>
    <col min="12802" max="12802" width="8.5703125" style="33" customWidth="1"/>
    <col min="12803" max="12803" width="15.7109375" style="33" customWidth="1"/>
    <col min="12804" max="12804" width="14.7109375" style="33" customWidth="1"/>
    <col min="12805" max="12805" width="9.140625" style="33"/>
    <col min="12806" max="12806" width="2.7109375" style="33" customWidth="1"/>
    <col min="12807" max="12807" width="14.7109375" style="33" customWidth="1"/>
    <col min="12808" max="12808" width="8.42578125" style="33" bestFit="1" customWidth="1"/>
    <col min="12809" max="12809" width="14.7109375" style="33" customWidth="1"/>
    <col min="12810" max="12810" width="13" style="33" customWidth="1"/>
    <col min="12811" max="12811" width="14.7109375" style="33" customWidth="1"/>
    <col min="12812" max="12812" width="10.140625" style="33" bestFit="1" customWidth="1"/>
    <col min="12813" max="12813" width="9.28515625" style="33" bestFit="1" customWidth="1"/>
    <col min="12814" max="13056" width="9.140625" style="33"/>
    <col min="13057" max="13057" width="42" style="33" customWidth="1"/>
    <col min="13058" max="13058" width="8.5703125" style="33" customWidth="1"/>
    <col min="13059" max="13059" width="15.7109375" style="33" customWidth="1"/>
    <col min="13060" max="13060" width="14.7109375" style="33" customWidth="1"/>
    <col min="13061" max="13061" width="9.140625" style="33"/>
    <col min="13062" max="13062" width="2.7109375" style="33" customWidth="1"/>
    <col min="13063" max="13063" width="14.7109375" style="33" customWidth="1"/>
    <col min="13064" max="13064" width="8.42578125" style="33" bestFit="1" customWidth="1"/>
    <col min="13065" max="13065" width="14.7109375" style="33" customWidth="1"/>
    <col min="13066" max="13066" width="13" style="33" customWidth="1"/>
    <col min="13067" max="13067" width="14.7109375" style="33" customWidth="1"/>
    <col min="13068" max="13068" width="10.140625" style="33" bestFit="1" customWidth="1"/>
    <col min="13069" max="13069" width="9.28515625" style="33" bestFit="1" customWidth="1"/>
    <col min="13070" max="13312" width="9.140625" style="33"/>
    <col min="13313" max="13313" width="42" style="33" customWidth="1"/>
    <col min="13314" max="13314" width="8.5703125" style="33" customWidth="1"/>
    <col min="13315" max="13315" width="15.7109375" style="33" customWidth="1"/>
    <col min="13316" max="13316" width="14.7109375" style="33" customWidth="1"/>
    <col min="13317" max="13317" width="9.140625" style="33"/>
    <col min="13318" max="13318" width="2.7109375" style="33" customWidth="1"/>
    <col min="13319" max="13319" width="14.7109375" style="33" customWidth="1"/>
    <col min="13320" max="13320" width="8.42578125" style="33" bestFit="1" customWidth="1"/>
    <col min="13321" max="13321" width="14.7109375" style="33" customWidth="1"/>
    <col min="13322" max="13322" width="13" style="33" customWidth="1"/>
    <col min="13323" max="13323" width="14.7109375" style="33" customWidth="1"/>
    <col min="13324" max="13324" width="10.140625" style="33" bestFit="1" customWidth="1"/>
    <col min="13325" max="13325" width="9.28515625" style="33" bestFit="1" customWidth="1"/>
    <col min="13326" max="13568" width="9.140625" style="33"/>
    <col min="13569" max="13569" width="42" style="33" customWidth="1"/>
    <col min="13570" max="13570" width="8.5703125" style="33" customWidth="1"/>
    <col min="13571" max="13571" width="15.7109375" style="33" customWidth="1"/>
    <col min="13572" max="13572" width="14.7109375" style="33" customWidth="1"/>
    <col min="13573" max="13573" width="9.140625" style="33"/>
    <col min="13574" max="13574" width="2.7109375" style="33" customWidth="1"/>
    <col min="13575" max="13575" width="14.7109375" style="33" customWidth="1"/>
    <col min="13576" max="13576" width="8.42578125" style="33" bestFit="1" customWidth="1"/>
    <col min="13577" max="13577" width="14.7109375" style="33" customWidth="1"/>
    <col min="13578" max="13578" width="13" style="33" customWidth="1"/>
    <col min="13579" max="13579" width="14.7109375" style="33" customWidth="1"/>
    <col min="13580" max="13580" width="10.140625" style="33" bestFit="1" customWidth="1"/>
    <col min="13581" max="13581" width="9.28515625" style="33" bestFit="1" customWidth="1"/>
    <col min="13582" max="13824" width="9.140625" style="33"/>
    <col min="13825" max="13825" width="42" style="33" customWidth="1"/>
    <col min="13826" max="13826" width="8.5703125" style="33" customWidth="1"/>
    <col min="13827" max="13827" width="15.7109375" style="33" customWidth="1"/>
    <col min="13828" max="13828" width="14.7109375" style="33" customWidth="1"/>
    <col min="13829" max="13829" width="9.140625" style="33"/>
    <col min="13830" max="13830" width="2.7109375" style="33" customWidth="1"/>
    <col min="13831" max="13831" width="14.7109375" style="33" customWidth="1"/>
    <col min="13832" max="13832" width="8.42578125" style="33" bestFit="1" customWidth="1"/>
    <col min="13833" max="13833" width="14.7109375" style="33" customWidth="1"/>
    <col min="13834" max="13834" width="13" style="33" customWidth="1"/>
    <col min="13835" max="13835" width="14.7109375" style="33" customWidth="1"/>
    <col min="13836" max="13836" width="10.140625" style="33" bestFit="1" customWidth="1"/>
    <col min="13837" max="13837" width="9.28515625" style="33" bestFit="1" customWidth="1"/>
    <col min="13838" max="14080" width="9.140625" style="33"/>
    <col min="14081" max="14081" width="42" style="33" customWidth="1"/>
    <col min="14082" max="14082" width="8.5703125" style="33" customWidth="1"/>
    <col min="14083" max="14083" width="15.7109375" style="33" customWidth="1"/>
    <col min="14084" max="14084" width="14.7109375" style="33" customWidth="1"/>
    <col min="14085" max="14085" width="9.140625" style="33"/>
    <col min="14086" max="14086" width="2.7109375" style="33" customWidth="1"/>
    <col min="14087" max="14087" width="14.7109375" style="33" customWidth="1"/>
    <col min="14088" max="14088" width="8.42578125" style="33" bestFit="1" customWidth="1"/>
    <col min="14089" max="14089" width="14.7109375" style="33" customWidth="1"/>
    <col min="14090" max="14090" width="13" style="33" customWidth="1"/>
    <col min="14091" max="14091" width="14.7109375" style="33" customWidth="1"/>
    <col min="14092" max="14092" width="10.140625" style="33" bestFit="1" customWidth="1"/>
    <col min="14093" max="14093" width="9.28515625" style="33" bestFit="1" customWidth="1"/>
    <col min="14094" max="14336" width="9.140625" style="33"/>
    <col min="14337" max="14337" width="42" style="33" customWidth="1"/>
    <col min="14338" max="14338" width="8.5703125" style="33" customWidth="1"/>
    <col min="14339" max="14339" width="15.7109375" style="33" customWidth="1"/>
    <col min="14340" max="14340" width="14.7109375" style="33" customWidth="1"/>
    <col min="14341" max="14341" width="9.140625" style="33"/>
    <col min="14342" max="14342" width="2.7109375" style="33" customWidth="1"/>
    <col min="14343" max="14343" width="14.7109375" style="33" customWidth="1"/>
    <col min="14344" max="14344" width="8.42578125" style="33" bestFit="1" customWidth="1"/>
    <col min="14345" max="14345" width="14.7109375" style="33" customWidth="1"/>
    <col min="14346" max="14346" width="13" style="33" customWidth="1"/>
    <col min="14347" max="14347" width="14.7109375" style="33" customWidth="1"/>
    <col min="14348" max="14348" width="10.140625" style="33" bestFit="1" customWidth="1"/>
    <col min="14349" max="14349" width="9.28515625" style="33" bestFit="1" customWidth="1"/>
    <col min="14350" max="14592" width="9.140625" style="33"/>
    <col min="14593" max="14593" width="42" style="33" customWidth="1"/>
    <col min="14594" max="14594" width="8.5703125" style="33" customWidth="1"/>
    <col min="14595" max="14595" width="15.7109375" style="33" customWidth="1"/>
    <col min="14596" max="14596" width="14.7109375" style="33" customWidth="1"/>
    <col min="14597" max="14597" width="9.140625" style="33"/>
    <col min="14598" max="14598" width="2.7109375" style="33" customWidth="1"/>
    <col min="14599" max="14599" width="14.7109375" style="33" customWidth="1"/>
    <col min="14600" max="14600" width="8.42578125" style="33" bestFit="1" customWidth="1"/>
    <col min="14601" max="14601" width="14.7109375" style="33" customWidth="1"/>
    <col min="14602" max="14602" width="13" style="33" customWidth="1"/>
    <col min="14603" max="14603" width="14.7109375" style="33" customWidth="1"/>
    <col min="14604" max="14604" width="10.140625" style="33" bestFit="1" customWidth="1"/>
    <col min="14605" max="14605" width="9.28515625" style="33" bestFit="1" customWidth="1"/>
    <col min="14606" max="14848" width="9.140625" style="33"/>
    <col min="14849" max="14849" width="42" style="33" customWidth="1"/>
    <col min="14850" max="14850" width="8.5703125" style="33" customWidth="1"/>
    <col min="14851" max="14851" width="15.7109375" style="33" customWidth="1"/>
    <col min="14852" max="14852" width="14.7109375" style="33" customWidth="1"/>
    <col min="14853" max="14853" width="9.140625" style="33"/>
    <col min="14854" max="14854" width="2.7109375" style="33" customWidth="1"/>
    <col min="14855" max="14855" width="14.7109375" style="33" customWidth="1"/>
    <col min="14856" max="14856" width="8.42578125" style="33" bestFit="1" customWidth="1"/>
    <col min="14857" max="14857" width="14.7109375" style="33" customWidth="1"/>
    <col min="14858" max="14858" width="13" style="33" customWidth="1"/>
    <col min="14859" max="14859" width="14.7109375" style="33" customWidth="1"/>
    <col min="14860" max="14860" width="10.140625" style="33" bestFit="1" customWidth="1"/>
    <col min="14861" max="14861" width="9.28515625" style="33" bestFit="1" customWidth="1"/>
    <col min="14862" max="15104" width="9.140625" style="33"/>
    <col min="15105" max="15105" width="42" style="33" customWidth="1"/>
    <col min="15106" max="15106" width="8.5703125" style="33" customWidth="1"/>
    <col min="15107" max="15107" width="15.7109375" style="33" customWidth="1"/>
    <col min="15108" max="15108" width="14.7109375" style="33" customWidth="1"/>
    <col min="15109" max="15109" width="9.140625" style="33"/>
    <col min="15110" max="15110" width="2.7109375" style="33" customWidth="1"/>
    <col min="15111" max="15111" width="14.7109375" style="33" customWidth="1"/>
    <col min="15112" max="15112" width="8.42578125" style="33" bestFit="1" customWidth="1"/>
    <col min="15113" max="15113" width="14.7109375" style="33" customWidth="1"/>
    <col min="15114" max="15114" width="13" style="33" customWidth="1"/>
    <col min="15115" max="15115" width="14.7109375" style="33" customWidth="1"/>
    <col min="15116" max="15116" width="10.140625" style="33" bestFit="1" customWidth="1"/>
    <col min="15117" max="15117" width="9.28515625" style="33" bestFit="1" customWidth="1"/>
    <col min="15118" max="15360" width="9.140625" style="33"/>
    <col min="15361" max="15361" width="42" style="33" customWidth="1"/>
    <col min="15362" max="15362" width="8.5703125" style="33" customWidth="1"/>
    <col min="15363" max="15363" width="15.7109375" style="33" customWidth="1"/>
    <col min="15364" max="15364" width="14.7109375" style="33" customWidth="1"/>
    <col min="15365" max="15365" width="9.140625" style="33"/>
    <col min="15366" max="15366" width="2.7109375" style="33" customWidth="1"/>
    <col min="15367" max="15367" width="14.7109375" style="33" customWidth="1"/>
    <col min="15368" max="15368" width="8.42578125" style="33" bestFit="1" customWidth="1"/>
    <col min="15369" max="15369" width="14.7109375" style="33" customWidth="1"/>
    <col min="15370" max="15370" width="13" style="33" customWidth="1"/>
    <col min="15371" max="15371" width="14.7109375" style="33" customWidth="1"/>
    <col min="15372" max="15372" width="10.140625" style="33" bestFit="1" customWidth="1"/>
    <col min="15373" max="15373" width="9.28515625" style="33" bestFit="1" customWidth="1"/>
    <col min="15374" max="15616" width="9.140625" style="33"/>
    <col min="15617" max="15617" width="42" style="33" customWidth="1"/>
    <col min="15618" max="15618" width="8.5703125" style="33" customWidth="1"/>
    <col min="15619" max="15619" width="15.7109375" style="33" customWidth="1"/>
    <col min="15620" max="15620" width="14.7109375" style="33" customWidth="1"/>
    <col min="15621" max="15621" width="9.140625" style="33"/>
    <col min="15622" max="15622" width="2.7109375" style="33" customWidth="1"/>
    <col min="15623" max="15623" width="14.7109375" style="33" customWidth="1"/>
    <col min="15624" max="15624" width="8.42578125" style="33" bestFit="1" customWidth="1"/>
    <col min="15625" max="15625" width="14.7109375" style="33" customWidth="1"/>
    <col min="15626" max="15626" width="13" style="33" customWidth="1"/>
    <col min="15627" max="15627" width="14.7109375" style="33" customWidth="1"/>
    <col min="15628" max="15628" width="10.140625" style="33" bestFit="1" customWidth="1"/>
    <col min="15629" max="15629" width="9.28515625" style="33" bestFit="1" customWidth="1"/>
    <col min="15630" max="15872" width="9.140625" style="33"/>
    <col min="15873" max="15873" width="42" style="33" customWidth="1"/>
    <col min="15874" max="15874" width="8.5703125" style="33" customWidth="1"/>
    <col min="15875" max="15875" width="15.7109375" style="33" customWidth="1"/>
    <col min="15876" max="15876" width="14.7109375" style="33" customWidth="1"/>
    <col min="15877" max="15877" width="9.140625" style="33"/>
    <col min="15878" max="15878" width="2.7109375" style="33" customWidth="1"/>
    <col min="15879" max="15879" width="14.7109375" style="33" customWidth="1"/>
    <col min="15880" max="15880" width="8.42578125" style="33" bestFit="1" customWidth="1"/>
    <col min="15881" max="15881" width="14.7109375" style="33" customWidth="1"/>
    <col min="15882" max="15882" width="13" style="33" customWidth="1"/>
    <col min="15883" max="15883" width="14.7109375" style="33" customWidth="1"/>
    <col min="15884" max="15884" width="10.140625" style="33" bestFit="1" customWidth="1"/>
    <col min="15885" max="15885" width="9.28515625" style="33" bestFit="1" customWidth="1"/>
    <col min="15886" max="16128" width="9.140625" style="33"/>
    <col min="16129" max="16129" width="42" style="33" customWidth="1"/>
    <col min="16130" max="16130" width="8.5703125" style="33" customWidth="1"/>
    <col min="16131" max="16131" width="15.7109375" style="33" customWidth="1"/>
    <col min="16132" max="16132" width="14.7109375" style="33" customWidth="1"/>
    <col min="16133" max="16133" width="9.140625" style="33"/>
    <col min="16134" max="16134" width="2.7109375" style="33" customWidth="1"/>
    <col min="16135" max="16135" width="14.7109375" style="33" customWidth="1"/>
    <col min="16136" max="16136" width="8.42578125" style="33" bestFit="1" customWidth="1"/>
    <col min="16137" max="16137" width="14.7109375" style="33" customWidth="1"/>
    <col min="16138" max="16138" width="13" style="33" customWidth="1"/>
    <col min="16139" max="16139" width="14.7109375" style="33" customWidth="1"/>
    <col min="16140" max="16140" width="10.140625" style="33" bestFit="1" customWidth="1"/>
    <col min="16141" max="16141" width="9.28515625" style="33" bestFit="1" customWidth="1"/>
    <col min="16142" max="16384" width="9.140625" style="33"/>
  </cols>
  <sheetData>
    <row r="1" spans="1:13" x14ac:dyDescent="0.25">
      <c r="A1" s="29" t="s">
        <v>75</v>
      </c>
      <c r="I1" s="34" t="s">
        <v>176</v>
      </c>
    </row>
    <row r="2" spans="1:13" x14ac:dyDescent="0.25">
      <c r="A2" s="29" t="s">
        <v>77</v>
      </c>
      <c r="G2" s="46"/>
      <c r="K2" s="35"/>
    </row>
    <row r="3" spans="1:13" x14ac:dyDescent="0.25">
      <c r="A3" s="36" t="s">
        <v>177</v>
      </c>
      <c r="G3" s="55"/>
      <c r="K3" s="37"/>
    </row>
    <row r="4" spans="1:13" x14ac:dyDescent="0.25">
      <c r="G4" s="46"/>
    </row>
    <row r="5" spans="1:13" x14ac:dyDescent="0.25">
      <c r="E5" s="38" t="s">
        <v>79</v>
      </c>
      <c r="G5" s="47"/>
      <c r="I5" s="30"/>
      <c r="J5" s="30"/>
    </row>
    <row r="6" spans="1:13" ht="45" x14ac:dyDescent="0.2">
      <c r="B6" s="111" t="s">
        <v>80</v>
      </c>
      <c r="C6" s="112" t="s">
        <v>81</v>
      </c>
      <c r="D6" s="113" t="s">
        <v>178</v>
      </c>
      <c r="E6" s="114" t="s">
        <v>83</v>
      </c>
      <c r="F6" s="115"/>
      <c r="G6" s="116" t="s">
        <v>84</v>
      </c>
      <c r="H6" s="112"/>
      <c r="I6" s="111" t="s">
        <v>85</v>
      </c>
      <c r="J6" s="30"/>
      <c r="K6" s="30"/>
    </row>
    <row r="7" spans="1:13" x14ac:dyDescent="0.25">
      <c r="D7" s="44"/>
      <c r="G7" s="46"/>
    </row>
    <row r="8" spans="1:13" x14ac:dyDescent="0.25">
      <c r="A8" s="45" t="s">
        <v>86</v>
      </c>
      <c r="D8" s="44"/>
      <c r="G8" s="46"/>
    </row>
    <row r="9" spans="1:13" x14ac:dyDescent="0.25">
      <c r="A9" s="46" t="s">
        <v>87</v>
      </c>
      <c r="B9" s="47">
        <v>5016</v>
      </c>
      <c r="C9" s="88" t="s">
        <v>163</v>
      </c>
      <c r="D9" s="93">
        <v>2530.9</v>
      </c>
      <c r="E9" s="90">
        <v>1</v>
      </c>
      <c r="F9" s="91"/>
      <c r="G9" s="92">
        <f t="shared" ref="G9:G22" si="0">D9*E9</f>
        <v>2530.9</v>
      </c>
      <c r="I9" s="31">
        <f t="shared" ref="I9:I22" si="1">D9-G9</f>
        <v>0</v>
      </c>
      <c r="J9" s="31"/>
      <c r="K9" s="31"/>
    </row>
    <row r="10" spans="1:13" hidden="1" x14ac:dyDescent="0.25">
      <c r="A10" s="46" t="s">
        <v>88</v>
      </c>
      <c r="B10" s="47">
        <v>5017</v>
      </c>
      <c r="C10" s="88" t="s">
        <v>164</v>
      </c>
      <c r="D10" s="93">
        <v>0</v>
      </c>
      <c r="E10" s="90">
        <v>1</v>
      </c>
      <c r="F10" s="91"/>
      <c r="G10" s="92">
        <f t="shared" si="0"/>
        <v>0</v>
      </c>
      <c r="I10" s="31">
        <f t="shared" si="1"/>
        <v>0</v>
      </c>
      <c r="J10" s="31"/>
      <c r="K10" s="31"/>
    </row>
    <row r="11" spans="1:13" x14ac:dyDescent="0.25">
      <c r="A11" s="46" t="s">
        <v>89</v>
      </c>
      <c r="B11" s="47">
        <v>5020</v>
      </c>
      <c r="C11" s="88" t="s">
        <v>165</v>
      </c>
      <c r="D11" s="93">
        <v>145332.6</v>
      </c>
      <c r="E11" s="90">
        <v>1</v>
      </c>
      <c r="F11" s="91"/>
      <c r="G11" s="92">
        <f t="shared" si="0"/>
        <v>145332.6</v>
      </c>
      <c r="I11" s="31">
        <f t="shared" si="1"/>
        <v>0</v>
      </c>
      <c r="J11" s="31"/>
      <c r="K11" s="31"/>
      <c r="L11" s="46"/>
      <c r="M11" s="51"/>
    </row>
    <row r="12" spans="1:13" x14ac:dyDescent="0.25">
      <c r="A12" s="46" t="s">
        <v>46</v>
      </c>
      <c r="B12" s="47">
        <v>5021</v>
      </c>
      <c r="C12" s="88" t="s">
        <v>90</v>
      </c>
      <c r="D12" s="93">
        <v>47362.21</v>
      </c>
      <c r="E12" s="94">
        <f>(1-'[4]2. Hours'!$M$23)</f>
        <v>0.8679701140044408</v>
      </c>
      <c r="F12" s="95"/>
      <c r="G12" s="92">
        <f t="shared" si="0"/>
        <v>41108.982813202267</v>
      </c>
      <c r="H12" s="46"/>
      <c r="I12" s="55">
        <f t="shared" si="1"/>
        <v>6253.2271867977324</v>
      </c>
      <c r="J12" s="31"/>
      <c r="K12" s="31"/>
      <c r="L12" s="46"/>
      <c r="M12" s="46"/>
    </row>
    <row r="13" spans="1:13" x14ac:dyDescent="0.25">
      <c r="A13" s="46" t="s">
        <v>91</v>
      </c>
      <c r="B13" s="47">
        <v>5022</v>
      </c>
      <c r="C13" s="88" t="s">
        <v>92</v>
      </c>
      <c r="D13" s="93">
        <v>29572.6</v>
      </c>
      <c r="E13" s="94">
        <f>(1-'[4]2. Hours'!$M$23)</f>
        <v>0.8679701140044408</v>
      </c>
      <c r="F13" s="95"/>
      <c r="G13" s="92">
        <f t="shared" si="0"/>
        <v>25668.132993407726</v>
      </c>
      <c r="H13" s="46"/>
      <c r="I13" s="55">
        <f t="shared" si="1"/>
        <v>3904.4670065922728</v>
      </c>
      <c r="J13" s="31"/>
      <c r="K13" s="31"/>
      <c r="L13" s="46"/>
      <c r="M13" s="46"/>
    </row>
    <row r="14" spans="1:13" x14ac:dyDescent="0.25">
      <c r="A14" s="46" t="s">
        <v>93</v>
      </c>
      <c r="B14" s="47">
        <v>5025</v>
      </c>
      <c r="C14" s="88">
        <v>5025</v>
      </c>
      <c r="D14" s="93">
        <v>7381.38</v>
      </c>
      <c r="E14" s="94">
        <f>(1-'[4]2. Hours'!$M$23)</f>
        <v>0.8679701140044408</v>
      </c>
      <c r="F14" s="95"/>
      <c r="G14" s="92">
        <f t="shared" si="0"/>
        <v>6406.8172401100992</v>
      </c>
      <c r="H14" s="46"/>
      <c r="I14" s="55">
        <f t="shared" si="1"/>
        <v>974.56275988990092</v>
      </c>
      <c r="J14" s="31"/>
      <c r="K14" s="31"/>
    </row>
    <row r="15" spans="1:13" x14ac:dyDescent="0.25">
      <c r="A15" s="46" t="s">
        <v>94</v>
      </c>
      <c r="B15" s="47">
        <v>5026</v>
      </c>
      <c r="C15" s="88">
        <v>5026</v>
      </c>
      <c r="D15" s="93">
        <v>1458.99</v>
      </c>
      <c r="E15" s="94">
        <v>0</v>
      </c>
      <c r="F15" s="95"/>
      <c r="G15" s="92">
        <f t="shared" si="0"/>
        <v>0</v>
      </c>
      <c r="H15" s="46"/>
      <c r="I15" s="55">
        <f t="shared" si="1"/>
        <v>1458.99</v>
      </c>
      <c r="J15" s="31"/>
      <c r="K15" s="31"/>
    </row>
    <row r="16" spans="1:13" hidden="1" x14ac:dyDescent="0.25">
      <c r="A16" s="46" t="s">
        <v>95</v>
      </c>
      <c r="B16" s="47">
        <v>5027</v>
      </c>
      <c r="C16" s="88">
        <v>5027</v>
      </c>
      <c r="D16" s="96">
        <v>0</v>
      </c>
      <c r="E16" s="94">
        <v>0</v>
      </c>
      <c r="F16" s="95"/>
      <c r="G16" s="92">
        <f t="shared" si="0"/>
        <v>0</v>
      </c>
      <c r="H16" s="46"/>
      <c r="I16" s="55">
        <f t="shared" si="1"/>
        <v>0</v>
      </c>
      <c r="J16" s="31"/>
      <c r="K16" s="31"/>
    </row>
    <row r="17" spans="1:11" hidden="1" x14ac:dyDescent="0.25">
      <c r="A17" s="46" t="s">
        <v>96</v>
      </c>
      <c r="B17" s="47">
        <v>5028</v>
      </c>
      <c r="C17" s="88">
        <v>5028</v>
      </c>
      <c r="D17" s="96">
        <v>0</v>
      </c>
      <c r="E17" s="94">
        <v>0</v>
      </c>
      <c r="F17" s="95"/>
      <c r="G17" s="92">
        <f t="shared" si="0"/>
        <v>0</v>
      </c>
      <c r="H17" s="46"/>
      <c r="I17" s="55">
        <f t="shared" si="1"/>
        <v>0</v>
      </c>
      <c r="J17" s="31"/>
      <c r="K17" s="31"/>
    </row>
    <row r="18" spans="1:11" x14ac:dyDescent="0.25">
      <c r="A18" s="46" t="s">
        <v>166</v>
      </c>
      <c r="B18" s="47">
        <v>5040</v>
      </c>
      <c r="C18" s="88">
        <v>5040</v>
      </c>
      <c r="D18" s="93">
        <v>0</v>
      </c>
      <c r="E18" s="94">
        <v>1</v>
      </c>
      <c r="F18" s="95"/>
      <c r="G18" s="92">
        <f>D18*E18</f>
        <v>0</v>
      </c>
      <c r="H18" s="46"/>
      <c r="I18" s="55">
        <f t="shared" si="1"/>
        <v>0</v>
      </c>
      <c r="J18" s="31"/>
      <c r="K18" s="31"/>
    </row>
    <row r="19" spans="1:11" x14ac:dyDescent="0.25">
      <c r="A19" s="46" t="s">
        <v>98</v>
      </c>
      <c r="B19" s="47">
        <v>5065</v>
      </c>
      <c r="C19" s="88">
        <v>5065</v>
      </c>
      <c r="D19" s="93">
        <v>1675.4</v>
      </c>
      <c r="E19" s="94">
        <v>1</v>
      </c>
      <c r="F19" s="95"/>
      <c r="G19" s="92">
        <f t="shared" si="0"/>
        <v>1675.4</v>
      </c>
      <c r="H19" s="46"/>
      <c r="I19" s="55">
        <f t="shared" si="1"/>
        <v>0</v>
      </c>
      <c r="J19" s="31"/>
      <c r="K19" s="31"/>
    </row>
    <row r="20" spans="1:11" x14ac:dyDescent="0.25">
      <c r="A20" s="46" t="s">
        <v>99</v>
      </c>
      <c r="B20" s="47">
        <v>5066</v>
      </c>
      <c r="C20" s="88">
        <v>5066</v>
      </c>
      <c r="D20" s="93">
        <v>0</v>
      </c>
      <c r="E20" s="94">
        <v>1</v>
      </c>
      <c r="F20" s="95"/>
      <c r="G20" s="92">
        <f t="shared" si="0"/>
        <v>0</v>
      </c>
      <c r="H20" s="46"/>
      <c r="I20" s="55">
        <f t="shared" si="1"/>
        <v>0</v>
      </c>
      <c r="J20" s="31"/>
      <c r="K20" s="31"/>
    </row>
    <row r="21" spans="1:11" x14ac:dyDescent="0.25">
      <c r="A21" s="46" t="s">
        <v>100</v>
      </c>
      <c r="B21" s="47">
        <v>5097</v>
      </c>
      <c r="C21" s="88" t="s">
        <v>101</v>
      </c>
      <c r="D21" s="93">
        <v>16615.84</v>
      </c>
      <c r="E21" s="94">
        <f>(1-'[4]2. Hours'!$M$23)</f>
        <v>0.8679701140044408</v>
      </c>
      <c r="F21" s="91"/>
      <c r="G21" s="92">
        <f t="shared" si="0"/>
        <v>14422.052539079548</v>
      </c>
      <c r="I21" s="31">
        <f t="shared" si="1"/>
        <v>2193.7874609204518</v>
      </c>
      <c r="J21" s="31"/>
      <c r="K21" s="31"/>
    </row>
    <row r="22" spans="1:11" x14ac:dyDescent="0.25">
      <c r="A22" s="46" t="s">
        <v>102</v>
      </c>
      <c r="B22" s="47">
        <v>5098</v>
      </c>
      <c r="C22" s="88" t="s">
        <v>103</v>
      </c>
      <c r="D22" s="93">
        <v>8100</v>
      </c>
      <c r="E22" s="94">
        <v>1</v>
      </c>
      <c r="F22" s="91"/>
      <c r="G22" s="92">
        <f t="shared" si="0"/>
        <v>8100</v>
      </c>
      <c r="I22" s="31">
        <f t="shared" si="1"/>
        <v>0</v>
      </c>
      <c r="J22" s="31"/>
      <c r="K22" s="31"/>
    </row>
    <row r="23" spans="1:11" hidden="1" x14ac:dyDescent="0.25">
      <c r="A23" s="46"/>
      <c r="B23" s="47"/>
      <c r="C23" s="88"/>
      <c r="D23" s="96"/>
      <c r="E23" s="94"/>
      <c r="F23" s="91"/>
      <c r="G23" s="92"/>
      <c r="I23" s="31"/>
      <c r="J23" s="31"/>
      <c r="K23" s="31"/>
    </row>
    <row r="24" spans="1:11" hidden="1" x14ac:dyDescent="0.25">
      <c r="A24" s="46" t="s">
        <v>104</v>
      </c>
      <c r="B24" s="47">
        <v>5191</v>
      </c>
      <c r="C24" s="88"/>
      <c r="D24" s="96">
        <v>0</v>
      </c>
      <c r="E24" s="94">
        <v>0</v>
      </c>
      <c r="F24" s="91"/>
      <c r="G24" s="92">
        <f t="shared" ref="G24:G42" si="2">D24*E24</f>
        <v>0</v>
      </c>
      <c r="I24" s="31">
        <f t="shared" ref="I24:I41" si="3">D24-G24</f>
        <v>0</v>
      </c>
      <c r="J24" s="31"/>
      <c r="K24" s="31"/>
    </row>
    <row r="25" spans="1:11" hidden="1" x14ac:dyDescent="0.25">
      <c r="A25" s="46" t="s">
        <v>105</v>
      </c>
      <c r="B25" s="47">
        <v>5193</v>
      </c>
      <c r="C25" s="88"/>
      <c r="D25" s="96">
        <v>0</v>
      </c>
      <c r="E25" s="94">
        <v>0</v>
      </c>
      <c r="F25" s="91"/>
      <c r="G25" s="92">
        <f t="shared" si="2"/>
        <v>0</v>
      </c>
      <c r="I25" s="31">
        <f t="shared" si="3"/>
        <v>0</v>
      </c>
      <c r="J25" s="31"/>
      <c r="K25" s="31"/>
    </row>
    <row r="26" spans="1:11" x14ac:dyDescent="0.25">
      <c r="A26" s="46" t="s">
        <v>106</v>
      </c>
      <c r="B26" s="47">
        <v>5194</v>
      </c>
      <c r="C26" s="88">
        <v>5194</v>
      </c>
      <c r="D26" s="93">
        <v>11727.23</v>
      </c>
      <c r="E26" s="94">
        <v>0</v>
      </c>
      <c r="F26" s="91"/>
      <c r="G26" s="92">
        <f t="shared" si="2"/>
        <v>0</v>
      </c>
      <c r="I26" s="31">
        <f t="shared" si="3"/>
        <v>11727.23</v>
      </c>
      <c r="J26" s="31"/>
      <c r="K26" s="31"/>
    </row>
    <row r="27" spans="1:11" x14ac:dyDescent="0.25">
      <c r="A27" s="46" t="s">
        <v>107</v>
      </c>
      <c r="B27" s="47">
        <v>5195</v>
      </c>
      <c r="C27" s="88">
        <v>5195</v>
      </c>
      <c r="D27" s="93">
        <v>176.7</v>
      </c>
      <c r="E27" s="94">
        <v>0</v>
      </c>
      <c r="F27" s="91"/>
      <c r="G27" s="92">
        <f t="shared" si="2"/>
        <v>0</v>
      </c>
      <c r="I27" s="31">
        <f t="shared" si="3"/>
        <v>176.7</v>
      </c>
      <c r="J27" s="31"/>
      <c r="K27" s="31"/>
    </row>
    <row r="28" spans="1:11" x14ac:dyDescent="0.25">
      <c r="A28" s="46" t="s">
        <v>108</v>
      </c>
      <c r="B28" s="47">
        <v>5310</v>
      </c>
      <c r="C28" s="88">
        <v>5310</v>
      </c>
      <c r="D28" s="93">
        <v>1246.3</v>
      </c>
      <c r="E28" s="94">
        <v>1</v>
      </c>
      <c r="F28" s="91"/>
      <c r="G28" s="92">
        <f t="shared" si="2"/>
        <v>1246.3</v>
      </c>
      <c r="I28" s="31">
        <f t="shared" si="3"/>
        <v>0</v>
      </c>
      <c r="J28" s="31"/>
      <c r="K28" s="31"/>
    </row>
    <row r="29" spans="1:11" hidden="1" x14ac:dyDescent="0.25">
      <c r="A29" s="46" t="s">
        <v>109</v>
      </c>
      <c r="B29" s="47">
        <v>5314</v>
      </c>
      <c r="C29" s="88">
        <v>5314</v>
      </c>
      <c r="D29" s="96">
        <v>0</v>
      </c>
      <c r="E29" s="94">
        <v>0</v>
      </c>
      <c r="F29" s="91"/>
      <c r="G29" s="92">
        <f t="shared" si="2"/>
        <v>0</v>
      </c>
      <c r="I29" s="31">
        <f t="shared" si="3"/>
        <v>0</v>
      </c>
      <c r="J29" s="31"/>
      <c r="K29" s="31"/>
    </row>
    <row r="30" spans="1:11" x14ac:dyDescent="0.25">
      <c r="A30" s="46" t="s">
        <v>110</v>
      </c>
      <c r="B30" s="47">
        <v>5315</v>
      </c>
      <c r="C30" s="88">
        <v>5315</v>
      </c>
      <c r="D30" s="93">
        <v>48883.360000000001</v>
      </c>
      <c r="E30" s="94">
        <f>(1-'[4]2. Hours'!$M$23)</f>
        <v>0.8679701140044408</v>
      </c>
      <c r="F30" s="91"/>
      <c r="G30" s="92">
        <f t="shared" si="2"/>
        <v>42429.295552120122</v>
      </c>
      <c r="I30" s="31">
        <f t="shared" si="3"/>
        <v>6454.0644478798786</v>
      </c>
      <c r="J30" s="31"/>
      <c r="K30" s="31"/>
    </row>
    <row r="31" spans="1:11" x14ac:dyDescent="0.25">
      <c r="A31" s="46" t="s">
        <v>111</v>
      </c>
      <c r="B31" s="47">
        <v>5320</v>
      </c>
      <c r="C31" s="88">
        <v>5320</v>
      </c>
      <c r="D31" s="93">
        <v>88.35</v>
      </c>
      <c r="E31" s="94">
        <v>0</v>
      </c>
      <c r="F31" s="91"/>
      <c r="G31" s="92">
        <f t="shared" si="2"/>
        <v>0</v>
      </c>
      <c r="I31" s="31">
        <f t="shared" si="3"/>
        <v>88.35</v>
      </c>
      <c r="J31" s="31"/>
      <c r="K31" s="31"/>
    </row>
    <row r="32" spans="1:11" x14ac:dyDescent="0.25">
      <c r="A32" s="46" t="s">
        <v>112</v>
      </c>
      <c r="B32" s="47">
        <v>5335</v>
      </c>
      <c r="C32" s="88">
        <v>5335</v>
      </c>
      <c r="D32" s="93">
        <v>0</v>
      </c>
      <c r="E32" s="94">
        <v>0</v>
      </c>
      <c r="F32" s="91"/>
      <c r="G32" s="92">
        <f t="shared" si="2"/>
        <v>0</v>
      </c>
      <c r="I32" s="31">
        <f t="shared" si="3"/>
        <v>0</v>
      </c>
      <c r="J32" s="31"/>
      <c r="K32" s="31"/>
    </row>
    <row r="33" spans="1:12" x14ac:dyDescent="0.25">
      <c r="A33" s="46" t="s">
        <v>113</v>
      </c>
      <c r="B33" s="47">
        <v>5410</v>
      </c>
      <c r="C33" s="88">
        <v>5410</v>
      </c>
      <c r="D33" s="93">
        <v>115</v>
      </c>
      <c r="E33" s="94">
        <v>0</v>
      </c>
      <c r="F33" s="91"/>
      <c r="G33" s="92">
        <f t="shared" si="2"/>
        <v>0</v>
      </c>
      <c r="I33" s="31">
        <f t="shared" si="3"/>
        <v>115</v>
      </c>
      <c r="J33" s="31"/>
      <c r="K33" s="31"/>
    </row>
    <row r="34" spans="1:12" hidden="1" x14ac:dyDescent="0.25">
      <c r="A34" s="46" t="s">
        <v>114</v>
      </c>
      <c r="B34" s="47">
        <v>5515</v>
      </c>
      <c r="C34" s="88">
        <v>5515</v>
      </c>
      <c r="D34" s="96">
        <v>0</v>
      </c>
      <c r="E34" s="94">
        <v>0</v>
      </c>
      <c r="F34" s="91"/>
      <c r="G34" s="92">
        <f t="shared" si="2"/>
        <v>0</v>
      </c>
      <c r="I34" s="31">
        <f t="shared" si="3"/>
        <v>0</v>
      </c>
      <c r="J34" s="31"/>
      <c r="K34" s="31"/>
    </row>
    <row r="35" spans="1:12" x14ac:dyDescent="0.25">
      <c r="A35" s="46" t="s">
        <v>115</v>
      </c>
      <c r="B35" s="47">
        <v>5620</v>
      </c>
      <c r="C35" s="88">
        <v>5620</v>
      </c>
      <c r="D35" s="93">
        <v>26165.67</v>
      </c>
      <c r="E35" s="94">
        <f>(1-'[4]2. Hours'!$M$23)</f>
        <v>0.8679701140044408</v>
      </c>
      <c r="F35" s="91"/>
      <c r="G35" s="92">
        <f t="shared" si="2"/>
        <v>22711.019572902576</v>
      </c>
      <c r="I35" s="31">
        <f t="shared" si="3"/>
        <v>3454.6504270974219</v>
      </c>
      <c r="J35" s="31"/>
      <c r="K35" s="31"/>
    </row>
    <row r="36" spans="1:12" x14ac:dyDescent="0.25">
      <c r="A36" s="46" t="s">
        <v>116</v>
      </c>
      <c r="B36" s="47">
        <v>5630</v>
      </c>
      <c r="C36" s="88">
        <v>5630</v>
      </c>
      <c r="D36" s="93">
        <v>5075</v>
      </c>
      <c r="E36" s="94">
        <f>(1-'[4]2. Hours'!$M$23)</f>
        <v>0.8679701140044408</v>
      </c>
      <c r="F36" s="91"/>
      <c r="G36" s="92">
        <f t="shared" si="2"/>
        <v>4404.9483285725373</v>
      </c>
      <c r="I36" s="31">
        <f t="shared" si="3"/>
        <v>670.05167142746268</v>
      </c>
      <c r="J36" s="31"/>
      <c r="K36" s="31"/>
      <c r="L36" s="50"/>
    </row>
    <row r="37" spans="1:12" x14ac:dyDescent="0.25">
      <c r="A37" s="46" t="s">
        <v>117</v>
      </c>
      <c r="B37" s="47">
        <v>5631</v>
      </c>
      <c r="C37" s="88"/>
      <c r="D37" s="93">
        <v>7555</v>
      </c>
      <c r="E37" s="94">
        <v>0</v>
      </c>
      <c r="F37" s="91"/>
      <c r="G37" s="92">
        <f>D37*E37</f>
        <v>0</v>
      </c>
      <c r="I37" s="31">
        <f>D37-G37</f>
        <v>7555</v>
      </c>
      <c r="J37" s="31"/>
      <c r="K37" s="31"/>
      <c r="L37" s="50"/>
    </row>
    <row r="38" spans="1:12" x14ac:dyDescent="0.25">
      <c r="A38" s="46" t="s">
        <v>118</v>
      </c>
      <c r="B38" s="47">
        <v>5635</v>
      </c>
      <c r="C38" s="88">
        <v>5635</v>
      </c>
      <c r="D38" s="93">
        <v>1080</v>
      </c>
      <c r="E38" s="94">
        <f>(1-'[4]2. Hours'!$M$23)</f>
        <v>0.8679701140044408</v>
      </c>
      <c r="F38" s="91"/>
      <c r="G38" s="92">
        <f t="shared" si="2"/>
        <v>937.40772312479601</v>
      </c>
      <c r="H38" s="46"/>
      <c r="I38" s="31">
        <f t="shared" si="3"/>
        <v>142.59227687520399</v>
      </c>
      <c r="J38" s="31"/>
      <c r="K38" s="31"/>
    </row>
    <row r="39" spans="1:12" x14ac:dyDescent="0.25">
      <c r="A39" s="46" t="s">
        <v>119</v>
      </c>
      <c r="B39" s="47">
        <v>5665</v>
      </c>
      <c r="C39" s="88">
        <v>5665</v>
      </c>
      <c r="D39" s="93">
        <v>1880.95</v>
      </c>
      <c r="E39" s="94">
        <f>(1-'[4]2. Hours'!$M$23)</f>
        <v>0.8679701140044408</v>
      </c>
      <c r="F39" s="91"/>
      <c r="G39" s="92">
        <f t="shared" si="2"/>
        <v>1632.6083859366529</v>
      </c>
      <c r="H39" s="46"/>
      <c r="I39" s="31">
        <f t="shared" si="3"/>
        <v>248.34161406334715</v>
      </c>
      <c r="J39" s="31"/>
      <c r="K39" s="31"/>
    </row>
    <row r="40" spans="1:12" x14ac:dyDescent="0.25">
      <c r="A40" s="46" t="s">
        <v>120</v>
      </c>
      <c r="B40" s="47">
        <v>5680</v>
      </c>
      <c r="C40" s="88">
        <v>5680</v>
      </c>
      <c r="D40" s="93">
        <v>690</v>
      </c>
      <c r="E40" s="94">
        <v>0</v>
      </c>
      <c r="F40" s="91"/>
      <c r="G40" s="92">
        <f t="shared" si="2"/>
        <v>0</v>
      </c>
      <c r="H40" s="46"/>
      <c r="I40" s="31">
        <f t="shared" si="3"/>
        <v>690</v>
      </c>
      <c r="J40" s="31"/>
      <c r="K40" s="31"/>
    </row>
    <row r="41" spans="1:12" hidden="1" x14ac:dyDescent="0.25">
      <c r="A41" s="46" t="s">
        <v>121</v>
      </c>
      <c r="B41" s="47">
        <v>5690</v>
      </c>
      <c r="C41" s="88"/>
      <c r="D41" s="96">
        <v>0</v>
      </c>
      <c r="E41" s="94">
        <v>0</v>
      </c>
      <c r="F41" s="91"/>
      <c r="G41" s="92">
        <f t="shared" si="2"/>
        <v>0</v>
      </c>
      <c r="H41" s="46"/>
      <c r="I41" s="31">
        <f t="shared" si="3"/>
        <v>0</v>
      </c>
      <c r="J41" s="31"/>
      <c r="K41" s="31"/>
    </row>
    <row r="42" spans="1:12" x14ac:dyDescent="0.25">
      <c r="A42" s="46" t="s">
        <v>122</v>
      </c>
      <c r="B42" s="47">
        <v>5691</v>
      </c>
      <c r="C42" s="88" t="s">
        <v>123</v>
      </c>
      <c r="D42" s="93">
        <v>8122.92</v>
      </c>
      <c r="E42" s="94">
        <f>(1-'[4]2. Hours'!$M$23)</f>
        <v>0.8679701140044408</v>
      </c>
      <c r="F42" s="91"/>
      <c r="G42" s="92">
        <f t="shared" si="2"/>
        <v>7050.4517984489521</v>
      </c>
      <c r="H42" s="46"/>
      <c r="I42" s="31">
        <f>D42-G42</f>
        <v>1072.468201551048</v>
      </c>
      <c r="J42" s="31"/>
      <c r="K42" s="31"/>
    </row>
    <row r="43" spans="1:12" hidden="1" x14ac:dyDescent="0.25">
      <c r="A43" s="46"/>
      <c r="B43" s="47"/>
      <c r="C43" s="88"/>
      <c r="D43" s="96"/>
      <c r="E43" s="94"/>
      <c r="F43" s="91"/>
      <c r="G43" s="92"/>
      <c r="H43" s="46"/>
      <c r="I43" s="31"/>
      <c r="J43" s="31"/>
      <c r="K43" s="31"/>
    </row>
    <row r="44" spans="1:12" hidden="1" x14ac:dyDescent="0.25">
      <c r="A44" s="46" t="s">
        <v>124</v>
      </c>
      <c r="B44" s="47">
        <v>5694</v>
      </c>
      <c r="C44" s="88"/>
      <c r="D44" s="96">
        <v>0</v>
      </c>
      <c r="E44" s="94">
        <v>0</v>
      </c>
      <c r="F44" s="91"/>
      <c r="G44" s="92">
        <f>D44*E44</f>
        <v>0</v>
      </c>
      <c r="H44" s="46"/>
      <c r="I44" s="31">
        <f>D44-G44</f>
        <v>0</v>
      </c>
      <c r="J44" s="31"/>
      <c r="K44" s="31"/>
    </row>
    <row r="45" spans="1:12" x14ac:dyDescent="0.25">
      <c r="A45" s="46" t="s">
        <v>125</v>
      </c>
      <c r="B45" s="47">
        <v>5695</v>
      </c>
      <c r="C45" s="88">
        <v>5695</v>
      </c>
      <c r="D45" s="117">
        <v>645.91</v>
      </c>
      <c r="E45" s="94">
        <v>0</v>
      </c>
      <c r="F45" s="91"/>
      <c r="G45" s="92"/>
      <c r="H45" s="46"/>
      <c r="I45" s="31">
        <f>D45</f>
        <v>645.91</v>
      </c>
      <c r="J45" s="31"/>
      <c r="K45" s="31"/>
    </row>
    <row r="46" spans="1:12" hidden="1" x14ac:dyDescent="0.25">
      <c r="A46" s="33" t="s">
        <v>126</v>
      </c>
      <c r="B46" s="30">
        <v>5696</v>
      </c>
      <c r="D46" s="57">
        <v>0</v>
      </c>
      <c r="E46" s="53">
        <v>0</v>
      </c>
      <c r="G46" s="54">
        <f>D46*E46</f>
        <v>0</v>
      </c>
      <c r="H46" s="46"/>
      <c r="I46" s="31">
        <f>D46-G46</f>
        <v>0</v>
      </c>
      <c r="J46" s="31"/>
      <c r="K46" s="31"/>
    </row>
    <row r="47" spans="1:12" hidden="1" x14ac:dyDescent="0.25">
      <c r="A47" s="33" t="s">
        <v>127</v>
      </c>
      <c r="B47" s="30">
        <v>5697</v>
      </c>
      <c r="D47" s="57">
        <v>0</v>
      </c>
      <c r="E47" s="53">
        <v>0</v>
      </c>
      <c r="G47" s="54">
        <f>D47*E47</f>
        <v>0</v>
      </c>
      <c r="H47" s="46"/>
      <c r="I47" s="31">
        <f>D47-G47</f>
        <v>0</v>
      </c>
      <c r="J47" s="31"/>
      <c r="K47" s="31"/>
    </row>
    <row r="48" spans="1:12" hidden="1" x14ac:dyDescent="0.25">
      <c r="D48" s="57"/>
      <c r="E48" s="53"/>
      <c r="G48" s="46"/>
      <c r="H48" s="46"/>
      <c r="I48" s="31"/>
      <c r="J48" s="31"/>
      <c r="K48" s="31"/>
    </row>
    <row r="49" spans="1:13" ht="15.75" thickBot="1" x14ac:dyDescent="0.3">
      <c r="A49" s="50"/>
      <c r="B49" s="50"/>
      <c r="C49" s="50"/>
      <c r="D49" s="98">
        <f>SUM(D9:D48)</f>
        <v>373482.30999999988</v>
      </c>
      <c r="E49" s="53"/>
      <c r="G49" s="99">
        <f>SUM(G9:G48)</f>
        <v>325656.91694690526</v>
      </c>
      <c r="H49" s="62" t="s">
        <v>179</v>
      </c>
      <c r="I49" s="61">
        <f>SUM(I9:I48)</f>
        <v>47825.393053094718</v>
      </c>
      <c r="J49" s="31"/>
      <c r="K49" s="31"/>
      <c r="M49" s="50"/>
    </row>
    <row r="50" spans="1:13" ht="15.75" thickTop="1" x14ac:dyDescent="0.25">
      <c r="A50" s="50"/>
      <c r="B50" s="50"/>
      <c r="C50" s="50"/>
      <c r="D50" s="63"/>
      <c r="E50" s="53"/>
      <c r="G50" s="100"/>
      <c r="H50" s="46"/>
      <c r="I50" s="50"/>
      <c r="J50" s="31"/>
      <c r="K50" s="31"/>
    </row>
    <row r="51" spans="1:13" x14ac:dyDescent="0.25">
      <c r="A51" s="45" t="s">
        <v>129</v>
      </c>
      <c r="B51" s="50"/>
      <c r="C51" s="50"/>
      <c r="D51" s="63"/>
      <c r="E51" s="53"/>
      <c r="G51" s="100"/>
      <c r="H51" s="46"/>
      <c r="I51" s="50"/>
      <c r="J51" s="31"/>
      <c r="K51" s="31"/>
    </row>
    <row r="52" spans="1:13" x14ac:dyDescent="0.25">
      <c r="A52" s="46" t="s">
        <v>130</v>
      </c>
      <c r="B52" s="47">
        <v>5605</v>
      </c>
      <c r="C52" s="88">
        <v>5605</v>
      </c>
      <c r="D52" s="93">
        <v>4250</v>
      </c>
      <c r="E52" s="94">
        <v>0</v>
      </c>
      <c r="F52" s="91"/>
      <c r="G52" s="101">
        <f t="shared" ref="G52:G58" si="4">D52*E52</f>
        <v>0</v>
      </c>
      <c r="H52" s="46"/>
      <c r="I52" s="50">
        <f>D52-G52</f>
        <v>4250</v>
      </c>
      <c r="J52" s="31"/>
      <c r="K52" s="31"/>
    </row>
    <row r="53" spans="1:13" x14ac:dyDescent="0.25">
      <c r="A53" s="46" t="s">
        <v>131</v>
      </c>
      <c r="B53" s="47">
        <v>5610</v>
      </c>
      <c r="C53" s="88">
        <v>5610</v>
      </c>
      <c r="D53" s="93">
        <v>69158.25</v>
      </c>
      <c r="E53" s="94">
        <f>(1-'[4]2. Hours'!$M$23)</f>
        <v>0.8679701140044408</v>
      </c>
      <c r="F53" s="91"/>
      <c r="G53" s="101">
        <f t="shared" si="4"/>
        <v>60027.294136847617</v>
      </c>
      <c r="H53" s="46"/>
      <c r="I53" s="50">
        <f t="shared" ref="I53:I58" si="5">D53-G53</f>
        <v>9130.9558631523832</v>
      </c>
      <c r="J53" s="31"/>
      <c r="K53" s="31"/>
    </row>
    <row r="54" spans="1:13" x14ac:dyDescent="0.25">
      <c r="A54" s="46" t="s">
        <v>132</v>
      </c>
      <c r="B54" s="47">
        <v>5690</v>
      </c>
      <c r="C54" s="88" t="s">
        <v>133</v>
      </c>
      <c r="D54" s="93">
        <v>3254.95</v>
      </c>
      <c r="E54" s="94">
        <f>(1-'[4]2. Hours'!$M$23)</f>
        <v>0.8679701140044408</v>
      </c>
      <c r="F54" s="91"/>
      <c r="G54" s="101">
        <f t="shared" si="4"/>
        <v>2825.1993225787546</v>
      </c>
      <c r="H54" s="46"/>
      <c r="I54" s="50">
        <f t="shared" si="5"/>
        <v>429.7506774212452</v>
      </c>
      <c r="J54" s="31"/>
      <c r="K54" s="31"/>
    </row>
    <row r="55" spans="1:13" x14ac:dyDescent="0.25">
      <c r="A55" s="46" t="s">
        <v>134</v>
      </c>
      <c r="B55" s="47">
        <v>5692</v>
      </c>
      <c r="C55" s="88" t="s">
        <v>135</v>
      </c>
      <c r="D55" s="93">
        <v>11463.22</v>
      </c>
      <c r="E55" s="94">
        <f>(1-'[4]2. Hours'!$M$23)</f>
        <v>0.8679701140044408</v>
      </c>
      <c r="F55" s="91"/>
      <c r="G55" s="101">
        <f t="shared" si="4"/>
        <v>9949.7323702579852</v>
      </c>
      <c r="H55" s="46"/>
      <c r="I55" s="50">
        <f t="shared" si="5"/>
        <v>1513.4876297420142</v>
      </c>
      <c r="J55" s="31"/>
      <c r="K55" s="31"/>
    </row>
    <row r="56" spans="1:13" x14ac:dyDescent="0.25">
      <c r="A56" s="46" t="s">
        <v>136</v>
      </c>
      <c r="B56" s="47">
        <v>5693</v>
      </c>
      <c r="C56" s="88" t="s">
        <v>137</v>
      </c>
      <c r="D56" s="93">
        <v>5818.26</v>
      </c>
      <c r="E56" s="94">
        <f>(1-'[4]2. Hours'!$M$23)</f>
        <v>0.8679701140044408</v>
      </c>
      <c r="F56" s="91"/>
      <c r="G56" s="101">
        <f t="shared" si="4"/>
        <v>5050.0757955074778</v>
      </c>
      <c r="H56" s="46"/>
      <c r="I56" s="50">
        <f t="shared" si="5"/>
        <v>768.18420449252244</v>
      </c>
      <c r="J56" s="31"/>
      <c r="K56" s="31"/>
    </row>
    <row r="57" spans="1:13" x14ac:dyDescent="0.25">
      <c r="A57" s="46" t="s">
        <v>42</v>
      </c>
      <c r="B57" s="47">
        <v>5694</v>
      </c>
      <c r="C57" s="88" t="s">
        <v>138</v>
      </c>
      <c r="D57" s="93">
        <v>5385.69</v>
      </c>
      <c r="E57" s="94">
        <f>(1-'[4]2. Hours'!$M$23)</f>
        <v>0.8679701140044408</v>
      </c>
      <c r="F57" s="91"/>
      <c r="G57" s="101">
        <f t="shared" si="4"/>
        <v>4674.617963292576</v>
      </c>
      <c r="H57" s="46"/>
      <c r="I57" s="50">
        <f t="shared" si="5"/>
        <v>711.07203670742365</v>
      </c>
      <c r="J57" s="31"/>
      <c r="K57" s="31"/>
    </row>
    <row r="58" spans="1:13" x14ac:dyDescent="0.25">
      <c r="A58" s="46" t="s">
        <v>139</v>
      </c>
      <c r="B58" s="47">
        <v>5807</v>
      </c>
      <c r="C58" s="88" t="s">
        <v>140</v>
      </c>
      <c r="D58" s="93">
        <v>32922.43</v>
      </c>
      <c r="E58" s="94">
        <f>(1-'[4]2. Hours'!$M$23)</f>
        <v>0.8679701140044408</v>
      </c>
      <c r="F58" s="91"/>
      <c r="G58" s="101">
        <f t="shared" si="4"/>
        <v>28575.685320403223</v>
      </c>
      <c r="H58" s="46"/>
      <c r="I58" s="50">
        <f t="shared" si="5"/>
        <v>4346.7446795967771</v>
      </c>
      <c r="J58" s="31"/>
      <c r="K58" s="31"/>
    </row>
    <row r="59" spans="1:13" x14ac:dyDescent="0.25">
      <c r="C59" s="102"/>
      <c r="D59" s="57"/>
      <c r="E59" s="90"/>
      <c r="F59" s="91"/>
      <c r="G59" s="91"/>
      <c r="H59" s="46"/>
      <c r="I59" s="31"/>
      <c r="J59" s="31"/>
      <c r="K59" s="31"/>
    </row>
    <row r="60" spans="1:13" ht="15.75" thickBot="1" x14ac:dyDescent="0.3">
      <c r="D60" s="60">
        <f>SUM(D52:D59)</f>
        <v>132252.79999999999</v>
      </c>
      <c r="E60" s="49"/>
      <c r="G60" s="61">
        <f>SUM(G52:G59)</f>
        <v>111102.60490888763</v>
      </c>
      <c r="H60" s="62" t="s">
        <v>179</v>
      </c>
      <c r="I60" s="61">
        <f>SUM(I52:I59)</f>
        <v>21150.195091112368</v>
      </c>
    </row>
    <row r="61" spans="1:13" ht="15.75" thickTop="1" x14ac:dyDescent="0.25">
      <c r="D61" s="63"/>
      <c r="E61" s="49"/>
      <c r="G61" s="64"/>
      <c r="H61" s="46"/>
    </row>
    <row r="62" spans="1:13" x14ac:dyDescent="0.25">
      <c r="D62" s="57"/>
      <c r="H62" s="46"/>
    </row>
    <row r="63" spans="1:13" x14ac:dyDescent="0.25">
      <c r="A63" s="29" t="s">
        <v>49</v>
      </c>
      <c r="D63" s="44">
        <f>D49+D60</f>
        <v>505735.10999999987</v>
      </c>
      <c r="E63" s="103" t="s">
        <v>167</v>
      </c>
      <c r="F63" s="31"/>
      <c r="G63" s="31">
        <f>G49+G60</f>
        <v>436759.5218557929</v>
      </c>
      <c r="H63" s="46"/>
      <c r="I63" s="31">
        <f>I49+I60</f>
        <v>68975.588144207082</v>
      </c>
    </row>
    <row r="64" spans="1:13" x14ac:dyDescent="0.25">
      <c r="H64" s="46"/>
    </row>
    <row r="65" spans="1:10" hidden="1" x14ac:dyDescent="0.25">
      <c r="A65" s="33" t="s">
        <v>142</v>
      </c>
      <c r="D65" s="31">
        <f>D25</f>
        <v>0</v>
      </c>
    </row>
    <row r="66" spans="1:10" hidden="1" x14ac:dyDescent="0.25"/>
    <row r="67" spans="1:10" hidden="1" x14ac:dyDescent="0.25">
      <c r="A67" s="33" t="s">
        <v>143</v>
      </c>
      <c r="D67" s="31">
        <f>D65*0.0325</f>
        <v>0</v>
      </c>
    </row>
    <row r="68" spans="1:10" hidden="1" x14ac:dyDescent="0.25">
      <c r="A68" s="33" t="s">
        <v>144</v>
      </c>
      <c r="D68" s="31">
        <f>D65*0.0198</f>
        <v>0</v>
      </c>
    </row>
    <row r="69" spans="1:10" hidden="1" x14ac:dyDescent="0.25"/>
    <row r="70" spans="1:10" hidden="1" x14ac:dyDescent="0.25"/>
    <row r="71" spans="1:10" x14ac:dyDescent="0.25">
      <c r="A71" s="46"/>
      <c r="B71" s="47"/>
      <c r="C71" s="47"/>
      <c r="D71" s="55"/>
      <c r="E71" s="71"/>
      <c r="F71" s="46"/>
      <c r="G71" s="46"/>
      <c r="H71" s="46"/>
      <c r="I71" s="46"/>
      <c r="J71" s="46"/>
    </row>
    <row r="72" spans="1:10" s="46" customFormat="1" ht="12.75" x14ac:dyDescent="0.2">
      <c r="A72" s="72" t="s">
        <v>79</v>
      </c>
      <c r="B72" s="73" t="s">
        <v>180</v>
      </c>
      <c r="C72" s="74"/>
      <c r="D72" s="57"/>
      <c r="E72" s="75"/>
    </row>
    <row r="73" spans="1:10" ht="12.75" x14ac:dyDescent="0.2">
      <c r="A73" s="46"/>
      <c r="B73" s="73" t="s">
        <v>169</v>
      </c>
      <c r="C73" s="47"/>
      <c r="D73" s="57"/>
      <c r="E73" s="75"/>
      <c r="F73" s="46"/>
      <c r="G73" s="46"/>
      <c r="H73" s="46"/>
      <c r="I73" s="46"/>
      <c r="J73" s="46"/>
    </row>
    <row r="74" spans="1:10" x14ac:dyDescent="0.25">
      <c r="A74" s="46"/>
      <c r="B74" s="47"/>
      <c r="C74" s="47"/>
      <c r="D74" s="55"/>
      <c r="E74" s="71"/>
      <c r="F74" s="46"/>
      <c r="G74" s="46"/>
      <c r="H74" s="46"/>
      <c r="I74" s="46"/>
      <c r="J74" s="46"/>
    </row>
    <row r="75" spans="1:10" x14ac:dyDescent="0.25">
      <c r="A75" s="46"/>
      <c r="B75" s="47"/>
      <c r="C75" s="47"/>
      <c r="D75" s="55"/>
      <c r="E75" s="71"/>
      <c r="F75" s="46"/>
      <c r="G75" s="46"/>
      <c r="H75" s="46"/>
      <c r="I75" s="46"/>
      <c r="J75" s="46"/>
    </row>
  </sheetData>
  <pageMargins left="0.75" right="0.5" top="1" bottom="0.5" header="0.5" footer="0.5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Kutools for Excel</vt:lpstr>
      <vt:lpstr>Appendix 2-N-2012</vt:lpstr>
      <vt:lpstr>Cost Alloc from ECS to PUC-2012</vt:lpstr>
      <vt:lpstr>Depr Exp Alloc-2012</vt:lpstr>
      <vt:lpstr>Appendix 2-N-2013</vt:lpstr>
      <vt:lpstr>Cost Alloc from ECS to PUC-2013</vt:lpstr>
      <vt:lpstr>Depr Exp Alloc-2013</vt:lpstr>
      <vt:lpstr>Appendix 2-N-2014</vt:lpstr>
      <vt:lpstr>Cost Alloc from ECS to PUC-2014</vt:lpstr>
      <vt:lpstr>Depr Exp Alloc-2014</vt:lpstr>
      <vt:lpstr>Appendix 2-N-2015</vt:lpstr>
      <vt:lpstr>Cost Alloc from ECS to PUC-2015</vt:lpstr>
      <vt:lpstr>Depr Exp Alloc-2015</vt:lpstr>
      <vt:lpstr>Appendix 2-N-2016</vt:lpstr>
      <vt:lpstr>Cost Alloc from ECS to PUC-2016</vt:lpstr>
      <vt:lpstr>Depr Exp Alloc-2016</vt:lpstr>
      <vt:lpstr>Appendix 2-N-2017</vt:lpstr>
      <vt:lpstr>Cost Alloc from ECS to PUC-2017</vt:lpstr>
      <vt:lpstr>Depr Exp Alloc-2017</vt:lpstr>
      <vt:lpstr>Index_Sheet_Kutools</vt:lpstr>
      <vt:lpstr>'Cost Alloc from ECS to PUC-2012'!Print_Area</vt:lpstr>
      <vt:lpstr>'Cost Alloc from ECS to PUC-2013'!Print_Area</vt:lpstr>
      <vt:lpstr>'Cost Alloc from ECS to PUC-2014'!Print_Area</vt:lpstr>
      <vt:lpstr>'Cost Alloc from ECS to PUC-2016'!Print_Area</vt:lpstr>
      <vt:lpstr>'Cost Alloc from ECS to PUC-2017'!Print_Area</vt:lpstr>
      <vt:lpstr>'Depr Exp Alloc-2015'!Print_Area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2018-08-29T01:45:49Z</dcterms:created>
  <dcterms:modified xsi:type="dcterms:W3CDTF">2018-08-29T01:58:11Z</dcterms:modified>
</cp:coreProperties>
</file>