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19 IRM\Submission\"/>
    </mc:Choice>
  </mc:AlternateContent>
  <bookViews>
    <workbookView xWindow="0" yWindow="0" windowWidth="30516" windowHeight="11076"/>
  </bookViews>
  <sheets>
    <sheet name="Proposed Journal Entri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H47" i="1"/>
  <c r="G47" i="1"/>
  <c r="E47" i="1"/>
  <c r="Q48" i="1" s="1"/>
  <c r="D47" i="1"/>
  <c r="C47" i="1"/>
  <c r="P46" i="1"/>
  <c r="O46" i="1"/>
  <c r="Q46" i="1" s="1"/>
  <c r="K46" i="1"/>
  <c r="J46" i="1"/>
  <c r="I46" i="1"/>
  <c r="F46" i="1"/>
  <c r="B46" i="1"/>
  <c r="P45" i="1"/>
  <c r="Q45" i="1" s="1"/>
  <c r="O45" i="1"/>
  <c r="K45" i="1"/>
  <c r="B45" i="1"/>
  <c r="F45" i="1" s="1"/>
  <c r="I45" i="1" s="1"/>
  <c r="Q44" i="1"/>
  <c r="P44" i="1"/>
  <c r="O44" i="1"/>
  <c r="K44" i="1"/>
  <c r="B44" i="1"/>
  <c r="F44" i="1" s="1"/>
  <c r="I44" i="1" s="1"/>
  <c r="R44" i="1" s="1"/>
  <c r="P43" i="1"/>
  <c r="O43" i="1"/>
  <c r="Q43" i="1" s="1"/>
  <c r="K43" i="1"/>
  <c r="B43" i="1"/>
  <c r="F43" i="1" s="1"/>
  <c r="I43" i="1" s="1"/>
  <c r="L43" i="1" s="1"/>
  <c r="P42" i="1"/>
  <c r="O42" i="1"/>
  <c r="Q42" i="1" s="1"/>
  <c r="K42" i="1"/>
  <c r="F42" i="1"/>
  <c r="I42" i="1" s="1"/>
  <c r="B42" i="1"/>
  <c r="P41" i="1"/>
  <c r="Q41" i="1" s="1"/>
  <c r="O41" i="1"/>
  <c r="K41" i="1"/>
  <c r="B41" i="1"/>
  <c r="F41" i="1" s="1"/>
  <c r="I41" i="1" s="1"/>
  <c r="R40" i="1"/>
  <c r="Q40" i="1"/>
  <c r="P40" i="1"/>
  <c r="O40" i="1"/>
  <c r="K40" i="1"/>
  <c r="L40" i="1" s="1"/>
  <c r="B40" i="1"/>
  <c r="F40" i="1" s="1"/>
  <c r="I40" i="1" s="1"/>
  <c r="P39" i="1"/>
  <c r="O39" i="1"/>
  <c r="Q39" i="1" s="1"/>
  <c r="K39" i="1"/>
  <c r="B39" i="1"/>
  <c r="F39" i="1" s="1"/>
  <c r="I39" i="1" s="1"/>
  <c r="P38" i="1"/>
  <c r="O38" i="1"/>
  <c r="Q38" i="1" s="1"/>
  <c r="K38" i="1"/>
  <c r="I38" i="1"/>
  <c r="F38" i="1"/>
  <c r="B38" i="1"/>
  <c r="P37" i="1"/>
  <c r="Q37" i="1" s="1"/>
  <c r="O37" i="1"/>
  <c r="K37" i="1"/>
  <c r="B37" i="1"/>
  <c r="F37" i="1" s="1"/>
  <c r="I37" i="1" s="1"/>
  <c r="Q36" i="1"/>
  <c r="P36" i="1"/>
  <c r="O36" i="1"/>
  <c r="K36" i="1"/>
  <c r="B36" i="1"/>
  <c r="F36" i="1" s="1"/>
  <c r="I36" i="1" s="1"/>
  <c r="R36" i="1" s="1"/>
  <c r="P35" i="1"/>
  <c r="O35" i="1"/>
  <c r="Q35" i="1" s="1"/>
  <c r="B35" i="1"/>
  <c r="T33" i="1"/>
  <c r="T32" i="1"/>
  <c r="T48" i="1" s="1"/>
  <c r="Q32" i="1"/>
  <c r="P31" i="1"/>
  <c r="H31" i="1"/>
  <c r="G31" i="1"/>
  <c r="E31" i="1"/>
  <c r="D31" i="1"/>
  <c r="C31" i="1"/>
  <c r="P30" i="1"/>
  <c r="Q30" i="1" s="1"/>
  <c r="O30" i="1"/>
  <c r="K30" i="1"/>
  <c r="B30" i="1"/>
  <c r="F30" i="1" s="1"/>
  <c r="I30" i="1" s="1"/>
  <c r="R29" i="1"/>
  <c r="Q29" i="1"/>
  <c r="P29" i="1"/>
  <c r="O29" i="1"/>
  <c r="L29" i="1"/>
  <c r="K29" i="1"/>
  <c r="B29" i="1"/>
  <c r="F29" i="1" s="1"/>
  <c r="I29" i="1" s="1"/>
  <c r="P28" i="1"/>
  <c r="O28" i="1"/>
  <c r="Q28" i="1" s="1"/>
  <c r="K28" i="1"/>
  <c r="F28" i="1"/>
  <c r="I28" i="1" s="1"/>
  <c r="B28" i="1"/>
  <c r="P27" i="1"/>
  <c r="O27" i="1"/>
  <c r="Q27" i="1" s="1"/>
  <c r="K27" i="1"/>
  <c r="F27" i="1"/>
  <c r="I27" i="1" s="1"/>
  <c r="B27" i="1"/>
  <c r="Q26" i="1"/>
  <c r="P26" i="1"/>
  <c r="O26" i="1"/>
  <c r="K26" i="1"/>
  <c r="I26" i="1"/>
  <c r="B26" i="1"/>
  <c r="F26" i="1" s="1"/>
  <c r="Q25" i="1"/>
  <c r="P25" i="1"/>
  <c r="O25" i="1"/>
  <c r="K25" i="1"/>
  <c r="B25" i="1"/>
  <c r="F25" i="1" s="1"/>
  <c r="I25" i="1" s="1"/>
  <c r="P24" i="1"/>
  <c r="O24" i="1"/>
  <c r="Q24" i="1" s="1"/>
  <c r="L24" i="1"/>
  <c r="K24" i="1"/>
  <c r="B24" i="1"/>
  <c r="F24" i="1" s="1"/>
  <c r="I24" i="1" s="1"/>
  <c r="R24" i="1" s="1"/>
  <c r="P23" i="1"/>
  <c r="O23" i="1"/>
  <c r="Q23" i="1" s="1"/>
  <c r="K23" i="1"/>
  <c r="F23" i="1"/>
  <c r="I23" i="1" s="1"/>
  <c r="B23" i="1"/>
  <c r="P22" i="1"/>
  <c r="Q22" i="1" s="1"/>
  <c r="O22" i="1"/>
  <c r="K22" i="1"/>
  <c r="B22" i="1"/>
  <c r="F22" i="1" s="1"/>
  <c r="I22" i="1" s="1"/>
  <c r="L22" i="1" s="1"/>
  <c r="P21" i="1"/>
  <c r="O21" i="1"/>
  <c r="Q21" i="1" s="1"/>
  <c r="L21" i="1"/>
  <c r="K21" i="1"/>
  <c r="B21" i="1"/>
  <c r="F21" i="1" s="1"/>
  <c r="I21" i="1" s="1"/>
  <c r="R21" i="1" s="1"/>
  <c r="P20" i="1"/>
  <c r="O20" i="1"/>
  <c r="Q20" i="1" s="1"/>
  <c r="K20" i="1"/>
  <c r="B20" i="1"/>
  <c r="F20" i="1" s="1"/>
  <c r="I20" i="1" s="1"/>
  <c r="L20" i="1" s="1"/>
  <c r="Q19" i="1"/>
  <c r="Q31" i="1" s="1"/>
  <c r="Q33" i="1" s="1"/>
  <c r="P19" i="1"/>
  <c r="O19" i="1"/>
  <c r="F19" i="1"/>
  <c r="B19" i="1"/>
  <c r="Q16" i="1"/>
  <c r="H15" i="1"/>
  <c r="G15" i="1"/>
  <c r="E15" i="1"/>
  <c r="D15" i="1"/>
  <c r="C15" i="1"/>
  <c r="P14" i="1"/>
  <c r="O14" i="1"/>
  <c r="Q14" i="1" s="1"/>
  <c r="L14" i="1"/>
  <c r="K14" i="1"/>
  <c r="B14" i="1"/>
  <c r="F14" i="1" s="1"/>
  <c r="I14" i="1" s="1"/>
  <c r="P13" i="1"/>
  <c r="O13" i="1"/>
  <c r="Q13" i="1" s="1"/>
  <c r="K13" i="1"/>
  <c r="B13" i="1"/>
  <c r="F13" i="1" s="1"/>
  <c r="I13" i="1" s="1"/>
  <c r="L13" i="1" s="1"/>
  <c r="P12" i="1"/>
  <c r="O12" i="1"/>
  <c r="K12" i="1"/>
  <c r="B12" i="1"/>
  <c r="F12" i="1" s="1"/>
  <c r="I12" i="1" s="1"/>
  <c r="L12" i="1" s="1"/>
  <c r="P11" i="1"/>
  <c r="O11" i="1"/>
  <c r="Q11" i="1" s="1"/>
  <c r="K11" i="1"/>
  <c r="F11" i="1"/>
  <c r="I11" i="1" s="1"/>
  <c r="L11" i="1" s="1"/>
  <c r="B11" i="1"/>
  <c r="P10" i="1"/>
  <c r="O10" i="1"/>
  <c r="Q10" i="1" s="1"/>
  <c r="K10" i="1"/>
  <c r="B10" i="1"/>
  <c r="F10" i="1" s="1"/>
  <c r="I10" i="1" s="1"/>
  <c r="L10" i="1" s="1"/>
  <c r="P9" i="1"/>
  <c r="O9" i="1"/>
  <c r="Q9" i="1" s="1"/>
  <c r="K9" i="1"/>
  <c r="B9" i="1"/>
  <c r="F9" i="1" s="1"/>
  <c r="I9" i="1" s="1"/>
  <c r="L9" i="1" s="1"/>
  <c r="P8" i="1"/>
  <c r="O8" i="1"/>
  <c r="F8" i="1"/>
  <c r="I8" i="1" s="1"/>
  <c r="L8" i="1" s="1"/>
  <c r="B8" i="1"/>
  <c r="P7" i="1"/>
  <c r="O7" i="1"/>
  <c r="Q7" i="1" s="1"/>
  <c r="K7" i="1"/>
  <c r="J7" i="1"/>
  <c r="K8" i="1" s="1"/>
  <c r="F7" i="1"/>
  <c r="I7" i="1" s="1"/>
  <c r="L7" i="1" s="1"/>
  <c r="B7" i="1"/>
  <c r="P6" i="1"/>
  <c r="O6" i="1"/>
  <c r="Q6" i="1" s="1"/>
  <c r="K6" i="1"/>
  <c r="F6" i="1"/>
  <c r="I6" i="1" s="1"/>
  <c r="L6" i="1" s="1"/>
  <c r="B6" i="1"/>
  <c r="P5" i="1"/>
  <c r="O5" i="1"/>
  <c r="Q5" i="1" s="1"/>
  <c r="K5" i="1"/>
  <c r="F5" i="1"/>
  <c r="I5" i="1" s="1"/>
  <c r="B5" i="1"/>
  <c r="Q4" i="1"/>
  <c r="P4" i="1"/>
  <c r="O4" i="1"/>
  <c r="K4" i="1"/>
  <c r="I4" i="1"/>
  <c r="L4" i="1" s="1"/>
  <c r="F4" i="1"/>
  <c r="B4" i="1"/>
  <c r="P3" i="1"/>
  <c r="P15" i="1" s="1"/>
  <c r="O3" i="1"/>
  <c r="B3" i="1"/>
  <c r="R25" i="1" l="1"/>
  <c r="L25" i="1"/>
  <c r="R27" i="1"/>
  <c r="L27" i="1"/>
  <c r="R30" i="1"/>
  <c r="L30" i="1"/>
  <c r="R42" i="1"/>
  <c r="L42" i="1"/>
  <c r="R43" i="1"/>
  <c r="L46" i="1"/>
  <c r="R46" i="1"/>
  <c r="F31" i="1"/>
  <c r="P32" i="1" s="1"/>
  <c r="P33" i="1" s="1"/>
  <c r="U32" i="1" s="1"/>
  <c r="U33" i="1" s="1"/>
  <c r="I19" i="1"/>
  <c r="R20" i="1"/>
  <c r="R22" i="1"/>
  <c r="L28" i="1"/>
  <c r="R28" i="1"/>
  <c r="R38" i="1"/>
  <c r="L38" i="1"/>
  <c r="L39" i="1"/>
  <c r="R39" i="1"/>
  <c r="B15" i="1"/>
  <c r="O16" i="1" s="1"/>
  <c r="Q3" i="1"/>
  <c r="Q15" i="1" s="1"/>
  <c r="Q17" i="1" s="1"/>
  <c r="R26" i="1"/>
  <c r="L26" i="1"/>
  <c r="F35" i="1"/>
  <c r="B47" i="1"/>
  <c r="O48" i="1" s="1"/>
  <c r="R45" i="1"/>
  <c r="L45" i="1"/>
  <c r="F3" i="1"/>
  <c r="O15" i="1"/>
  <c r="O17" i="1" s="1"/>
  <c r="L5" i="1"/>
  <c r="R23" i="1"/>
  <c r="L23" i="1"/>
  <c r="R37" i="1"/>
  <c r="L37" i="1"/>
  <c r="R41" i="1"/>
  <c r="L41" i="1"/>
  <c r="O31" i="1"/>
  <c r="Q47" i="1"/>
  <c r="Q49" i="1" s="1"/>
  <c r="Q8" i="1"/>
  <c r="Q12" i="1"/>
  <c r="B31" i="1"/>
  <c r="O32" i="1" s="1"/>
  <c r="P47" i="1"/>
  <c r="L36" i="1"/>
  <c r="L44" i="1"/>
  <c r="O47" i="1"/>
  <c r="O49" i="1" s="1"/>
  <c r="L49" i="1" l="1"/>
  <c r="O33" i="1"/>
  <c r="L33" i="1" s="1"/>
  <c r="F15" i="1"/>
  <c r="P16" i="1" s="1"/>
  <c r="P17" i="1" s="1"/>
  <c r="U16" i="1" s="1"/>
  <c r="U17" i="1" s="1"/>
  <c r="I3" i="1"/>
  <c r="I35" i="1"/>
  <c r="F47" i="1"/>
  <c r="P48" i="1" s="1"/>
  <c r="P49" i="1"/>
  <c r="U48" i="1" s="1"/>
  <c r="U49" i="1" s="1"/>
  <c r="R19" i="1"/>
  <c r="L19" i="1"/>
  <c r="I31" i="1"/>
  <c r="I15" i="1" l="1"/>
  <c r="L3" i="1"/>
  <c r="L17" i="1"/>
  <c r="I47" i="1"/>
  <c r="L35" i="1"/>
  <c r="R35" i="1"/>
</calcChain>
</file>

<file path=xl/sharedStrings.xml><?xml version="1.0" encoding="utf-8"?>
<sst xmlns="http://schemas.openxmlformats.org/spreadsheetml/2006/main" count="31" uniqueCount="22">
  <si>
    <t>bill_code_date</t>
  </si>
  <si>
    <t>GA posted to 4707.000.800 DR/(CR)</t>
  </si>
  <si>
    <t>Line 1351 on IESO inv (Cap Based Rec amt)
DR/(CR)</t>
  </si>
  <si>
    <t>GA per IESO inv
DR/(CR)</t>
  </si>
  <si>
    <t>GA allocated to RPP Cust 4707.000.800 DR/(CR)</t>
  </si>
  <si>
    <t>GA calculated for Non-RPP Cust (Total GA - RPP) 4707.000.800 DR/(CR)</t>
  </si>
  <si>
    <t>4055.*.800 - Harris Billing Retail Sales DR/(CR)</t>
  </si>
  <si>
    <t>4035.115.800 - Harris Billing &gt;50kW Sales DR/(CR)</t>
  </si>
  <si>
    <t>Calculated Bal to post to RSVA GA 1589.800 (Total GA - GA RPP = GA Non-RPP)
DR/(CR)</t>
  </si>
  <si>
    <t>Actual RSVA GA 1589.800 
posted to GP DR/(CR)</t>
  </si>
  <si>
    <t>Reverse GA Variance Entry
DR/(CR)</t>
  </si>
  <si>
    <t>Check</t>
  </si>
  <si>
    <t>total GA $
DR/(CR)</t>
  </si>
  <si>
    <t>Actual Non-RPP GA per reconciliation DR/(CR)</t>
  </si>
  <si>
    <t>Calculated GA for RPP DR/(CR)</t>
  </si>
  <si>
    <t>Entries:</t>
  </si>
  <si>
    <t>Actual per Rec</t>
  </si>
  <si>
    <t>Posted in GL</t>
  </si>
  <si>
    <t>1.00.1589.800.000</t>
  </si>
  <si>
    <t>Difference</t>
  </si>
  <si>
    <t>1.00.1588.800.000</t>
  </si>
  <si>
    <t>audit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</si>
</sst>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14" fontId="0" fillId="0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Border="1"/>
    <xf numFmtId="0" fontId="0" fillId="5" borderId="3" xfId="0" applyFill="1" applyBorder="1" applyAlignment="1">
      <alignment horizontal="center" wrapText="1"/>
    </xf>
    <xf numFmtId="14" fontId="0" fillId="0" borderId="4" xfId="0" applyNumberFormat="1" applyFill="1" applyBorder="1"/>
    <xf numFmtId="4" fontId="0" fillId="2" borderId="0" xfId="0" applyNumberFormat="1" applyFill="1" applyBorder="1"/>
    <xf numFmtId="4" fontId="1" fillId="0" borderId="0" xfId="0" applyNumberFormat="1" applyFont="1" applyFill="1" applyBorder="1"/>
    <xf numFmtId="4" fontId="0" fillId="3" borderId="0" xfId="0" applyNumberFormat="1" applyFill="1" applyBorder="1"/>
    <xf numFmtId="4" fontId="0" fillId="4" borderId="0" xfId="0" applyNumberFormat="1" applyFill="1" applyBorder="1"/>
    <xf numFmtId="4" fontId="0" fillId="0" borderId="0" xfId="0" applyNumberFormat="1" applyFill="1" applyBorder="1"/>
    <xf numFmtId="4" fontId="0" fillId="5" borderId="0" xfId="0" applyNumberFormat="1" applyFill="1" applyBorder="1"/>
    <xf numFmtId="4" fontId="0" fillId="0" borderId="5" xfId="0" applyNumberFormat="1" applyFill="1" applyBorder="1"/>
    <xf numFmtId="4" fontId="0" fillId="0" borderId="0" xfId="0" applyNumberFormat="1" applyFill="1"/>
    <xf numFmtId="4" fontId="0" fillId="0" borderId="4" xfId="0" applyNumberFormat="1" applyFill="1" applyBorder="1"/>
    <xf numFmtId="4" fontId="0" fillId="5" borderId="5" xfId="0" applyNumberFormat="1" applyFill="1" applyBorder="1"/>
    <xf numFmtId="14" fontId="0" fillId="0" borderId="6" xfId="0" applyNumberFormat="1" applyFill="1" applyBorder="1"/>
    <xf numFmtId="4" fontId="0" fillId="2" borderId="7" xfId="0" applyNumberFormat="1" applyFill="1" applyBorder="1"/>
    <xf numFmtId="4" fontId="1" fillId="0" borderId="7" xfId="0" applyNumberFormat="1" applyFont="1" applyFill="1" applyBorder="1"/>
    <xf numFmtId="4" fontId="0" fillId="3" borderId="7" xfId="0" applyNumberFormat="1" applyFill="1" applyBorder="1"/>
    <xf numFmtId="4" fontId="0" fillId="4" borderId="7" xfId="0" applyNumberFormat="1" applyFill="1" applyBorder="1"/>
    <xf numFmtId="4" fontId="0" fillId="0" borderId="7" xfId="0" applyNumberFormat="1" applyFill="1" applyBorder="1"/>
    <xf numFmtId="4" fontId="0" fillId="5" borderId="7" xfId="0" applyNumberFormat="1" applyFill="1" applyBorder="1"/>
    <xf numFmtId="0" fontId="2" fillId="0" borderId="0" xfId="0" applyFont="1"/>
    <xf numFmtId="4" fontId="2" fillId="0" borderId="4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4" borderId="0" xfId="0" applyNumberFormat="1" applyFont="1" applyFill="1" applyBorder="1"/>
    <xf numFmtId="4" fontId="2" fillId="3" borderId="0" xfId="0" applyNumberFormat="1" applyFont="1" applyFill="1" applyBorder="1"/>
    <xf numFmtId="4" fontId="0" fillId="0" borderId="0" xfId="0" applyNumberFormat="1"/>
    <xf numFmtId="4" fontId="0" fillId="0" borderId="5" xfId="0" applyNumberFormat="1" applyBorder="1"/>
    <xf numFmtId="14" fontId="1" fillId="0" borderId="4" xfId="0" applyNumberFormat="1" applyFont="1" applyFill="1" applyBorder="1"/>
    <xf numFmtId="14" fontId="1" fillId="0" borderId="4" xfId="0" applyNumberFormat="1" applyFont="1" applyBorder="1"/>
    <xf numFmtId="4" fontId="1" fillId="0" borderId="0" xfId="0" applyNumberFormat="1" applyFont="1" applyBorder="1"/>
    <xf numFmtId="4" fontId="0" fillId="0" borderId="0" xfId="0" applyNumberFormat="1" applyBorder="1"/>
    <xf numFmtId="4" fontId="0" fillId="0" borderId="4" xfId="0" applyNumberFormat="1" applyBorder="1"/>
    <xf numFmtId="14" fontId="1" fillId="0" borderId="6" xfId="0" applyNumberFormat="1" applyFont="1" applyBorder="1"/>
    <xf numFmtId="4" fontId="1" fillId="0" borderId="7" xfId="0" applyNumberFormat="1" applyFont="1" applyBorder="1"/>
    <xf numFmtId="4" fontId="0" fillId="6" borderId="0" xfId="0" applyNumberFormat="1" applyFill="1" applyBorder="1"/>
    <xf numFmtId="4" fontId="0" fillId="6" borderId="5" xfId="0" applyNumberFormat="1" applyFill="1" applyBorder="1"/>
    <xf numFmtId="14" fontId="0" fillId="0" borderId="8" xfId="0" applyNumberFormat="1" applyFill="1" applyBorder="1"/>
    <xf numFmtId="4" fontId="0" fillId="2" borderId="9" xfId="0" applyNumberFormat="1" applyFill="1" applyBorder="1"/>
    <xf numFmtId="4" fontId="1" fillId="0" borderId="9" xfId="0" applyNumberFormat="1" applyFont="1" applyFill="1" applyBorder="1"/>
    <xf numFmtId="4" fontId="0" fillId="3" borderId="9" xfId="0" applyNumberFormat="1" applyFill="1" applyBorder="1"/>
    <xf numFmtId="4" fontId="0" fillId="4" borderId="9" xfId="0" applyNumberFormat="1" applyFill="1" applyBorder="1"/>
    <xf numFmtId="4" fontId="0" fillId="0" borderId="9" xfId="0" applyNumberFormat="1" applyFill="1" applyBorder="1"/>
    <xf numFmtId="4" fontId="0" fillId="5" borderId="9" xfId="0" applyNumberFormat="1" applyFill="1" applyBorder="1"/>
    <xf numFmtId="4" fontId="0" fillId="0" borderId="10" xfId="0" applyNumberFormat="1" applyFill="1" applyBorder="1"/>
    <xf numFmtId="14" fontId="0" fillId="0" borderId="0" xfId="0" applyNumberFormat="1" applyFill="1"/>
    <xf numFmtId="4" fontId="1" fillId="0" borderId="0" xfId="0" applyNumberFormat="1" applyFont="1" applyFill="1"/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/>
    <xf numFmtId="4" fontId="2" fillId="4" borderId="9" xfId="0" applyNumberFormat="1" applyFont="1" applyFill="1" applyBorder="1"/>
    <xf numFmtId="4" fontId="2" fillId="3" borderId="9" xfId="0" applyNumberFormat="1" applyFont="1" applyFill="1" applyBorder="1"/>
    <xf numFmtId="4" fontId="0" fillId="5" borderId="1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2019%20IRM/Models/GA%20reconcil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AMOUNT"/>
      <sheetName val="BILLED CONSUMPTION"/>
      <sheetName val="reconciliation"/>
      <sheetName val="GA "/>
      <sheetName val="Proposed Journal Entries"/>
    </sheetNames>
    <sheetDataSet>
      <sheetData sheetId="0"/>
      <sheetData sheetId="1"/>
      <sheetData sheetId="2">
        <row r="38">
          <cell r="E38">
            <v>1494645.3799999997</v>
          </cell>
          <cell r="K38">
            <v>340672.75407199975</v>
          </cell>
        </row>
        <row r="39">
          <cell r="E39">
            <v>1790845.76</v>
          </cell>
          <cell r="K39">
            <v>249041.21576680068</v>
          </cell>
        </row>
        <row r="40">
          <cell r="E40">
            <v>853382.93999999925</v>
          </cell>
          <cell r="K40">
            <v>402453.23857199901</v>
          </cell>
        </row>
        <row r="41">
          <cell r="E41">
            <v>1279253.8800000006</v>
          </cell>
          <cell r="K41">
            <v>532845.4978483998</v>
          </cell>
        </row>
        <row r="42">
          <cell r="E42">
            <v>1726868.4599999997</v>
          </cell>
          <cell r="K42">
            <v>558953.23309840041</v>
          </cell>
        </row>
        <row r="43">
          <cell r="E43">
            <v>1697393.7900000005</v>
          </cell>
          <cell r="K43">
            <v>569269.16375399975</v>
          </cell>
        </row>
        <row r="44">
          <cell r="E44">
            <v>1948929.8800000011</v>
          </cell>
          <cell r="K44">
            <v>498452.35681920085</v>
          </cell>
        </row>
        <row r="45">
          <cell r="E45">
            <v>1842962.47</v>
          </cell>
          <cell r="K45">
            <v>504167.16057299997</v>
          </cell>
        </row>
        <row r="46">
          <cell r="E46">
            <v>1650860.6900000002</v>
          </cell>
          <cell r="K46">
            <v>416067.9785446999</v>
          </cell>
        </row>
        <row r="47">
          <cell r="E47">
            <v>1240326.7200000004</v>
          </cell>
          <cell r="K47">
            <v>470965.45026559953</v>
          </cell>
        </row>
        <row r="48">
          <cell r="E48">
            <v>1524123.1900000002</v>
          </cell>
          <cell r="K48">
            <v>691679.98190800019</v>
          </cell>
        </row>
        <row r="49">
          <cell r="E49">
            <v>2552961.4900000016</v>
          </cell>
          <cell r="K49">
            <v>604416.49338840018</v>
          </cell>
        </row>
        <row r="50">
          <cell r="E50">
            <v>2095657.5099999998</v>
          </cell>
          <cell r="K50">
            <v>617107.81406299968</v>
          </cell>
        </row>
        <row r="51">
          <cell r="E51">
            <v>2385085.9500000007</v>
          </cell>
          <cell r="K51">
            <v>620430.74664900138</v>
          </cell>
        </row>
        <row r="52">
          <cell r="E52">
            <v>1982557.6499999994</v>
          </cell>
          <cell r="K52">
            <v>686059.25982200017</v>
          </cell>
        </row>
        <row r="53">
          <cell r="E53">
            <v>2433886.5800000005</v>
          </cell>
          <cell r="K53">
            <v>676525.8530887987</v>
          </cell>
        </row>
        <row r="54">
          <cell r="E54">
            <v>1984722.1600000006</v>
          </cell>
          <cell r="K54">
            <v>641329.56568560086</v>
          </cell>
        </row>
        <row r="55">
          <cell r="E55">
            <v>2320358.4700000002</v>
          </cell>
          <cell r="K55">
            <v>574945.63687800034</v>
          </cell>
        </row>
        <row r="56">
          <cell r="E56">
            <v>1814305.9900000005</v>
          </cell>
          <cell r="K56">
            <v>531601.34874219948</v>
          </cell>
        </row>
        <row r="57">
          <cell r="E57">
            <v>2111191.9500000011</v>
          </cell>
          <cell r="K57">
            <v>476597.569901001</v>
          </cell>
        </row>
        <row r="58">
          <cell r="E58">
            <v>1369886.3700000006</v>
          </cell>
          <cell r="K58">
            <v>583072.33607009973</v>
          </cell>
        </row>
        <row r="59">
          <cell r="E59">
            <v>1877755.11</v>
          </cell>
          <cell r="K59">
            <v>713202.0302844001</v>
          </cell>
        </row>
        <row r="60">
          <cell r="E60">
            <v>2482941.6599999992</v>
          </cell>
          <cell r="K60">
            <v>714188.15513010032</v>
          </cell>
        </row>
        <row r="61">
          <cell r="E61">
            <v>2581571.180000002</v>
          </cell>
          <cell r="K61">
            <v>573061.52130360052</v>
          </cell>
        </row>
        <row r="62">
          <cell r="E62">
            <v>1653960.5399999996</v>
          </cell>
          <cell r="K62">
            <v>584477.94563910074</v>
          </cell>
        </row>
        <row r="63">
          <cell r="E63">
            <v>2256004.06</v>
          </cell>
          <cell r="K63">
            <v>530181.06090019958</v>
          </cell>
        </row>
        <row r="64">
          <cell r="E64">
            <v>1997640.5600000003</v>
          </cell>
          <cell r="K64">
            <v>504685.85778549977</v>
          </cell>
        </row>
        <row r="65">
          <cell r="E65">
            <v>1316776.2500000005</v>
          </cell>
          <cell r="K65">
            <v>656925.33938420028</v>
          </cell>
        </row>
        <row r="66">
          <cell r="E66">
            <v>2024267.6799999983</v>
          </cell>
          <cell r="K66">
            <v>771296.83242029918</v>
          </cell>
        </row>
        <row r="67">
          <cell r="E67">
            <v>2370229.2700000005</v>
          </cell>
          <cell r="K67">
            <v>748942.24263840041</v>
          </cell>
        </row>
        <row r="68">
          <cell r="E68">
            <v>2339209.3899999997</v>
          </cell>
          <cell r="K68">
            <v>691561.48401600006</v>
          </cell>
        </row>
        <row r="69">
          <cell r="E69">
            <v>2415049.21</v>
          </cell>
          <cell r="K69">
            <v>620986.79211799847</v>
          </cell>
        </row>
        <row r="70">
          <cell r="E70">
            <v>2517811.7799999998</v>
          </cell>
          <cell r="K70">
            <v>531921.7331711998</v>
          </cell>
        </row>
        <row r="71">
          <cell r="E71">
            <v>1949632.9099999988</v>
          </cell>
          <cell r="K71">
            <v>753233.87005809962</v>
          </cell>
        </row>
        <row r="72">
          <cell r="E72">
            <v>2415063.5499999984</v>
          </cell>
          <cell r="K72">
            <v>606139.27320800046</v>
          </cell>
        </row>
        <row r="73">
          <cell r="E73">
            <v>2179335.1800000006</v>
          </cell>
          <cell r="K73">
            <v>601818.52701960108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workbookViewId="0">
      <pane xSplit="1" ySplit="2" topLeftCell="G3" activePane="bottomRight" state="frozenSplit"/>
      <selection activeCell="W4" sqref="W4:W8"/>
      <selection pane="topRight" activeCell="I1" sqref="I1"/>
      <selection pane="bottomLeft" activeCell="A9" sqref="A9"/>
      <selection pane="bottomRight" activeCell="W8" sqref="W8"/>
    </sheetView>
  </sheetViews>
  <sheetFormatPr defaultRowHeight="14.4" x14ac:dyDescent="0.3"/>
  <cols>
    <col min="1" max="1" width="13.21875" customWidth="1"/>
    <col min="2" max="11" width="13.77734375" customWidth="1"/>
    <col min="12" max="12" width="11.44140625" bestFit="1" customWidth="1"/>
    <col min="13" max="13" width="3.77734375" customWidth="1"/>
    <col min="14" max="14" width="13.109375" bestFit="1" customWidth="1"/>
    <col min="15" max="18" width="13.77734375" customWidth="1"/>
    <col min="19" max="19" width="3.77734375" customWidth="1"/>
    <col min="20" max="20" width="16.33203125" bestFit="1" customWidth="1"/>
    <col min="21" max="21" width="13.77734375" customWidth="1"/>
  </cols>
  <sheetData>
    <row r="1" spans="1:21" s="1" customFormat="1" ht="18.600000000000001" thickBot="1" x14ac:dyDescent="0.4"/>
    <row r="2" spans="1:21" ht="101.4" thickTop="1" x14ac:dyDescent="0.3">
      <c r="A2" s="2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6" t="s">
        <v>5</v>
      </c>
      <c r="G2" s="4" t="s">
        <v>6</v>
      </c>
      <c r="H2" s="4" t="s">
        <v>7</v>
      </c>
      <c r="I2" s="7" t="s">
        <v>8</v>
      </c>
      <c r="J2" s="3" t="s">
        <v>9</v>
      </c>
      <c r="K2" s="4" t="s">
        <v>10</v>
      </c>
      <c r="L2" s="8" t="s">
        <v>11</v>
      </c>
      <c r="M2" s="9"/>
      <c r="N2" s="10"/>
      <c r="O2" s="4" t="s">
        <v>12</v>
      </c>
      <c r="P2" s="6" t="s">
        <v>13</v>
      </c>
      <c r="Q2" s="5" t="s">
        <v>14</v>
      </c>
      <c r="R2" s="11" t="s">
        <v>8</v>
      </c>
    </row>
    <row r="3" spans="1:21" x14ac:dyDescent="0.3">
      <c r="A3" s="12">
        <v>42005</v>
      </c>
      <c r="B3" s="13">
        <f t="shared" ref="B3:B5" si="0">D3-C3</f>
        <v>-1367683.43</v>
      </c>
      <c r="C3" s="14">
        <v>0</v>
      </c>
      <c r="D3" s="13">
        <v>-1367683.43</v>
      </c>
      <c r="E3" s="15">
        <v>-1266374.67</v>
      </c>
      <c r="F3" s="16">
        <f>E3-B3</f>
        <v>101308.76000000001</v>
      </c>
      <c r="G3" s="17">
        <v>-162228.10999999999</v>
      </c>
      <c r="H3" s="17">
        <v>-302330.81</v>
      </c>
      <c r="I3" s="18">
        <f>SUM(F3:H3)</f>
        <v>-363250.16</v>
      </c>
      <c r="J3" s="13">
        <v>-363250.16</v>
      </c>
      <c r="K3" s="17">
        <v>0</v>
      </c>
      <c r="L3" s="19">
        <f t="shared" ref="L3:L14" si="1">I3-J3-K3</f>
        <v>0</v>
      </c>
      <c r="M3" s="20"/>
      <c r="N3" s="21"/>
      <c r="O3" s="17">
        <f>-[1]reconciliation!E38</f>
        <v>-1494645.3799999997</v>
      </c>
      <c r="P3" s="16">
        <f>-[1]reconciliation!K38</f>
        <v>-340672.75407199975</v>
      </c>
      <c r="Q3" s="15">
        <f>O3-P3</f>
        <v>-1153972.6259279998</v>
      </c>
      <c r="R3" s="22">
        <v>-363250.16</v>
      </c>
    </row>
    <row r="4" spans="1:21" x14ac:dyDescent="0.3">
      <c r="A4" s="12">
        <v>42036</v>
      </c>
      <c r="B4" s="13">
        <f t="shared" si="0"/>
        <v>-1018944.99</v>
      </c>
      <c r="C4" s="14">
        <v>0</v>
      </c>
      <c r="D4" s="13">
        <v>-1018944.99</v>
      </c>
      <c r="E4" s="15">
        <v>-775148.41</v>
      </c>
      <c r="F4" s="16">
        <f t="shared" ref="F4:F14" si="2">E4-B4</f>
        <v>243796.57999999996</v>
      </c>
      <c r="G4" s="17">
        <v>-132759.59</v>
      </c>
      <c r="H4" s="17">
        <v>-262225.32</v>
      </c>
      <c r="I4" s="18">
        <f t="shared" ref="I4:I46" si="3">SUM(F4:H4)</f>
        <v>-151188.33000000005</v>
      </c>
      <c r="J4" s="13">
        <v>-514438.49</v>
      </c>
      <c r="K4" s="17">
        <f>-J3</f>
        <v>363250.16</v>
      </c>
      <c r="L4" s="19">
        <f t="shared" si="1"/>
        <v>0</v>
      </c>
      <c r="M4" s="20"/>
      <c r="N4" s="21"/>
      <c r="O4" s="17">
        <f>-[1]reconciliation!E39</f>
        <v>-1790845.76</v>
      </c>
      <c r="P4" s="16">
        <f>-[1]reconciliation!K39</f>
        <v>-249041.21576680068</v>
      </c>
      <c r="Q4" s="15">
        <f t="shared" ref="Q4:Q46" si="4">O4-P4</f>
        <v>-1541804.5442331992</v>
      </c>
      <c r="R4" s="22">
        <v>-514438.49</v>
      </c>
    </row>
    <row r="5" spans="1:21" x14ac:dyDescent="0.3">
      <c r="A5" s="12">
        <v>42064</v>
      </c>
      <c r="B5" s="13">
        <f t="shared" si="0"/>
        <v>-1480213.61</v>
      </c>
      <c r="C5" s="14">
        <v>0</v>
      </c>
      <c r="D5" s="13">
        <v>-1480213.61</v>
      </c>
      <c r="E5" s="15">
        <v>-976560.31</v>
      </c>
      <c r="F5" s="16">
        <f t="shared" si="2"/>
        <v>503653.30000000005</v>
      </c>
      <c r="G5" s="17">
        <v>-147871.60999999999</v>
      </c>
      <c r="H5" s="17">
        <v>-290385.98</v>
      </c>
      <c r="I5" s="18">
        <f t="shared" si="3"/>
        <v>65395.710000000079</v>
      </c>
      <c r="J5" s="13">
        <v>-449042.78</v>
      </c>
      <c r="K5" s="17">
        <f t="shared" ref="K5:K46" si="5">-J4</f>
        <v>514438.49</v>
      </c>
      <c r="L5" s="19">
        <f t="shared" si="1"/>
        <v>0</v>
      </c>
      <c r="M5" s="20"/>
      <c r="N5" s="21"/>
      <c r="O5" s="17">
        <f>-[1]reconciliation!E40</f>
        <v>-853382.93999999925</v>
      </c>
      <c r="P5" s="16">
        <f>-[1]reconciliation!K40</f>
        <v>-402453.23857199901</v>
      </c>
      <c r="Q5" s="15">
        <f t="shared" si="4"/>
        <v>-450929.70142800023</v>
      </c>
      <c r="R5" s="22">
        <v>-449042.78</v>
      </c>
    </row>
    <row r="6" spans="1:21" x14ac:dyDescent="0.3">
      <c r="A6" s="12">
        <v>42095</v>
      </c>
      <c r="B6" s="13">
        <f>D6-C6</f>
        <v>-1823768.32</v>
      </c>
      <c r="C6" s="14">
        <v>710.03</v>
      </c>
      <c r="D6" s="13">
        <v>-1823058.29</v>
      </c>
      <c r="E6" s="15">
        <v>-1200190.6399999999</v>
      </c>
      <c r="F6" s="16">
        <f t="shared" si="2"/>
        <v>623577.68000000017</v>
      </c>
      <c r="G6" s="17">
        <v>-74442.11</v>
      </c>
      <c r="H6" s="17">
        <v>-166029.76999999999</v>
      </c>
      <c r="I6" s="18">
        <f t="shared" si="3"/>
        <v>383105.80000000016</v>
      </c>
      <c r="J6" s="13">
        <v>-65936.98</v>
      </c>
      <c r="K6" s="17">
        <f t="shared" si="5"/>
        <v>449042.78</v>
      </c>
      <c r="L6" s="19">
        <f t="shared" si="1"/>
        <v>0</v>
      </c>
      <c r="M6" s="20"/>
      <c r="N6" s="21"/>
      <c r="O6" s="17">
        <f>-[1]reconciliation!E41</f>
        <v>-1279253.8800000006</v>
      </c>
      <c r="P6" s="16">
        <f>-[1]reconciliation!K41</f>
        <v>-532845.4978483998</v>
      </c>
      <c r="Q6" s="15">
        <f t="shared" si="4"/>
        <v>-746408.38215160079</v>
      </c>
      <c r="R6" s="22">
        <v>-65936.98</v>
      </c>
    </row>
    <row r="7" spans="1:21" x14ac:dyDescent="0.3">
      <c r="A7" s="12">
        <v>42125</v>
      </c>
      <c r="B7" s="13">
        <f t="shared" ref="B7:B14" si="6">D7-C7</f>
        <v>-1780475.28</v>
      </c>
      <c r="C7" s="14">
        <v>5598.95</v>
      </c>
      <c r="D7" s="13">
        <v>-1774876.33</v>
      </c>
      <c r="E7" s="15">
        <v>-1205055.7</v>
      </c>
      <c r="F7" s="16">
        <f t="shared" si="2"/>
        <v>575419.58000000007</v>
      </c>
      <c r="G7" s="17">
        <v>-111646.83</v>
      </c>
      <c r="H7" s="17">
        <v>-260717.12</v>
      </c>
      <c r="I7" s="18">
        <f t="shared" si="3"/>
        <v>203055.63000000006</v>
      </c>
      <c r="J7" s="13">
        <f>137185.49-66.84</f>
        <v>137118.65</v>
      </c>
      <c r="K7" s="17">
        <f t="shared" si="5"/>
        <v>65936.98</v>
      </c>
      <c r="L7" s="19">
        <f t="shared" si="1"/>
        <v>0</v>
      </c>
      <c r="M7" s="20"/>
      <c r="N7" s="21"/>
      <c r="O7" s="17">
        <f>-[1]reconciliation!E42</f>
        <v>-1726868.4599999997</v>
      </c>
      <c r="P7" s="16">
        <f>-[1]reconciliation!K42</f>
        <v>-558953.23309840041</v>
      </c>
      <c r="Q7" s="15">
        <f t="shared" si="4"/>
        <v>-1167915.2269015992</v>
      </c>
      <c r="R7" s="22">
        <v>137118.65</v>
      </c>
    </row>
    <row r="8" spans="1:21" x14ac:dyDescent="0.3">
      <c r="A8" s="12">
        <v>42156</v>
      </c>
      <c r="B8" s="13">
        <f t="shared" si="6"/>
        <v>-1770360.13</v>
      </c>
      <c r="C8" s="14">
        <v>5502.72</v>
      </c>
      <c r="D8" s="13">
        <v>-1764857.41</v>
      </c>
      <c r="E8" s="15">
        <v>-1208784.8500000001</v>
      </c>
      <c r="F8" s="16">
        <f t="shared" si="2"/>
        <v>561575.2799999998</v>
      </c>
      <c r="G8" s="17">
        <v>-160488.51999999999</v>
      </c>
      <c r="H8" s="17">
        <v>-384774.05</v>
      </c>
      <c r="I8" s="18">
        <f t="shared" si="3"/>
        <v>16312.709999999788</v>
      </c>
      <c r="J8" s="13">
        <v>153431.35999999999</v>
      </c>
      <c r="K8" s="17">
        <f t="shared" si="5"/>
        <v>-137118.65</v>
      </c>
      <c r="L8" s="19">
        <f t="shared" si="1"/>
        <v>0</v>
      </c>
      <c r="M8" s="20"/>
      <c r="N8" s="21"/>
      <c r="O8" s="17">
        <f>-[1]reconciliation!E43</f>
        <v>-1697393.7900000005</v>
      </c>
      <c r="P8" s="16">
        <f>-[1]reconciliation!K43</f>
        <v>-569269.16375399975</v>
      </c>
      <c r="Q8" s="15">
        <f t="shared" si="4"/>
        <v>-1128124.6262460006</v>
      </c>
      <c r="R8" s="22">
        <v>153431.35999999999</v>
      </c>
    </row>
    <row r="9" spans="1:21" x14ac:dyDescent="0.3">
      <c r="A9" s="12">
        <v>42186</v>
      </c>
      <c r="B9" s="13">
        <f t="shared" si="6"/>
        <v>-1751314.01</v>
      </c>
      <c r="C9" s="14">
        <v>11110.55</v>
      </c>
      <c r="D9" s="13">
        <v>-1740203.46</v>
      </c>
      <c r="E9" s="15">
        <v>-1322643.4099999999</v>
      </c>
      <c r="F9" s="16">
        <f t="shared" si="2"/>
        <v>428670.60000000009</v>
      </c>
      <c r="G9" s="17">
        <v>-147289.74</v>
      </c>
      <c r="H9" s="17">
        <v>-397439.52</v>
      </c>
      <c r="I9" s="18">
        <f t="shared" si="3"/>
        <v>-116058.65999999992</v>
      </c>
      <c r="J9" s="13">
        <v>37372.699999999997</v>
      </c>
      <c r="K9" s="17">
        <f t="shared" si="5"/>
        <v>-153431.35999999999</v>
      </c>
      <c r="L9" s="19">
        <f t="shared" si="1"/>
        <v>0</v>
      </c>
      <c r="M9" s="20"/>
      <c r="N9" s="21"/>
      <c r="O9" s="17">
        <f>-[1]reconciliation!E44</f>
        <v>-1948929.8800000011</v>
      </c>
      <c r="P9" s="16">
        <f>-[1]reconciliation!K44</f>
        <v>-498452.35681920085</v>
      </c>
      <c r="Q9" s="15">
        <f t="shared" si="4"/>
        <v>-1450477.5231808003</v>
      </c>
      <c r="R9" s="22">
        <v>37372.699999999997</v>
      </c>
    </row>
    <row r="10" spans="1:21" x14ac:dyDescent="0.3">
      <c r="A10" s="12">
        <v>42217</v>
      </c>
      <c r="B10" s="13">
        <f t="shared" si="6"/>
        <v>-1705014.9300000002</v>
      </c>
      <c r="C10" s="14">
        <v>10639.58</v>
      </c>
      <c r="D10" s="13">
        <v>-1694375.35</v>
      </c>
      <c r="E10" s="15">
        <v>-1059351.44</v>
      </c>
      <c r="F10" s="16">
        <f t="shared" si="2"/>
        <v>645663.49000000022</v>
      </c>
      <c r="G10" s="17">
        <v>-162079.07999999999</v>
      </c>
      <c r="H10" s="17">
        <v>-397139.19</v>
      </c>
      <c r="I10" s="18">
        <f t="shared" si="3"/>
        <v>86445.220000000263</v>
      </c>
      <c r="J10" s="13">
        <v>123817.92</v>
      </c>
      <c r="K10" s="17">
        <f t="shared" si="5"/>
        <v>-37372.699999999997</v>
      </c>
      <c r="L10" s="19">
        <f t="shared" si="1"/>
        <v>2.6193447411060333E-10</v>
      </c>
      <c r="M10" s="20"/>
      <c r="N10" s="21"/>
      <c r="O10" s="17">
        <f>-[1]reconciliation!E45</f>
        <v>-1842962.47</v>
      </c>
      <c r="P10" s="16">
        <f>-[1]reconciliation!K45</f>
        <v>-504167.16057299997</v>
      </c>
      <c r="Q10" s="15">
        <f t="shared" si="4"/>
        <v>-1338795.3094270001</v>
      </c>
      <c r="R10" s="22">
        <v>123817.92</v>
      </c>
    </row>
    <row r="11" spans="1:21" x14ac:dyDescent="0.3">
      <c r="A11" s="12">
        <v>42248</v>
      </c>
      <c r="B11" s="13">
        <f t="shared" si="6"/>
        <v>-1356202.52</v>
      </c>
      <c r="C11" s="14">
        <v>9087.83</v>
      </c>
      <c r="D11" s="13">
        <v>-1347114.69</v>
      </c>
      <c r="E11" s="15">
        <v>-990451.42</v>
      </c>
      <c r="F11" s="16">
        <f t="shared" si="2"/>
        <v>365751.1</v>
      </c>
      <c r="G11" s="17">
        <v>-150787.04</v>
      </c>
      <c r="H11" s="17">
        <v>-412713.48</v>
      </c>
      <c r="I11" s="18">
        <f t="shared" si="3"/>
        <v>-197749.42</v>
      </c>
      <c r="J11" s="13">
        <v>-73931.5</v>
      </c>
      <c r="K11" s="17">
        <f t="shared" si="5"/>
        <v>-123817.92</v>
      </c>
      <c r="L11" s="19">
        <f t="shared" si="1"/>
        <v>0</v>
      </c>
      <c r="M11" s="20"/>
      <c r="N11" s="21"/>
      <c r="O11" s="17">
        <f>-[1]reconciliation!E46</f>
        <v>-1650860.6900000002</v>
      </c>
      <c r="P11" s="16">
        <f>-[1]reconciliation!K46</f>
        <v>-416067.9785446999</v>
      </c>
      <c r="Q11" s="15">
        <f t="shared" si="4"/>
        <v>-1234792.7114553002</v>
      </c>
      <c r="R11" s="22">
        <v>-73931.5</v>
      </c>
    </row>
    <row r="12" spans="1:21" x14ac:dyDescent="0.3">
      <c r="A12" s="12">
        <v>42278</v>
      </c>
      <c r="B12" s="13">
        <f t="shared" si="6"/>
        <v>-1495037.77</v>
      </c>
      <c r="C12" s="14">
        <v>10850</v>
      </c>
      <c r="D12" s="13">
        <v>-1484187.77</v>
      </c>
      <c r="E12" s="15">
        <v>-956831.1</v>
      </c>
      <c r="F12" s="16">
        <f t="shared" si="2"/>
        <v>538206.67000000004</v>
      </c>
      <c r="G12" s="17">
        <v>-133837.21</v>
      </c>
      <c r="H12" s="17">
        <v>-380896.88</v>
      </c>
      <c r="I12" s="18">
        <f t="shared" si="3"/>
        <v>23472.580000000075</v>
      </c>
      <c r="J12" s="13">
        <v>-50458.92</v>
      </c>
      <c r="K12" s="17">
        <f t="shared" si="5"/>
        <v>73931.5</v>
      </c>
      <c r="L12" s="19">
        <f t="shared" si="1"/>
        <v>0</v>
      </c>
      <c r="M12" s="20"/>
      <c r="N12" s="21"/>
      <c r="O12" s="17">
        <f>-[1]reconciliation!E47</f>
        <v>-1240326.7200000004</v>
      </c>
      <c r="P12" s="16">
        <f>-[1]reconciliation!K47</f>
        <v>-470965.45026559953</v>
      </c>
      <c r="Q12" s="15">
        <f t="shared" si="4"/>
        <v>-769361.26973440091</v>
      </c>
      <c r="R12" s="22">
        <v>-50458.92</v>
      </c>
    </row>
    <row r="13" spans="1:21" x14ac:dyDescent="0.3">
      <c r="A13" s="12">
        <v>42309</v>
      </c>
      <c r="B13" s="13">
        <f t="shared" si="6"/>
        <v>-2473230.87</v>
      </c>
      <c r="C13" s="14">
        <v>6819.37</v>
      </c>
      <c r="D13" s="13">
        <v>-2466411.5</v>
      </c>
      <c r="E13" s="15">
        <v>-1738498.76</v>
      </c>
      <c r="F13" s="16">
        <f t="shared" si="2"/>
        <v>734732.1100000001</v>
      </c>
      <c r="G13" s="17">
        <v>-105154.01</v>
      </c>
      <c r="H13" s="17">
        <v>-281985.02</v>
      </c>
      <c r="I13" s="18">
        <f t="shared" si="3"/>
        <v>347593.08000000007</v>
      </c>
      <c r="J13" s="13">
        <v>297134.15999999997</v>
      </c>
      <c r="K13" s="17">
        <f t="shared" si="5"/>
        <v>50458.92</v>
      </c>
      <c r="L13" s="19">
        <f t="shared" si="1"/>
        <v>1.0186340659856796E-10</v>
      </c>
      <c r="M13" s="20"/>
      <c r="N13" s="21"/>
      <c r="O13" s="17">
        <f>-[1]reconciliation!E48</f>
        <v>-1524123.1900000002</v>
      </c>
      <c r="P13" s="16">
        <f>-[1]reconciliation!K48</f>
        <v>-691679.98190800019</v>
      </c>
      <c r="Q13" s="15">
        <f t="shared" si="4"/>
        <v>-832443.20809199999</v>
      </c>
      <c r="R13" s="22">
        <v>297134.15999999997</v>
      </c>
    </row>
    <row r="14" spans="1:21" x14ac:dyDescent="0.3">
      <c r="A14" s="23">
        <v>42339</v>
      </c>
      <c r="B14" s="24">
        <f t="shared" si="6"/>
        <v>-1979121.85</v>
      </c>
      <c r="C14" s="25">
        <v>5739.49</v>
      </c>
      <c r="D14" s="24">
        <v>-1973382.36</v>
      </c>
      <c r="E14" s="26">
        <v>-1436196.78</v>
      </c>
      <c r="F14" s="27">
        <f t="shared" si="2"/>
        <v>542925.07000000007</v>
      </c>
      <c r="G14" s="28">
        <v>-125022.01</v>
      </c>
      <c r="H14" s="28">
        <v>-351400.92</v>
      </c>
      <c r="I14" s="29">
        <f t="shared" si="3"/>
        <v>66502.140000000072</v>
      </c>
      <c r="J14" s="13">
        <v>363636.3</v>
      </c>
      <c r="K14" s="17">
        <f t="shared" si="5"/>
        <v>-297134.15999999997</v>
      </c>
      <c r="L14" s="19">
        <f t="shared" si="1"/>
        <v>0</v>
      </c>
      <c r="M14" s="20"/>
      <c r="N14" s="21"/>
      <c r="O14" s="17">
        <f>-[1]reconciliation!E49</f>
        <v>-2552961.4900000016</v>
      </c>
      <c r="P14" s="16">
        <f>-[1]reconciliation!K49</f>
        <v>-604416.49338840018</v>
      </c>
      <c r="Q14" s="15">
        <f t="shared" si="4"/>
        <v>-1948544.9966116014</v>
      </c>
      <c r="R14" s="22">
        <v>363636.3</v>
      </c>
      <c r="T14" s="30" t="s">
        <v>15</v>
      </c>
      <c r="U14" s="30">
        <v>2015</v>
      </c>
    </row>
    <row r="15" spans="1:21" x14ac:dyDescent="0.3">
      <c r="A15" s="12"/>
      <c r="B15" s="13">
        <f>SUM(B3:B14)</f>
        <v>-20001367.710000001</v>
      </c>
      <c r="C15" s="14">
        <f>SUM(C3:C14)</f>
        <v>66058.52</v>
      </c>
      <c r="D15" s="13">
        <f>SUM(D3:D14)</f>
        <v>-19935309.189999998</v>
      </c>
      <c r="E15" s="15">
        <f t="shared" ref="E15:Q15" si="7">SUM(E3:E14)</f>
        <v>-14136087.489999998</v>
      </c>
      <c r="F15" s="16">
        <f t="shared" si="7"/>
        <v>5865280.2200000016</v>
      </c>
      <c r="G15" s="17">
        <f t="shared" si="7"/>
        <v>-1613605.8599999999</v>
      </c>
      <c r="H15" s="17">
        <f t="shared" si="7"/>
        <v>-3888038.06</v>
      </c>
      <c r="I15" s="18">
        <f t="shared" si="7"/>
        <v>363636.30000000069</v>
      </c>
      <c r="J15" s="13"/>
      <c r="K15" s="17"/>
      <c r="L15" s="19"/>
      <c r="M15" s="20"/>
      <c r="N15" s="31" t="s">
        <v>16</v>
      </c>
      <c r="O15" s="32">
        <f t="shared" si="7"/>
        <v>-19602554.650000006</v>
      </c>
      <c r="P15" s="33">
        <f>SUM(P3:P14)</f>
        <v>-5838984.5246105008</v>
      </c>
      <c r="Q15" s="34">
        <f t="shared" si="7"/>
        <v>-13763570.125389503</v>
      </c>
      <c r="R15" s="22"/>
    </row>
    <row r="16" spans="1:21" x14ac:dyDescent="0.3">
      <c r="A16" s="12"/>
      <c r="B16" s="13"/>
      <c r="C16" s="14"/>
      <c r="D16" s="13"/>
      <c r="E16" s="15"/>
      <c r="F16" s="16"/>
      <c r="G16" s="17"/>
      <c r="H16" s="17"/>
      <c r="I16" s="18"/>
      <c r="J16" s="13"/>
      <c r="K16" s="17"/>
      <c r="L16" s="19"/>
      <c r="M16" s="20"/>
      <c r="N16" s="31" t="s">
        <v>17</v>
      </c>
      <c r="O16" s="32">
        <f>B15</f>
        <v>-20001367.710000001</v>
      </c>
      <c r="P16" s="33">
        <f>-F15</f>
        <v>-5865280.2200000016</v>
      </c>
      <c r="Q16" s="34">
        <f>E15</f>
        <v>-14136087.489999998</v>
      </c>
      <c r="R16" s="22"/>
      <c r="T16" t="s">
        <v>18</v>
      </c>
      <c r="U16" s="35">
        <f>P17</f>
        <v>26295.695389500819</v>
      </c>
    </row>
    <row r="17" spans="1:21" x14ac:dyDescent="0.3">
      <c r="A17" s="12"/>
      <c r="B17" s="13"/>
      <c r="C17" s="14"/>
      <c r="D17" s="13"/>
      <c r="E17" s="15"/>
      <c r="F17" s="16"/>
      <c r="G17" s="17"/>
      <c r="H17" s="17"/>
      <c r="I17" s="18"/>
      <c r="J17" s="13"/>
      <c r="K17" s="17"/>
      <c r="L17" s="36">
        <f>O17-P17-Q17</f>
        <v>-9.3132257461547852E-10</v>
      </c>
      <c r="M17" s="35"/>
      <c r="N17" s="31" t="s">
        <v>19</v>
      </c>
      <c r="O17" s="32">
        <f>O15-O16</f>
        <v>398813.05999999493</v>
      </c>
      <c r="P17" s="33">
        <f>P15-P16</f>
        <v>26295.695389500819</v>
      </c>
      <c r="Q17" s="34">
        <f t="shared" ref="Q17" si="8">Q15-Q16</f>
        <v>372517.36461049505</v>
      </c>
      <c r="R17" s="22"/>
      <c r="T17" t="s">
        <v>20</v>
      </c>
      <c r="U17" s="35">
        <f>-U16</f>
        <v>-26295.695389500819</v>
      </c>
    </row>
    <row r="18" spans="1:21" x14ac:dyDescent="0.3">
      <c r="A18" s="12"/>
      <c r="B18" s="13"/>
      <c r="C18" s="14"/>
      <c r="D18" s="13"/>
      <c r="E18" s="15"/>
      <c r="F18" s="16"/>
      <c r="G18" s="17"/>
      <c r="H18" s="17"/>
      <c r="I18" s="18"/>
      <c r="J18" s="13"/>
      <c r="K18" s="17"/>
      <c r="L18" s="19"/>
      <c r="M18" s="20"/>
      <c r="N18" s="31"/>
      <c r="O18" s="32"/>
      <c r="P18" s="33"/>
      <c r="Q18" s="34"/>
      <c r="R18" s="22"/>
      <c r="S18" s="35"/>
    </row>
    <row r="19" spans="1:21" x14ac:dyDescent="0.3">
      <c r="A19" s="12">
        <v>42370</v>
      </c>
      <c r="B19" s="13">
        <f t="shared" ref="B19:B46" si="9">D19-C19</f>
        <v>-2327022.5699999998</v>
      </c>
      <c r="C19" s="14">
        <v>6587.6599999996834</v>
      </c>
      <c r="D19" s="13">
        <v>-2320434.91</v>
      </c>
      <c r="E19" s="15">
        <v>-1696971.31</v>
      </c>
      <c r="F19" s="16">
        <f t="shared" ref="F19:F46" si="10">E19-B19</f>
        <v>630051.25999999978</v>
      </c>
      <c r="G19" s="17">
        <v>-202431.52</v>
      </c>
      <c r="H19" s="17">
        <v>-522630.68</v>
      </c>
      <c r="I19" s="18">
        <f t="shared" si="3"/>
        <v>-95010.940000000235</v>
      </c>
      <c r="J19" s="13">
        <v>-95010.94</v>
      </c>
      <c r="K19" s="17">
        <v>0</v>
      </c>
      <c r="L19" s="19">
        <f>I19-J19-K19</f>
        <v>-2.3283064365386963E-10</v>
      </c>
      <c r="M19" s="20"/>
      <c r="N19" s="21"/>
      <c r="O19" s="17">
        <f>-[1]reconciliation!E50</f>
        <v>-2095657.5099999998</v>
      </c>
      <c r="P19" s="16">
        <f>-[1]reconciliation!K50</f>
        <v>-617107.81406299968</v>
      </c>
      <c r="Q19" s="15">
        <f t="shared" si="4"/>
        <v>-1478549.6959370002</v>
      </c>
      <c r="R19" s="22">
        <f t="shared" ref="R19:R46" si="11">I19</f>
        <v>-95010.940000000235</v>
      </c>
    </row>
    <row r="20" spans="1:21" x14ac:dyDescent="0.3">
      <c r="A20" s="12">
        <v>42401</v>
      </c>
      <c r="B20" s="13">
        <f t="shared" si="9"/>
        <v>-2279814.62</v>
      </c>
      <c r="C20" s="14">
        <v>6301.5900000003166</v>
      </c>
      <c r="D20" s="13">
        <v>-2273513.0299999998</v>
      </c>
      <c r="E20" s="15">
        <v>-1575102.41</v>
      </c>
      <c r="F20" s="16">
        <f t="shared" si="10"/>
        <v>704712.2100000002</v>
      </c>
      <c r="G20" s="17">
        <v>-154506.88</v>
      </c>
      <c r="H20" s="17">
        <v>-413825.56</v>
      </c>
      <c r="I20" s="18">
        <f t="shared" si="3"/>
        <v>136379.77000000019</v>
      </c>
      <c r="J20" s="13">
        <v>41368.83</v>
      </c>
      <c r="K20" s="17">
        <f t="shared" si="5"/>
        <v>95010.94</v>
      </c>
      <c r="L20" s="19">
        <f t="shared" ref="L20:L46" si="12">I20-J20-K20</f>
        <v>1.8917489796876907E-10</v>
      </c>
      <c r="M20" s="20"/>
      <c r="N20" s="21"/>
      <c r="O20" s="17">
        <f>-[1]reconciliation!E51</f>
        <v>-2385085.9500000007</v>
      </c>
      <c r="P20" s="16">
        <f>-[1]reconciliation!K51</f>
        <v>-620430.74664900138</v>
      </c>
      <c r="Q20" s="15">
        <f t="shared" si="4"/>
        <v>-1764655.2033509994</v>
      </c>
      <c r="R20" s="22">
        <f t="shared" si="11"/>
        <v>136379.77000000019</v>
      </c>
    </row>
    <row r="21" spans="1:21" x14ac:dyDescent="0.3">
      <c r="A21" s="12">
        <v>42430</v>
      </c>
      <c r="B21" s="13">
        <f t="shared" si="9"/>
        <v>-2346825.29</v>
      </c>
      <c r="C21" s="14">
        <v>6221.0499999998137</v>
      </c>
      <c r="D21" s="13">
        <v>-2340604.2400000002</v>
      </c>
      <c r="E21" s="15">
        <v>-1583667.98</v>
      </c>
      <c r="F21" s="16">
        <f t="shared" si="10"/>
        <v>763157.31</v>
      </c>
      <c r="G21" s="17">
        <v>-181098.23</v>
      </c>
      <c r="H21" s="17">
        <v>-475043.21</v>
      </c>
      <c r="I21" s="18">
        <f t="shared" si="3"/>
        <v>107015.87000000005</v>
      </c>
      <c r="J21" s="13">
        <v>148384.70000000001</v>
      </c>
      <c r="K21" s="17">
        <f t="shared" si="5"/>
        <v>-41368.83</v>
      </c>
      <c r="L21" s="19">
        <f t="shared" si="12"/>
        <v>0</v>
      </c>
      <c r="M21" s="20"/>
      <c r="N21" s="21"/>
      <c r="O21" s="17">
        <f>-[1]reconciliation!E52</f>
        <v>-1982557.6499999994</v>
      </c>
      <c r="P21" s="16">
        <f>-[1]reconciliation!K52</f>
        <v>-686059.25982200017</v>
      </c>
      <c r="Q21" s="15">
        <f t="shared" si="4"/>
        <v>-1296498.3901779992</v>
      </c>
      <c r="R21" s="22">
        <f t="shared" si="11"/>
        <v>107015.87000000005</v>
      </c>
    </row>
    <row r="22" spans="1:21" x14ac:dyDescent="0.3">
      <c r="A22" s="12">
        <v>42461</v>
      </c>
      <c r="B22" s="13">
        <f t="shared" si="9"/>
        <v>-2246977.66</v>
      </c>
      <c r="C22" s="14">
        <v>6548.4399999999441</v>
      </c>
      <c r="D22" s="13">
        <v>-2240429.2200000002</v>
      </c>
      <c r="E22" s="15">
        <v>-1548237.59</v>
      </c>
      <c r="F22" s="16">
        <f t="shared" si="10"/>
        <v>698740.07000000007</v>
      </c>
      <c r="G22" s="17">
        <v>-150194.12</v>
      </c>
      <c r="H22" s="17">
        <v>-431516.08</v>
      </c>
      <c r="I22" s="18">
        <f t="shared" si="3"/>
        <v>117029.87000000005</v>
      </c>
      <c r="J22" s="13">
        <v>265414.57</v>
      </c>
      <c r="K22" s="17">
        <f t="shared" si="5"/>
        <v>-148384.70000000001</v>
      </c>
      <c r="L22" s="19">
        <f t="shared" si="12"/>
        <v>0</v>
      </c>
      <c r="M22" s="20"/>
      <c r="N22" s="21"/>
      <c r="O22" s="17">
        <f>-[1]reconciliation!E53</f>
        <v>-2433886.5800000005</v>
      </c>
      <c r="P22" s="16">
        <f>-[1]reconciliation!K53</f>
        <v>-676525.8530887987</v>
      </c>
      <c r="Q22" s="15">
        <f t="shared" si="4"/>
        <v>-1757360.7269112018</v>
      </c>
      <c r="R22" s="22">
        <f t="shared" si="11"/>
        <v>117029.87000000005</v>
      </c>
    </row>
    <row r="23" spans="1:21" x14ac:dyDescent="0.3">
      <c r="A23" s="12">
        <v>42491</v>
      </c>
      <c r="B23" s="13">
        <f t="shared" si="9"/>
        <v>-2055476.51</v>
      </c>
      <c r="C23" s="14">
        <v>6659.7399999999907</v>
      </c>
      <c r="D23" s="13">
        <v>-2048816.77</v>
      </c>
      <c r="E23" s="15">
        <v>-1468333.83</v>
      </c>
      <c r="F23" s="16">
        <f t="shared" si="10"/>
        <v>587142.67999999993</v>
      </c>
      <c r="G23" s="17">
        <v>-186132.27</v>
      </c>
      <c r="H23" s="17">
        <v>-549807.44999999995</v>
      </c>
      <c r="I23" s="18">
        <f t="shared" si="3"/>
        <v>-148797.04000000004</v>
      </c>
      <c r="J23" s="13">
        <v>116617.53</v>
      </c>
      <c r="K23" s="17">
        <f t="shared" si="5"/>
        <v>-265414.57</v>
      </c>
      <c r="L23" s="19">
        <f t="shared" si="12"/>
        <v>0</v>
      </c>
      <c r="M23" s="20"/>
      <c r="N23" s="21"/>
      <c r="O23" s="17">
        <f>-[1]reconciliation!E54</f>
        <v>-1984722.1600000006</v>
      </c>
      <c r="P23" s="16">
        <f>-[1]reconciliation!K54</f>
        <v>-641329.56568560086</v>
      </c>
      <c r="Q23" s="15">
        <f t="shared" si="4"/>
        <v>-1343392.5943143996</v>
      </c>
      <c r="R23" s="22">
        <f t="shared" si="11"/>
        <v>-148797.04000000004</v>
      </c>
    </row>
    <row r="24" spans="1:21" x14ac:dyDescent="0.3">
      <c r="A24" s="12">
        <v>42522</v>
      </c>
      <c r="B24" s="13">
        <f t="shared" si="9"/>
        <v>-1880328.54</v>
      </c>
      <c r="C24" s="14">
        <v>8021.8000000000466</v>
      </c>
      <c r="D24" s="13">
        <v>-1872306.74</v>
      </c>
      <c r="E24" s="15">
        <v>-1250102.0900000001</v>
      </c>
      <c r="F24" s="16">
        <f t="shared" si="10"/>
        <v>630226.44999999995</v>
      </c>
      <c r="G24" s="17">
        <v>-164170.94</v>
      </c>
      <c r="H24" s="17">
        <v>-456694.05</v>
      </c>
      <c r="I24" s="18">
        <f t="shared" si="3"/>
        <v>9361.4599999999627</v>
      </c>
      <c r="J24" s="13">
        <v>125978.99</v>
      </c>
      <c r="K24" s="17">
        <f t="shared" si="5"/>
        <v>-116617.53</v>
      </c>
      <c r="L24" s="19">
        <f t="shared" si="12"/>
        <v>0</v>
      </c>
      <c r="M24" s="20"/>
      <c r="N24" s="21"/>
      <c r="O24" s="17">
        <f>-[1]reconciliation!E55</f>
        <v>-2320358.4700000002</v>
      </c>
      <c r="P24" s="16">
        <f>-[1]reconciliation!K55</f>
        <v>-574945.63687800034</v>
      </c>
      <c r="Q24" s="15">
        <f t="shared" si="4"/>
        <v>-1745412.8331219999</v>
      </c>
      <c r="R24" s="22">
        <f t="shared" si="11"/>
        <v>9361.4599999999627</v>
      </c>
    </row>
    <row r="25" spans="1:21" x14ac:dyDescent="0.3">
      <c r="A25" s="12">
        <v>42552</v>
      </c>
      <c r="B25" s="13">
        <f t="shared" si="9"/>
        <v>-1987580.82</v>
      </c>
      <c r="C25" s="14">
        <v>9540.2800000000279</v>
      </c>
      <c r="D25" s="13">
        <v>-1978040.54</v>
      </c>
      <c r="E25" s="15">
        <v>-1434684.61</v>
      </c>
      <c r="F25" s="16">
        <f t="shared" si="10"/>
        <v>552896.21</v>
      </c>
      <c r="G25" s="17">
        <v>-192517.98</v>
      </c>
      <c r="H25" s="17">
        <v>-535759.69999999995</v>
      </c>
      <c r="I25" s="18">
        <f t="shared" si="3"/>
        <v>-175381.46999999997</v>
      </c>
      <c r="J25" s="13">
        <v>-49402.48</v>
      </c>
      <c r="K25" s="17">
        <f t="shared" si="5"/>
        <v>-125978.99</v>
      </c>
      <c r="L25" s="19">
        <f t="shared" si="12"/>
        <v>0</v>
      </c>
      <c r="M25" s="20"/>
      <c r="N25" s="21"/>
      <c r="O25" s="17">
        <f>-[1]reconciliation!E56</f>
        <v>-1814305.9900000005</v>
      </c>
      <c r="P25" s="16">
        <f>-[1]reconciliation!K56</f>
        <v>-531601.34874219948</v>
      </c>
      <c r="Q25" s="15">
        <f t="shared" si="4"/>
        <v>-1282704.6412578011</v>
      </c>
      <c r="R25" s="22">
        <f t="shared" si="11"/>
        <v>-175381.46999999997</v>
      </c>
    </row>
    <row r="26" spans="1:21" x14ac:dyDescent="0.3">
      <c r="A26" s="12">
        <v>42583</v>
      </c>
      <c r="B26" s="13">
        <f t="shared" si="9"/>
        <v>-1782082.92</v>
      </c>
      <c r="C26" s="14">
        <v>8397.0300000000279</v>
      </c>
      <c r="D26" s="13">
        <v>-1773685.89</v>
      </c>
      <c r="E26" s="15">
        <v>-1264620.24</v>
      </c>
      <c r="F26" s="16">
        <f t="shared" si="10"/>
        <v>517462.67999999993</v>
      </c>
      <c r="G26" s="17">
        <v>-142047.78</v>
      </c>
      <c r="H26" s="17">
        <v>-326163.40999999997</v>
      </c>
      <c r="I26" s="18">
        <f t="shared" si="3"/>
        <v>49251.489999999932</v>
      </c>
      <c r="J26" s="13">
        <v>-150.99</v>
      </c>
      <c r="K26" s="17">
        <f t="shared" si="5"/>
        <v>49402.48</v>
      </c>
      <c r="L26" s="19">
        <f t="shared" si="12"/>
        <v>-7.2759576141834259E-11</v>
      </c>
      <c r="M26" s="20"/>
      <c r="N26" s="21"/>
      <c r="O26" s="17">
        <f>-[1]reconciliation!E57</f>
        <v>-2111191.9500000011</v>
      </c>
      <c r="P26" s="16">
        <f>-[1]reconciliation!K57</f>
        <v>-476597.569901001</v>
      </c>
      <c r="Q26" s="15">
        <f t="shared" si="4"/>
        <v>-1634594.3800990002</v>
      </c>
      <c r="R26" s="22">
        <f t="shared" si="11"/>
        <v>49251.489999999932</v>
      </c>
    </row>
    <row r="27" spans="1:21" x14ac:dyDescent="0.3">
      <c r="A27" s="12">
        <v>42614</v>
      </c>
      <c r="B27" s="13">
        <f t="shared" si="9"/>
        <v>-1875012.23</v>
      </c>
      <c r="C27" s="14">
        <v>5953.2199999999721</v>
      </c>
      <c r="D27" s="13">
        <v>-1869059.01</v>
      </c>
      <c r="E27" s="15">
        <v>-1185183.77</v>
      </c>
      <c r="F27" s="16">
        <f t="shared" si="10"/>
        <v>689828.46</v>
      </c>
      <c r="G27" s="17">
        <v>-163662.66</v>
      </c>
      <c r="H27" s="17">
        <v>-411389.83</v>
      </c>
      <c r="I27" s="18">
        <f t="shared" si="3"/>
        <v>114775.96999999991</v>
      </c>
      <c r="J27" s="13">
        <v>114624.98</v>
      </c>
      <c r="K27" s="17">
        <f t="shared" si="5"/>
        <v>150.99</v>
      </c>
      <c r="L27" s="19">
        <f t="shared" si="12"/>
        <v>-8.2081896835006773E-11</v>
      </c>
      <c r="M27" s="20"/>
      <c r="N27" s="21"/>
      <c r="O27" s="17">
        <f>-[1]reconciliation!E58</f>
        <v>-1369886.3700000006</v>
      </c>
      <c r="P27" s="16">
        <f>-[1]reconciliation!K58</f>
        <v>-583072.33607009973</v>
      </c>
      <c r="Q27" s="15">
        <f t="shared" si="4"/>
        <v>-786814.03392990085</v>
      </c>
      <c r="R27" s="22">
        <f t="shared" si="11"/>
        <v>114775.96999999991</v>
      </c>
    </row>
    <row r="28" spans="1:21" x14ac:dyDescent="0.3">
      <c r="A28" s="12">
        <v>42644</v>
      </c>
      <c r="B28" s="13">
        <f t="shared" si="9"/>
        <v>-2218630.54</v>
      </c>
      <c r="C28" s="14">
        <v>10563.839999999851</v>
      </c>
      <c r="D28" s="13">
        <v>-2208066.7000000002</v>
      </c>
      <c r="E28" s="15">
        <v>-1552812.4</v>
      </c>
      <c r="F28" s="16">
        <f t="shared" si="10"/>
        <v>665818.14000000013</v>
      </c>
      <c r="G28" s="17">
        <v>-108659.68</v>
      </c>
      <c r="H28" s="17">
        <v>-320373.28999999998</v>
      </c>
      <c r="I28" s="18">
        <f t="shared" si="3"/>
        <v>236785.17000000022</v>
      </c>
      <c r="J28" s="13">
        <v>351410.15</v>
      </c>
      <c r="K28" s="17">
        <f t="shared" si="5"/>
        <v>-114624.98</v>
      </c>
      <c r="L28" s="19">
        <f t="shared" si="12"/>
        <v>1.8917489796876907E-10</v>
      </c>
      <c r="M28" s="20"/>
      <c r="N28" s="21"/>
      <c r="O28" s="17">
        <f>-[1]reconciliation!E59</f>
        <v>-1877755.11</v>
      </c>
      <c r="P28" s="16">
        <f>-[1]reconciliation!K59</f>
        <v>-713202.0302844001</v>
      </c>
      <c r="Q28" s="15">
        <f t="shared" si="4"/>
        <v>-1164553.0797156</v>
      </c>
      <c r="R28" s="22">
        <f t="shared" si="11"/>
        <v>236785.17000000022</v>
      </c>
    </row>
    <row r="29" spans="1:21" x14ac:dyDescent="0.3">
      <c r="A29" s="12">
        <v>42675</v>
      </c>
      <c r="B29" s="13">
        <f t="shared" si="9"/>
        <v>-2414482.5099999998</v>
      </c>
      <c r="C29" s="14">
        <v>9575.3599999998696</v>
      </c>
      <c r="D29" s="13">
        <v>-2404907.15</v>
      </c>
      <c r="E29" s="15">
        <v>-1642195.3</v>
      </c>
      <c r="F29" s="16">
        <f t="shared" si="10"/>
        <v>772287.20999999973</v>
      </c>
      <c r="G29" s="17">
        <v>-147633.78</v>
      </c>
      <c r="H29" s="17">
        <v>-472787.65</v>
      </c>
      <c r="I29" s="18">
        <f t="shared" si="3"/>
        <v>151865.77999999968</v>
      </c>
      <c r="J29" s="13">
        <v>503275.93</v>
      </c>
      <c r="K29" s="17">
        <f t="shared" si="5"/>
        <v>-351410.15</v>
      </c>
      <c r="L29" s="19">
        <f t="shared" si="12"/>
        <v>0</v>
      </c>
      <c r="M29" s="20"/>
      <c r="N29" s="21"/>
      <c r="O29" s="17">
        <f>-[1]reconciliation!E60</f>
        <v>-2482941.6599999992</v>
      </c>
      <c r="P29" s="16">
        <f>-[1]reconciliation!K60</f>
        <v>-714188.15513010032</v>
      </c>
      <c r="Q29" s="15">
        <f t="shared" si="4"/>
        <v>-1768753.5048698988</v>
      </c>
      <c r="R29" s="22">
        <f t="shared" si="11"/>
        <v>151865.77999999968</v>
      </c>
    </row>
    <row r="30" spans="1:21" x14ac:dyDescent="0.3">
      <c r="A30" s="23">
        <v>42705</v>
      </c>
      <c r="B30" s="24">
        <f t="shared" si="9"/>
        <v>-2032114.14</v>
      </c>
      <c r="C30" s="25">
        <v>8868.8799999999992</v>
      </c>
      <c r="D30" s="24">
        <v>-2023245.26</v>
      </c>
      <c r="E30" s="26">
        <v>-1422068.91</v>
      </c>
      <c r="F30" s="27">
        <f t="shared" si="10"/>
        <v>610045.23</v>
      </c>
      <c r="G30" s="28">
        <v>-187287.55</v>
      </c>
      <c r="H30" s="28">
        <v>-601754.35</v>
      </c>
      <c r="I30" s="29">
        <f t="shared" si="3"/>
        <v>-178996.66999999998</v>
      </c>
      <c r="J30" s="13">
        <v>324279.26</v>
      </c>
      <c r="K30" s="17">
        <f t="shared" si="5"/>
        <v>-503275.93</v>
      </c>
      <c r="L30" s="19">
        <f t="shared" si="12"/>
        <v>0</v>
      </c>
      <c r="M30" s="20"/>
      <c r="N30" s="21"/>
      <c r="O30" s="17">
        <f>-[1]reconciliation!E61</f>
        <v>-2581571.180000002</v>
      </c>
      <c r="P30" s="16">
        <f>-[1]reconciliation!K61</f>
        <v>-573061.52130360052</v>
      </c>
      <c r="Q30" s="15">
        <f t="shared" si="4"/>
        <v>-2008509.6586964014</v>
      </c>
      <c r="R30" s="22">
        <f t="shared" si="11"/>
        <v>-178996.66999999998</v>
      </c>
      <c r="T30" s="30" t="s">
        <v>15</v>
      </c>
      <c r="U30" s="30">
        <v>2016</v>
      </c>
    </row>
    <row r="31" spans="1:21" x14ac:dyDescent="0.3">
      <c r="A31" s="12"/>
      <c r="B31" s="13">
        <f>SUM(B19:B30)</f>
        <v>-25446348.350000001</v>
      </c>
      <c r="C31" s="14">
        <f>SUM(C19:C30)</f>
        <v>93238.889999999548</v>
      </c>
      <c r="D31" s="13">
        <f>SUM(D19:D30)</f>
        <v>-25353109.460000001</v>
      </c>
      <c r="E31" s="15">
        <f t="shared" ref="E31:I31" si="13">SUM(E19:E30)</f>
        <v>-17623980.439999998</v>
      </c>
      <c r="F31" s="16">
        <f t="shared" si="13"/>
        <v>7822367.9100000001</v>
      </c>
      <c r="G31" s="17">
        <f t="shared" si="13"/>
        <v>-1980343.39</v>
      </c>
      <c r="H31" s="17">
        <f t="shared" si="13"/>
        <v>-5517745.2599999998</v>
      </c>
      <c r="I31" s="18">
        <f t="shared" si="13"/>
        <v>324279.25999999978</v>
      </c>
      <c r="J31" s="13"/>
      <c r="K31" s="17"/>
      <c r="L31" s="19"/>
      <c r="M31" s="20"/>
      <c r="N31" s="31" t="s">
        <v>16</v>
      </c>
      <c r="O31" s="32">
        <f t="shared" ref="O31" si="14">SUM(O19:O30)</f>
        <v>-25439920.580000009</v>
      </c>
      <c r="P31" s="33">
        <f>SUM(P19:P30)</f>
        <v>-7408121.8376178024</v>
      </c>
      <c r="Q31" s="34">
        <f t="shared" ref="Q31" si="15">SUM(Q19:Q30)</f>
        <v>-18031798.742382206</v>
      </c>
      <c r="R31" s="22"/>
    </row>
    <row r="32" spans="1:21" x14ac:dyDescent="0.3">
      <c r="A32" s="12"/>
      <c r="B32" s="13"/>
      <c r="C32" s="14"/>
      <c r="D32" s="13"/>
      <c r="E32" s="15"/>
      <c r="F32" s="16"/>
      <c r="G32" s="17"/>
      <c r="H32" s="17"/>
      <c r="I32" s="18"/>
      <c r="J32" s="13"/>
      <c r="K32" s="17"/>
      <c r="L32" s="19"/>
      <c r="M32" s="20"/>
      <c r="N32" s="31" t="s">
        <v>17</v>
      </c>
      <c r="O32" s="32">
        <f>B31</f>
        <v>-25446348.350000001</v>
      </c>
      <c r="P32" s="33">
        <f>-F31</f>
        <v>-7822367.9100000001</v>
      </c>
      <c r="Q32" s="34">
        <f>E31</f>
        <v>-17623980.439999998</v>
      </c>
      <c r="R32" s="22"/>
      <c r="T32" t="str">
        <f>T16</f>
        <v>1.00.1589.800.000</v>
      </c>
      <c r="U32" s="35">
        <f>P33</f>
        <v>414246.07238219772</v>
      </c>
    </row>
    <row r="33" spans="1:21" x14ac:dyDescent="0.3">
      <c r="A33" s="12"/>
      <c r="B33" s="13"/>
      <c r="C33" s="14"/>
      <c r="D33" s="13"/>
      <c r="E33" s="15"/>
      <c r="F33" s="16"/>
      <c r="G33" s="17"/>
      <c r="H33" s="17"/>
      <c r="I33" s="18"/>
      <c r="J33" s="13"/>
      <c r="K33" s="17"/>
      <c r="L33" s="36">
        <f>O33-P33-Q33</f>
        <v>2.7939677238464355E-9</v>
      </c>
      <c r="M33" s="35"/>
      <c r="N33" s="31" t="s">
        <v>19</v>
      </c>
      <c r="O33" s="32">
        <f>O31-O32</f>
        <v>6427.7699999921024</v>
      </c>
      <c r="P33" s="33">
        <f>P31-P32</f>
        <v>414246.07238219772</v>
      </c>
      <c r="Q33" s="34">
        <f t="shared" ref="Q33" si="16">Q31-Q32</f>
        <v>-407818.30238220841</v>
      </c>
      <c r="R33" s="22"/>
      <c r="T33" t="str">
        <f>T17</f>
        <v>1.00.1588.800.000</v>
      </c>
      <c r="U33" s="35">
        <f>-U32</f>
        <v>-414246.07238219772</v>
      </c>
    </row>
    <row r="34" spans="1:21" x14ac:dyDescent="0.3">
      <c r="A34" s="12"/>
      <c r="B34" s="13"/>
      <c r="C34" s="14"/>
      <c r="D34" s="13"/>
      <c r="E34" s="15"/>
      <c r="F34" s="16"/>
      <c r="G34" s="17"/>
      <c r="H34" s="17"/>
      <c r="I34" s="18"/>
      <c r="J34" s="13"/>
      <c r="K34" s="17"/>
      <c r="L34" s="19"/>
      <c r="M34" s="20"/>
      <c r="N34" s="31"/>
      <c r="O34" s="32"/>
      <c r="P34" s="33"/>
      <c r="Q34" s="34"/>
      <c r="R34" s="22"/>
      <c r="S34" s="35"/>
    </row>
    <row r="35" spans="1:21" x14ac:dyDescent="0.3">
      <c r="A35" s="37">
        <v>42736</v>
      </c>
      <c r="B35" s="13">
        <f t="shared" si="9"/>
        <v>-2055012.84</v>
      </c>
      <c r="C35" s="14">
        <v>7872.410000000149</v>
      </c>
      <c r="D35" s="13">
        <v>-2047140.43</v>
      </c>
      <c r="E35" s="15">
        <v>-1541886.42</v>
      </c>
      <c r="F35" s="16">
        <f t="shared" si="10"/>
        <v>513126.42000000016</v>
      </c>
      <c r="G35" s="17">
        <v>-176623.64</v>
      </c>
      <c r="H35" s="17">
        <v>-520429.12</v>
      </c>
      <c r="I35" s="18">
        <f t="shared" si="3"/>
        <v>-183926.33999999985</v>
      </c>
      <c r="J35" s="13">
        <v>-183926.34</v>
      </c>
      <c r="K35" s="17">
        <v>0</v>
      </c>
      <c r="L35" s="19">
        <f t="shared" si="12"/>
        <v>1.4551915228366852E-10</v>
      </c>
      <c r="M35" s="20"/>
      <c r="N35" s="21"/>
      <c r="O35" s="17">
        <f>-[1]reconciliation!E62</f>
        <v>-1653960.5399999996</v>
      </c>
      <c r="P35" s="16">
        <f>-[1]reconciliation!K62</f>
        <v>-584477.94563910074</v>
      </c>
      <c r="Q35" s="15">
        <f t="shared" si="4"/>
        <v>-1069482.5943608987</v>
      </c>
      <c r="R35" s="22">
        <f t="shared" si="11"/>
        <v>-183926.33999999985</v>
      </c>
    </row>
    <row r="36" spans="1:21" x14ac:dyDescent="0.3">
      <c r="A36" s="37">
        <v>42767</v>
      </c>
      <c r="B36" s="13">
        <f t="shared" si="9"/>
        <v>-1865946.39</v>
      </c>
      <c r="C36" s="14">
        <v>8329.7099999999627</v>
      </c>
      <c r="D36" s="13">
        <v>-1857616.68</v>
      </c>
      <c r="E36" s="15">
        <v>-1249751.76</v>
      </c>
      <c r="F36" s="16">
        <f t="shared" si="10"/>
        <v>616194.62999999989</v>
      </c>
      <c r="G36" s="17">
        <v>-117604.89</v>
      </c>
      <c r="H36" s="17">
        <v>-353538.18</v>
      </c>
      <c r="I36" s="18">
        <f t="shared" si="3"/>
        <v>145051.55999999988</v>
      </c>
      <c r="J36" s="13">
        <v>-38874.78</v>
      </c>
      <c r="K36" s="17">
        <f t="shared" si="5"/>
        <v>183926.34</v>
      </c>
      <c r="L36" s="19">
        <f t="shared" si="12"/>
        <v>0</v>
      </c>
      <c r="M36" s="20"/>
      <c r="N36" s="21"/>
      <c r="O36" s="17">
        <f>-[1]reconciliation!E63</f>
        <v>-2256004.06</v>
      </c>
      <c r="P36" s="16">
        <f>-[1]reconciliation!K63</f>
        <v>-530181.06090019958</v>
      </c>
      <c r="Q36" s="15">
        <f t="shared" si="4"/>
        <v>-1725822.9990998004</v>
      </c>
      <c r="R36" s="22">
        <f t="shared" si="11"/>
        <v>145051.55999999988</v>
      </c>
    </row>
    <row r="37" spans="1:21" x14ac:dyDescent="0.3">
      <c r="A37" s="37">
        <v>42795</v>
      </c>
      <c r="B37" s="13">
        <f t="shared" si="9"/>
        <v>-1707735.85</v>
      </c>
      <c r="C37" s="14">
        <v>7884.0700000000652</v>
      </c>
      <c r="D37" s="13">
        <v>-1699851.78</v>
      </c>
      <c r="E37" s="15">
        <v>-1173653.81</v>
      </c>
      <c r="F37" s="16">
        <f t="shared" si="10"/>
        <v>534082.04</v>
      </c>
      <c r="G37" s="17">
        <v>-150369.39000000001</v>
      </c>
      <c r="H37" s="17">
        <v>-492984.93</v>
      </c>
      <c r="I37" s="18">
        <f t="shared" si="3"/>
        <v>-109272.27999999997</v>
      </c>
      <c r="J37" s="13">
        <v>-148147.06</v>
      </c>
      <c r="K37" s="17">
        <f t="shared" si="5"/>
        <v>38874.78</v>
      </c>
      <c r="L37" s="19">
        <f t="shared" si="12"/>
        <v>0</v>
      </c>
      <c r="M37" s="20"/>
      <c r="N37" s="21"/>
      <c r="O37" s="17">
        <f>-[1]reconciliation!E64</f>
        <v>-1997640.5600000003</v>
      </c>
      <c r="P37" s="16">
        <f>-[1]reconciliation!K64</f>
        <v>-504685.85778549977</v>
      </c>
      <c r="Q37" s="15">
        <f t="shared" si="4"/>
        <v>-1492954.7022145004</v>
      </c>
      <c r="R37" s="22">
        <f t="shared" si="11"/>
        <v>-109272.27999999997</v>
      </c>
    </row>
    <row r="38" spans="1:21" x14ac:dyDescent="0.3">
      <c r="A38" s="37">
        <v>42826</v>
      </c>
      <c r="B38" s="13">
        <f t="shared" si="9"/>
        <v>-2072195.83</v>
      </c>
      <c r="C38" s="14">
        <v>9148.8200000000652</v>
      </c>
      <c r="D38" s="13">
        <v>-2063047.01</v>
      </c>
      <c r="E38" s="15">
        <v>-1272312.8600000001</v>
      </c>
      <c r="F38" s="16">
        <f t="shared" si="10"/>
        <v>799882.97</v>
      </c>
      <c r="G38" s="17">
        <v>-141708.85</v>
      </c>
      <c r="H38" s="17">
        <v>-437448.28</v>
      </c>
      <c r="I38" s="18">
        <f t="shared" si="3"/>
        <v>220725.83999999997</v>
      </c>
      <c r="J38" s="13">
        <v>72578.78</v>
      </c>
      <c r="K38" s="17">
        <f t="shared" si="5"/>
        <v>148147.06</v>
      </c>
      <c r="L38" s="19">
        <f t="shared" si="12"/>
        <v>0</v>
      </c>
      <c r="M38" s="20"/>
      <c r="N38" s="21"/>
      <c r="O38" s="17">
        <f>-[1]reconciliation!E65</f>
        <v>-1316776.2500000005</v>
      </c>
      <c r="P38" s="16">
        <f>-[1]reconciliation!K65</f>
        <v>-656925.33938420028</v>
      </c>
      <c r="Q38" s="15">
        <f t="shared" si="4"/>
        <v>-659850.91061580018</v>
      </c>
      <c r="R38" s="22">
        <f t="shared" si="11"/>
        <v>220725.83999999997</v>
      </c>
    </row>
    <row r="39" spans="1:21" x14ac:dyDescent="0.3">
      <c r="A39" s="37">
        <v>42856</v>
      </c>
      <c r="B39" s="13">
        <f t="shared" si="9"/>
        <v>-2372985.19</v>
      </c>
      <c r="C39" s="14">
        <v>6116.8799999998882</v>
      </c>
      <c r="D39" s="13">
        <v>-2366868.31</v>
      </c>
      <c r="E39" s="15">
        <v>-1629335.33</v>
      </c>
      <c r="F39" s="16">
        <f t="shared" si="10"/>
        <v>743649.85999999987</v>
      </c>
      <c r="G39" s="17">
        <v>-99510.99</v>
      </c>
      <c r="H39" s="17">
        <v>-342374.18</v>
      </c>
      <c r="I39" s="18">
        <f t="shared" si="3"/>
        <v>301764.68999999989</v>
      </c>
      <c r="J39" s="13">
        <v>374343.47</v>
      </c>
      <c r="K39" s="17">
        <f t="shared" si="5"/>
        <v>-72578.78</v>
      </c>
      <c r="L39" s="19">
        <f t="shared" si="12"/>
        <v>0</v>
      </c>
      <c r="M39" s="20"/>
      <c r="N39" s="21"/>
      <c r="O39" s="17">
        <f>-[1]reconciliation!E66</f>
        <v>-2024267.6799999983</v>
      </c>
      <c r="P39" s="16">
        <f>-[1]reconciliation!K66</f>
        <v>-771296.83242029918</v>
      </c>
      <c r="Q39" s="15">
        <f t="shared" si="4"/>
        <v>-1252970.847579699</v>
      </c>
      <c r="R39" s="22">
        <f t="shared" si="11"/>
        <v>301764.68999999989</v>
      </c>
    </row>
    <row r="40" spans="1:21" x14ac:dyDescent="0.3">
      <c r="A40" s="37">
        <v>42887</v>
      </c>
      <c r="B40" s="13">
        <f t="shared" si="9"/>
        <v>-2354765.75</v>
      </c>
      <c r="C40" s="14">
        <v>7271.3100000000559</v>
      </c>
      <c r="D40" s="13">
        <v>-2347494.44</v>
      </c>
      <c r="E40" s="15">
        <v>-1652729.14</v>
      </c>
      <c r="F40" s="16">
        <f t="shared" si="10"/>
        <v>702036.6100000001</v>
      </c>
      <c r="G40" s="17">
        <v>-188831.18</v>
      </c>
      <c r="H40" s="17">
        <v>-470258.26</v>
      </c>
      <c r="I40" s="18">
        <f t="shared" si="3"/>
        <v>42947.1700000001</v>
      </c>
      <c r="J40" s="13">
        <v>417290.64</v>
      </c>
      <c r="K40" s="17">
        <f t="shared" si="5"/>
        <v>-374343.47</v>
      </c>
      <c r="L40" s="19">
        <f t="shared" si="12"/>
        <v>0</v>
      </c>
      <c r="M40" s="20"/>
      <c r="N40" s="21"/>
      <c r="O40" s="17">
        <f>-[1]reconciliation!E67</f>
        <v>-2370229.2700000005</v>
      </c>
      <c r="P40" s="16">
        <f>-[1]reconciliation!K67</f>
        <v>-748942.24263840041</v>
      </c>
      <c r="Q40" s="15">
        <f t="shared" si="4"/>
        <v>-1621287.0273616002</v>
      </c>
      <c r="R40" s="22">
        <f t="shared" si="11"/>
        <v>42947.1700000001</v>
      </c>
    </row>
    <row r="41" spans="1:21" x14ac:dyDescent="0.3">
      <c r="A41" s="37">
        <v>42917</v>
      </c>
      <c r="B41" s="13">
        <f t="shared" si="9"/>
        <v>-2566944.39</v>
      </c>
      <c r="C41" s="14">
        <v>0</v>
      </c>
      <c r="D41" s="13">
        <v>-2566944.39</v>
      </c>
      <c r="E41" s="15">
        <v>-1634486.89</v>
      </c>
      <c r="F41" s="16">
        <f t="shared" si="10"/>
        <v>932457.50000000023</v>
      </c>
      <c r="G41" s="17">
        <v>-228648.12</v>
      </c>
      <c r="H41" s="17">
        <v>-533585.06000000006</v>
      </c>
      <c r="I41" s="18">
        <f t="shared" si="3"/>
        <v>170224.32000000018</v>
      </c>
      <c r="J41" s="13">
        <v>587514.96</v>
      </c>
      <c r="K41" s="17">
        <f t="shared" si="5"/>
        <v>-417290.64</v>
      </c>
      <c r="L41" s="19">
        <f t="shared" si="12"/>
        <v>0</v>
      </c>
      <c r="M41" s="20"/>
      <c r="N41" s="21"/>
      <c r="O41" s="17">
        <f>-[1]reconciliation!E68</f>
        <v>-2339209.3899999997</v>
      </c>
      <c r="P41" s="16">
        <f>-[1]reconciliation!K68</f>
        <v>-691561.48401600006</v>
      </c>
      <c r="Q41" s="15">
        <f t="shared" si="4"/>
        <v>-1647647.9059839996</v>
      </c>
      <c r="R41" s="22">
        <f t="shared" si="11"/>
        <v>170224.32000000018</v>
      </c>
    </row>
    <row r="42" spans="1:21" x14ac:dyDescent="0.3">
      <c r="A42" s="37">
        <v>42948</v>
      </c>
      <c r="B42" s="13">
        <f t="shared" si="9"/>
        <v>-2129831.15</v>
      </c>
      <c r="C42" s="14">
        <v>0</v>
      </c>
      <c r="D42" s="13">
        <v>-2129831.15</v>
      </c>
      <c r="E42" s="15">
        <v>-1438270.72</v>
      </c>
      <c r="F42" s="16">
        <f t="shared" si="10"/>
        <v>691560.42999999993</v>
      </c>
      <c r="G42" s="17">
        <v>-184675.02</v>
      </c>
      <c r="H42" s="17">
        <v>-542785</v>
      </c>
      <c r="I42" s="18">
        <f t="shared" si="3"/>
        <v>-35899.590000000084</v>
      </c>
      <c r="J42" s="13">
        <v>551615.37</v>
      </c>
      <c r="K42" s="17">
        <f t="shared" si="5"/>
        <v>-587514.96</v>
      </c>
      <c r="L42" s="19">
        <f t="shared" si="12"/>
        <v>0</v>
      </c>
      <c r="M42" s="20"/>
      <c r="N42" s="21"/>
      <c r="O42" s="17">
        <f>-[1]reconciliation!E69</f>
        <v>-2415049.21</v>
      </c>
      <c r="P42" s="16">
        <f>-[1]reconciliation!K69</f>
        <v>-620986.79211799847</v>
      </c>
      <c r="Q42" s="15">
        <f t="shared" si="4"/>
        <v>-1794062.4178820015</v>
      </c>
      <c r="R42" s="22">
        <f t="shared" si="11"/>
        <v>-35899.590000000084</v>
      </c>
    </row>
    <row r="43" spans="1:21" x14ac:dyDescent="0.3">
      <c r="A43" s="37">
        <v>42979</v>
      </c>
      <c r="B43" s="13">
        <f t="shared" si="9"/>
        <v>-1773292.46</v>
      </c>
      <c r="C43" s="14">
        <v>0</v>
      </c>
      <c r="D43" s="13">
        <v>-1773292.46</v>
      </c>
      <c r="E43" s="15">
        <v>-1300167.49</v>
      </c>
      <c r="F43" s="16">
        <f t="shared" si="10"/>
        <v>473124.97</v>
      </c>
      <c r="G43" s="17">
        <v>-187293.18</v>
      </c>
      <c r="H43" s="17">
        <v>-576569.99</v>
      </c>
      <c r="I43" s="18">
        <f t="shared" si="3"/>
        <v>-290738.2</v>
      </c>
      <c r="J43" s="13">
        <v>260877.17</v>
      </c>
      <c r="K43" s="17">
        <f t="shared" si="5"/>
        <v>-551615.37</v>
      </c>
      <c r="L43" s="19">
        <f t="shared" si="12"/>
        <v>0</v>
      </c>
      <c r="M43" s="20"/>
      <c r="N43" s="21"/>
      <c r="O43" s="17">
        <f>-[1]reconciliation!E70</f>
        <v>-2517811.7799999998</v>
      </c>
      <c r="P43" s="16">
        <f>-[1]reconciliation!K70</f>
        <v>-531921.7331711998</v>
      </c>
      <c r="Q43" s="15">
        <f t="shared" si="4"/>
        <v>-1985890.0468287999</v>
      </c>
      <c r="R43" s="22">
        <f t="shared" si="11"/>
        <v>-290738.2</v>
      </c>
    </row>
    <row r="44" spans="1:21" x14ac:dyDescent="0.3">
      <c r="A44" s="38">
        <v>43009</v>
      </c>
      <c r="B44" s="13">
        <f t="shared" si="9"/>
        <v>-2416255.94</v>
      </c>
      <c r="C44" s="39">
        <v>0</v>
      </c>
      <c r="D44" s="13">
        <v>-2416255.94</v>
      </c>
      <c r="E44" s="15">
        <v>-1492149.05</v>
      </c>
      <c r="F44" s="16">
        <f t="shared" si="10"/>
        <v>924106.8899999999</v>
      </c>
      <c r="G44" s="17">
        <v>-182755.27</v>
      </c>
      <c r="H44" s="17">
        <v>-607210.98</v>
      </c>
      <c r="I44" s="18">
        <f t="shared" si="3"/>
        <v>134140.6399999999</v>
      </c>
      <c r="J44" s="13">
        <v>395017.81</v>
      </c>
      <c r="K44" s="40">
        <f t="shared" si="5"/>
        <v>-260877.17</v>
      </c>
      <c r="L44" s="36">
        <f t="shared" si="12"/>
        <v>0</v>
      </c>
      <c r="M44" s="35"/>
      <c r="N44" s="41"/>
      <c r="O44" s="40">
        <f>-[1]reconciliation!E71</f>
        <v>-1949632.9099999988</v>
      </c>
      <c r="P44" s="16">
        <f>-[1]reconciliation!K71</f>
        <v>-753233.87005809962</v>
      </c>
      <c r="Q44" s="15">
        <f t="shared" si="4"/>
        <v>-1196399.039941899</v>
      </c>
      <c r="R44" s="22">
        <f t="shared" si="11"/>
        <v>134140.6399999999</v>
      </c>
    </row>
    <row r="45" spans="1:21" x14ac:dyDescent="0.3">
      <c r="A45" s="38">
        <v>43040</v>
      </c>
      <c r="B45" s="13">
        <f t="shared" si="9"/>
        <v>-2113737.2999999998</v>
      </c>
      <c r="C45" s="39">
        <v>0</v>
      </c>
      <c r="D45" s="13">
        <v>-2113737.2999999998</v>
      </c>
      <c r="E45" s="15">
        <v>-1478185.55</v>
      </c>
      <c r="F45" s="16">
        <f t="shared" si="10"/>
        <v>635551.74999999977</v>
      </c>
      <c r="G45" s="17">
        <v>-141562.22</v>
      </c>
      <c r="H45" s="17">
        <v>-482325.65</v>
      </c>
      <c r="I45" s="18">
        <f t="shared" si="3"/>
        <v>11663.879999999772</v>
      </c>
      <c r="J45" s="13">
        <v>406681.69</v>
      </c>
      <c r="K45" s="40">
        <f t="shared" si="5"/>
        <v>-395017.81</v>
      </c>
      <c r="L45" s="36">
        <f t="shared" si="12"/>
        <v>0</v>
      </c>
      <c r="M45" s="35"/>
      <c r="N45" s="41"/>
      <c r="O45" s="40">
        <f>-[1]reconciliation!E72</f>
        <v>-2415063.5499999984</v>
      </c>
      <c r="P45" s="16">
        <f>-[1]reconciliation!K72</f>
        <v>-606139.27320800046</v>
      </c>
      <c r="Q45" s="15">
        <f t="shared" si="4"/>
        <v>-1808924.276791998</v>
      </c>
      <c r="R45" s="22">
        <f t="shared" si="11"/>
        <v>11663.879999999772</v>
      </c>
    </row>
    <row r="46" spans="1:21" x14ac:dyDescent="0.3">
      <c r="A46" s="42">
        <v>43070</v>
      </c>
      <c r="B46" s="24">
        <f t="shared" si="9"/>
        <v>-2413559.14</v>
      </c>
      <c r="C46" s="43">
        <v>0</v>
      </c>
      <c r="D46" s="24">
        <v>-2413559.14</v>
      </c>
      <c r="E46" s="26">
        <v>-1867855.89</v>
      </c>
      <c r="F46" s="27">
        <f t="shared" si="10"/>
        <v>545703.25000000023</v>
      </c>
      <c r="G46" s="28">
        <v>-175065.97</v>
      </c>
      <c r="H46" s="28">
        <v>-499775.6</v>
      </c>
      <c r="I46" s="29">
        <f t="shared" si="3"/>
        <v>-129138.31999999972</v>
      </c>
      <c r="J46" s="44">
        <f>277543.37+101100.09</f>
        <v>378643.45999999996</v>
      </c>
      <c r="K46" s="40">
        <f t="shared" si="5"/>
        <v>-406681.69</v>
      </c>
      <c r="L46" s="45">
        <f t="shared" si="12"/>
        <v>-101100.08999999968</v>
      </c>
      <c r="M46" s="20"/>
      <c r="N46" s="41"/>
      <c r="O46" s="40">
        <f>-[1]reconciliation!E73</f>
        <v>-2179335.1800000006</v>
      </c>
      <c r="P46" s="16">
        <f>-[1]reconciliation!K73</f>
        <v>-601818.52701960108</v>
      </c>
      <c r="Q46" s="15">
        <f t="shared" si="4"/>
        <v>-1577516.6529803996</v>
      </c>
      <c r="R46" s="22">
        <f t="shared" si="11"/>
        <v>-129138.31999999972</v>
      </c>
      <c r="T46" s="30" t="s">
        <v>15</v>
      </c>
      <c r="U46" s="30">
        <v>2017</v>
      </c>
    </row>
    <row r="47" spans="1:21" ht="15" thickBot="1" x14ac:dyDescent="0.35">
      <c r="A47" s="46"/>
      <c r="B47" s="47">
        <f>SUM(B35:B46)</f>
        <v>-25842262.230000004</v>
      </c>
      <c r="C47" s="48">
        <f>SUM(C35:C46)</f>
        <v>46623.200000000186</v>
      </c>
      <c r="D47" s="47">
        <f>SUM(D35:D46)</f>
        <v>-25795639.030000001</v>
      </c>
      <c r="E47" s="49">
        <f t="shared" ref="E47:I47" si="17">SUM(E35:E46)</f>
        <v>-17730784.910000004</v>
      </c>
      <c r="F47" s="50">
        <f t="shared" si="17"/>
        <v>8111477.3199999994</v>
      </c>
      <c r="G47" s="51">
        <f t="shared" si="17"/>
        <v>-1974648.72</v>
      </c>
      <c r="H47" s="51">
        <f t="shared" si="17"/>
        <v>-5859285.2300000004</v>
      </c>
      <c r="I47" s="52">
        <f t="shared" si="17"/>
        <v>277543.37000000005</v>
      </c>
      <c r="J47" s="47"/>
      <c r="K47" s="51"/>
      <c r="L47" s="53" t="s">
        <v>21</v>
      </c>
      <c r="M47" s="20"/>
      <c r="N47" s="31" t="s">
        <v>16</v>
      </c>
      <c r="O47" s="32">
        <f t="shared" ref="O47" si="18">SUM(O35:O46)</f>
        <v>-25434980.379999999</v>
      </c>
      <c r="P47" s="33">
        <f>SUM(P35:P46)</f>
        <v>-7602170.9583585998</v>
      </c>
      <c r="Q47" s="34">
        <f t="shared" ref="Q47" si="19">SUM(Q35:Q46)</f>
        <v>-17832809.421641394</v>
      </c>
      <c r="R47" s="22"/>
    </row>
    <row r="48" spans="1:21" ht="15" thickTop="1" x14ac:dyDescent="0.3">
      <c r="A48" s="54"/>
      <c r="B48" s="20"/>
      <c r="C48" s="55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31" t="s">
        <v>17</v>
      </c>
      <c r="O48" s="32">
        <f>B47</f>
        <v>-25842262.230000004</v>
      </c>
      <c r="P48" s="33">
        <f>-F47</f>
        <v>-8111477.3199999994</v>
      </c>
      <c r="Q48" s="34">
        <f>E47</f>
        <v>-17730784.910000004</v>
      </c>
      <c r="R48" s="22"/>
      <c r="T48" t="str">
        <f>T32</f>
        <v>1.00.1589.800.000</v>
      </c>
      <c r="U48" s="35">
        <f>P49</f>
        <v>509306.36164139956</v>
      </c>
    </row>
    <row r="49" spans="1:21" ht="15" thickBot="1" x14ac:dyDescent="0.35">
      <c r="A49" s="54"/>
      <c r="B49" s="20"/>
      <c r="C49" s="55"/>
      <c r="D49" s="20"/>
      <c r="E49" s="20"/>
      <c r="F49" s="20"/>
      <c r="G49" s="20"/>
      <c r="H49" s="20"/>
      <c r="I49" s="20"/>
      <c r="J49" s="20"/>
      <c r="K49" s="20"/>
      <c r="L49" s="35">
        <f>O49-P49-Q49</f>
        <v>-3.7252902984619141E-9</v>
      </c>
      <c r="M49" s="35"/>
      <c r="N49" s="56" t="s">
        <v>19</v>
      </c>
      <c r="O49" s="57">
        <f>O47-O48</f>
        <v>407281.85000000522</v>
      </c>
      <c r="P49" s="58">
        <f>P47-P48</f>
        <v>509306.36164139956</v>
      </c>
      <c r="Q49" s="59">
        <f t="shared" ref="Q49" si="20">Q47-Q48</f>
        <v>-102024.51164139062</v>
      </c>
      <c r="R49" s="60"/>
      <c r="T49" t="str">
        <f>T33</f>
        <v>1.00.1588.800.000</v>
      </c>
      <c r="U49" s="35">
        <f>-U48</f>
        <v>-509306.36164139956</v>
      </c>
    </row>
    <row r="50" spans="1:21" ht="15" thickTop="1" x14ac:dyDescent="0.3">
      <c r="B50" s="35"/>
      <c r="C50" s="35"/>
      <c r="D50" s="35"/>
    </row>
    <row r="51" spans="1:21" x14ac:dyDescent="0.3">
      <c r="B51" s="35"/>
      <c r="C51" s="35"/>
      <c r="D51" s="35"/>
    </row>
    <row r="52" spans="1:21" x14ac:dyDescent="0.3">
      <c r="B52" s="35"/>
      <c r="C52" s="35"/>
      <c r="D52" s="35"/>
      <c r="J52" s="35"/>
    </row>
    <row r="53" spans="1:21" x14ac:dyDescent="0.3">
      <c r="B53" s="35"/>
      <c r="C53" s="35"/>
      <c r="D53" s="35"/>
    </row>
    <row r="54" spans="1:21" x14ac:dyDescent="0.3">
      <c r="B54" s="35"/>
      <c r="C54" s="35"/>
      <c r="D54" s="35"/>
    </row>
    <row r="55" spans="1:21" x14ac:dyDescent="0.3">
      <c r="B55" s="35"/>
      <c r="C55" s="35"/>
      <c r="D55" s="35"/>
    </row>
    <row r="56" spans="1:21" x14ac:dyDescent="0.3">
      <c r="B56" s="35"/>
      <c r="C56" s="35"/>
      <c r="D56" s="35"/>
    </row>
    <row r="57" spans="1:21" x14ac:dyDescent="0.3">
      <c r="B57" s="35"/>
      <c r="C57" s="35"/>
      <c r="D57" s="35"/>
    </row>
    <row r="58" spans="1:21" x14ac:dyDescent="0.3">
      <c r="B58" s="35"/>
      <c r="C58" s="35"/>
      <c r="D58" s="35"/>
    </row>
    <row r="59" spans="1:21" x14ac:dyDescent="0.3">
      <c r="B59" s="35"/>
      <c r="C59" s="35"/>
      <c r="D59" s="35"/>
    </row>
    <row r="60" spans="1:21" x14ac:dyDescent="0.3">
      <c r="B60" s="35"/>
      <c r="C60" s="35"/>
      <c r="D60" s="35"/>
    </row>
    <row r="61" spans="1:21" x14ac:dyDescent="0.3">
      <c r="B61" s="35"/>
      <c r="C61" s="35"/>
      <c r="D61" s="35"/>
    </row>
    <row r="62" spans="1:21" x14ac:dyDescent="0.3">
      <c r="B62" s="35"/>
      <c r="C62" s="35"/>
      <c r="D62" s="35"/>
    </row>
    <row r="63" spans="1:21" x14ac:dyDescent="0.3">
      <c r="B63" s="35"/>
      <c r="C63" s="35"/>
      <c r="D63" s="35"/>
    </row>
    <row r="64" spans="1:21" x14ac:dyDescent="0.3">
      <c r="B64" s="35"/>
      <c r="C64" s="35"/>
      <c r="D64" s="35"/>
    </row>
    <row r="65" spans="2:4" x14ac:dyDescent="0.3">
      <c r="B65" s="35"/>
      <c r="C65" s="35"/>
      <c r="D65" s="35"/>
    </row>
    <row r="66" spans="2:4" x14ac:dyDescent="0.3">
      <c r="B66" s="35"/>
      <c r="C66" s="35"/>
      <c r="D66" s="35"/>
    </row>
    <row r="67" spans="2:4" x14ac:dyDescent="0.3">
      <c r="B67" s="35"/>
      <c r="C67" s="35"/>
      <c r="D67" s="35"/>
    </row>
    <row r="68" spans="2:4" x14ac:dyDescent="0.3">
      <c r="B68" s="35"/>
      <c r="C68" s="35"/>
      <c r="D68" s="35"/>
    </row>
    <row r="69" spans="2:4" x14ac:dyDescent="0.3">
      <c r="B69" s="35"/>
      <c r="C69" s="35"/>
      <c r="D69" s="35"/>
    </row>
    <row r="70" spans="2:4" x14ac:dyDescent="0.3">
      <c r="B70" s="35"/>
      <c r="C70" s="35"/>
      <c r="D70" s="35"/>
    </row>
    <row r="71" spans="2:4" x14ac:dyDescent="0.3">
      <c r="B71" s="35"/>
      <c r="C71" s="35"/>
      <c r="D71" s="3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Journal Entries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Pinke</dc:creator>
  <cp:lastModifiedBy>Brenda Pinke</cp:lastModifiedBy>
  <dcterms:created xsi:type="dcterms:W3CDTF">2018-09-06T19:16:58Z</dcterms:created>
  <dcterms:modified xsi:type="dcterms:W3CDTF">2018-09-06T19:17:46Z</dcterms:modified>
</cp:coreProperties>
</file>