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Regulatory\Cost of Service - 2018\Final Submission v2 - September 10th 2018\"/>
    </mc:Choice>
  </mc:AlternateContent>
  <bookViews>
    <workbookView xWindow="0" yWindow="0" windowWidth="25200" windowHeight="11430" xr2:uid="{DAC4C538-FD7B-4762-9DDC-ED72F8938C66}"/>
  </bookViews>
  <sheets>
    <sheet name="Foregone Revenue" sheetId="1" r:id="rId1"/>
    <sheet name="Smart Grid &amp; Renewable" sheetId="2" r:id="rId2"/>
    <sheet name="Stranded Meter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G6" i="3"/>
  <c r="F7" i="3"/>
  <c r="F6" i="3"/>
  <c r="G12" i="2" l="1"/>
  <c r="G11" i="2"/>
  <c r="G10" i="2"/>
  <c r="G9" i="2"/>
  <c r="G8" i="2"/>
  <c r="G7" i="2"/>
  <c r="G6" i="2"/>
  <c r="N5" i="1" l="1"/>
  <c r="N6" i="1"/>
  <c r="N7" i="1"/>
  <c r="N8" i="1"/>
  <c r="N9" i="1"/>
  <c r="N10" i="1"/>
  <c r="M10" i="1"/>
  <c r="M9" i="1"/>
  <c r="M8" i="1"/>
  <c r="M6" i="1"/>
  <c r="M5" i="1"/>
  <c r="M4" i="1"/>
  <c r="L10" i="1" l="1"/>
  <c r="L9" i="1"/>
  <c r="L8" i="1"/>
  <c r="L6" i="1"/>
  <c r="L5" i="1"/>
  <c r="L4" i="1"/>
  <c r="K10" i="1"/>
  <c r="K9" i="1"/>
  <c r="K8" i="1"/>
  <c r="K6" i="1"/>
  <c r="K5" i="1"/>
  <c r="K4" i="1"/>
  <c r="J10" i="1"/>
  <c r="I10" i="1"/>
  <c r="J9" i="1"/>
  <c r="I9" i="1"/>
  <c r="J8" i="1"/>
  <c r="I8" i="1"/>
  <c r="J7" i="1"/>
  <c r="L7" i="1" s="1"/>
  <c r="I7" i="1"/>
  <c r="K7" i="1" s="1"/>
  <c r="M7" i="1" s="1"/>
  <c r="J6" i="1"/>
  <c r="I6" i="1"/>
  <c r="J5" i="1"/>
  <c r="I5" i="1"/>
  <c r="J4" i="1"/>
  <c r="I4" i="1"/>
</calcChain>
</file>

<file path=xl/sharedStrings.xml><?xml version="1.0" encoding="utf-8"?>
<sst xmlns="http://schemas.openxmlformats.org/spreadsheetml/2006/main" count="68" uniqueCount="28">
  <si>
    <t>Determinants from Approved Load Forecast (per Partial Settlement)</t>
  </si>
  <si>
    <t>Fixed Distribution Charge</t>
  </si>
  <si>
    <t>Variable Distribution Charge</t>
  </si>
  <si>
    <t>Residential</t>
  </si>
  <si>
    <t>GS&lt;50</t>
  </si>
  <si>
    <t>GS&gt;50</t>
  </si>
  <si>
    <t>Embedded Distributor</t>
  </si>
  <si>
    <t>USL</t>
  </si>
  <si>
    <t>Sentinel</t>
  </si>
  <si>
    <t>Street Light</t>
  </si>
  <si>
    <t>2018 Approved Customer #'s</t>
  </si>
  <si>
    <t>2018 Approved kWh or kW</t>
  </si>
  <si>
    <t>Rate Class</t>
  </si>
  <si>
    <t>Interim Rates
May 1, 2018 - September 30, 2018</t>
  </si>
  <si>
    <t>Proposed Rates
Effective October 1, 2018</t>
  </si>
  <si>
    <t>Difference in Rates
May 1, 2018 - September 30, 2018</t>
  </si>
  <si>
    <t>Total Foregone Revenue
May 1, 2018 - September 30, 2018</t>
  </si>
  <si>
    <t>Proposed Rate Riders
October 1, 2018 - April 30, 2019</t>
  </si>
  <si>
    <t>Units</t>
  </si>
  <si>
    <t>kW / kWh / # of Customers</t>
  </si>
  <si>
    <t xml:space="preserve">Allocated Balance </t>
  </si>
  <si>
    <t>Proposed Rate Rider</t>
  </si>
  <si>
    <t># Customers</t>
  </si>
  <si>
    <t>kWh</t>
  </si>
  <si>
    <t>kW</t>
  </si>
  <si>
    <t>Sentinel Light</t>
  </si>
  <si>
    <t>Total</t>
  </si>
  <si>
    <t>Recovery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</si>
</sst>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"/>
    <numFmt numFmtId="166" formatCode="&quot;$&quot;#,##0"/>
    <numFmt numFmtId="167" formatCode="_(* #,##0_);_(* \(#,##0\);_(* &quot;-&quot;??_);_(@_)"/>
    <numFmt numFmtId="168" formatCode="_(&quot;$&quot;* #,##0_);_(&quot;$&quot;* \(#,##0\);_(&quot;$&quot;* &quot;-&quot;??_);_(@_)"/>
    <numFmt numFmtId="169" formatCode="_(&quot;$&quot;* #,##0.0000_);_(&quot;$&quot;* \(#,##0.00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249977111117893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horizontal="right"/>
    </xf>
    <xf numFmtId="3" fontId="0" fillId="0" borderId="3" xfId="1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5" fontId="0" fillId="0" borderId="3" xfId="2" applyNumberFormat="1" applyFon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3" fontId="0" fillId="0" borderId="4" xfId="1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4" fontId="0" fillId="0" borderId="4" xfId="2" applyNumberFormat="1" applyFont="1" applyBorder="1" applyAlignment="1">
      <alignment horizontal="center"/>
    </xf>
    <xf numFmtId="165" fontId="0" fillId="0" borderId="4" xfId="2" applyNumberFormat="1" applyFon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3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0" fillId="0" borderId="5" xfId="2" applyNumberFormat="1" applyFont="1" applyBorder="1" applyAlignment="1">
      <alignment horizontal="center"/>
    </xf>
    <xf numFmtId="165" fontId="0" fillId="0" borderId="5" xfId="2" applyNumberFormat="1" applyFon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167" fontId="0" fillId="0" borderId="3" xfId="1" applyNumberFormat="1" applyFont="1" applyBorder="1" applyAlignment="1">
      <alignment horizontal="center"/>
    </xf>
    <xf numFmtId="167" fontId="0" fillId="0" borderId="3" xfId="1" applyNumberFormat="1" applyFont="1" applyBorder="1" applyAlignment="1">
      <alignment horizontal="center" wrapText="1"/>
    </xf>
    <xf numFmtId="168" fontId="0" fillId="0" borderId="3" xfId="2" applyNumberFormat="1" applyFont="1" applyBorder="1"/>
    <xf numFmtId="169" fontId="0" fillId="0" borderId="4" xfId="2" applyNumberFormat="1" applyFont="1" applyBorder="1"/>
    <xf numFmtId="167" fontId="0" fillId="0" borderId="4" xfId="1" applyNumberFormat="1" applyFont="1" applyBorder="1" applyAlignment="1">
      <alignment horizontal="center"/>
    </xf>
    <xf numFmtId="168" fontId="0" fillId="0" borderId="4" xfId="2" applyNumberFormat="1" applyFont="1" applyBorder="1"/>
    <xf numFmtId="0" fontId="0" fillId="0" borderId="7" xfId="0" applyBorder="1" applyAlignment="1">
      <alignment horizontal="right"/>
    </xf>
    <xf numFmtId="167" fontId="0" fillId="0" borderId="5" xfId="1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167" fontId="2" fillId="4" borderId="1" xfId="1" applyNumberFormat="1" applyFont="1" applyFill="1" applyBorder="1"/>
    <xf numFmtId="168" fontId="2" fillId="4" borderId="1" xfId="2" applyNumberFormat="1" applyFont="1" applyFill="1" applyBorder="1"/>
    <xf numFmtId="167" fontId="0" fillId="0" borderId="2" xfId="1" applyNumberFormat="1" applyFont="1" applyBorder="1" applyAlignment="1">
      <alignment horizontal="center"/>
    </xf>
    <xf numFmtId="169" fontId="0" fillId="0" borderId="5" xfId="2" applyNumberFormat="1" applyFont="1" applyBorder="1"/>
    <xf numFmtId="168" fontId="0" fillId="0" borderId="2" xfId="2" applyNumberFormat="1" applyFont="1" applyBorder="1"/>
    <xf numFmtId="0" fontId="2" fillId="2" borderId="2" xfId="0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A71F-2EDC-4929-BF83-29E3C548A957}">
  <dimension ref="B1:N10"/>
  <sheetViews>
    <sheetView showGridLines="0" tabSelected="1" workbookViewId="0">
      <selection activeCell="K21" sqref="K21"/>
    </sheetView>
  </sheetViews>
  <sheetFormatPr defaultRowHeight="15" x14ac:dyDescent="0.25"/>
  <cols>
    <col min="2" max="2" width="20.85546875" bestFit="1" customWidth="1"/>
    <col min="3" max="3" width="15.28515625" customWidth="1"/>
    <col min="4" max="4" width="17.28515625" customWidth="1"/>
    <col min="5" max="5" width="15.7109375" customWidth="1"/>
    <col min="6" max="6" width="14.140625" customWidth="1"/>
    <col min="7" max="8" width="11.7109375" customWidth="1"/>
    <col min="9" max="9" width="15" customWidth="1"/>
    <col min="10" max="10" width="14.42578125" customWidth="1"/>
    <col min="11" max="11" width="14.28515625" customWidth="1"/>
    <col min="12" max="12" width="15" customWidth="1"/>
    <col min="13" max="13" width="16.28515625" customWidth="1"/>
    <col min="14" max="14" width="17" customWidth="1"/>
  </cols>
  <sheetData>
    <row r="1" spans="2:14" ht="15.75" thickBot="1" x14ac:dyDescent="0.3"/>
    <row r="2" spans="2:14" ht="30.6" customHeight="1" thickBot="1" x14ac:dyDescent="0.3">
      <c r="B2" s="1"/>
      <c r="C2" s="40" t="s">
        <v>0</v>
      </c>
      <c r="D2" s="40"/>
      <c r="E2" s="40" t="s">
        <v>13</v>
      </c>
      <c r="F2" s="40"/>
      <c r="G2" s="40" t="s">
        <v>14</v>
      </c>
      <c r="H2" s="40"/>
      <c r="I2" s="40" t="s">
        <v>15</v>
      </c>
      <c r="J2" s="40"/>
      <c r="K2" s="40" t="s">
        <v>16</v>
      </c>
      <c r="L2" s="40"/>
      <c r="M2" s="40" t="s">
        <v>17</v>
      </c>
      <c r="N2" s="40"/>
    </row>
    <row r="3" spans="2:14" ht="45.75" thickBot="1" x14ac:dyDescent="0.3">
      <c r="B3" s="23" t="s">
        <v>12</v>
      </c>
      <c r="C3" s="23" t="s">
        <v>10</v>
      </c>
      <c r="D3" s="23" t="s">
        <v>11</v>
      </c>
      <c r="E3" s="23" t="s">
        <v>1</v>
      </c>
      <c r="F3" s="23" t="s">
        <v>2</v>
      </c>
      <c r="G3" s="23" t="s">
        <v>1</v>
      </c>
      <c r="H3" s="23" t="s">
        <v>2</v>
      </c>
      <c r="I3" s="23" t="s">
        <v>1</v>
      </c>
      <c r="J3" s="23" t="s">
        <v>2</v>
      </c>
      <c r="K3" s="23" t="s">
        <v>1</v>
      </c>
      <c r="L3" s="23" t="s">
        <v>2</v>
      </c>
      <c r="M3" s="23" t="s">
        <v>1</v>
      </c>
      <c r="N3" s="23" t="s">
        <v>2</v>
      </c>
    </row>
    <row r="4" spans="2:14" x14ac:dyDescent="0.25">
      <c r="B4" s="2" t="s">
        <v>3</v>
      </c>
      <c r="C4" s="3">
        <v>27784</v>
      </c>
      <c r="D4" s="3">
        <v>234935416</v>
      </c>
      <c r="E4" s="4">
        <v>20.309999999999999</v>
      </c>
      <c r="F4" s="5">
        <v>7.7999999999999996E-3</v>
      </c>
      <c r="G4" s="4">
        <v>23.55</v>
      </c>
      <c r="H4" s="5">
        <v>4.0000000000000001E-3</v>
      </c>
      <c r="I4" s="6">
        <f t="shared" ref="I4:J10" si="0">G4-E4</f>
        <v>3.240000000000002</v>
      </c>
      <c r="J4" s="7">
        <f t="shared" si="0"/>
        <v>-3.7999999999999996E-3</v>
      </c>
      <c r="K4" s="8">
        <f t="shared" ref="K4:K10" si="1">C4*I4*5</f>
        <v>450100.80000000028</v>
      </c>
      <c r="L4" s="8">
        <f t="shared" ref="L4:L10" si="2">D4*J4*5/12</f>
        <v>-371981.07533333328</v>
      </c>
      <c r="M4" s="4">
        <f>(K4+L4)/C4/7</f>
        <v>0.4016686102313099</v>
      </c>
      <c r="N4" s="5">
        <v>0</v>
      </c>
    </row>
    <row r="5" spans="2:14" x14ac:dyDescent="0.25">
      <c r="B5" s="9" t="s">
        <v>4</v>
      </c>
      <c r="C5" s="10">
        <v>1997</v>
      </c>
      <c r="D5" s="10">
        <v>64810159</v>
      </c>
      <c r="E5" s="11">
        <v>35.130000000000003</v>
      </c>
      <c r="F5" s="12">
        <v>1.2E-2</v>
      </c>
      <c r="G5" s="11">
        <v>35.54</v>
      </c>
      <c r="H5" s="12">
        <v>1.21E-2</v>
      </c>
      <c r="I5" s="13">
        <f t="shared" si="0"/>
        <v>0.40999999999999659</v>
      </c>
      <c r="J5" s="14">
        <f t="shared" si="0"/>
        <v>9.9999999999999395E-5</v>
      </c>
      <c r="K5" s="15">
        <f t="shared" si="1"/>
        <v>4093.8499999999658</v>
      </c>
      <c r="L5" s="15">
        <f t="shared" si="2"/>
        <v>2700.4232916666506</v>
      </c>
      <c r="M5" s="11">
        <f t="shared" ref="M5:M10" si="3">K5/C5/7</f>
        <v>0.29285714285714043</v>
      </c>
      <c r="N5" s="12">
        <f t="shared" ref="N5:N10" si="4">L5/(D5*7/12)</f>
        <v>7.1428571428571E-5</v>
      </c>
    </row>
    <row r="6" spans="2:14" x14ac:dyDescent="0.25">
      <c r="B6" s="9" t="s">
        <v>5</v>
      </c>
      <c r="C6" s="10">
        <v>217</v>
      </c>
      <c r="D6" s="10">
        <v>448468</v>
      </c>
      <c r="E6" s="11">
        <v>232.69</v>
      </c>
      <c r="F6" s="12">
        <v>2.2101000000000002</v>
      </c>
      <c r="G6" s="11">
        <v>232.69</v>
      </c>
      <c r="H6" s="12">
        <v>2.2501000000000002</v>
      </c>
      <c r="I6" s="13">
        <f t="shared" si="0"/>
        <v>0</v>
      </c>
      <c r="J6" s="14">
        <f t="shared" si="0"/>
        <v>4.0000000000000036E-2</v>
      </c>
      <c r="K6" s="15">
        <f t="shared" si="1"/>
        <v>0</v>
      </c>
      <c r="L6" s="15">
        <f t="shared" si="2"/>
        <v>7474.4666666666735</v>
      </c>
      <c r="M6" s="11">
        <f t="shared" si="3"/>
        <v>0</v>
      </c>
      <c r="N6" s="12">
        <f t="shared" si="4"/>
        <v>2.8571428571428598E-2</v>
      </c>
    </row>
    <row r="7" spans="2:14" x14ac:dyDescent="0.25">
      <c r="B7" s="9" t="s">
        <v>6</v>
      </c>
      <c r="C7" s="10">
        <v>3</v>
      </c>
      <c r="D7" s="10">
        <v>80869</v>
      </c>
      <c r="E7" s="11">
        <v>232.69</v>
      </c>
      <c r="F7" s="12">
        <v>0</v>
      </c>
      <c r="G7" s="11">
        <v>550</v>
      </c>
      <c r="H7" s="12">
        <v>1.2176</v>
      </c>
      <c r="I7" s="13">
        <f t="shared" si="0"/>
        <v>317.31</v>
      </c>
      <c r="J7" s="14">
        <f t="shared" si="0"/>
        <v>1.2176</v>
      </c>
      <c r="K7" s="15">
        <f t="shared" si="1"/>
        <v>4759.6500000000005</v>
      </c>
      <c r="L7" s="15">
        <f t="shared" si="2"/>
        <v>41027.539333333334</v>
      </c>
      <c r="M7" s="11">
        <f t="shared" si="3"/>
        <v>226.65000000000003</v>
      </c>
      <c r="N7" s="12">
        <f t="shared" si="4"/>
        <v>0.86971428571428566</v>
      </c>
    </row>
    <row r="8" spans="2:14" x14ac:dyDescent="0.25">
      <c r="B8" s="9" t="s">
        <v>7</v>
      </c>
      <c r="C8" s="10">
        <v>141</v>
      </c>
      <c r="D8" s="10">
        <v>1554368</v>
      </c>
      <c r="E8" s="11">
        <v>9.5299999999999994</v>
      </c>
      <c r="F8" s="12">
        <v>2.9700000000000001E-2</v>
      </c>
      <c r="G8" s="11">
        <v>8.81</v>
      </c>
      <c r="H8" s="12">
        <v>2.7400000000000001E-2</v>
      </c>
      <c r="I8" s="13">
        <f t="shared" si="0"/>
        <v>-0.71999999999999886</v>
      </c>
      <c r="J8" s="14">
        <f t="shared" si="0"/>
        <v>-2.3E-3</v>
      </c>
      <c r="K8" s="15">
        <f t="shared" si="1"/>
        <v>-507.59999999999923</v>
      </c>
      <c r="L8" s="15">
        <f t="shared" si="2"/>
        <v>-1489.6026666666667</v>
      </c>
      <c r="M8" s="11">
        <f t="shared" si="3"/>
        <v>-0.51428571428571346</v>
      </c>
      <c r="N8" s="12">
        <f t="shared" si="4"/>
        <v>-1.642857142857143E-3</v>
      </c>
    </row>
    <row r="9" spans="2:14" x14ac:dyDescent="0.25">
      <c r="B9" s="9" t="s">
        <v>8</v>
      </c>
      <c r="C9" s="10">
        <v>173</v>
      </c>
      <c r="D9" s="10">
        <v>2080</v>
      </c>
      <c r="E9" s="11">
        <v>3.41</v>
      </c>
      <c r="F9" s="12">
        <v>9.7921999999999993</v>
      </c>
      <c r="G9" s="11">
        <v>3.13</v>
      </c>
      <c r="H9" s="12">
        <v>8.9772999999999996</v>
      </c>
      <c r="I9" s="13">
        <f t="shared" si="0"/>
        <v>-0.28000000000000025</v>
      </c>
      <c r="J9" s="14">
        <f t="shared" si="0"/>
        <v>-0.81489999999999974</v>
      </c>
      <c r="K9" s="15">
        <f t="shared" si="1"/>
        <v>-242.20000000000022</v>
      </c>
      <c r="L9" s="15">
        <f t="shared" si="2"/>
        <v>-706.24666666666644</v>
      </c>
      <c r="M9" s="11">
        <f t="shared" si="3"/>
        <v>-0.20000000000000018</v>
      </c>
      <c r="N9" s="12">
        <f t="shared" si="4"/>
        <v>-0.58207142857142846</v>
      </c>
    </row>
    <row r="10" spans="2:14" ht="15.75" thickBot="1" x14ac:dyDescent="0.3">
      <c r="B10" s="16" t="s">
        <v>9</v>
      </c>
      <c r="C10" s="17">
        <v>2758</v>
      </c>
      <c r="D10" s="17">
        <v>7877</v>
      </c>
      <c r="E10" s="18">
        <v>3.3</v>
      </c>
      <c r="F10" s="19">
        <v>8.9406999999999996</v>
      </c>
      <c r="G10" s="18">
        <v>3.27</v>
      </c>
      <c r="H10" s="19">
        <v>8.8660999999999994</v>
      </c>
      <c r="I10" s="20">
        <f t="shared" si="0"/>
        <v>-2.9999999999999805E-2</v>
      </c>
      <c r="J10" s="21">
        <f t="shared" si="0"/>
        <v>-7.4600000000000222E-2</v>
      </c>
      <c r="K10" s="22">
        <f t="shared" si="1"/>
        <v>-413.69999999999726</v>
      </c>
      <c r="L10" s="22">
        <f t="shared" si="2"/>
        <v>-244.84341666666742</v>
      </c>
      <c r="M10" s="18">
        <f t="shared" si="3"/>
        <v>-2.1428571428571287E-2</v>
      </c>
      <c r="N10" s="19">
        <f t="shared" si="4"/>
        <v>-5.328571428571445E-2</v>
      </c>
    </row>
  </sheetData>
  <mergeCells count="6"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EDC6A-5C27-4ED5-863F-F9035E063F7B}">
  <dimension ref="C2:G13"/>
  <sheetViews>
    <sheetView showGridLines="0" workbookViewId="0">
      <selection activeCell="G6" sqref="G6"/>
    </sheetView>
  </sheetViews>
  <sheetFormatPr defaultRowHeight="15" x14ac:dyDescent="0.25"/>
  <cols>
    <col min="3" max="3" width="20.85546875" bestFit="1" customWidth="1"/>
    <col min="4" max="4" width="13.42578125" bestFit="1" customWidth="1"/>
    <col min="5" max="5" width="15.5703125" bestFit="1" customWidth="1"/>
    <col min="6" max="7" width="11.5703125" customWidth="1"/>
  </cols>
  <sheetData>
    <row r="2" spans="3:7" x14ac:dyDescent="0.25">
      <c r="E2" t="s">
        <v>27</v>
      </c>
      <c r="F2">
        <v>1.583333333333</v>
      </c>
    </row>
    <row r="4" spans="3:7" ht="15.75" thickBot="1" x14ac:dyDescent="0.3"/>
    <row r="5" spans="3:7" ht="30.75" thickBot="1" x14ac:dyDescent="0.3">
      <c r="C5" s="24" t="s">
        <v>12</v>
      </c>
      <c r="D5" s="24" t="s">
        <v>18</v>
      </c>
      <c r="E5" s="23" t="s">
        <v>19</v>
      </c>
      <c r="F5" s="23" t="s">
        <v>20</v>
      </c>
      <c r="G5" s="23" t="s">
        <v>21</v>
      </c>
    </row>
    <row r="6" spans="3:7" x14ac:dyDescent="0.25">
      <c r="C6" s="25" t="s">
        <v>3</v>
      </c>
      <c r="D6" s="26" t="s">
        <v>22</v>
      </c>
      <c r="E6" s="27">
        <v>27784</v>
      </c>
      <c r="F6" s="28">
        <v>330485.6842623821</v>
      </c>
      <c r="G6" s="29">
        <f>F6/E6/12/$F$2</f>
        <v>0.62604316809078242</v>
      </c>
    </row>
    <row r="7" spans="3:7" x14ac:dyDescent="0.25">
      <c r="C7" s="25" t="s">
        <v>4</v>
      </c>
      <c r="D7" s="30" t="s">
        <v>23</v>
      </c>
      <c r="E7" s="30">
        <v>64810159</v>
      </c>
      <c r="F7" s="31">
        <v>84530.392217719957</v>
      </c>
      <c r="G7" s="29">
        <f t="shared" ref="G7:G12" si="0">F7/E7/$F$2</f>
        <v>8.2375382133406867E-4</v>
      </c>
    </row>
    <row r="8" spans="3:7" x14ac:dyDescent="0.25">
      <c r="C8" s="25" t="s">
        <v>5</v>
      </c>
      <c r="D8" s="30" t="s">
        <v>24</v>
      </c>
      <c r="E8" s="30">
        <v>448468</v>
      </c>
      <c r="F8" s="31">
        <v>239775.06944971927</v>
      </c>
      <c r="G8" s="29">
        <f t="shared" si="0"/>
        <v>0.33767601248757023</v>
      </c>
    </row>
    <row r="9" spans="3:7" x14ac:dyDescent="0.25">
      <c r="C9" s="25" t="s">
        <v>6</v>
      </c>
      <c r="D9" s="30" t="s">
        <v>24</v>
      </c>
      <c r="E9" s="30">
        <v>80869.399999999994</v>
      </c>
      <c r="F9" s="31">
        <v>40220.104682157478</v>
      </c>
      <c r="G9" s="29">
        <f t="shared" si="0"/>
        <v>0.31411351361837819</v>
      </c>
    </row>
    <row r="10" spans="3:7" x14ac:dyDescent="0.25">
      <c r="C10" s="9" t="s">
        <v>9</v>
      </c>
      <c r="D10" s="30" t="s">
        <v>24</v>
      </c>
      <c r="E10" s="30">
        <v>7877</v>
      </c>
      <c r="F10" s="31">
        <v>3770.616380921259</v>
      </c>
      <c r="G10" s="29">
        <f t="shared" si="0"/>
        <v>0.30232854193130321</v>
      </c>
    </row>
    <row r="11" spans="3:7" x14ac:dyDescent="0.25">
      <c r="C11" s="9" t="s">
        <v>25</v>
      </c>
      <c r="D11" s="30" t="s">
        <v>24</v>
      </c>
      <c r="E11" s="30">
        <v>2080</v>
      </c>
      <c r="F11" s="31">
        <v>452.16713233820576</v>
      </c>
      <c r="G11" s="29">
        <f t="shared" si="0"/>
        <v>0.13729771224847195</v>
      </c>
    </row>
    <row r="12" spans="3:7" ht="15.75" thickBot="1" x14ac:dyDescent="0.3">
      <c r="C12" s="32" t="s">
        <v>7</v>
      </c>
      <c r="D12" s="33" t="s">
        <v>23</v>
      </c>
      <c r="E12" s="30">
        <v>1554368</v>
      </c>
      <c r="F12" s="31">
        <v>2093.2758747617995</v>
      </c>
      <c r="G12" s="29">
        <f t="shared" si="0"/>
        <v>8.5055081778191938E-4</v>
      </c>
    </row>
    <row r="13" spans="3:7" ht="15.75" thickBot="1" x14ac:dyDescent="0.3">
      <c r="C13" s="34" t="s">
        <v>26</v>
      </c>
      <c r="D13" s="35"/>
      <c r="E13" s="35"/>
      <c r="F13" s="36">
        <v>701327.30999999994</v>
      </c>
      <c r="G13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CCF00-5B8E-448F-B30C-6E72D0A40468}">
  <dimension ref="C3:G13"/>
  <sheetViews>
    <sheetView workbookViewId="0">
      <selection activeCell="H24" sqref="H24"/>
    </sheetView>
  </sheetViews>
  <sheetFormatPr defaultRowHeight="15" x14ac:dyDescent="0.25"/>
  <cols>
    <col min="3" max="3" width="20.85546875" bestFit="1" customWidth="1"/>
    <col min="4" max="4" width="15.5703125" bestFit="1" customWidth="1"/>
    <col min="5" max="5" width="13.42578125" customWidth="1"/>
    <col min="6" max="6" width="11.5703125" bestFit="1" customWidth="1"/>
    <col min="7" max="7" width="11.85546875" customWidth="1"/>
  </cols>
  <sheetData>
    <row r="3" spans="3:7" x14ac:dyDescent="0.25">
      <c r="D3" t="s">
        <v>27</v>
      </c>
      <c r="E3">
        <v>2.583333333333</v>
      </c>
    </row>
    <row r="4" spans="3:7" ht="15.75" thickBot="1" x14ac:dyDescent="0.3"/>
    <row r="5" spans="3:7" ht="30.75" thickBot="1" x14ac:dyDescent="0.3">
      <c r="C5" s="24" t="s">
        <v>12</v>
      </c>
      <c r="D5" s="24" t="s">
        <v>18</v>
      </c>
      <c r="E5" s="23" t="s">
        <v>19</v>
      </c>
      <c r="F5" s="23" t="s">
        <v>20</v>
      </c>
      <c r="G5" s="23" t="s">
        <v>21</v>
      </c>
    </row>
    <row r="6" spans="3:7" x14ac:dyDescent="0.25">
      <c r="C6" s="25" t="s">
        <v>3</v>
      </c>
      <c r="D6" s="37" t="s">
        <v>22</v>
      </c>
      <c r="E6" s="27">
        <v>27484</v>
      </c>
      <c r="F6" s="39">
        <f>E6/(E6+E7)*F13</f>
        <v>1022125.5287519093</v>
      </c>
      <c r="G6" s="29">
        <f>F6/E6/12/$E$3</f>
        <v>1.1996722183839996</v>
      </c>
    </row>
    <row r="7" spans="3:7" x14ac:dyDescent="0.25">
      <c r="C7" s="25" t="s">
        <v>4</v>
      </c>
      <c r="D7" s="30" t="s">
        <v>22</v>
      </c>
      <c r="E7" s="30">
        <v>1977</v>
      </c>
      <c r="F7" s="31">
        <f>E7/(E7+E6)*F13</f>
        <v>73524.311248090686</v>
      </c>
      <c r="G7" s="29">
        <f>F7/E7/12/$E$3</f>
        <v>1.1996722183839994</v>
      </c>
    </row>
    <row r="8" spans="3:7" x14ac:dyDescent="0.25">
      <c r="C8" s="25" t="s">
        <v>5</v>
      </c>
      <c r="D8" s="30" t="s">
        <v>24</v>
      </c>
      <c r="E8" s="30">
        <v>448468</v>
      </c>
      <c r="F8" s="31">
        <v>0</v>
      </c>
      <c r="G8" s="29">
        <v>0</v>
      </c>
    </row>
    <row r="9" spans="3:7" x14ac:dyDescent="0.25">
      <c r="C9" s="25" t="s">
        <v>6</v>
      </c>
      <c r="D9" s="30" t="s">
        <v>24</v>
      </c>
      <c r="E9" s="30">
        <v>80869.399999999994</v>
      </c>
      <c r="F9" s="31">
        <v>0</v>
      </c>
      <c r="G9" s="29">
        <v>0</v>
      </c>
    </row>
    <row r="10" spans="3:7" x14ac:dyDescent="0.25">
      <c r="C10" s="9" t="s">
        <v>9</v>
      </c>
      <c r="D10" s="30" t="s">
        <v>24</v>
      </c>
      <c r="E10" s="30">
        <v>7877</v>
      </c>
      <c r="F10" s="31">
        <v>0</v>
      </c>
      <c r="G10" s="29">
        <v>0</v>
      </c>
    </row>
    <row r="11" spans="3:7" x14ac:dyDescent="0.25">
      <c r="C11" s="9" t="s">
        <v>25</v>
      </c>
      <c r="D11" s="30" t="s">
        <v>24</v>
      </c>
      <c r="E11" s="30">
        <v>2080</v>
      </c>
      <c r="F11" s="31">
        <v>0</v>
      </c>
      <c r="G11" s="29">
        <v>0</v>
      </c>
    </row>
    <row r="12" spans="3:7" ht="15.75" thickBot="1" x14ac:dyDescent="0.3">
      <c r="C12" s="32" t="s">
        <v>7</v>
      </c>
      <c r="D12" s="33" t="s">
        <v>23</v>
      </c>
      <c r="E12" s="30">
        <v>1554368</v>
      </c>
      <c r="F12" s="31">
        <v>0</v>
      </c>
      <c r="G12" s="38">
        <v>0</v>
      </c>
    </row>
    <row r="13" spans="3:7" ht="15.75" thickBot="1" x14ac:dyDescent="0.3">
      <c r="C13" s="34" t="s">
        <v>26</v>
      </c>
      <c r="D13" s="35"/>
      <c r="E13" s="35"/>
      <c r="F13" s="36">
        <v>1095649.8399999999</v>
      </c>
      <c r="G13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Foregone Revenue</vt:lpstr>
      <vt:lpstr>Smart Grid &amp; Renewable</vt:lpstr>
      <vt:lpstr>Stranded Meter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Taylor</dc:creator>
  <cp:lastModifiedBy>Kris Taylor</cp:lastModifiedBy>
  <dcterms:created xsi:type="dcterms:W3CDTF">2018-08-24T13:13:13Z</dcterms:created>
  <dcterms:modified xsi:type="dcterms:W3CDTF">2018-09-10T12:13:59Z</dcterms:modified>
</cp:coreProperties>
</file>