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elsito.SOOPUCNT\Desktop\TRAVEL COS\2018 PUC COS Application\Interrogatories\Supplemental Interrogatories\"/>
    </mc:Choice>
  </mc:AlternateContent>
  <bookViews>
    <workbookView xWindow="0" yWindow="0" windowWidth="23040" windowHeight="9120"/>
  </bookViews>
  <sheets>
    <sheet name="Sheet1" sheetId="1" r:id="rId1"/>
  </sheets>
  <externalReferences>
    <externalReference r:id="rId2"/>
    <externalReference r:id="rId3"/>
  </externalReferences>
  <definedNames>
    <definedName name="EBNUMBER" localSheetId="0">'[1]LDC Info'!$E$16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F36" i="1"/>
  <c r="G36" i="1"/>
  <c r="D36" i="1"/>
  <c r="E35" i="1"/>
  <c r="F35" i="1"/>
  <c r="G35" i="1"/>
  <c r="D35" i="1"/>
  <c r="C35" i="1"/>
  <c r="C34" i="1"/>
  <c r="D34" i="1"/>
  <c r="E34" i="1"/>
  <c r="F34" i="1"/>
  <c r="G34" i="1"/>
  <c r="B34" i="1"/>
  <c r="F37" i="1" l="1"/>
  <c r="G37" i="1" s="1"/>
  <c r="C91" i="1"/>
  <c r="C93" i="1" s="1"/>
  <c r="C96" i="1" s="1"/>
  <c r="E89" i="1"/>
  <c r="E91" i="1" s="1"/>
  <c r="E93" i="1" s="1"/>
  <c r="E96" i="1" s="1"/>
  <c r="D91" i="1"/>
  <c r="D93" i="1" s="1"/>
  <c r="D96" i="1" s="1"/>
  <c r="F64" i="1"/>
  <c r="B91" i="1" s="1"/>
  <c r="E64" i="1"/>
  <c r="D64" i="1"/>
  <c r="C64" i="1"/>
  <c r="F63" i="1"/>
  <c r="E63" i="1"/>
  <c r="F62" i="1"/>
  <c r="E62" i="1"/>
  <c r="F61" i="1"/>
  <c r="E61" i="1"/>
  <c r="F60" i="1"/>
  <c r="E60" i="1"/>
  <c r="F59" i="1"/>
  <c r="E59" i="1"/>
  <c r="F58" i="1"/>
  <c r="E58" i="1"/>
  <c r="F57" i="1"/>
  <c r="E57" i="1"/>
  <c r="H40" i="1"/>
  <c r="E40" i="1"/>
  <c r="D40" i="1"/>
  <c r="C40" i="1"/>
  <c r="B40" i="1"/>
  <c r="A39" i="1"/>
  <c r="A38" i="1"/>
  <c r="A37" i="1"/>
  <c r="K36" i="1"/>
  <c r="H36" i="1"/>
  <c r="A36" i="1"/>
  <c r="H35" i="1"/>
  <c r="H27" i="1" s="1"/>
  <c r="A35" i="1"/>
  <c r="H34" i="1"/>
  <c r="A34" i="1"/>
  <c r="F32" i="1"/>
  <c r="E32" i="1"/>
  <c r="D32" i="1"/>
  <c r="C32" i="1"/>
  <c r="B32" i="1"/>
  <c r="H1" i="1"/>
  <c r="H89" i="1" l="1"/>
  <c r="H26" i="1"/>
  <c r="G29" i="1"/>
  <c r="H37" i="1"/>
  <c r="H29" i="1" s="1"/>
  <c r="H28" i="1"/>
  <c r="B93" i="1"/>
  <c r="H91" i="1"/>
  <c r="G28" i="1"/>
  <c r="B96" i="1" l="1"/>
  <c r="H96" i="1" s="1"/>
  <c r="H93" i="1"/>
  <c r="G38" i="1"/>
  <c r="F38" i="1" l="1"/>
  <c r="F40" i="1" s="1"/>
  <c r="G30" i="1"/>
  <c r="H38" i="1"/>
  <c r="H30" i="1" l="1"/>
  <c r="G39" i="1"/>
  <c r="H39" i="1" l="1"/>
  <c r="H31" i="1" s="1"/>
  <c r="H32" i="1" s="1"/>
  <c r="G31" i="1"/>
  <c r="G40" i="1"/>
  <c r="G27" i="1" l="1"/>
  <c r="G26" i="1"/>
  <c r="G32" i="1" l="1"/>
</calcChain>
</file>

<file path=xl/comments1.xml><?xml version="1.0" encoding="utf-8"?>
<comments xmlns="http://schemas.openxmlformats.org/spreadsheetml/2006/main">
  <authors>
    <author>Keith Ritchie</author>
  </authors>
  <commentList>
    <comment ref="A23" authorId="0" shapeId="0">
      <text>
        <r>
          <rPr>
            <b/>
            <sz val="9"/>
            <color indexed="81"/>
            <rFont val="Tahoma"/>
            <family val="2"/>
          </rPr>
          <t xml:space="preserve">OEB staff:
</t>
        </r>
        <r>
          <rPr>
            <sz val="9"/>
            <color indexed="81"/>
            <rFont val="Tahoma"/>
            <family val="2"/>
          </rPr>
          <t>The utility should input its 2015-2020 CDM target.</t>
        </r>
        <r>
          <rPr>
            <sz val="9"/>
            <color indexed="81"/>
            <rFont val="Tahoma"/>
            <family val="2"/>
          </rPr>
          <t xml:space="preserve">
</t>
        </r>
      </text>
    </comment>
    <comment ref="E92" authorId="0"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95" authorId="0" shapeId="0">
      <text>
        <r>
          <rPr>
            <b/>
            <sz val="9"/>
            <color rgb="FF000000"/>
            <rFont val="Tahoma"/>
            <family val="2"/>
          </rPr>
          <t>OEB Staff:</t>
        </r>
        <r>
          <rPr>
            <sz val="9"/>
            <color rgb="FF000000"/>
            <rFont val="Tahoma"/>
            <family val="2"/>
          </rPr>
          <t xml:space="preserve">
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<sst xmlns="http://schemas.openxmlformats.org/spreadsheetml/2006/main" count="79" uniqueCount="75">
  <si>
    <t>File Number:</t>
  </si>
  <si>
    <t>Exhibit:</t>
  </si>
  <si>
    <t>Tab:</t>
  </si>
  <si>
    <t>Schedule:</t>
  </si>
  <si>
    <t>Page:</t>
  </si>
  <si>
    <t>Date:</t>
  </si>
  <si>
    <t>Appendix 2-I</t>
  </si>
  <si>
    <t>Load Forecast CDM Adjustment Work Form (2018)</t>
  </si>
  <si>
    <r>
      <t xml:space="preserve">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t>
    </r>
    <r>
      <rPr>
        <sz val="12"/>
        <rFont val="Arial"/>
        <family val="2"/>
      </rPr>
      <t>in</t>
    </r>
    <r>
      <rPr>
        <sz val="10"/>
        <rFont val="Arial"/>
        <family val="2"/>
      </rPr>
      <t xml:space="preserve"> the 2015 year, it has been adjusted because the persistence of 2011-2014 CDM programs will be an adjustment to the load forecast in addition to the estimated savings for the first year (2015) for the new 2015-2020 CDM plan.</t>
    </r>
  </si>
  <si>
    <r>
      <t xml:space="preserve">2018 is the fourth year of the six-year (2015-2020) Conservation First program. Final results for the 2011-14 program were issued in the fall of 2015, and the program </t>
    </r>
    <r>
      <rPr>
        <sz val="12"/>
        <rFont val="Arial"/>
        <family val="2"/>
      </rPr>
      <t xml:space="preserve">is </t>
    </r>
    <r>
      <rPr>
        <sz val="10"/>
        <rFont val="Arial"/>
        <family val="2"/>
      </rPr>
      <t xml:space="preserve">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actual and forecasted impacts of 2015 to 2018 CDM programs need to be reflected in the manual load forecast adjustment and for the LRAMVA threshold amount in 2018 and carrying forward, although the full year impact of 2015 CDM programs and half-year impact of 2016 CDM programs on 2016 historical data is also assumed to be reflected in the base load forecast. </t>
    </r>
  </si>
  <si>
    <t>The new six year (2015-2020) CDM program works in a slightly different manner to the previous 2011-2014 CDM program. Distributors will offer programs each year that, over the six years (from January 1, 2015 to December 31, 2020) will strive to achieve savings equal to the new six year CDM target with the full target in place (i.e., persisting) on December 31, 2020. In other words, distributors will be able to offer and execute programs on a basis so that, as long as savings equal to the full target are in place at the end the period, the distributor's 2015-2020 CDM target will have been met.</t>
  </si>
  <si>
    <t>2015-2020 CDM Program - 2018 fourth year of the current CDM plan</t>
  </si>
  <si>
    <r>
      <t xml:space="preserve">For the first year of the new 2015-2020 CDM plan, it is assumed that each year's program will achieve an equal amount of new CDM savings. </t>
    </r>
    <r>
      <rPr>
        <sz val="10"/>
        <color rgb="FFFF0000"/>
        <rFont val="Arial"/>
        <family val="2"/>
      </rPr>
      <t xml:space="preserve"> </t>
    </r>
    <r>
      <rPr>
        <sz val="10"/>
        <color rgb="FF000000"/>
        <rFont val="Arial"/>
        <family val="2"/>
      </rPr>
      <t>This results in each year's program being about 1/6 (1</t>
    </r>
    <r>
      <rPr>
        <b/>
        <u/>
        <sz val="11"/>
        <color rgb="FF00B050"/>
        <rFont val="Arial"/>
        <family val="2"/>
      </rPr>
      <t>6</t>
    </r>
    <r>
      <rPr>
        <sz val="10"/>
        <color rgb="FF000000"/>
        <rFont val="Arial"/>
        <family val="2"/>
      </rPr>
      <t>.67%)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r>
  </si>
  <si>
    <t>6 Year (2015-2020) kWh Target:</t>
  </si>
  <si>
    <t>Total</t>
  </si>
  <si>
    <t>%</t>
  </si>
  <si>
    <t>2015 CDM Programs</t>
  </si>
  <si>
    <t>2016 CDM Programs</t>
  </si>
  <si>
    <t>2017 CDM Programs</t>
  </si>
  <si>
    <t>2018 CDM Programs</t>
  </si>
  <si>
    <t>2019 CDM Programs</t>
  </si>
  <si>
    <t>2020 CDM Programs</t>
  </si>
  <si>
    <t>Total in Year</t>
  </si>
  <si>
    <t>kWh</t>
  </si>
  <si>
    <t>2011 CDM Programs</t>
  </si>
  <si>
    <t>2012 CDM Programs</t>
  </si>
  <si>
    <t>2013 CDM Programs</t>
  </si>
  <si>
    <t>2014 CDM Programs</t>
  </si>
  <si>
    <r>
      <t xml:space="preserve">Note: </t>
    </r>
    <r>
      <rPr>
        <sz val="10"/>
        <rFont val="Arial"/>
        <family val="2"/>
      </rPr>
      <t>The default formulae in the above table assume that the 2015-2020 kWh CDM target is achieved through persistence of CDM savings to the end of 2020. The distributor should enter measured CDM savings for 2015, and persistence of 2015 programs for 2016-2020 in row 34. When available, (preliminary/final) CDM savings for 2016 can be entered into row 35. The distributor can also input estimates or forecasts of the 2017 CDM programs if it believes that these are more realistic and can be supported;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bridge year. The sum of persistent savings to the end of 2020, should equal the target entered into cell A23.</t>
    </r>
  </si>
  <si>
    <t>Determination of 2018 Load Forecast Adjustment</t>
  </si>
  <si>
    <t>The Board determined that the "net" number should be used in its Decision and Order with respect to Centre Wellington Hydro Ltd.'s 2013 Cost of Service rates (EB-2012-0113).  This approach has also been used in Settlement Agreements accepted by the Board in other 2013 and 2014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</si>
  <si>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to 2016 CDM Final Reports, issued by the OPA/IESO for the distributor, the distributor should input the "gross" and "net" results of the cumulative CDM savings for 2018 into cells C57 to C63 and D57 to D63.  The model will calculate the cumulative savings for all programs from 2006 to 2016 and determine the "net" to "gross" factor "g".</t>
  </si>
  <si>
    <t>Net-to-Gross Conversion</t>
  </si>
  <si>
    <t>Is CDM adjustment being done on a "net" or "gross" basis?</t>
  </si>
  <si>
    <t>net</t>
  </si>
  <si>
    <t>"Gross"</t>
  </si>
  <si>
    <t>"Net"</t>
  </si>
  <si>
    <t>Difference</t>
  </si>
  <si>
    <t>"Net-to-Gross" Conversion Factor</t>
  </si>
  <si>
    <t>Persistence of Historical CDM programs to 2015</t>
  </si>
  <si>
    <t>('g')</t>
  </si>
  <si>
    <t>2006-2010 CDM programs</t>
  </si>
  <si>
    <t>2011 CDM program</t>
  </si>
  <si>
    <t>2012 CDM program</t>
  </si>
  <si>
    <t>2013 CDM program</t>
  </si>
  <si>
    <t>2014 CDM program</t>
  </si>
  <si>
    <t>2015 CDM program</t>
  </si>
  <si>
    <t>2016 CDM program</t>
  </si>
  <si>
    <t>2006 to 2016 OPA CDM programs:  Persistence to 2018.</t>
  </si>
  <si>
    <t>The default values below represent the factor used for how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</si>
  <si>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2018 test year.</t>
  </si>
  <si>
    <t>Weight Factor for Inclusion in CDM Adjustment to 2018 Load Forecast</t>
  </si>
  <si>
    <t>Weight Factor for each year's CDM program impact on 2018 load forecast</t>
  </si>
  <si>
    <t>Distributor can select "0", "0.5", or "1" from drop-down list</t>
  </si>
  <si>
    <t xml:space="preserve">Default Value selection rationale.  </t>
  </si>
  <si>
    <t>Full year impact of 2015 CDM is assumed to be reflected in the base forecast, as the full year persistence of 2015 CDM programs is in the 2016 historical actual data. No further impact is necessary for the manual adjustment to the load forecast.</t>
  </si>
  <si>
    <t>Default is 0.5, but one option is for full year impact of persistence of 2016 CDM programs on 2018 load forecast, but 50% impact in base forecast (first year impact of 2016 CDM programs on 2016 actuals, which is part of the data underlying the base load forecast).</t>
  </si>
  <si>
    <t>Full year impact of persistence of 2017 programs on 2018 load forecast.  2017 CDM program impacts are not in the base forecast.</t>
  </si>
  <si>
    <t>Only 50% of 2017 CDM programs are assumed to impact the 2018 load forecast based on the "half-year" rule.</t>
  </si>
  <si>
    <t>2019 and 2020 are future years beyond the 2018 test year. No impacts of CDM programs beyond the 2018 test year are factored into the test year load forecast.</t>
  </si>
  <si>
    <t>2015-2020 LRAMVA and 2018 CDM adjustment to Load Forecast</t>
  </si>
  <si>
    <t>One manual adjustment for CDM impacts to the 2018 load forecast is made.  There is a different but related threshold amount that is used for the 2018 LRAMVA amount for Account 1568.</t>
  </si>
  <si>
    <t>The amount used for the CDM threshold of the LRAMVA is the kWh that will be used to determine the base amount for the LRAMVA balance for 2018, for assessing performance against the six-year target.</t>
  </si>
  <si>
    <t>If used to determine the manual CDM adjustment for the system purchased kWh, the proposed loss factor should correspond with the proposed total loss factor calculated in Appendix 2-R .</t>
  </si>
  <si>
    <t>The Manual Adjustment for the 2018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</si>
  <si>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</si>
  <si>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Total for 2018</t>
  </si>
  <si>
    <t>Amount used for CDM threshold for LRAMVA (2018)</t>
  </si>
  <si>
    <t>Manual Adjustment for 2018 Load Forecast (billed basis)</t>
  </si>
  <si>
    <t>Manual Adjustment for 2018 LDC-only CDM programs (billed basis)</t>
  </si>
  <si>
    <t>Total Manual Forecast to Load Forecast</t>
  </si>
  <si>
    <t>Proposed Loss Factor (TLF)</t>
  </si>
  <si>
    <t xml:space="preserve"> Format: X.XX%</t>
  </si>
  <si>
    <t>Manual Adjustment for 2018 Load Forecast (system purchased basis)</t>
  </si>
  <si>
    <t>Manual adjustment uses "gross" versus "net" (i.e. numbers multiplied by (1 + g).  The Weight factor is also used to calculate the impact of each year's program on the CDM adjustment to the 2018 load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</si>
</sst>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_ ;\-#,##0\ "/>
    <numFmt numFmtId="165" formatCode="#,##0_ ;[Red]\-#,##0\ "/>
    <numFmt numFmtId="166" formatCode="_-* #,##0_-;\-* #,##0_-;_-* &quot;-&quot;??_-;_-@_-"/>
    <numFmt numFmtId="167" formatCode="0.00_ ;[Red]\-0.00\ "/>
    <numFmt numFmtId="168" formatCode="0.0000%"/>
  </numFmts>
  <fonts count="32" x14ac:knownFonts="1">
    <font>
      <sz val="10"/>
      <color theme="1"/>
      <name val="Arial"/>
      <family val="2"/>
    </font>
    <font>
      <sz val="10"/>
      <color theme="1"/>
      <name val="Arial"/>
      <family val="2"/>
    </font>
    <font>
      <sz val="10"/>
      <color rgb="FFFF0000"/>
      <name val="Arial"/>
      <family val="2"/>
    </font>
    <font>
      <sz val="10"/>
      <name val="Arial"/>
      <family val="2"/>
    </font>
    <font>
      <b/>
      <sz val="10"/>
      <name val="Arial"/>
      <family val="2"/>
    </font>
    <font>
      <sz val="8"/>
      <name val="Arial"/>
      <family val="2"/>
    </font>
    <font>
      <sz val="11"/>
      <color theme="1"/>
      <name val="Calibri"/>
      <family val="2"/>
      <scheme val="minor"/>
    </font>
    <font>
      <sz val="11"/>
      <color rgb="FF000000"/>
      <name val="Calibri"/>
      <family val="2"/>
    </font>
    <font>
      <b/>
      <sz val="14"/>
      <name val="Arial"/>
      <family val="2"/>
    </font>
    <font>
      <sz val="12"/>
      <name val="Arial"/>
      <family val="2"/>
    </font>
    <font>
      <sz val="11"/>
      <name val="Calibri"/>
      <family val="2"/>
    </font>
    <font>
      <b/>
      <sz val="14"/>
      <color rgb="FF000000"/>
      <name val="Calibri"/>
      <family val="2"/>
    </font>
    <font>
      <b/>
      <sz val="11"/>
      <color rgb="FF000000"/>
      <name val="Calibri"/>
      <family val="2"/>
    </font>
    <font>
      <sz val="10"/>
      <color rgb="FF000000"/>
      <name val="Arial"/>
      <family val="2"/>
    </font>
    <font>
      <b/>
      <u/>
      <sz val="11"/>
      <color rgb="FF00B050"/>
      <name val="Arial"/>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sz val="11"/>
      <color rgb="FFFF0000"/>
      <name val="Calibri"/>
      <family val="2"/>
    </font>
    <font>
      <b/>
      <i/>
      <sz val="14"/>
      <color rgb="FF000000"/>
      <name val="Calibri"/>
      <family val="2"/>
    </font>
    <font>
      <sz val="1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12">
    <fill>
      <patternFill patternType="none"/>
    </fill>
    <fill>
      <patternFill patternType="gray125"/>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theme="9" tint="0.79998168889431442"/>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9" tint="0.79998168889431442"/>
        <bgColor indexed="64"/>
      </patternFill>
    </fill>
  </fills>
  <borders count="49">
    <border>
      <left/>
      <right/>
      <top/>
      <bottom/>
      <diagonal/>
    </border>
    <border>
      <left/>
      <right/>
      <top/>
      <bottom style="thin">
        <color rgb="FFFFFFF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FFFFFF"/>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186">
    <xf numFmtId="0" fontId="0" fillId="0" borderId="0" xfId="0"/>
    <xf numFmtId="0" fontId="3" fillId="0" borderId="0" xfId="2" applyFont="1" applyFill="1" applyBorder="1" applyProtection="1">
      <protection locked="0"/>
    </xf>
    <xf numFmtId="0" fontId="4" fillId="0" borderId="0" xfId="2" applyFont="1" applyFill="1" applyBorder="1" applyAlignment="1" applyProtection="1">
      <alignment horizontal="left"/>
      <protection locked="0"/>
    </xf>
    <xf numFmtId="0" fontId="5" fillId="0" borderId="1" xfId="2" applyFont="1" applyFill="1" applyBorder="1" applyAlignment="1" applyProtection="1">
      <alignment horizontal="right" vertical="top"/>
      <protection locked="0"/>
    </xf>
    <xf numFmtId="0" fontId="7" fillId="0" borderId="0" xfId="3" applyFont="1" applyFill="1" applyBorder="1" applyProtection="1">
      <protection locked="0"/>
    </xf>
    <xf numFmtId="0" fontId="5" fillId="0" borderId="0" xfId="2" applyFont="1" applyFill="1" applyBorder="1" applyAlignment="1" applyProtection="1">
      <alignment horizontal="right" vertical="top"/>
      <protection locked="0"/>
    </xf>
    <xf numFmtId="0" fontId="5" fillId="2" borderId="1" xfId="2" applyFont="1" applyFill="1" applyBorder="1" applyAlignment="1" applyProtection="1">
      <alignment horizontal="right" vertical="top"/>
      <protection locked="0"/>
    </xf>
    <xf numFmtId="0" fontId="5" fillId="2" borderId="0" xfId="2" applyFont="1" applyFill="1" applyBorder="1" applyAlignment="1" applyProtection="1">
      <alignment horizontal="right" vertical="top"/>
      <protection locked="0"/>
    </xf>
    <xf numFmtId="0" fontId="3" fillId="0" borderId="0" xfId="2" applyFont="1" applyFill="1" applyBorder="1" applyAlignment="1" applyProtection="1">
      <alignment horizontal="left"/>
      <protection locked="0"/>
    </xf>
    <xf numFmtId="0" fontId="7" fillId="0" borderId="0" xfId="3" applyFont="1" applyFill="1" applyBorder="1" applyAlignment="1" applyProtection="1">
      <alignment horizontal="left" vertical="top" wrapText="1"/>
      <protection locked="0"/>
    </xf>
    <xf numFmtId="0" fontId="7" fillId="0" borderId="0" xfId="3" applyFont="1" applyFill="1" applyBorder="1" applyAlignment="1" applyProtection="1">
      <alignment wrapText="1"/>
      <protection locked="0"/>
    </xf>
    <xf numFmtId="0" fontId="12" fillId="0" borderId="0" xfId="3" applyFont="1" applyFill="1" applyBorder="1" applyProtection="1">
      <protection locked="0"/>
    </xf>
    <xf numFmtId="43" fontId="12" fillId="0" borderId="0" xfId="4" applyNumberFormat="1" applyFont="1" applyFill="1" applyBorder="1" applyProtection="1">
      <protection locked="0"/>
    </xf>
    <xf numFmtId="0" fontId="12" fillId="3" borderId="5" xfId="3" applyFont="1" applyFill="1" applyBorder="1" applyAlignment="1" applyProtection="1">
      <alignment horizontal="right"/>
      <protection locked="0"/>
    </xf>
    <xf numFmtId="0" fontId="12" fillId="3" borderId="0" xfId="3" applyFont="1" applyFill="1" applyBorder="1" applyAlignment="1" applyProtection="1">
      <alignment horizontal="right"/>
      <protection locked="0"/>
    </xf>
    <xf numFmtId="0" fontId="12" fillId="3" borderId="6" xfId="3" applyFont="1" applyFill="1" applyBorder="1" applyAlignment="1" applyProtection="1">
      <alignment horizontal="right"/>
      <protection locked="0"/>
    </xf>
    <xf numFmtId="0" fontId="7" fillId="0" borderId="5" xfId="3" applyFont="1" applyFill="1" applyBorder="1" applyProtection="1">
      <protection locked="0"/>
    </xf>
    <xf numFmtId="10" fontId="15" fillId="0" borderId="0" xfId="5" applyNumberFormat="1" applyFont="1" applyFill="1" applyBorder="1" applyProtection="1">
      <protection locked="0"/>
    </xf>
    <xf numFmtId="10" fontId="10" fillId="0" borderId="7" xfId="5" applyNumberFormat="1" applyFont="1" applyFill="1" applyBorder="1" applyProtection="1">
      <protection locked="0"/>
    </xf>
    <xf numFmtId="10" fontId="10" fillId="0" borderId="6" xfId="5" applyNumberFormat="1" applyFont="1" applyFill="1" applyBorder="1" applyProtection="1">
      <protection locked="0"/>
    </xf>
    <xf numFmtId="0" fontId="7" fillId="5" borderId="0" xfId="3" applyFont="1" applyFill="1" applyBorder="1" applyProtection="1">
      <protection locked="0"/>
    </xf>
    <xf numFmtId="10" fontId="10" fillId="5" borderId="0" xfId="5" applyNumberFormat="1" applyFont="1" applyFill="1" applyBorder="1" applyProtection="1">
      <protection locked="0"/>
    </xf>
    <xf numFmtId="0" fontId="7" fillId="0" borderId="8" xfId="3" applyFont="1" applyFill="1" applyBorder="1" applyProtection="1">
      <protection locked="0"/>
    </xf>
    <xf numFmtId="0" fontId="7" fillId="5" borderId="9" xfId="3" applyFont="1" applyFill="1" applyBorder="1" applyProtection="1">
      <protection locked="0"/>
    </xf>
    <xf numFmtId="10" fontId="10" fillId="0" borderId="10" xfId="5" applyNumberFormat="1" applyFont="1" applyFill="1" applyBorder="1" applyProtection="1">
      <protection locked="0"/>
    </xf>
    <xf numFmtId="10" fontId="10" fillId="0" borderId="11" xfId="5" applyNumberFormat="1" applyFont="1" applyFill="1" applyBorder="1" applyProtection="1">
      <protection locked="0"/>
    </xf>
    <xf numFmtId="0" fontId="12" fillId="0" borderId="12" xfId="3" applyFont="1" applyFill="1" applyBorder="1" applyProtection="1">
      <protection locked="0"/>
    </xf>
    <xf numFmtId="10" fontId="16" fillId="0" borderId="13" xfId="3" applyNumberFormat="1" applyFont="1" applyFill="1" applyBorder="1" applyProtection="1">
      <protection locked="0"/>
    </xf>
    <xf numFmtId="10" fontId="17" fillId="0" borderId="14" xfId="3" applyNumberFormat="1" applyFont="1" applyFill="1" applyBorder="1" applyProtection="1">
      <protection locked="0"/>
    </xf>
    <xf numFmtId="10" fontId="12" fillId="0" borderId="15" xfId="3" applyNumberFormat="1" applyFont="1" applyFill="1" applyBorder="1" applyProtection="1">
      <protection locked="0"/>
    </xf>
    <xf numFmtId="165" fontId="10" fillId="6" borderId="0" xfId="4" applyNumberFormat="1" applyFont="1" applyFill="1" applyBorder="1" applyProtection="1">
      <protection locked="0"/>
    </xf>
    <xf numFmtId="165" fontId="10" fillId="6" borderId="7" xfId="5" applyNumberFormat="1" applyFont="1" applyFill="1" applyBorder="1" applyProtection="1">
      <protection locked="0"/>
    </xf>
    <xf numFmtId="165" fontId="10" fillId="0" borderId="6" xfId="4" applyNumberFormat="1" applyFont="1" applyFill="1" applyBorder="1" applyProtection="1">
      <protection locked="0"/>
    </xf>
    <xf numFmtId="165" fontId="10" fillId="5" borderId="0" xfId="4" applyNumberFormat="1" applyFont="1" applyFill="1" applyBorder="1" applyProtection="1">
      <protection locked="0"/>
    </xf>
    <xf numFmtId="165" fontId="10" fillId="6" borderId="19" xfId="4" applyNumberFormat="1" applyFont="1" applyFill="1" applyBorder="1" applyProtection="1">
      <protection locked="0"/>
    </xf>
    <xf numFmtId="165" fontId="10" fillId="6" borderId="0" xfId="5" applyNumberFormat="1" applyFont="1" applyFill="1" applyBorder="1" applyProtection="1">
      <protection locked="0"/>
    </xf>
    <xf numFmtId="165" fontId="18" fillId="5" borderId="0" xfId="4" applyNumberFormat="1" applyFont="1" applyFill="1" applyBorder="1" applyProtection="1">
      <protection locked="0"/>
    </xf>
    <xf numFmtId="9" fontId="3" fillId="7" borderId="0" xfId="5" applyFont="1" applyFill="1" applyBorder="1" applyProtection="1">
      <protection locked="0"/>
    </xf>
    <xf numFmtId="9" fontId="7" fillId="7" borderId="0" xfId="3" applyNumberFormat="1" applyFont="1" applyFill="1" applyBorder="1" applyProtection="1">
      <protection locked="0"/>
    </xf>
    <xf numFmtId="9" fontId="7" fillId="0" borderId="0" xfId="3" applyNumberFormat="1" applyFont="1" applyFill="1" applyBorder="1" applyProtection="1">
      <protection locked="0"/>
    </xf>
    <xf numFmtId="165" fontId="10" fillId="5" borderId="9" xfId="4" applyNumberFormat="1" applyFont="1" applyFill="1" applyBorder="1" applyProtection="1">
      <protection locked="0"/>
    </xf>
    <xf numFmtId="165" fontId="18" fillId="5" borderId="9" xfId="4" applyNumberFormat="1" applyFont="1" applyFill="1" applyBorder="1" applyProtection="1">
      <protection locked="0"/>
    </xf>
    <xf numFmtId="165" fontId="10" fillId="0" borderId="11" xfId="4" applyNumberFormat="1" applyFont="1" applyFill="1" applyBorder="1" applyProtection="1">
      <protection locked="0"/>
    </xf>
    <xf numFmtId="0" fontId="12" fillId="0" borderId="20" xfId="3" applyFont="1" applyFill="1" applyBorder="1" applyProtection="1">
      <protection locked="0"/>
    </xf>
    <xf numFmtId="165" fontId="19" fillId="0" borderId="21" xfId="4" applyNumberFormat="1" applyFont="1" applyFill="1" applyBorder="1" applyProtection="1">
      <protection locked="0"/>
    </xf>
    <xf numFmtId="165" fontId="12" fillId="0" borderId="22" xfId="4" applyNumberFormat="1" applyFont="1" applyFill="1" applyBorder="1" applyProtection="1">
      <protection locked="0"/>
    </xf>
    <xf numFmtId="165" fontId="20" fillId="0" borderId="23" xfId="4" applyNumberFormat="1" applyFont="1" applyFill="1" applyBorder="1" applyProtection="1">
      <protection locked="0"/>
    </xf>
    <xf numFmtId="0" fontId="7" fillId="0" borderId="0" xfId="3" applyFont="1" applyFill="1" applyBorder="1" applyAlignment="1" applyProtection="1">
      <alignment horizontal="center" wrapText="1"/>
      <protection locked="0"/>
    </xf>
    <xf numFmtId="0" fontId="7" fillId="0" borderId="0" xfId="3" applyFont="1" applyFill="1" applyBorder="1" applyAlignment="1" applyProtection="1">
      <alignment vertical="top" wrapText="1"/>
      <protection locked="0"/>
    </xf>
    <xf numFmtId="0" fontId="12" fillId="4" borderId="5" xfId="3" applyFont="1" applyFill="1" applyBorder="1" applyAlignment="1" applyProtection="1">
      <alignment horizontal="center"/>
      <protection locked="0"/>
    </xf>
    <xf numFmtId="0" fontId="12" fillId="4" borderId="0" xfId="3" applyFont="1" applyFill="1" applyBorder="1" applyAlignment="1" applyProtection="1">
      <alignment horizontal="center"/>
      <protection locked="0"/>
    </xf>
    <xf numFmtId="0" fontId="12" fillId="4" borderId="6" xfId="3" applyFont="1" applyFill="1" applyBorder="1" applyAlignment="1" applyProtection="1">
      <alignment horizontal="center"/>
      <protection locked="0"/>
    </xf>
    <xf numFmtId="0" fontId="12" fillId="8" borderId="6" xfId="3" applyFont="1" applyFill="1" applyBorder="1" applyAlignment="1" applyProtection="1">
      <alignment horizontal="center"/>
      <protection locked="0"/>
    </xf>
    <xf numFmtId="0" fontId="12" fillId="4" borderId="24" xfId="3" applyFont="1" applyFill="1" applyBorder="1" applyAlignment="1" applyProtection="1">
      <alignment horizontal="center"/>
      <protection locked="0"/>
    </xf>
    <xf numFmtId="0" fontId="12" fillId="4" borderId="25" xfId="3" applyFont="1" applyFill="1" applyBorder="1" applyAlignment="1" applyProtection="1">
      <alignment horizontal="center"/>
      <protection locked="0"/>
    </xf>
    <xf numFmtId="0" fontId="12" fillId="4" borderId="26" xfId="3" applyFont="1" applyFill="1" applyBorder="1" applyAlignment="1" applyProtection="1">
      <alignment horizontal="center"/>
      <protection locked="0"/>
    </xf>
    <xf numFmtId="0" fontId="7" fillId="4" borderId="5" xfId="3" applyFont="1" applyFill="1" applyBorder="1" applyAlignment="1" applyProtection="1">
      <alignment vertical="top"/>
      <protection locked="0"/>
    </xf>
    <xf numFmtId="0" fontId="7" fillId="4" borderId="0" xfId="3" applyFont="1" applyFill="1" applyBorder="1" applyAlignment="1" applyProtection="1">
      <alignment vertical="top"/>
      <protection locked="0"/>
    </xf>
    <xf numFmtId="0" fontId="12" fillId="4" borderId="6" xfId="3" applyFont="1" applyFill="1" applyBorder="1" applyAlignment="1" applyProtection="1">
      <alignment horizontal="center" wrapText="1"/>
      <protection locked="0"/>
    </xf>
    <xf numFmtId="0" fontId="12" fillId="4" borderId="25" xfId="3" applyFont="1" applyFill="1" applyBorder="1" applyAlignment="1" applyProtection="1">
      <alignment horizontal="center" vertical="center"/>
      <protection locked="0"/>
    </xf>
    <xf numFmtId="0" fontId="12" fillId="4" borderId="26" xfId="3" applyFont="1" applyFill="1" applyBorder="1" applyAlignment="1" applyProtection="1">
      <alignment horizontal="center" vertical="center" wrapText="1"/>
      <protection locked="0"/>
    </xf>
    <xf numFmtId="0" fontId="7" fillId="0" borderId="5" xfId="3" applyFont="1" applyFill="1" applyBorder="1" applyAlignment="1" applyProtection="1">
      <alignment vertical="top"/>
      <protection locked="0"/>
    </xf>
    <xf numFmtId="0" fontId="7" fillId="0" borderId="0" xfId="3" applyFont="1" applyFill="1" applyBorder="1" applyAlignment="1" applyProtection="1">
      <alignment vertical="top"/>
      <protection locked="0"/>
    </xf>
    <xf numFmtId="0" fontId="12" fillId="2" borderId="0" xfId="3" applyFont="1" applyFill="1" applyBorder="1" applyAlignment="1" applyProtection="1">
      <alignment vertical="top"/>
      <protection locked="0"/>
    </xf>
    <xf numFmtId="0" fontId="12" fillId="0" borderId="0" xfId="3" applyFont="1" applyFill="1" applyBorder="1" applyAlignment="1" applyProtection="1">
      <alignment vertical="top"/>
      <protection locked="0"/>
    </xf>
    <xf numFmtId="0" fontId="12" fillId="0" borderId="6" xfId="3" applyFont="1" applyFill="1" applyBorder="1" applyAlignment="1" applyProtection="1">
      <alignment horizontal="center" vertical="top" wrapText="1"/>
      <protection locked="0"/>
    </xf>
    <xf numFmtId="0" fontId="12" fillId="2" borderId="27" xfId="3" applyFont="1" applyFill="1" applyBorder="1" applyAlignment="1" applyProtection="1">
      <alignment vertical="top"/>
      <protection locked="0"/>
    </xf>
    <xf numFmtId="166" fontId="12" fillId="2" borderId="0" xfId="1" applyNumberFormat="1" applyFont="1" applyFill="1" applyBorder="1" applyAlignment="1" applyProtection="1">
      <alignment vertical="top"/>
      <protection locked="0"/>
    </xf>
    <xf numFmtId="166" fontId="12" fillId="0" borderId="0" xfId="1" applyNumberFormat="1" applyFont="1" applyFill="1" applyBorder="1" applyAlignment="1" applyProtection="1">
      <alignment vertical="top"/>
      <protection locked="0"/>
    </xf>
    <xf numFmtId="0" fontId="7" fillId="0" borderId="8" xfId="3" applyFont="1" applyFill="1" applyBorder="1" applyAlignment="1" applyProtection="1">
      <alignment vertical="top"/>
      <protection locked="0"/>
    </xf>
    <xf numFmtId="0" fontId="7" fillId="0" borderId="9" xfId="3" applyFont="1" applyFill="1" applyBorder="1" applyAlignment="1" applyProtection="1">
      <alignment vertical="top"/>
      <protection locked="0"/>
    </xf>
    <xf numFmtId="166" fontId="12" fillId="2" borderId="9" xfId="1" applyNumberFormat="1" applyFont="1" applyFill="1" applyBorder="1" applyAlignment="1" applyProtection="1">
      <alignment vertical="top"/>
      <protection locked="0"/>
    </xf>
    <xf numFmtId="166" fontId="12" fillId="0" borderId="9" xfId="1" applyNumberFormat="1" applyFont="1" applyFill="1" applyBorder="1" applyAlignment="1" applyProtection="1">
      <alignment vertical="top"/>
      <protection locked="0"/>
    </xf>
    <xf numFmtId="0" fontId="12" fillId="0" borderId="11" xfId="3" applyFont="1" applyFill="1" applyBorder="1" applyAlignment="1" applyProtection="1">
      <alignment horizontal="center" vertical="top" wrapText="1"/>
      <protection locked="0"/>
    </xf>
    <xf numFmtId="166" fontId="7" fillId="0" borderId="21" xfId="1" applyNumberFormat="1" applyFont="1" applyFill="1" applyBorder="1" applyProtection="1">
      <protection locked="0"/>
    </xf>
    <xf numFmtId="10" fontId="22" fillId="0" borderId="23" xfId="5" applyNumberFormat="1" applyFont="1" applyFill="1" applyBorder="1" applyProtection="1">
      <protection locked="0"/>
    </xf>
    <xf numFmtId="0" fontId="12" fillId="0" borderId="0" xfId="3" applyFont="1" applyFill="1" applyBorder="1" applyAlignment="1" applyProtection="1">
      <alignment vertical="top" wrapText="1"/>
      <protection locked="0"/>
    </xf>
    <xf numFmtId="10" fontId="22" fillId="0" borderId="0" xfId="5" applyNumberFormat="1" applyFont="1" applyFill="1" applyBorder="1" applyProtection="1">
      <protection locked="0"/>
    </xf>
    <xf numFmtId="0" fontId="12" fillId="0" borderId="2" xfId="3" applyFont="1" applyFill="1" applyBorder="1" applyAlignment="1" applyProtection="1">
      <alignment vertical="top" wrapText="1"/>
      <protection locked="0"/>
    </xf>
    <xf numFmtId="0" fontId="12" fillId="0" borderId="3" xfId="3" applyFont="1" applyFill="1" applyBorder="1" applyAlignment="1" applyProtection="1">
      <alignment horizontal="center" vertical="center" wrapText="1"/>
      <protection locked="0"/>
    </xf>
    <xf numFmtId="0" fontId="17" fillId="0" borderId="3" xfId="4" applyNumberFormat="1" applyFont="1" applyFill="1" applyBorder="1" applyAlignment="1" applyProtection="1">
      <alignment horizontal="center" vertical="center"/>
      <protection locked="0"/>
    </xf>
    <xf numFmtId="0" fontId="7" fillId="0" borderId="4" xfId="3" applyFont="1" applyFill="1" applyBorder="1" applyProtection="1">
      <protection locked="0"/>
    </xf>
    <xf numFmtId="0" fontId="17" fillId="0" borderId="5" xfId="3" applyFont="1" applyFill="1" applyBorder="1" applyAlignment="1" applyProtection="1">
      <alignment horizontal="left" vertical="center" wrapText="1"/>
      <protection locked="0"/>
    </xf>
    <xf numFmtId="0" fontId="12" fillId="0" borderId="28" xfId="3" applyFont="1" applyFill="1" applyBorder="1" applyAlignment="1" applyProtection="1">
      <alignment horizontal="center" vertical="center" wrapText="1"/>
      <protection locked="0"/>
    </xf>
    <xf numFmtId="0" fontId="12" fillId="8" borderId="28" xfId="3" applyFont="1" applyFill="1" applyBorder="1" applyAlignment="1" applyProtection="1">
      <alignment horizontal="center" vertical="center" wrapText="1"/>
      <protection locked="0"/>
    </xf>
    <xf numFmtId="10" fontId="22" fillId="0" borderId="6" xfId="5" applyNumberFormat="1" applyFont="1" applyFill="1" applyBorder="1" applyAlignment="1" applyProtection="1">
      <alignment horizontal="center" vertical="center" wrapText="1"/>
      <protection locked="0"/>
    </xf>
    <xf numFmtId="0" fontId="23" fillId="0" borderId="20" xfId="3" applyFont="1" applyFill="1" applyBorder="1" applyAlignment="1" applyProtection="1">
      <alignment horizontal="left" vertical="top" wrapText="1"/>
      <protection locked="0"/>
    </xf>
    <xf numFmtId="0" fontId="24" fillId="9" borderId="21" xfId="3" applyFont="1" applyFill="1" applyBorder="1" applyAlignment="1" applyProtection="1">
      <alignment vertical="top" wrapText="1"/>
      <protection locked="0"/>
    </xf>
    <xf numFmtId="0" fontId="25" fillId="9" borderId="21" xfId="3" applyFont="1" applyFill="1" applyBorder="1" applyAlignment="1" applyProtection="1">
      <alignment vertical="top" wrapText="1"/>
      <protection locked="0"/>
    </xf>
    <xf numFmtId="0" fontId="24" fillId="0" borderId="21" xfId="3" applyFont="1" applyFill="1" applyBorder="1" applyAlignment="1" applyProtection="1">
      <alignment vertical="top" wrapText="1"/>
      <protection locked="0"/>
    </xf>
    <xf numFmtId="0" fontId="25" fillId="0" borderId="21" xfId="3" applyFont="1" applyFill="1" applyBorder="1" applyAlignment="1" applyProtection="1">
      <alignment vertical="top" wrapText="1"/>
      <protection locked="0"/>
    </xf>
    <xf numFmtId="0" fontId="25" fillId="9" borderId="29" xfId="3" applyFont="1" applyFill="1" applyBorder="1" applyAlignment="1" applyProtection="1">
      <alignment horizontal="left" vertical="top" wrapText="1"/>
      <protection locked="0"/>
    </xf>
    <xf numFmtId="0" fontId="24" fillId="9" borderId="29" xfId="3" applyFont="1" applyFill="1" applyBorder="1" applyAlignment="1" applyProtection="1">
      <alignment horizontal="left" vertical="top" wrapText="1"/>
      <protection locked="0"/>
    </xf>
    <xf numFmtId="0" fontId="23" fillId="0" borderId="0" xfId="3" applyFont="1" applyFill="1" applyBorder="1" applyAlignment="1" applyProtection="1">
      <alignment horizontal="left" vertical="top" wrapText="1"/>
      <protection locked="0"/>
    </xf>
    <xf numFmtId="0" fontId="24" fillId="0" borderId="0" xfId="3" applyFont="1" applyFill="1" applyBorder="1" applyAlignment="1" applyProtection="1">
      <alignment vertical="top" wrapText="1"/>
      <protection locked="0"/>
    </xf>
    <xf numFmtId="0" fontId="21" fillId="0" borderId="0" xfId="3" applyFont="1" applyFill="1" applyBorder="1" applyAlignment="1" applyProtection="1">
      <alignment horizontal="center" vertical="top" wrapText="1"/>
      <protection locked="0"/>
    </xf>
    <xf numFmtId="0" fontId="7" fillId="0" borderId="30" xfId="3" applyFont="1" applyFill="1" applyBorder="1" applyProtection="1">
      <protection locked="0"/>
    </xf>
    <xf numFmtId="0" fontId="12" fillId="4" borderId="3" xfId="3" applyFont="1" applyFill="1" applyBorder="1" applyAlignment="1" applyProtection="1">
      <alignment horizontal="center" vertical="center"/>
      <protection locked="0"/>
    </xf>
    <xf numFmtId="0" fontId="12" fillId="4" borderId="3" xfId="3" applyFont="1" applyFill="1" applyBorder="1" applyAlignment="1" applyProtection="1">
      <alignment horizontal="center"/>
      <protection locked="0"/>
    </xf>
    <xf numFmtId="0" fontId="12" fillId="4" borderId="31" xfId="3" applyFont="1" applyFill="1" applyBorder="1" applyAlignment="1" applyProtection="1">
      <alignment horizontal="center"/>
      <protection locked="0"/>
    </xf>
    <xf numFmtId="0" fontId="12" fillId="4" borderId="4" xfId="3" applyFont="1" applyFill="1" applyBorder="1" applyAlignment="1" applyProtection="1">
      <alignment horizontal="center" vertical="center"/>
      <protection locked="0"/>
    </xf>
    <xf numFmtId="0" fontId="7" fillId="3" borderId="16" xfId="3" applyFont="1" applyFill="1" applyBorder="1" applyAlignment="1" applyProtection="1">
      <alignment wrapText="1"/>
      <protection locked="0"/>
    </xf>
    <xf numFmtId="43" fontId="7" fillId="3" borderId="17" xfId="3" applyNumberFormat="1" applyFont="1" applyFill="1" applyBorder="1" applyAlignment="1" applyProtection="1">
      <alignment horizontal="center" vertical="center"/>
      <protection locked="0"/>
    </xf>
    <xf numFmtId="43" fontId="7" fillId="3" borderId="18" xfId="3" applyNumberFormat="1" applyFont="1" applyFill="1" applyBorder="1" applyAlignment="1" applyProtection="1">
      <alignment horizontal="center" vertical="center"/>
      <protection locked="0"/>
    </xf>
    <xf numFmtId="0" fontId="4" fillId="0" borderId="32" xfId="3" applyFont="1" applyFill="1" applyBorder="1" applyAlignment="1" applyProtection="1">
      <alignment wrapText="1"/>
      <protection locked="0"/>
    </xf>
    <xf numFmtId="43" fontId="7" fillId="0" borderId="33" xfId="4" applyFont="1" applyFill="1" applyBorder="1" applyAlignment="1" applyProtection="1">
      <alignment horizontal="center" vertical="center"/>
      <protection locked="0"/>
    </xf>
    <xf numFmtId="43" fontId="7" fillId="0" borderId="34" xfId="4" applyFont="1" applyFill="1" applyBorder="1" applyAlignment="1" applyProtection="1">
      <alignment horizontal="center" vertical="center"/>
      <protection locked="0"/>
    </xf>
    <xf numFmtId="166" fontId="7" fillId="0" borderId="34" xfId="4" applyNumberFormat="1" applyFont="1" applyFill="1" applyBorder="1" applyAlignment="1" applyProtection="1">
      <alignment horizontal="center" vertical="center"/>
      <protection locked="0"/>
    </xf>
    <xf numFmtId="166" fontId="7" fillId="10" borderId="34" xfId="3" applyNumberFormat="1" applyFont="1" applyFill="1" applyBorder="1" applyAlignment="1" applyProtection="1">
      <alignment horizontal="center" vertical="center"/>
      <protection locked="0"/>
    </xf>
    <xf numFmtId="166" fontId="7" fillId="10" borderId="35" xfId="3" applyNumberFormat="1" applyFont="1" applyFill="1" applyBorder="1" applyAlignment="1" applyProtection="1">
      <alignment horizontal="center" vertical="center"/>
      <protection locked="0"/>
    </xf>
    <xf numFmtId="166" fontId="12" fillId="0" borderId="36" xfId="4" applyNumberFormat="1" applyFont="1" applyFill="1" applyBorder="1" applyAlignment="1" applyProtection="1">
      <alignment horizontal="center" vertical="center"/>
      <protection locked="0"/>
    </xf>
    <xf numFmtId="0" fontId="7" fillId="3" borderId="8" xfId="3" applyFont="1" applyFill="1" applyBorder="1" applyAlignment="1" applyProtection="1">
      <alignment wrapText="1"/>
      <protection locked="0"/>
    </xf>
    <xf numFmtId="43" fontId="7" fillId="3" borderId="37" xfId="4" applyFont="1" applyFill="1" applyBorder="1" applyAlignment="1" applyProtection="1">
      <alignment horizontal="center" vertical="center"/>
      <protection locked="0"/>
    </xf>
    <xf numFmtId="43" fontId="7" fillId="3" borderId="0" xfId="4" applyFont="1" applyFill="1" applyBorder="1" applyAlignment="1" applyProtection="1">
      <alignment horizontal="center" vertical="center"/>
      <protection locked="0"/>
    </xf>
    <xf numFmtId="166" fontId="7" fillId="3" borderId="0" xfId="4" applyNumberFormat="1" applyFont="1" applyFill="1" applyBorder="1" applyAlignment="1" applyProtection="1">
      <alignment horizontal="center" vertical="center"/>
      <protection locked="0"/>
    </xf>
    <xf numFmtId="166" fontId="7" fillId="3" borderId="37" xfId="3" applyNumberFormat="1" applyFont="1" applyFill="1" applyBorder="1" applyAlignment="1" applyProtection="1">
      <alignment horizontal="center" vertical="center"/>
      <protection locked="0"/>
    </xf>
    <xf numFmtId="166" fontId="7" fillId="3" borderId="38" xfId="3" applyNumberFormat="1" applyFont="1" applyFill="1" applyBorder="1" applyAlignment="1" applyProtection="1">
      <alignment horizontal="center" vertical="center"/>
      <protection locked="0"/>
    </xf>
    <xf numFmtId="0" fontId="3" fillId="9" borderId="39" xfId="3" applyFont="1" applyFill="1" applyBorder="1" applyAlignment="1" applyProtection="1">
      <alignment wrapText="1"/>
      <protection locked="0"/>
    </xf>
    <xf numFmtId="43" fontId="22" fillId="0" borderId="40" xfId="4" applyFont="1" applyFill="1" applyBorder="1" applyAlignment="1" applyProtection="1">
      <alignment horizontal="center" vertical="center"/>
      <protection locked="0"/>
    </xf>
    <xf numFmtId="43" fontId="22" fillId="0" borderId="13" xfId="4" applyFont="1" applyFill="1" applyBorder="1" applyAlignment="1" applyProtection="1">
      <alignment horizontal="center" vertical="center"/>
      <protection locked="0"/>
    </xf>
    <xf numFmtId="166" fontId="22" fillId="0" borderId="13" xfId="4" applyNumberFormat="1" applyFont="1" applyFill="1" applyBorder="1" applyAlignment="1" applyProtection="1">
      <alignment horizontal="center" vertical="center"/>
      <protection locked="0"/>
    </xf>
    <xf numFmtId="166" fontId="22" fillId="10" borderId="13" xfId="4" applyNumberFormat="1" applyFont="1" applyFill="1" applyBorder="1" applyAlignment="1" applyProtection="1">
      <alignment horizontal="center" vertical="center"/>
      <protection locked="0"/>
    </xf>
    <xf numFmtId="166" fontId="22" fillId="10" borderId="41" xfId="4" applyNumberFormat="1" applyFont="1" applyFill="1" applyBorder="1" applyAlignment="1" applyProtection="1">
      <alignment horizontal="center" vertical="center"/>
      <protection locked="0"/>
    </xf>
    <xf numFmtId="166" fontId="22" fillId="9" borderId="42" xfId="4" applyNumberFormat="1" applyFont="1" applyFill="1" applyBorder="1" applyAlignment="1" applyProtection="1">
      <alignment horizontal="center" vertical="center"/>
      <protection locked="0"/>
    </xf>
    <xf numFmtId="0" fontId="3" fillId="9" borderId="24" xfId="3" applyFont="1" applyFill="1" applyBorder="1" applyAlignment="1" applyProtection="1">
      <alignment wrapText="1"/>
      <protection locked="0"/>
    </xf>
    <xf numFmtId="43" fontId="22" fillId="10" borderId="43" xfId="4" applyFont="1" applyFill="1" applyBorder="1" applyAlignment="1" applyProtection="1">
      <alignment horizontal="center" vertical="center"/>
      <protection locked="0"/>
    </xf>
    <xf numFmtId="43" fontId="22" fillId="10" borderId="25" xfId="4" applyFont="1" applyFill="1" applyBorder="1" applyAlignment="1" applyProtection="1">
      <alignment horizontal="center" vertical="center"/>
      <protection locked="0"/>
    </xf>
    <xf numFmtId="166" fontId="22" fillId="10" borderId="25" xfId="4" applyNumberFormat="1" applyFont="1" applyFill="1" applyBorder="1" applyAlignment="1" applyProtection="1">
      <alignment horizontal="center" vertical="center"/>
      <protection locked="0"/>
    </xf>
    <xf numFmtId="166" fontId="22" fillId="11" borderId="25" xfId="4" applyNumberFormat="1" applyFont="1" applyFill="1" applyBorder="1" applyAlignment="1" applyProtection="1">
      <alignment horizontal="center" vertical="center"/>
      <protection locked="0"/>
    </xf>
    <xf numFmtId="166" fontId="22" fillId="9" borderId="44" xfId="4" applyNumberFormat="1" applyFont="1" applyFill="1" applyBorder="1" applyAlignment="1" applyProtection="1">
      <alignment horizontal="center" vertical="center"/>
      <protection locked="0"/>
    </xf>
    <xf numFmtId="0" fontId="4" fillId="9" borderId="24" xfId="3" applyFont="1" applyFill="1" applyBorder="1" applyAlignment="1" applyProtection="1">
      <alignment wrapText="1"/>
      <protection locked="0"/>
    </xf>
    <xf numFmtId="43" fontId="22" fillId="0" borderId="43" xfId="4" applyFont="1" applyFill="1" applyBorder="1" applyAlignment="1" applyProtection="1">
      <alignment horizontal="center" vertical="center"/>
      <protection locked="0"/>
    </xf>
    <xf numFmtId="43" fontId="22" fillId="0" borderId="25" xfId="4" applyFont="1" applyFill="1" applyBorder="1" applyAlignment="1" applyProtection="1">
      <alignment horizontal="center" vertical="center"/>
      <protection locked="0"/>
    </xf>
    <xf numFmtId="166" fontId="22" fillId="0" borderId="25" xfId="4" applyNumberFormat="1" applyFont="1" applyFill="1" applyBorder="1" applyAlignment="1" applyProtection="1">
      <alignment horizontal="center" vertical="center"/>
      <protection locked="0"/>
    </xf>
    <xf numFmtId="166" fontId="26" fillId="9" borderId="44" xfId="4" applyNumberFormat="1" applyFont="1" applyFill="1" applyBorder="1" applyAlignment="1" applyProtection="1">
      <alignment horizontal="center" vertical="center"/>
      <protection locked="0"/>
    </xf>
    <xf numFmtId="167" fontId="22" fillId="3" borderId="17" xfId="4" applyNumberFormat="1" applyFont="1" applyFill="1" applyBorder="1" applyAlignment="1" applyProtection="1">
      <alignment horizontal="center" vertical="center"/>
      <protection locked="0"/>
    </xf>
    <xf numFmtId="166" fontId="22" fillId="3" borderId="17" xfId="4" applyNumberFormat="1" applyFont="1" applyFill="1" applyBorder="1" applyAlignment="1" applyProtection="1">
      <alignment horizontal="center" vertical="center"/>
      <protection locked="0"/>
    </xf>
    <xf numFmtId="166" fontId="22" fillId="3" borderId="25" xfId="4" applyNumberFormat="1" applyFont="1" applyFill="1" applyBorder="1" applyAlignment="1" applyProtection="1">
      <alignment horizontal="center" vertical="center"/>
      <protection locked="0"/>
    </xf>
    <xf numFmtId="166" fontId="22" fillId="3" borderId="18" xfId="4" applyNumberFormat="1" applyFont="1" applyFill="1" applyBorder="1" applyAlignment="1" applyProtection="1">
      <alignment horizontal="center" vertical="center"/>
      <protection locked="0"/>
    </xf>
    <xf numFmtId="0" fontId="7" fillId="0" borderId="45" xfId="3" applyFont="1" applyFill="1" applyBorder="1" applyAlignment="1" applyProtection="1">
      <alignment vertical="center" wrapText="1"/>
      <protection locked="0"/>
    </xf>
    <xf numFmtId="168" fontId="22" fillId="2" borderId="0" xfId="5" applyNumberFormat="1" applyFont="1" applyFill="1" applyBorder="1" applyAlignment="1" applyProtection="1">
      <alignment horizontal="center" vertical="center"/>
      <protection locked="0"/>
    </xf>
    <xf numFmtId="167" fontId="22" fillId="0" borderId="0" xfId="4" applyNumberFormat="1" applyFont="1" applyFill="1" applyBorder="1" applyAlignment="1" applyProtection="1">
      <alignment horizontal="center" vertical="center"/>
      <protection locked="0"/>
    </xf>
    <xf numFmtId="166" fontId="27" fillId="0" borderId="0" xfId="4" applyNumberFormat="1" applyFont="1" applyFill="1" applyBorder="1" applyAlignment="1" applyProtection="1">
      <alignment horizontal="center" vertical="center"/>
      <protection locked="0"/>
    </xf>
    <xf numFmtId="166" fontId="22" fillId="0" borderId="0" xfId="4" applyNumberFormat="1" applyFont="1" applyFill="1" applyBorder="1" applyAlignment="1" applyProtection="1">
      <alignment horizontal="center" vertical="center"/>
      <protection locked="0"/>
    </xf>
    <xf numFmtId="166" fontId="22" fillId="0" borderId="35" xfId="4" applyNumberFormat="1" applyFont="1" applyFill="1" applyBorder="1" applyAlignment="1" applyProtection="1">
      <alignment horizontal="center" vertical="center"/>
      <protection locked="0"/>
    </xf>
    <xf numFmtId="166" fontId="22" fillId="0" borderId="6" xfId="4" applyNumberFormat="1" applyFont="1" applyFill="1" applyBorder="1" applyAlignment="1" applyProtection="1">
      <alignment horizontal="center" vertical="center"/>
      <protection locked="0"/>
    </xf>
    <xf numFmtId="0" fontId="4" fillId="9" borderId="46" xfId="3" applyFont="1" applyFill="1" applyBorder="1" applyAlignment="1" applyProtection="1">
      <alignment wrapText="1"/>
      <protection locked="0"/>
    </xf>
    <xf numFmtId="43" fontId="22" fillId="0" borderId="21" xfId="4" applyFont="1" applyFill="1" applyBorder="1" applyAlignment="1" applyProtection="1">
      <alignment horizontal="center" vertical="center"/>
      <protection locked="0"/>
    </xf>
    <xf numFmtId="166" fontId="22" fillId="0" borderId="21" xfId="4" applyNumberFormat="1" applyFont="1" applyFill="1" applyBorder="1" applyAlignment="1" applyProtection="1">
      <alignment horizontal="center" vertical="center"/>
      <protection locked="0"/>
    </xf>
    <xf numFmtId="166" fontId="22" fillId="10" borderId="21" xfId="4" applyNumberFormat="1" applyFont="1" applyFill="1" applyBorder="1" applyAlignment="1" applyProtection="1">
      <alignment horizontal="center" vertical="center"/>
      <protection locked="0"/>
    </xf>
    <xf numFmtId="166" fontId="22" fillId="10" borderId="47" xfId="4" applyNumberFormat="1" applyFont="1" applyFill="1" applyBorder="1" applyAlignment="1" applyProtection="1">
      <alignment horizontal="center" vertical="center"/>
      <protection locked="0"/>
    </xf>
    <xf numFmtId="166" fontId="26" fillId="9" borderId="48" xfId="4" applyNumberFormat="1" applyFont="1" applyFill="1" applyBorder="1" applyAlignment="1" applyProtection="1">
      <alignment horizontal="center" vertical="center"/>
      <protection locked="0"/>
    </xf>
    <xf numFmtId="43" fontId="22" fillId="0" borderId="0" xfId="4" applyNumberFormat="1" applyFont="1" applyFill="1" applyBorder="1" applyAlignment="1" applyProtection="1">
      <alignment horizontal="center" vertical="center"/>
      <protection locked="0"/>
    </xf>
    <xf numFmtId="0" fontId="25" fillId="0" borderId="0" xfId="3" applyFont="1" applyFill="1" applyBorder="1" applyAlignment="1" applyProtection="1">
      <alignment horizontal="left" vertical="top" wrapText="1"/>
      <protection locked="0"/>
    </xf>
    <xf numFmtId="0" fontId="3" fillId="4" borderId="24" xfId="3" applyFont="1" applyFill="1" applyBorder="1" applyAlignment="1" applyProtection="1">
      <alignment vertical="top" wrapText="1"/>
      <protection locked="0"/>
    </xf>
    <xf numFmtId="0" fontId="7" fillId="4" borderId="25" xfId="3" applyFont="1" applyFill="1" applyBorder="1" applyAlignment="1" applyProtection="1">
      <alignment vertical="top" wrapText="1"/>
      <protection locked="0"/>
    </xf>
    <xf numFmtId="0" fontId="17" fillId="0" borderId="20" xfId="3" applyFont="1" applyFill="1" applyBorder="1" applyAlignment="1" applyProtection="1">
      <alignment vertical="top" wrapText="1"/>
      <protection locked="0"/>
    </xf>
    <xf numFmtId="0" fontId="17" fillId="0" borderId="21" xfId="3" applyFont="1" applyFill="1" applyBorder="1" applyAlignment="1" applyProtection="1">
      <alignment vertical="top" wrapText="1"/>
      <protection locked="0"/>
    </xf>
    <xf numFmtId="0" fontId="7" fillId="0" borderId="0" xfId="3" applyFont="1" applyFill="1" applyBorder="1"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7" fillId="0" borderId="0" xfId="3" applyFont="1" applyFill="1" applyBorder="1" applyAlignment="1" applyProtection="1">
      <alignment horizontal="center" vertical="top" wrapText="1"/>
      <protection locked="0"/>
    </xf>
    <xf numFmtId="0" fontId="21" fillId="0" borderId="0" xfId="3" applyFont="1" applyFill="1" applyBorder="1" applyAlignment="1" applyProtection="1">
      <alignment horizontal="center" vertical="top" wrapText="1"/>
      <protection locked="0"/>
    </xf>
    <xf numFmtId="0" fontId="12" fillId="4" borderId="5" xfId="3" applyFont="1" applyFill="1" applyBorder="1" applyAlignment="1" applyProtection="1">
      <alignment horizontal="left" vertical="center"/>
      <protection locked="0"/>
    </xf>
    <xf numFmtId="0" fontId="12" fillId="4" borderId="0" xfId="3" applyFont="1" applyFill="1" applyBorder="1" applyAlignment="1" applyProtection="1">
      <alignment horizontal="left" vertical="center"/>
      <protection locked="0"/>
    </xf>
    <xf numFmtId="0" fontId="13" fillId="0" borderId="0" xfId="3" applyFont="1" applyFill="1" applyBorder="1" applyAlignment="1" applyProtection="1">
      <alignment horizontal="left" vertical="top" wrapText="1"/>
      <protection locked="0"/>
    </xf>
    <xf numFmtId="0" fontId="12" fillId="3" borderId="2" xfId="3" applyFont="1" applyFill="1" applyBorder="1" applyAlignment="1" applyProtection="1">
      <alignment horizontal="center" vertical="top"/>
      <protection locked="0"/>
    </xf>
    <xf numFmtId="0" fontId="12" fillId="3" borderId="3" xfId="3" applyFont="1" applyFill="1" applyBorder="1" applyAlignment="1" applyProtection="1">
      <alignment horizontal="center" vertical="top"/>
      <protection locked="0"/>
    </xf>
    <xf numFmtId="0" fontId="12" fillId="3" borderId="4" xfId="3" applyFont="1" applyFill="1" applyBorder="1" applyAlignment="1" applyProtection="1">
      <alignment horizontal="center" vertical="top"/>
      <protection locked="0"/>
    </xf>
    <xf numFmtId="164" fontId="10" fillId="2" borderId="5" xfId="4" applyNumberFormat="1" applyFont="1" applyFill="1" applyBorder="1" applyAlignment="1" applyProtection="1">
      <alignment horizontal="center" vertical="top"/>
      <protection locked="0"/>
    </xf>
    <xf numFmtId="164" fontId="10" fillId="2" borderId="0" xfId="4" applyNumberFormat="1" applyFont="1" applyFill="1" applyBorder="1" applyAlignment="1" applyProtection="1">
      <alignment horizontal="center" vertical="top"/>
      <protection locked="0"/>
    </xf>
    <xf numFmtId="164" fontId="10" fillId="2" borderId="6" xfId="4" applyNumberFormat="1" applyFont="1" applyFill="1" applyBorder="1" applyAlignment="1" applyProtection="1">
      <alignment horizontal="center" vertical="top"/>
      <protection locked="0"/>
    </xf>
    <xf numFmtId="0" fontId="12" fillId="4" borderId="5" xfId="3" applyFont="1" applyFill="1" applyBorder="1" applyAlignment="1" applyProtection="1">
      <alignment horizontal="center" vertical="top"/>
      <protection locked="0"/>
    </xf>
    <xf numFmtId="0" fontId="12" fillId="4" borderId="0" xfId="3" applyFont="1" applyFill="1" applyBorder="1" applyAlignment="1" applyProtection="1">
      <alignment horizontal="center" vertical="top"/>
      <protection locked="0"/>
    </xf>
    <xf numFmtId="0" fontId="12" fillId="4" borderId="6" xfId="3" applyFont="1" applyFill="1" applyBorder="1" applyAlignment="1" applyProtection="1">
      <alignment horizontal="center" vertical="top"/>
      <protection locked="0"/>
    </xf>
    <xf numFmtId="0" fontId="12" fillId="4" borderId="16" xfId="3" applyFont="1" applyFill="1" applyBorder="1" applyAlignment="1" applyProtection="1">
      <alignment horizontal="center" vertical="center"/>
      <protection locked="0"/>
    </xf>
    <xf numFmtId="0" fontId="12" fillId="4" borderId="17" xfId="3" applyFont="1" applyFill="1" applyBorder="1" applyAlignment="1" applyProtection="1">
      <alignment horizontal="center" vertical="center"/>
      <protection locked="0"/>
    </xf>
    <xf numFmtId="0" fontId="12" fillId="4" borderId="18" xfId="3" applyFont="1" applyFill="1" applyBorder="1" applyAlignment="1" applyProtection="1">
      <alignment horizontal="center" vertical="center"/>
      <protection locked="0"/>
    </xf>
    <xf numFmtId="0" fontId="7" fillId="0" borderId="3" xfId="3" applyFont="1" applyFill="1" applyBorder="1" applyAlignment="1" applyProtection="1">
      <alignment horizontal="center" wrapText="1"/>
      <protection locked="0"/>
    </xf>
    <xf numFmtId="0" fontId="12" fillId="0" borderId="0" xfId="3" applyFont="1" applyFill="1" applyBorder="1" applyAlignment="1" applyProtection="1">
      <alignment horizontal="left" vertical="top" wrapText="1"/>
      <protection locked="0"/>
    </xf>
    <xf numFmtId="0" fontId="21" fillId="0" borderId="0" xfId="3" applyFont="1" applyFill="1" applyBorder="1" applyAlignment="1" applyProtection="1">
      <alignment horizontal="center"/>
      <protection locked="0"/>
    </xf>
    <xf numFmtId="0" fontId="3" fillId="0" borderId="0" xfId="3" applyFont="1" applyFill="1" applyBorder="1" applyAlignment="1" applyProtection="1">
      <alignment horizontal="left" vertical="top" wrapText="1"/>
      <protection locked="0"/>
    </xf>
    <xf numFmtId="0" fontId="12" fillId="4" borderId="2" xfId="3" applyFont="1" applyFill="1" applyBorder="1" applyAlignment="1" applyProtection="1">
      <alignment horizontal="center"/>
      <protection locked="0"/>
    </xf>
    <xf numFmtId="0" fontId="12" fillId="4" borderId="3" xfId="3" applyFont="1" applyFill="1" applyBorder="1" applyAlignment="1" applyProtection="1">
      <alignment horizontal="center"/>
      <protection locked="0"/>
    </xf>
    <xf numFmtId="0" fontId="12" fillId="4" borderId="4" xfId="3" applyFont="1" applyFill="1" applyBorder="1" applyAlignment="1" applyProtection="1">
      <alignment horizontal="center"/>
      <protection locked="0"/>
    </xf>
    <xf numFmtId="0" fontId="11" fillId="0" borderId="0" xfId="3" applyFont="1" applyFill="1" applyBorder="1" applyAlignment="1" applyProtection="1">
      <alignment horizontal="center" vertical="top"/>
      <protection locked="0"/>
    </xf>
    <xf numFmtId="0" fontId="8" fillId="0" borderId="0" xfId="2" applyFont="1" applyFill="1" applyBorder="1" applyAlignment="1" applyProtection="1">
      <alignment horizontal="center"/>
      <protection locked="0"/>
    </xf>
  </cellXfs>
  <cellStyles count="6">
    <cellStyle name="Comma" xfId="1" builtinId="3"/>
    <cellStyle name="Comma 3 2 2" xfId="4"/>
    <cellStyle name="Normal" xfId="0" builtinId="0"/>
    <cellStyle name="Normal 2" xfId="2"/>
    <cellStyle name="Normal 5 2 2" xfId="3"/>
    <cellStyle name="Percent 3 2 2" xfId="5"/>
  </cellStyles>
  <dxfs count="2">
    <dxf>
      <font>
        <color auto="1"/>
      </font>
      <fill>
        <patternFill>
          <bgColor rgb="FFFF0000"/>
        </patternFill>
      </fill>
    </dxf>
    <dxf>
      <font>
        <color rgb="FF0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acon/Documents/PUC%20-%20SSM/2018%20Rates/Models/2018_Filing_Requirements_Chapter2_Appendices%20v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bacon/Documents/PUC%20-%20SSM/2018%20Rates/Interrogatories/Attachment%204-Staff-68%20-%202017-Final-Verified-Annual-LDC-CDM-Program-Results-PUC-Distribution-Inc-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t="str">
            <v>EB-2017-0071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90">
          <cell r="CG90">
            <v>4650286</v>
          </cell>
          <cell r="CH90">
            <v>4597980</v>
          </cell>
          <cell r="CI90">
            <v>4568662</v>
          </cell>
          <cell r="CJ90">
            <v>4562769</v>
          </cell>
          <cell r="CK90">
            <v>4551932</v>
          </cell>
          <cell r="CL90">
            <v>4538095</v>
          </cell>
        </row>
        <row r="175">
          <cell r="CG175">
            <v>750461</v>
          </cell>
          <cell r="CH175">
            <v>661103</v>
          </cell>
          <cell r="CI175">
            <v>659247</v>
          </cell>
          <cell r="CJ175">
            <v>659247</v>
          </cell>
          <cell r="CK175">
            <v>659247</v>
          </cell>
          <cell r="CL175">
            <v>659247</v>
          </cell>
        </row>
        <row r="260">
          <cell r="CG260">
            <v>7257</v>
          </cell>
          <cell r="CH260">
            <v>95469</v>
          </cell>
          <cell r="CI260">
            <v>120752</v>
          </cell>
          <cell r="CJ260">
            <v>122190</v>
          </cell>
          <cell r="CK260">
            <v>122190</v>
          </cell>
          <cell r="CL260">
            <v>122190</v>
          </cell>
        </row>
        <row r="345">
          <cell r="CH345">
            <v>8818120</v>
          </cell>
          <cell r="CI345">
            <v>8793170</v>
          </cell>
          <cell r="CJ345">
            <v>8793170</v>
          </cell>
          <cell r="CK345">
            <v>8793170</v>
          </cell>
          <cell r="CL345">
            <v>8793170</v>
          </cell>
        </row>
        <row r="430">
          <cell r="CH430">
            <v>1902110</v>
          </cell>
          <cell r="CI430">
            <v>1927059</v>
          </cell>
          <cell r="CJ430">
            <v>1954398</v>
          </cell>
          <cell r="CK430">
            <v>1954398</v>
          </cell>
          <cell r="CL430">
            <v>1954398</v>
          </cell>
        </row>
        <row r="515">
          <cell r="CI515">
            <v>9582028</v>
          </cell>
          <cell r="CJ515">
            <v>8354534</v>
          </cell>
          <cell r="CK515">
            <v>8354534</v>
          </cell>
          <cell r="CL515">
            <v>8354534</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1"/>
  <sheetViews>
    <sheetView tabSelected="1" topLeftCell="A20" workbookViewId="0">
      <selection activeCell="E37" sqref="E37"/>
    </sheetView>
  </sheetViews>
  <sheetFormatPr defaultColWidth="9.21875" defaultRowHeight="14.4" x14ac:dyDescent="0.3"/>
  <cols>
    <col min="1" max="1" width="30.44140625" style="4" customWidth="1"/>
    <col min="2" max="2" width="22.77734375" style="4" customWidth="1"/>
    <col min="3" max="6" width="18.77734375" style="4" customWidth="1"/>
    <col min="7" max="8" width="15.21875" style="4" customWidth="1"/>
    <col min="9" max="9" width="12.44140625" style="4" customWidth="1"/>
    <col min="10" max="12" width="9.21875" style="4" hidden="1" customWidth="1"/>
    <col min="13" max="14" width="0" style="4" hidden="1" customWidth="1"/>
    <col min="15" max="16384" width="9.21875" style="4"/>
  </cols>
  <sheetData>
    <row r="1" spans="1:10" s="1" customFormat="1" x14ac:dyDescent="0.3">
      <c r="G1" s="2" t="s">
        <v>0</v>
      </c>
      <c r="H1" s="3" t="str">
        <f>EBNUMBER</f>
        <v>EB-2017-0071</v>
      </c>
      <c r="I1" s="4"/>
      <c r="J1" s="5"/>
    </row>
    <row r="2" spans="1:10" s="1" customFormat="1" x14ac:dyDescent="0.3">
      <c r="G2" s="2" t="s">
        <v>1</v>
      </c>
      <c r="H2" s="6"/>
      <c r="I2" s="4"/>
      <c r="J2" s="3"/>
    </row>
    <row r="3" spans="1:10" s="1" customFormat="1" x14ac:dyDescent="0.3">
      <c r="G3" s="2" t="s">
        <v>2</v>
      </c>
      <c r="H3" s="6"/>
      <c r="I3" s="4"/>
      <c r="J3" s="3"/>
    </row>
    <row r="4" spans="1:10" s="1" customFormat="1" x14ac:dyDescent="0.3">
      <c r="G4" s="2" t="s">
        <v>3</v>
      </c>
      <c r="H4" s="6"/>
      <c r="I4" s="4"/>
      <c r="J4" s="3"/>
    </row>
    <row r="5" spans="1:10" s="1" customFormat="1" x14ac:dyDescent="0.3">
      <c r="G5" s="2" t="s">
        <v>4</v>
      </c>
      <c r="H5" s="7"/>
      <c r="I5" s="4"/>
      <c r="J5" s="5"/>
    </row>
    <row r="6" spans="1:10" s="1" customFormat="1" x14ac:dyDescent="0.3">
      <c r="G6" s="2"/>
      <c r="H6" s="5"/>
      <c r="I6" s="4"/>
      <c r="J6" s="5"/>
    </row>
    <row r="7" spans="1:10" s="1" customFormat="1" x14ac:dyDescent="0.3">
      <c r="G7" s="2" t="s">
        <v>5</v>
      </c>
      <c r="H7" s="7"/>
      <c r="I7" s="4"/>
      <c r="J7" s="5"/>
    </row>
    <row r="8" spans="1:10" s="1" customFormat="1" ht="13.2" x14ac:dyDescent="0.25">
      <c r="G8" s="8"/>
    </row>
    <row r="9" spans="1:10" s="1" customFormat="1" ht="17.399999999999999" x14ac:dyDescent="0.3">
      <c r="A9" s="185" t="s">
        <v>6</v>
      </c>
      <c r="B9" s="185"/>
      <c r="C9" s="185"/>
      <c r="D9" s="185"/>
      <c r="E9" s="185"/>
      <c r="F9" s="185"/>
      <c r="G9" s="185"/>
      <c r="H9" s="185"/>
    </row>
    <row r="10" spans="1:10" s="1" customFormat="1" ht="17.399999999999999" x14ac:dyDescent="0.3">
      <c r="A10" s="185" t="s">
        <v>7</v>
      </c>
      <c r="B10" s="185"/>
      <c r="C10" s="185"/>
      <c r="D10" s="185"/>
      <c r="E10" s="185"/>
      <c r="F10" s="185"/>
      <c r="G10" s="185"/>
      <c r="H10" s="185"/>
    </row>
    <row r="12" spans="1:10" x14ac:dyDescent="0.3">
      <c r="A12" s="180" t="s">
        <v>8</v>
      </c>
      <c r="B12" s="159"/>
      <c r="C12" s="159"/>
      <c r="D12" s="159"/>
      <c r="E12" s="159"/>
      <c r="F12" s="159"/>
      <c r="G12" s="159"/>
      <c r="H12" s="159"/>
    </row>
    <row r="13" spans="1:10" x14ac:dyDescent="0.3">
      <c r="A13" s="9"/>
      <c r="B13" s="9"/>
      <c r="C13" s="9"/>
      <c r="D13" s="9"/>
      <c r="E13" s="9"/>
      <c r="F13" s="9"/>
      <c r="G13" s="9"/>
      <c r="H13" s="9"/>
    </row>
    <row r="14" spans="1:10" x14ac:dyDescent="0.3">
      <c r="A14" s="180" t="s">
        <v>9</v>
      </c>
      <c r="B14" s="159"/>
      <c r="C14" s="159"/>
      <c r="D14" s="159"/>
      <c r="E14" s="159"/>
      <c r="F14" s="159"/>
      <c r="G14" s="159"/>
      <c r="H14" s="159"/>
    </row>
    <row r="15" spans="1:10" x14ac:dyDescent="0.3">
      <c r="A15" s="10"/>
      <c r="B15" s="10"/>
      <c r="C15" s="10"/>
      <c r="D15" s="10"/>
      <c r="E15" s="10"/>
      <c r="F15" s="10"/>
      <c r="G15" s="10"/>
      <c r="H15" s="10"/>
    </row>
    <row r="16" spans="1:10" x14ac:dyDescent="0.3">
      <c r="A16" s="180" t="s">
        <v>10</v>
      </c>
      <c r="B16" s="159"/>
      <c r="C16" s="159"/>
      <c r="D16" s="159"/>
      <c r="E16" s="159"/>
      <c r="F16" s="159"/>
      <c r="G16" s="159"/>
      <c r="H16" s="159"/>
    </row>
    <row r="17" spans="1:8" x14ac:dyDescent="0.3">
      <c r="A17" s="10"/>
      <c r="B17" s="10"/>
      <c r="C17" s="10"/>
      <c r="D17" s="10"/>
      <c r="E17" s="10"/>
      <c r="F17" s="10"/>
      <c r="G17" s="10"/>
      <c r="H17" s="10"/>
    </row>
    <row r="18" spans="1:8" ht="18" x14ac:dyDescent="0.3">
      <c r="A18" s="184" t="s">
        <v>11</v>
      </c>
      <c r="B18" s="184"/>
      <c r="C18" s="184"/>
      <c r="D18" s="184"/>
      <c r="E18" s="184"/>
      <c r="F18" s="184"/>
    </row>
    <row r="19" spans="1:8" x14ac:dyDescent="0.3">
      <c r="A19" s="11"/>
      <c r="B19" s="12"/>
      <c r="C19" s="12"/>
      <c r="D19" s="12"/>
      <c r="E19" s="12"/>
      <c r="F19" s="12"/>
    </row>
    <row r="20" spans="1:8" x14ac:dyDescent="0.3">
      <c r="A20" s="164" t="s">
        <v>12</v>
      </c>
      <c r="B20" s="164"/>
      <c r="C20" s="164"/>
      <c r="D20" s="164"/>
      <c r="E20" s="164"/>
      <c r="F20" s="164"/>
      <c r="G20" s="164"/>
      <c r="H20" s="164"/>
    </row>
    <row r="21" spans="1:8" ht="15" thickBot="1" x14ac:dyDescent="0.35">
      <c r="A21" s="11"/>
      <c r="B21" s="12"/>
      <c r="C21" s="12"/>
      <c r="D21" s="12"/>
      <c r="E21" s="12"/>
      <c r="F21" s="12"/>
    </row>
    <row r="22" spans="1:8" x14ac:dyDescent="0.3">
      <c r="A22" s="165" t="s">
        <v>13</v>
      </c>
      <c r="B22" s="166"/>
      <c r="C22" s="166"/>
      <c r="D22" s="166"/>
      <c r="E22" s="166"/>
      <c r="F22" s="166"/>
      <c r="G22" s="166"/>
      <c r="H22" s="167"/>
    </row>
    <row r="23" spans="1:8" x14ac:dyDescent="0.3">
      <c r="A23" s="168">
        <v>29900400</v>
      </c>
      <c r="B23" s="169"/>
      <c r="C23" s="169"/>
      <c r="D23" s="169"/>
      <c r="E23" s="169"/>
      <c r="F23" s="169"/>
      <c r="G23" s="169"/>
      <c r="H23" s="170"/>
    </row>
    <row r="24" spans="1:8" x14ac:dyDescent="0.3">
      <c r="A24" s="13"/>
      <c r="B24" s="14">
        <v>2015</v>
      </c>
      <c r="C24" s="14">
        <v>2016</v>
      </c>
      <c r="D24" s="14">
        <v>2017</v>
      </c>
      <c r="E24" s="14">
        <v>2018</v>
      </c>
      <c r="F24" s="14">
        <v>2019</v>
      </c>
      <c r="G24" s="14">
        <v>2020</v>
      </c>
      <c r="H24" s="15" t="s">
        <v>14</v>
      </c>
    </row>
    <row r="25" spans="1:8" x14ac:dyDescent="0.3">
      <c r="A25" s="171" t="s">
        <v>15</v>
      </c>
      <c r="B25" s="172"/>
      <c r="C25" s="172"/>
      <c r="D25" s="172"/>
      <c r="E25" s="172"/>
      <c r="F25" s="172"/>
      <c r="G25" s="172"/>
      <c r="H25" s="173"/>
    </row>
    <row r="26" spans="1:8" x14ac:dyDescent="0.3">
      <c r="A26" s="16" t="s">
        <v>16</v>
      </c>
      <c r="B26" s="17"/>
      <c r="C26" s="17"/>
      <c r="D26" s="17"/>
      <c r="E26" s="17"/>
      <c r="F26" s="17"/>
      <c r="G26" s="18">
        <f>G34/G40</f>
        <v>0.17790838918542895</v>
      </c>
      <c r="H26" s="19">
        <f>H34/H40</f>
        <v>0.17790838918542895</v>
      </c>
    </row>
    <row r="27" spans="1:8" x14ac:dyDescent="0.3">
      <c r="A27" s="16" t="s">
        <v>17</v>
      </c>
      <c r="B27" s="20"/>
      <c r="C27" s="17"/>
      <c r="D27" s="17"/>
      <c r="E27" s="17"/>
      <c r="F27" s="17"/>
      <c r="G27" s="18">
        <f>G35/G40</f>
        <v>0.3594456261454696</v>
      </c>
      <c r="H27" s="19">
        <f>H35/H40</f>
        <v>0.3594456261454696</v>
      </c>
    </row>
    <row r="28" spans="1:8" x14ac:dyDescent="0.3">
      <c r="A28" s="16" t="s">
        <v>18</v>
      </c>
      <c r="B28" s="20"/>
      <c r="C28" s="20"/>
      <c r="D28" s="17"/>
      <c r="E28" s="17"/>
      <c r="F28" s="17"/>
      <c r="G28" s="18">
        <f t="shared" ref="G28:G30" si="0">G36/$H$40</f>
        <v>0.27941211488809514</v>
      </c>
      <c r="H28" s="19">
        <f>H36/H40</f>
        <v>0.27941211488809514</v>
      </c>
    </row>
    <row r="29" spans="1:8" x14ac:dyDescent="0.3">
      <c r="A29" s="16" t="s">
        <v>19</v>
      </c>
      <c r="B29" s="20"/>
      <c r="C29" s="20"/>
      <c r="D29" s="21"/>
      <c r="E29" s="17"/>
      <c r="F29" s="17"/>
      <c r="G29" s="18">
        <f t="shared" si="0"/>
        <v>0.13545411848913191</v>
      </c>
      <c r="H29" s="19">
        <f>H37/H40</f>
        <v>0.13545411848913191</v>
      </c>
    </row>
    <row r="30" spans="1:8" x14ac:dyDescent="0.3">
      <c r="A30" s="16" t="s">
        <v>20</v>
      </c>
      <c r="B30" s="20"/>
      <c r="C30" s="20"/>
      <c r="D30" s="21"/>
      <c r="E30" s="21"/>
      <c r="F30" s="17"/>
      <c r="G30" s="18">
        <f t="shared" si="0"/>
        <v>2.3889875645937201E-2</v>
      </c>
      <c r="H30" s="19">
        <f>H38/H40</f>
        <v>2.3889875645937201E-2</v>
      </c>
    </row>
    <row r="31" spans="1:8" ht="15" thickBot="1" x14ac:dyDescent="0.35">
      <c r="A31" s="22" t="s">
        <v>21</v>
      </c>
      <c r="B31" s="23"/>
      <c r="C31" s="23"/>
      <c r="D31" s="23"/>
      <c r="E31" s="23"/>
      <c r="F31" s="23"/>
      <c r="G31" s="24">
        <f>G39/$H$40</f>
        <v>2.3889875645937138E-2</v>
      </c>
      <c r="H31" s="25">
        <f>H39/H40</f>
        <v>2.3889875645937138E-2</v>
      </c>
    </row>
    <row r="32" spans="1:8" ht="15" thickTop="1" x14ac:dyDescent="0.3">
      <c r="A32" s="26" t="s">
        <v>22</v>
      </c>
      <c r="B32" s="27">
        <f>SUM(B26:B31)</f>
        <v>0</v>
      </c>
      <c r="C32" s="27">
        <f>SUM(C26:C31)</f>
        <v>0</v>
      </c>
      <c r="D32" s="27">
        <f>SUM(D26:D31)</f>
        <v>0</v>
      </c>
      <c r="E32" s="27">
        <f>SUM(E26:E29)</f>
        <v>0</v>
      </c>
      <c r="F32" s="27">
        <f>SUM(F26:F30)</f>
        <v>0</v>
      </c>
      <c r="G32" s="28">
        <f>SUM(G26:G31)</f>
        <v>1</v>
      </c>
      <c r="H32" s="29">
        <f>SUM(H26:H31)</f>
        <v>1</v>
      </c>
    </row>
    <row r="33" spans="1:14" x14ac:dyDescent="0.3">
      <c r="A33" s="174" t="s">
        <v>23</v>
      </c>
      <c r="B33" s="175"/>
      <c r="C33" s="175"/>
      <c r="D33" s="175"/>
      <c r="E33" s="175"/>
      <c r="F33" s="175"/>
      <c r="G33" s="175"/>
      <c r="H33" s="176"/>
    </row>
    <row r="34" spans="1:14" x14ac:dyDescent="0.3">
      <c r="A34" s="16" t="str">
        <f t="shared" ref="A34:A39" si="1">A26</f>
        <v>2015 CDM Programs</v>
      </c>
      <c r="B34" s="30">
        <f>'[2]LDC Savings Persistence'!CG90+'[2]LDC Savings Persistence'!CG175+'[2]LDC Savings Persistence'!CG260</f>
        <v>5408004</v>
      </c>
      <c r="C34" s="30">
        <f>'[2]LDC Savings Persistence'!CH90+'[2]LDC Savings Persistence'!CH175+'[2]LDC Savings Persistence'!CH260</f>
        <v>5354552</v>
      </c>
      <c r="D34" s="30">
        <f>'[2]LDC Savings Persistence'!CI90+'[2]LDC Savings Persistence'!CI175+'[2]LDC Savings Persistence'!CI260</f>
        <v>5348661</v>
      </c>
      <c r="E34" s="30">
        <f>'[2]LDC Savings Persistence'!CJ90+'[2]LDC Savings Persistence'!CJ175+'[2]LDC Savings Persistence'!CJ260</f>
        <v>5344206</v>
      </c>
      <c r="F34" s="30">
        <f>'[2]LDC Savings Persistence'!CK90+'[2]LDC Savings Persistence'!CK175+'[2]LDC Savings Persistence'!CK260</f>
        <v>5333369</v>
      </c>
      <c r="G34" s="30">
        <f>'[2]LDC Savings Persistence'!CL90+'[2]LDC Savings Persistence'!CL175+'[2]LDC Savings Persistence'!CL260</f>
        <v>5319532</v>
      </c>
      <c r="H34" s="32">
        <f t="shared" ref="H34:H39" si="2">G34</f>
        <v>5319532</v>
      </c>
    </row>
    <row r="35" spans="1:14" x14ac:dyDescent="0.3">
      <c r="A35" s="16" t="str">
        <f t="shared" si="1"/>
        <v>2016 CDM Programs</v>
      </c>
      <c r="B35" s="33"/>
      <c r="C35" s="34">
        <f>'[2]LDC Savings Persistence'!CH345+'[2]LDC Savings Persistence'!CH430</f>
        <v>10720230</v>
      </c>
      <c r="D35" s="34">
        <f>'[2]LDC Savings Persistence'!CI345+'[2]LDC Savings Persistence'!CI430</f>
        <v>10720229</v>
      </c>
      <c r="E35" s="34">
        <f>'[2]LDC Savings Persistence'!CJ345+'[2]LDC Savings Persistence'!CJ430</f>
        <v>10747568</v>
      </c>
      <c r="F35" s="34">
        <f>'[2]LDC Savings Persistence'!CK345+'[2]LDC Savings Persistence'!CK430</f>
        <v>10747568</v>
      </c>
      <c r="G35" s="34">
        <f>'[2]LDC Savings Persistence'!CL345+'[2]LDC Savings Persistence'!CL430</f>
        <v>10747568</v>
      </c>
      <c r="H35" s="32">
        <f t="shared" si="2"/>
        <v>10747568</v>
      </c>
      <c r="K35" s="4">
        <v>2011</v>
      </c>
      <c r="L35" s="4">
        <v>2012</v>
      </c>
      <c r="M35" s="4">
        <v>2013</v>
      </c>
      <c r="N35" s="4">
        <v>2014</v>
      </c>
    </row>
    <row r="36" spans="1:14" x14ac:dyDescent="0.3">
      <c r="A36" s="16" t="str">
        <f t="shared" si="1"/>
        <v>2017 CDM Programs</v>
      </c>
      <c r="B36" s="33"/>
      <c r="C36" s="36"/>
      <c r="D36" s="35">
        <f>'[2]LDC Savings Persistence'!CI515</f>
        <v>9582028</v>
      </c>
      <c r="E36" s="35">
        <f>'[2]LDC Savings Persistence'!CJ515</f>
        <v>8354534</v>
      </c>
      <c r="F36" s="35">
        <f>'[2]LDC Savings Persistence'!CK515</f>
        <v>8354534</v>
      </c>
      <c r="G36" s="35">
        <f>'[2]LDC Savings Persistence'!CL515</f>
        <v>8354534</v>
      </c>
      <c r="H36" s="32">
        <f t="shared" si="2"/>
        <v>8354534</v>
      </c>
      <c r="J36" s="4" t="s">
        <v>24</v>
      </c>
      <c r="K36" s="37">
        <f>50%</f>
        <v>0.5</v>
      </c>
      <c r="L36" s="38">
        <v>1</v>
      </c>
      <c r="M36" s="39">
        <v>1</v>
      </c>
      <c r="N36" s="39">
        <v>1</v>
      </c>
    </row>
    <row r="37" spans="1:14" x14ac:dyDescent="0.3">
      <c r="A37" s="16" t="str">
        <f t="shared" si="1"/>
        <v>2018 CDM Programs</v>
      </c>
      <c r="B37" s="33"/>
      <c r="C37" s="36"/>
      <c r="D37" s="36"/>
      <c r="E37" s="35">
        <v>4645200</v>
      </c>
      <c r="F37" s="35">
        <f>E36/D36*E37</f>
        <v>4050132.3244724395</v>
      </c>
      <c r="G37" s="31">
        <f>F37</f>
        <v>4050132.3244724395</v>
      </c>
      <c r="H37" s="32">
        <f t="shared" si="2"/>
        <v>4050132.3244724395</v>
      </c>
      <c r="J37" s="4" t="s">
        <v>25</v>
      </c>
      <c r="L37" s="38">
        <v>0.5</v>
      </c>
      <c r="M37" s="39">
        <v>1</v>
      </c>
      <c r="N37" s="39">
        <v>1</v>
      </c>
    </row>
    <row r="38" spans="1:14" x14ac:dyDescent="0.3">
      <c r="A38" s="16" t="str">
        <f t="shared" si="1"/>
        <v>2019 CDM Programs</v>
      </c>
      <c r="B38" s="33"/>
      <c r="C38" s="36"/>
      <c r="D38" s="36"/>
      <c r="E38" s="36"/>
      <c r="F38" s="35">
        <f>G38</f>
        <v>714316.83776378073</v>
      </c>
      <c r="G38" s="31">
        <f>(1/2)*(A23-SUM(H34:H37))</f>
        <v>714316.83776378073</v>
      </c>
      <c r="H38" s="32">
        <f t="shared" si="2"/>
        <v>714316.83776378073</v>
      </c>
      <c r="J38" s="4" t="s">
        <v>26</v>
      </c>
      <c r="M38" s="39">
        <v>0.5</v>
      </c>
      <c r="N38" s="39">
        <v>1</v>
      </c>
    </row>
    <row r="39" spans="1:14" ht="15" thickBot="1" x14ac:dyDescent="0.35">
      <c r="A39" s="22" t="str">
        <f t="shared" si="1"/>
        <v>2020 CDM Programs</v>
      </c>
      <c r="B39" s="40"/>
      <c r="C39" s="41"/>
      <c r="D39" s="41"/>
      <c r="E39" s="41"/>
      <c r="F39" s="41"/>
      <c r="G39" s="31">
        <f>A23-SUM(H34:H38)</f>
        <v>714316.83776377887</v>
      </c>
      <c r="H39" s="42">
        <f t="shared" si="2"/>
        <v>714316.83776377887</v>
      </c>
      <c r="J39" s="4" t="s">
        <v>27</v>
      </c>
      <c r="N39" s="39">
        <v>0.5</v>
      </c>
    </row>
    <row r="40" spans="1:14" ht="15.6" thickTop="1" thickBot="1" x14ac:dyDescent="0.35">
      <c r="A40" s="43" t="s">
        <v>22</v>
      </c>
      <c r="B40" s="44">
        <f>SUM(B34:B39)</f>
        <v>5408004</v>
      </c>
      <c r="C40" s="44">
        <f t="shared" ref="C40:D40" si="3">SUM(C34:C39)</f>
        <v>16074782</v>
      </c>
      <c r="D40" s="44">
        <f t="shared" si="3"/>
        <v>25650918</v>
      </c>
      <c r="E40" s="44">
        <f>SUM(E34:E37)</f>
        <v>29091508</v>
      </c>
      <c r="F40" s="44">
        <f>SUM(F34:F38)</f>
        <v>29199920.162236221</v>
      </c>
      <c r="G40" s="45">
        <f>SUM(G34:G39)</f>
        <v>29900400</v>
      </c>
      <c r="H40" s="46">
        <f>A23</f>
        <v>29900400</v>
      </c>
    </row>
    <row r="41" spans="1:14" x14ac:dyDescent="0.3">
      <c r="A41" s="11"/>
      <c r="B41" s="12"/>
      <c r="C41" s="12"/>
      <c r="D41" s="12"/>
      <c r="E41" s="12"/>
      <c r="G41" s="177"/>
      <c r="H41" s="177"/>
    </row>
    <row r="42" spans="1:14" x14ac:dyDescent="0.3">
      <c r="A42" s="11"/>
      <c r="B42" s="12"/>
      <c r="C42" s="12"/>
      <c r="D42" s="12"/>
      <c r="E42" s="12"/>
      <c r="F42" s="12"/>
      <c r="G42" s="12"/>
      <c r="H42" s="47"/>
    </row>
    <row r="43" spans="1:14" x14ac:dyDescent="0.3">
      <c r="A43" s="178" t="s">
        <v>28</v>
      </c>
      <c r="B43" s="178"/>
      <c r="C43" s="178"/>
      <c r="D43" s="178"/>
      <c r="E43" s="178"/>
      <c r="F43" s="178"/>
      <c r="G43" s="178"/>
      <c r="H43" s="178"/>
    </row>
    <row r="44" spans="1:14" x14ac:dyDescent="0.3">
      <c r="A44" s="11"/>
      <c r="B44" s="12"/>
      <c r="C44" s="12"/>
      <c r="D44" s="12"/>
      <c r="E44" s="12"/>
      <c r="F44" s="12"/>
    </row>
    <row r="45" spans="1:14" ht="18" x14ac:dyDescent="0.35">
      <c r="A45" s="179" t="s">
        <v>29</v>
      </c>
      <c r="B45" s="179"/>
      <c r="C45" s="179"/>
      <c r="D45" s="179"/>
      <c r="E45" s="179"/>
      <c r="F45" s="179"/>
      <c r="G45" s="179"/>
      <c r="H45" s="179"/>
    </row>
    <row r="46" spans="1:14" x14ac:dyDescent="0.3">
      <c r="A46" s="11"/>
      <c r="B46" s="12"/>
      <c r="C46" s="12"/>
      <c r="D46" s="12"/>
      <c r="E46" s="12"/>
      <c r="F46" s="12"/>
    </row>
    <row r="47" spans="1:14" x14ac:dyDescent="0.3">
      <c r="A47" s="180" t="s">
        <v>30</v>
      </c>
      <c r="B47" s="158"/>
      <c r="C47" s="158"/>
      <c r="D47" s="158"/>
      <c r="E47" s="158"/>
      <c r="F47" s="158"/>
      <c r="G47" s="158"/>
      <c r="H47" s="158"/>
    </row>
    <row r="48" spans="1:14" x14ac:dyDescent="0.3">
      <c r="A48" s="11"/>
      <c r="B48" s="12"/>
      <c r="C48" s="12"/>
      <c r="D48" s="12"/>
      <c r="E48" s="12"/>
      <c r="F48" s="12"/>
    </row>
    <row r="49" spans="1:8" x14ac:dyDescent="0.3">
      <c r="A49" s="180" t="s">
        <v>31</v>
      </c>
      <c r="B49" s="159"/>
      <c r="C49" s="159"/>
      <c r="D49" s="159"/>
      <c r="E49" s="159"/>
      <c r="F49" s="159"/>
      <c r="G49" s="159"/>
      <c r="H49" s="159"/>
    </row>
    <row r="50" spans="1:8" ht="15" thickBot="1" x14ac:dyDescent="0.35">
      <c r="A50" s="48"/>
      <c r="B50" s="48"/>
      <c r="C50" s="48"/>
      <c r="D50" s="48"/>
      <c r="E50" s="48"/>
      <c r="F50" s="48"/>
    </row>
    <row r="51" spans="1:8" x14ac:dyDescent="0.3">
      <c r="A51" s="181" t="s">
        <v>32</v>
      </c>
      <c r="B51" s="182"/>
      <c r="C51" s="182"/>
      <c r="D51" s="182"/>
      <c r="E51" s="182"/>
      <c r="F51" s="183"/>
    </row>
    <row r="52" spans="1:8" x14ac:dyDescent="0.3">
      <c r="A52" s="49"/>
      <c r="B52" s="50"/>
      <c r="C52" s="50"/>
      <c r="D52" s="50"/>
      <c r="E52" s="50"/>
      <c r="F52" s="51"/>
    </row>
    <row r="53" spans="1:8" x14ac:dyDescent="0.3">
      <c r="A53" s="162" t="s">
        <v>33</v>
      </c>
      <c r="B53" s="163"/>
      <c r="C53" s="163"/>
      <c r="D53" s="163"/>
      <c r="E53" s="163"/>
      <c r="F53" s="52" t="s">
        <v>34</v>
      </c>
    </row>
    <row r="54" spans="1:8" x14ac:dyDescent="0.3">
      <c r="A54" s="53"/>
      <c r="B54" s="54"/>
      <c r="C54" s="54"/>
      <c r="D54" s="54"/>
      <c r="E54" s="54"/>
      <c r="F54" s="55"/>
    </row>
    <row r="55" spans="1:8" ht="28.8" x14ac:dyDescent="0.3">
      <c r="A55" s="56"/>
      <c r="B55" s="57"/>
      <c r="C55" s="50" t="s">
        <v>35</v>
      </c>
      <c r="D55" s="50" t="s">
        <v>36</v>
      </c>
      <c r="E55" s="50" t="s">
        <v>37</v>
      </c>
      <c r="F55" s="58" t="s">
        <v>38</v>
      </c>
    </row>
    <row r="56" spans="1:8" x14ac:dyDescent="0.3">
      <c r="A56" s="154" t="s">
        <v>39</v>
      </c>
      <c r="B56" s="155"/>
      <c r="C56" s="59" t="s">
        <v>23</v>
      </c>
      <c r="D56" s="59" t="s">
        <v>23</v>
      </c>
      <c r="E56" s="59" t="s">
        <v>23</v>
      </c>
      <c r="F56" s="60" t="s">
        <v>40</v>
      </c>
    </row>
    <row r="57" spans="1:8" x14ac:dyDescent="0.3">
      <c r="A57" s="61" t="s">
        <v>41</v>
      </c>
      <c r="B57" s="62"/>
      <c r="C57" s="63"/>
      <c r="D57" s="63"/>
      <c r="E57" s="64" t="str">
        <f t="shared" ref="E57:E63" si="4">IF(ISBLANK(D57),"",C57-D57)</f>
        <v/>
      </c>
      <c r="F57" s="65">
        <f>IF(D57="",0,D57/C57)</f>
        <v>0</v>
      </c>
    </row>
    <row r="58" spans="1:8" x14ac:dyDescent="0.3">
      <c r="A58" s="61" t="s">
        <v>42</v>
      </c>
      <c r="B58" s="62"/>
      <c r="C58" s="66"/>
      <c r="D58" s="66"/>
      <c r="E58" s="64" t="str">
        <f t="shared" si="4"/>
        <v/>
      </c>
      <c r="F58" s="65">
        <f t="shared" ref="F58:F63" si="5">IF(D58="",0,D58/C58)</f>
        <v>0</v>
      </c>
    </row>
    <row r="59" spans="1:8" x14ac:dyDescent="0.3">
      <c r="A59" s="61" t="s">
        <v>43</v>
      </c>
      <c r="B59" s="62"/>
      <c r="C59" s="63"/>
      <c r="D59" s="63"/>
      <c r="E59" s="64" t="str">
        <f t="shared" si="4"/>
        <v/>
      </c>
      <c r="F59" s="65">
        <f t="shared" si="5"/>
        <v>0</v>
      </c>
    </row>
    <row r="60" spans="1:8" x14ac:dyDescent="0.3">
      <c r="A60" s="61" t="s">
        <v>44</v>
      </c>
      <c r="B60" s="62"/>
      <c r="C60" s="63"/>
      <c r="D60" s="63"/>
      <c r="E60" s="64" t="str">
        <f t="shared" si="4"/>
        <v/>
      </c>
      <c r="F60" s="65">
        <f t="shared" si="5"/>
        <v>0</v>
      </c>
    </row>
    <row r="61" spans="1:8" x14ac:dyDescent="0.3">
      <c r="A61" s="61" t="s">
        <v>45</v>
      </c>
      <c r="B61" s="62"/>
      <c r="C61" s="63"/>
      <c r="D61" s="63"/>
      <c r="E61" s="64" t="str">
        <f t="shared" si="4"/>
        <v/>
      </c>
      <c r="F61" s="65">
        <f t="shared" si="5"/>
        <v>0</v>
      </c>
    </row>
    <row r="62" spans="1:8" x14ac:dyDescent="0.3">
      <c r="A62" s="61" t="s">
        <v>46</v>
      </c>
      <c r="B62" s="62"/>
      <c r="C62" s="67"/>
      <c r="D62" s="67"/>
      <c r="E62" s="68" t="str">
        <f t="shared" si="4"/>
        <v/>
      </c>
      <c r="F62" s="65">
        <f t="shared" si="5"/>
        <v>0</v>
      </c>
    </row>
    <row r="63" spans="1:8" ht="15" thickBot="1" x14ac:dyDescent="0.35">
      <c r="A63" s="69" t="s">
        <v>47</v>
      </c>
      <c r="B63" s="70"/>
      <c r="C63" s="71"/>
      <c r="D63" s="71"/>
      <c r="E63" s="72" t="str">
        <f t="shared" si="4"/>
        <v/>
      </c>
      <c r="F63" s="73">
        <f t="shared" si="5"/>
        <v>0</v>
      </c>
    </row>
    <row r="64" spans="1:8" ht="15.6" thickTop="1" thickBot="1" x14ac:dyDescent="0.35">
      <c r="A64" s="156" t="s">
        <v>48</v>
      </c>
      <c r="B64" s="157"/>
      <c r="C64" s="74">
        <f>SUM(C57:C63)</f>
        <v>0</v>
      </c>
      <c r="D64" s="74">
        <f>SUM(D57:D63)</f>
        <v>0</v>
      </c>
      <c r="E64" s="74">
        <f>C64-D64</f>
        <v>0</v>
      </c>
      <c r="F64" s="75">
        <f>IF(D64=0,0,IF(F53="net",0,E64/D64))</f>
        <v>0</v>
      </c>
    </row>
    <row r="65" spans="1:8" x14ac:dyDescent="0.3">
      <c r="A65" s="76"/>
      <c r="B65" s="76"/>
      <c r="F65" s="77"/>
    </row>
    <row r="66" spans="1:8" x14ac:dyDescent="0.3">
      <c r="A66" s="158" t="s">
        <v>49</v>
      </c>
      <c r="B66" s="158"/>
      <c r="C66" s="158"/>
      <c r="D66" s="158"/>
      <c r="E66" s="158"/>
      <c r="F66" s="158"/>
      <c r="G66" s="158"/>
      <c r="H66" s="158"/>
    </row>
    <row r="67" spans="1:8" x14ac:dyDescent="0.3">
      <c r="A67" s="9"/>
      <c r="B67" s="9"/>
      <c r="C67" s="9"/>
      <c r="D67" s="9"/>
      <c r="E67" s="9"/>
      <c r="F67" s="9"/>
      <c r="G67" s="9"/>
      <c r="H67" s="9"/>
    </row>
    <row r="68" spans="1:8" x14ac:dyDescent="0.3">
      <c r="A68" s="159" t="s">
        <v>50</v>
      </c>
      <c r="B68" s="159"/>
      <c r="C68" s="159"/>
      <c r="D68" s="159"/>
      <c r="E68" s="159"/>
      <c r="F68" s="159"/>
      <c r="G68" s="159"/>
      <c r="H68" s="159"/>
    </row>
    <row r="69" spans="1:8" x14ac:dyDescent="0.3">
      <c r="A69" s="76"/>
      <c r="B69" s="76"/>
      <c r="F69" s="77"/>
    </row>
    <row r="70" spans="1:8" ht="15" thickBot="1" x14ac:dyDescent="0.35">
      <c r="A70" s="160" t="s">
        <v>51</v>
      </c>
      <c r="B70" s="160"/>
      <c r="C70" s="160"/>
      <c r="D70" s="160"/>
      <c r="E70" s="160"/>
      <c r="F70" s="160"/>
    </row>
    <row r="71" spans="1:8" x14ac:dyDescent="0.3">
      <c r="A71" s="78"/>
      <c r="B71" s="79">
        <v>2015</v>
      </c>
      <c r="C71" s="79">
        <v>2016</v>
      </c>
      <c r="D71" s="79">
        <v>2017</v>
      </c>
      <c r="E71" s="79">
        <v>2018</v>
      </c>
      <c r="F71" s="80">
        <v>2019</v>
      </c>
      <c r="G71" s="80">
        <v>2020</v>
      </c>
      <c r="H71" s="81"/>
    </row>
    <row r="72" spans="1:8" ht="55.2" x14ac:dyDescent="0.3">
      <c r="A72" s="82" t="s">
        <v>52</v>
      </c>
      <c r="B72" s="83">
        <v>0</v>
      </c>
      <c r="C72" s="84"/>
      <c r="D72" s="84">
        <v>0</v>
      </c>
      <c r="E72" s="84">
        <v>0.5</v>
      </c>
      <c r="F72" s="83">
        <v>0</v>
      </c>
      <c r="G72" s="83">
        <v>0</v>
      </c>
      <c r="H72" s="85" t="s">
        <v>53</v>
      </c>
    </row>
    <row r="73" spans="1:8" ht="202.2" thickBot="1" x14ac:dyDescent="0.35">
      <c r="A73" s="86" t="s">
        <v>54</v>
      </c>
      <c r="B73" s="87" t="s">
        <v>55</v>
      </c>
      <c r="C73" s="88" t="s">
        <v>56</v>
      </c>
      <c r="D73" s="89" t="s">
        <v>57</v>
      </c>
      <c r="E73" s="90" t="s">
        <v>58</v>
      </c>
      <c r="F73" s="91" t="s">
        <v>59</v>
      </c>
      <c r="G73" s="92"/>
      <c r="H73" s="75"/>
    </row>
    <row r="74" spans="1:8" x14ac:dyDescent="0.3">
      <c r="A74" s="93"/>
      <c r="B74" s="94"/>
      <c r="C74" s="94"/>
      <c r="D74" s="94"/>
      <c r="E74" s="94"/>
      <c r="F74" s="94"/>
      <c r="G74" s="77"/>
    </row>
    <row r="75" spans="1:8" ht="18" x14ac:dyDescent="0.3">
      <c r="A75" s="161" t="s">
        <v>60</v>
      </c>
      <c r="B75" s="161"/>
      <c r="C75" s="161"/>
      <c r="D75" s="161"/>
      <c r="E75" s="161"/>
      <c r="F75" s="161"/>
      <c r="G75" s="161"/>
      <c r="H75" s="161"/>
    </row>
    <row r="76" spans="1:8" ht="18" x14ac:dyDescent="0.3">
      <c r="A76" s="95"/>
      <c r="B76" s="95"/>
      <c r="C76" s="95"/>
      <c r="D76" s="95"/>
      <c r="E76" s="95"/>
      <c r="F76" s="95"/>
      <c r="G76" s="95"/>
      <c r="H76" s="95"/>
    </row>
    <row r="77" spans="1:8" ht="30" customHeight="1" x14ac:dyDescent="0.3">
      <c r="A77" s="159" t="s">
        <v>61</v>
      </c>
      <c r="B77" s="159"/>
      <c r="C77" s="159"/>
      <c r="D77" s="159"/>
      <c r="E77" s="159"/>
      <c r="F77" s="159"/>
      <c r="G77" s="159"/>
      <c r="H77" s="159"/>
    </row>
    <row r="78" spans="1:8" ht="9" customHeight="1" x14ac:dyDescent="0.3">
      <c r="A78" s="76"/>
      <c r="B78" s="94"/>
      <c r="C78" s="94"/>
      <c r="D78" s="94"/>
      <c r="E78" s="94"/>
      <c r="F78" s="77"/>
    </row>
    <row r="79" spans="1:8" ht="32.25" customHeight="1" x14ac:dyDescent="0.3">
      <c r="A79" s="158" t="s">
        <v>62</v>
      </c>
      <c r="B79" s="158"/>
      <c r="C79" s="158"/>
      <c r="D79" s="158"/>
      <c r="E79" s="158"/>
      <c r="F79" s="158"/>
      <c r="G79" s="158"/>
      <c r="H79" s="158"/>
    </row>
    <row r="80" spans="1:8" ht="9" customHeight="1" x14ac:dyDescent="0.3"/>
    <row r="81" spans="1:8" ht="30.75" customHeight="1" x14ac:dyDescent="0.3">
      <c r="A81" s="159" t="s">
        <v>63</v>
      </c>
      <c r="B81" s="159"/>
      <c r="C81" s="159"/>
      <c r="D81" s="159"/>
      <c r="E81" s="159"/>
      <c r="F81" s="159"/>
      <c r="G81" s="159"/>
      <c r="H81" s="159"/>
    </row>
    <row r="82" spans="1:8" ht="9" customHeight="1" x14ac:dyDescent="0.3"/>
    <row r="83" spans="1:8" ht="59.25" customHeight="1" x14ac:dyDescent="0.3">
      <c r="A83" s="158" t="s">
        <v>64</v>
      </c>
      <c r="B83" s="158"/>
      <c r="C83" s="158"/>
      <c r="D83" s="158"/>
      <c r="E83" s="158"/>
      <c r="F83" s="158"/>
      <c r="G83" s="158"/>
      <c r="H83" s="158"/>
    </row>
    <row r="85" spans="1:8" ht="31.5" customHeight="1" x14ac:dyDescent="0.3">
      <c r="A85" s="158" t="s">
        <v>65</v>
      </c>
      <c r="B85" s="158"/>
      <c r="C85" s="158"/>
      <c r="D85" s="158"/>
      <c r="E85" s="158"/>
      <c r="F85" s="158"/>
      <c r="G85" s="158"/>
      <c r="H85" s="158"/>
    </row>
    <row r="86" spans="1:8" ht="15" thickBot="1" x14ac:dyDescent="0.35">
      <c r="A86" s="76"/>
      <c r="B86" s="76"/>
      <c r="F86" s="77"/>
    </row>
    <row r="87" spans="1:8" x14ac:dyDescent="0.3">
      <c r="A87" s="96"/>
      <c r="B87" s="97">
        <v>2015</v>
      </c>
      <c r="C87" s="97">
        <v>2016</v>
      </c>
      <c r="D87" s="98">
        <v>2017</v>
      </c>
      <c r="E87" s="99">
        <v>2018</v>
      </c>
      <c r="F87" s="99">
        <v>2019</v>
      </c>
      <c r="G87" s="97">
        <v>2020</v>
      </c>
      <c r="H87" s="100" t="s">
        <v>66</v>
      </c>
    </row>
    <row r="88" spans="1:8" x14ac:dyDescent="0.3">
      <c r="A88" s="101"/>
      <c r="B88" s="102"/>
      <c r="C88" s="102"/>
      <c r="D88" s="102"/>
      <c r="E88" s="102"/>
      <c r="F88" s="102"/>
      <c r="G88" s="102"/>
      <c r="H88" s="103"/>
    </row>
    <row r="89" spans="1:8" ht="27.6" thickBot="1" x14ac:dyDescent="0.35">
      <c r="A89" s="104" t="s">
        <v>67</v>
      </c>
      <c r="B89" s="105"/>
      <c r="C89" s="106"/>
      <c r="D89" s="107"/>
      <c r="E89" s="107">
        <f>E37</f>
        <v>4645200</v>
      </c>
      <c r="F89" s="108"/>
      <c r="G89" s="109"/>
      <c r="H89" s="110">
        <f>SUM(B89:G89)</f>
        <v>4645200</v>
      </c>
    </row>
    <row r="90" spans="1:8" ht="15.6" thickTop="1" thickBot="1" x14ac:dyDescent="0.35">
      <c r="A90" s="111"/>
      <c r="B90" s="112"/>
      <c r="C90" s="113"/>
      <c r="D90" s="114"/>
      <c r="E90" s="114"/>
      <c r="F90" s="115"/>
      <c r="G90" s="115"/>
      <c r="H90" s="116"/>
    </row>
    <row r="91" spans="1:8" ht="27.6" thickTop="1" x14ac:dyDescent="0.3">
      <c r="A91" s="117" t="s">
        <v>68</v>
      </c>
      <c r="B91" s="118">
        <f>B89*(1+F64)*B72</f>
        <v>0</v>
      </c>
      <c r="C91" s="119">
        <f>C89*(1+F64)*C72</f>
        <v>0</v>
      </c>
      <c r="D91" s="120">
        <f>D89*(1+F64)*D72</f>
        <v>0</v>
      </c>
      <c r="E91" s="120">
        <f>E89*(1+G64)*E72</f>
        <v>2322600</v>
      </c>
      <c r="F91" s="121"/>
      <c r="G91" s="122"/>
      <c r="H91" s="123">
        <f>SUM(B91:G91)</f>
        <v>2322600</v>
      </c>
    </row>
    <row r="92" spans="1:8" ht="27" x14ac:dyDescent="0.3">
      <c r="A92" s="124" t="s">
        <v>69</v>
      </c>
      <c r="B92" s="125"/>
      <c r="C92" s="126"/>
      <c r="D92" s="127"/>
      <c r="E92" s="128"/>
      <c r="F92" s="127"/>
      <c r="G92" s="127"/>
      <c r="H92" s="129"/>
    </row>
    <row r="93" spans="1:8" ht="27" x14ac:dyDescent="0.3">
      <c r="A93" s="130" t="s">
        <v>70</v>
      </c>
      <c r="B93" s="131">
        <f t="shared" ref="B93:E93" si="6">B91+B92</f>
        <v>0</v>
      </c>
      <c r="C93" s="132">
        <f t="shared" si="6"/>
        <v>0</v>
      </c>
      <c r="D93" s="133">
        <f t="shared" si="6"/>
        <v>0</v>
      </c>
      <c r="E93" s="133">
        <f t="shared" si="6"/>
        <v>2322600</v>
      </c>
      <c r="F93" s="127"/>
      <c r="G93" s="127"/>
      <c r="H93" s="134">
        <f>SUM(B93:G93)</f>
        <v>2322600</v>
      </c>
    </row>
    <row r="94" spans="1:8" x14ac:dyDescent="0.3">
      <c r="A94" s="101"/>
      <c r="B94" s="135"/>
      <c r="C94" s="135"/>
      <c r="D94" s="136"/>
      <c r="E94" s="136"/>
      <c r="F94" s="137"/>
      <c r="G94" s="136"/>
      <c r="H94" s="138"/>
    </row>
    <row r="95" spans="1:8" x14ac:dyDescent="0.3">
      <c r="A95" s="139" t="s">
        <v>71</v>
      </c>
      <c r="B95" s="140">
        <v>1.0489E-2</v>
      </c>
      <c r="C95" s="141" t="s">
        <v>72</v>
      </c>
      <c r="D95" s="142"/>
      <c r="E95" s="143"/>
      <c r="F95" s="143"/>
      <c r="G95" s="144"/>
      <c r="H95" s="145"/>
    </row>
    <row r="96" spans="1:8" ht="40.799999999999997" thickBot="1" x14ac:dyDescent="0.35">
      <c r="A96" s="146" t="s">
        <v>73</v>
      </c>
      <c r="B96" s="147">
        <f t="shared" ref="B96:E96" si="7">B93*(1+$B95)</f>
        <v>0</v>
      </c>
      <c r="C96" s="147">
        <f t="shared" si="7"/>
        <v>0</v>
      </c>
      <c r="D96" s="148">
        <f t="shared" si="7"/>
        <v>0</v>
      </c>
      <c r="E96" s="148">
        <f t="shared" si="7"/>
        <v>2346961.7514</v>
      </c>
      <c r="F96" s="149"/>
      <c r="G96" s="150"/>
      <c r="H96" s="151">
        <f>SUM(B96:G96)</f>
        <v>2346961.7514</v>
      </c>
    </row>
    <row r="97" spans="1:8" x14ac:dyDescent="0.3">
      <c r="A97" s="10"/>
      <c r="B97" s="152"/>
      <c r="C97" s="152"/>
      <c r="D97" s="152"/>
      <c r="E97" s="152"/>
      <c r="F97" s="152"/>
      <c r="G97" s="152"/>
      <c r="H97" s="152"/>
    </row>
    <row r="98" spans="1:8" x14ac:dyDescent="0.3">
      <c r="A98" s="153" t="s">
        <v>74</v>
      </c>
      <c r="B98" s="153"/>
      <c r="C98" s="153"/>
      <c r="D98" s="153"/>
      <c r="E98" s="153"/>
      <c r="F98" s="153"/>
      <c r="G98" s="153"/>
      <c r="H98" s="153"/>
    </row>
    <row r="127" spans="9:9" x14ac:dyDescent="0.3">
      <c r="I127" s="16"/>
    </row>
    <row r="131" spans="1:1" x14ac:dyDescent="0.3">
      <c r="A131" s="11"/>
    </row>
  </sheetData>
  <mergeCells count="30">
    <mergeCell ref="A18:F18"/>
    <mergeCell ref="A9:H9"/>
    <mergeCell ref="A10:H10"/>
    <mergeCell ref="A12:H12"/>
    <mergeCell ref="A14:H14"/>
    <mergeCell ref="A16:H16"/>
    <mergeCell ref="A53:E53"/>
    <mergeCell ref="A20:H20"/>
    <mergeCell ref="A22:H22"/>
    <mergeCell ref="A23:H23"/>
    <mergeCell ref="A25:H25"/>
    <mergeCell ref="A33:H33"/>
    <mergeCell ref="G41:H41"/>
    <mergeCell ref="A43:H43"/>
    <mergeCell ref="A45:H45"/>
    <mergeCell ref="A47:H47"/>
    <mergeCell ref="A49:H49"/>
    <mergeCell ref="A51:F51"/>
    <mergeCell ref="A98:H98"/>
    <mergeCell ref="A56:B56"/>
    <mergeCell ref="A64:B64"/>
    <mergeCell ref="A66:H66"/>
    <mergeCell ref="A68:H68"/>
    <mergeCell ref="A70:F70"/>
    <mergeCell ref="A75:H75"/>
    <mergeCell ref="A77:H77"/>
    <mergeCell ref="A79:H79"/>
    <mergeCell ref="A81:H81"/>
    <mergeCell ref="A83:H83"/>
    <mergeCell ref="A85:H85"/>
  </mergeCells>
  <conditionalFormatting sqref="H40">
    <cfRule type="expression" dxfId="1" priority="2">
      <formula>$H$40=$A$23</formula>
    </cfRule>
  </conditionalFormatting>
  <conditionalFormatting sqref="G41">
    <cfRule type="expression" dxfId="0" priority="1">
      <formula>$G$40&lt;&gt;$H$40</formula>
    </cfRule>
  </conditionalFormatting>
  <dataValidations count="2">
    <dataValidation type="list" allowBlank="1" showInputMessage="1" showErrorMessage="1" sqref="C72:E72">
      <formula1>"0, 0.5, 1"</formula1>
    </dataValidation>
    <dataValidation type="list" allowBlank="1" showInputMessage="1" showErrorMessage="1" sqref="F53">
      <formula1>"net,gross"</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Borden Ladner Gervais LLP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Bacon, Bruce</dc:creator>
  <cp:lastModifiedBy>Andrew Belsito</cp:lastModifiedBy>
  <dcterms:created xsi:type="dcterms:W3CDTF">2018-08-18T01:44:44Z</dcterms:created>
  <dcterms:modified xsi:type="dcterms:W3CDTF">2018-08-20T14:59:50Z</dcterms:modified>
</cp:coreProperties>
</file>