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belsito.SOOPUCNT\Desktop\TRAVEL COS\2018 PUC COS Application\Interrogatories\Supplemental Interrogatories\"/>
    </mc:Choice>
  </mc:AlternateContent>
  <bookViews>
    <workbookView xWindow="0" yWindow="0" windowWidth="23040" windowHeight="9120"/>
  </bookViews>
  <sheets>
    <sheet name="Sheet1" sheetId="1" r:id="rId1"/>
  </sheets>
  <externalReferences>
    <externalReference r:id="rId2"/>
    <externalReference r:id="rId3"/>
  </externalReferences>
  <definedNames>
    <definedName name="EBNUMBER" localSheetId="0">'[1]LDC Info'!$E$16</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 i="1" l="1"/>
  <c r="F36" i="1"/>
  <c r="G36" i="1"/>
  <c r="D36" i="1"/>
  <c r="E35" i="1"/>
  <c r="F35" i="1"/>
  <c r="G35" i="1"/>
  <c r="D35" i="1"/>
  <c r="C35" i="1"/>
  <c r="C34" i="1"/>
  <c r="D34" i="1"/>
  <c r="E34" i="1"/>
  <c r="F34" i="1"/>
  <c r="G34" i="1"/>
  <c r="B34" i="1"/>
  <c r="F37" i="1" l="1"/>
  <c r="G37" i="1" s="1"/>
  <c r="C91" i="1"/>
  <c r="C93" i="1" s="1"/>
  <c r="C96" i="1" s="1"/>
  <c r="E89" i="1"/>
  <c r="E91" i="1" s="1"/>
  <c r="E93" i="1" s="1"/>
  <c r="E96" i="1" s="1"/>
  <c r="D91" i="1"/>
  <c r="D93" i="1" s="1"/>
  <c r="D96" i="1" s="1"/>
  <c r="F64" i="1"/>
  <c r="B91" i="1" s="1"/>
  <c r="E64" i="1"/>
  <c r="D64" i="1"/>
  <c r="C64" i="1"/>
  <c r="F63" i="1"/>
  <c r="E63" i="1"/>
  <c r="F62" i="1"/>
  <c r="E62" i="1"/>
  <c r="F61" i="1"/>
  <c r="E61" i="1"/>
  <c r="F60" i="1"/>
  <c r="E60" i="1"/>
  <c r="F59" i="1"/>
  <c r="E59" i="1"/>
  <c r="F58" i="1"/>
  <c r="E58" i="1"/>
  <c r="F57" i="1"/>
  <c r="E57" i="1"/>
  <c r="H40" i="1"/>
  <c r="E40" i="1"/>
  <c r="D40" i="1"/>
  <c r="C40" i="1"/>
  <c r="B40" i="1"/>
  <c r="A39" i="1"/>
  <c r="A38" i="1"/>
  <c r="A37" i="1"/>
  <c r="K36" i="1"/>
  <c r="H36" i="1"/>
  <c r="A36" i="1"/>
  <c r="H35" i="1"/>
  <c r="H27" i="1" s="1"/>
  <c r="A35" i="1"/>
  <c r="H34" i="1"/>
  <c r="A34" i="1"/>
  <c r="F32" i="1"/>
  <c r="E32" i="1"/>
  <c r="D32" i="1"/>
  <c r="C32" i="1"/>
  <c r="B32" i="1"/>
  <c r="H1" i="1"/>
  <c r="H89" i="1" l="1"/>
  <c r="H26" i="1"/>
  <c r="G29" i="1"/>
  <c r="H37" i="1"/>
  <c r="H29" i="1" s="1"/>
  <c r="H28" i="1"/>
  <c r="B93" i="1"/>
  <c r="H91" i="1"/>
  <c r="G28" i="1"/>
  <c r="B96" i="1" l="1"/>
  <c r="H96" i="1" s="1"/>
  <c r="H93" i="1"/>
  <c r="G38" i="1"/>
  <c r="F38" i="1" l="1"/>
  <c r="F40" i="1" s="1"/>
  <c r="G30" i="1"/>
  <c r="H38" i="1"/>
  <c r="H30" i="1" l="1"/>
  <c r="G39" i="1"/>
  <c r="H39" i="1" l="1"/>
  <c r="H31" i="1" s="1"/>
  <c r="H32" i="1" s="1"/>
  <c r="G31" i="1"/>
  <c r="G40" i="1"/>
  <c r="G27" i="1" l="1"/>
  <c r="G26" i="1"/>
  <c r="G32" i="1" l="1"/>
</calcChain>
</file>

<file path=xl/comments1.xml><?xml version="1.0" encoding="utf-8"?>
<comments xmlns="http://schemas.openxmlformats.org/spreadsheetml/2006/main">
  <authors>
    <author>Keith Ritchie</author>
  </authors>
  <commentList>
    <comment ref="A23" authorId="0" shapeId="0">
      <text>
        <r>
          <rPr>
            <b/>
            <sz val="9"/>
            <color indexed="81"/>
            <rFont val="Tahoma"/>
            <family val="2"/>
          </rPr>
          <t xml:space="preserve">OEB staff:
</t>
        </r>
        <r>
          <rPr>
            <sz val="9"/>
            <color indexed="81"/>
            <rFont val="Tahoma"/>
            <family val="2"/>
          </rPr>
          <t>The utility should input its 2015-2020 CDM target.</t>
        </r>
        <r>
          <rPr>
            <sz val="9"/>
            <color indexed="81"/>
            <rFont val="Tahoma"/>
            <family val="2"/>
          </rPr>
          <t xml:space="preserve">
</t>
        </r>
      </text>
    </comment>
    <comment ref="E92" authorId="0" shapeId="0">
      <text>
        <r>
          <rPr>
            <b/>
            <sz val="9"/>
            <color indexed="81"/>
            <rFont val="Tahoma"/>
            <family val="2"/>
          </rPr>
          <t>OEB staff:</t>
        </r>
        <r>
          <rPr>
            <sz val="9"/>
            <color indexed="81"/>
            <rFont val="Tahoma"/>
            <family val="2"/>
          </rPr>
          <t xml:space="preserve">
Input any estimated savings from an LDC-specific CDM program that may be done such as to defer infrastructure investment. Such programs are outside of the IESO CDM programs and do not count towards the achievement of the 2015-20 CDM targets.
The utility should explain and support its estimate in its application in Exhibit 3.</t>
        </r>
      </text>
    </comment>
    <comment ref="B95" authorId="0" shapeId="0">
      <text>
        <r>
          <rPr>
            <b/>
            <sz val="9"/>
            <color rgb="FF000000"/>
            <rFont val="Tahoma"/>
            <family val="2"/>
          </rPr>
          <t>OEB Staff:</t>
        </r>
        <r>
          <rPr>
            <sz val="9"/>
            <color rgb="FF000000"/>
            <rFont val="Tahoma"/>
            <family val="2"/>
          </rPr>
          <t xml:space="preserve">
Enter proposed Total Loss Factor if manual adjustment is applied to base load forecast on system purchased basis, rather than as on a billed (delivered) basis.</t>
        </r>
      </text>
    </comment>
  </commentList>
</comments>
</file>

<file path=xl/sharedStrings.xml><?xml version="1.0" encoding="utf-8"?>
<sst xmlns="http://schemas.openxmlformats.org/spreadsheetml/2006/main" count="79" uniqueCount="75">
  <si>
    <t>File Number:</t>
  </si>
  <si>
    <t>Exhibit:</t>
  </si>
  <si>
    <t>Tab:</t>
  </si>
  <si>
    <t>Schedule:</t>
  </si>
  <si>
    <t>Page:</t>
  </si>
  <si>
    <t>Date:</t>
  </si>
  <si>
    <t>Appendix 2-I</t>
  </si>
  <si>
    <t>Load Forecast CDM Adjustment Work Form (2018)</t>
  </si>
  <si>
    <r>
      <t xml:space="preserve">Appendix 2-I was initially developed to help determine what would be the amount of CDM savings needed in each year to cumulatively achieve the four year 2011-2014 CDM target.  This then determined the amount of kWh (and with translation, kW of demand) savings that were converted into dollar balances for the LRAMVA, and also to determine the related adjustment to the load forecast to account for OPA-reported savings.  Beginning </t>
    </r>
    <r>
      <rPr>
        <sz val="12"/>
        <rFont val="Arial"/>
        <family val="2"/>
      </rPr>
      <t>in</t>
    </r>
    <r>
      <rPr>
        <sz val="10"/>
        <rFont val="Arial"/>
        <family val="2"/>
      </rPr>
      <t xml:space="preserve"> the 2015 year, it has been adjusted because the persistence of 2011-2014 CDM programs will be an adjustment to the load forecast in addition to the estimated savings for the first year (2015) for the new 2015-2020 CDM plan.</t>
    </r>
  </si>
  <si>
    <r>
      <t xml:space="preserve">2018 is the fourth year of the six-year (2015-2020) Conservation First program. Final results for the 2011-14 program were issued in the fall of 2015, and the program </t>
    </r>
    <r>
      <rPr>
        <sz val="12"/>
        <rFont val="Arial"/>
        <family val="2"/>
      </rPr>
      <t xml:space="preserve">is </t>
    </r>
    <r>
      <rPr>
        <sz val="10"/>
        <rFont val="Arial"/>
        <family val="2"/>
      </rPr>
      <t xml:space="preserve">completed, although in some instances disposition of the amounts has been deferred. For the purposes of the 2015-2020 LRAMVA, and the impact of CDM on the load forecast, CDM programs in 2014 and earlier are implicit in the historical data on which the base load forecast is developed. Only actual and forecasted impacts of 2015 to 2018 CDM programs need to be reflected in the manual load forecast adjustment and for the LRAMVA threshold amount in 2018 and carrying forward, although the full year impact of 2015 CDM programs and half-year impact of 2016 CDM programs on 2016 historical data is also assumed to be reflected in the base load forecast. </t>
    </r>
  </si>
  <si>
    <t>The new six year (2015-2020) CDM program works in a slightly different manner to the previous 2011-2014 CDM program. Distributors will offer programs each year that, over the six years (from January 1, 2015 to December 31, 2020) will strive to achieve savings equal to the new six year CDM target with the full target in place (i.e., persisting) on December 31, 2020. In other words, distributors will be able to offer and execute programs on a basis so that, as long as savings equal to the full target are in place at the end the period, the distributor's 2015-2020 CDM target will have been met.</t>
  </si>
  <si>
    <t>2015-2020 CDM Program - 2018 fourth year of the current CDM plan</t>
  </si>
  <si>
    <r>
      <t xml:space="preserve">For the first year of the new 2015-2020 CDM plan, it is assumed that each year's program will achieve an equal amount of new CDM savings. </t>
    </r>
    <r>
      <rPr>
        <sz val="10"/>
        <color rgb="FFFF0000"/>
        <rFont val="Arial"/>
        <family val="2"/>
      </rPr>
      <t xml:space="preserve"> </t>
    </r>
    <r>
      <rPr>
        <sz val="10"/>
        <color rgb="FF000000"/>
        <rFont val="Arial"/>
        <family val="2"/>
      </rPr>
      <t>This results in each year's program being about 1/6 (1</t>
    </r>
    <r>
      <rPr>
        <b/>
        <u/>
        <sz val="11"/>
        <color rgb="FF00B050"/>
        <rFont val="Arial"/>
        <family val="2"/>
      </rPr>
      <t>6</t>
    </r>
    <r>
      <rPr>
        <sz val="10"/>
        <color rgb="FF000000"/>
        <rFont val="Arial"/>
        <family val="2"/>
      </rPr>
      <t>.67%)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r>
  </si>
  <si>
    <t>6 Year (2015-2020) kWh Target:</t>
  </si>
  <si>
    <t>Total</t>
  </si>
  <si>
    <t>%</t>
  </si>
  <si>
    <t>2015 CDM Programs</t>
  </si>
  <si>
    <t>2016 CDM Programs</t>
  </si>
  <si>
    <t>2017 CDM Programs</t>
  </si>
  <si>
    <t>2018 CDM Programs</t>
  </si>
  <si>
    <t>2019 CDM Programs</t>
  </si>
  <si>
    <t>2020 CDM Programs</t>
  </si>
  <si>
    <t>Total in Year</t>
  </si>
  <si>
    <t>kWh</t>
  </si>
  <si>
    <t>2011 CDM Programs</t>
  </si>
  <si>
    <t>2012 CDM Programs</t>
  </si>
  <si>
    <t>2013 CDM Programs</t>
  </si>
  <si>
    <t>2014 CDM Programs</t>
  </si>
  <si>
    <r>
      <t xml:space="preserve">Note: </t>
    </r>
    <r>
      <rPr>
        <sz val="10"/>
        <rFont val="Arial"/>
        <family val="2"/>
      </rPr>
      <t>The default formulae in the above table assume that the 2015-2020 kWh CDM target is achieved through persistence of CDM savings to the end of 2020. The distributor should enter measured CDM savings for 2015, and persistence of 2015 programs for 2016-2020 in row 34. When available, (preliminary/final) CDM savings for 2016 can be entered into row 35. The distributor can also input estimates or forecasts of the 2017 CDM programs if it believes that these are more realistic and can be supported; such information would typically be derived from the CDM plans that the distributor has filed with the IESO. Similarly, CDM savings and persistence into future years can be estimated for 2018, 2019 and 2020 CDM programs. However, the distributor will have to support its proposals for estimated or forecasted savings, particularly beyond the 2017 bridge year. The sum of persistent savings to the end of 2020, should equal the target entered into cell A23.</t>
    </r>
  </si>
  <si>
    <t>Determination of 2018 Load Forecast Adjustment</t>
  </si>
  <si>
    <t>The Board determined that the "net" number should be used in its Decision and Order with respect to Centre Wellington Hydro Ltd.'s 2013 Cost of Service rates (EB-2012-0113).  This approach has also been used in Settlement Agreements accepted by the Board in other 2013 and 2014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</si>
  <si>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to 2016 CDM Final Reports, issued by the OPA/IESO for the distributor, the distributor should input the "gross" and "net" results of the cumulative CDM savings for 2018 into cells C57 to C63 and D57 to D63.  The model will calculate the cumulative savings for all programs from 2006 to 2016 and determine the "net" to "gross" factor "g".</t>
  </si>
  <si>
    <t>Net-to-Gross Conversion</t>
  </si>
  <si>
    <t>Is CDM adjustment being done on a "net" or "gross" basis?</t>
  </si>
  <si>
    <t>net</t>
  </si>
  <si>
    <t>"Gross"</t>
  </si>
  <si>
    <t>"Net"</t>
  </si>
  <si>
    <t>Difference</t>
  </si>
  <si>
    <t>"Net-to-Gross" Conversion Factor</t>
  </si>
  <si>
    <t>Persistence of Historical CDM programs to 2015</t>
  </si>
  <si>
    <t>('g')</t>
  </si>
  <si>
    <t>2006-2010 CDM programs</t>
  </si>
  <si>
    <t>2011 CDM program</t>
  </si>
  <si>
    <t>2012 CDM program</t>
  </si>
  <si>
    <t>2013 CDM program</t>
  </si>
  <si>
    <t>2014 CDM program</t>
  </si>
  <si>
    <t>2015 CDM program</t>
  </si>
  <si>
    <t>2016 CDM program</t>
  </si>
  <si>
    <t>2006 to 2016 OPA CDM programs:  Persistence to 2018.</t>
  </si>
  <si>
    <t>The default values below represent the factor used for how each year's CDM program is factored into the manual CDM adjustment.  Distributors can choose alternative weights of "0", "0.5" or "1" from the drop-down menu for each cell, but must support its alternatives.</t>
  </si>
  <si>
    <t>These factors do not mean that CDM programs are excluded, but the assumption that impacts of previous year CDM programs are already implicitly reflected in the actual data for historical years that are used to derive the load forecast prior to any manual CDM adjustment for the 2018 test year.</t>
  </si>
  <si>
    <t>Weight Factor for Inclusion in CDM Adjustment to 2018 Load Forecast</t>
  </si>
  <si>
    <t>Weight Factor for each year's CDM program impact on 2018 load forecast</t>
  </si>
  <si>
    <t>Distributor can select "0", "0.5", or "1" from drop-down list</t>
  </si>
  <si>
    <t xml:space="preserve">Default Value selection rationale.  </t>
  </si>
  <si>
    <t>Full year impact of 2015 CDM is assumed to be reflected in the base forecast, as the full year persistence of 2015 CDM programs is in the 2016 historical actual data. No further impact is necessary for the manual adjustment to the load forecast.</t>
  </si>
  <si>
    <t>Default is 0.5, but one option is for full year impact of persistence of 2016 CDM programs on 2018 load forecast, but 50% impact in base forecast (first year impact of 2016 CDM programs on 2016 actuals, which is part of the data underlying the base load forecast).</t>
  </si>
  <si>
    <t>Full year impact of persistence of 2017 programs on 2018 load forecast.  2017 CDM program impacts are not in the base forecast.</t>
  </si>
  <si>
    <t>Only 50% of 2017 CDM programs are assumed to impact the 2018 load forecast based on the "half-year" rule.</t>
  </si>
  <si>
    <t>2019 and 2020 are future years beyond the 2018 test year. No impacts of CDM programs beyond the 2018 test year are factored into the test year load forecast.</t>
  </si>
  <si>
    <t>2015-2020 LRAMVA and 2018 CDM adjustment to Load Forecast</t>
  </si>
  <si>
    <t>One manual adjustment for CDM impacts to the 2018 load forecast is made.  There is a different but related threshold amount that is used for the 2018 LRAMVA amount for Account 1568.</t>
  </si>
  <si>
    <t>The amount used for the CDM threshold of the LRAMVA is the kWh that will be used to determine the base amount for the LRAMVA balance for 2018, for assessing performance against the six-year target.</t>
  </si>
  <si>
    <t>If used to determine the manual CDM adjustment for the system purchased kWh, the proposed loss factor should correspond with the proposed total loss factor calculated in Appendix 2-R .</t>
  </si>
  <si>
    <t>The Manual Adjustment for the 2018 Load Forecast is the amount manually subtracted from the system-wide load forecast (either based on a purchased or billed basis) derived from the base forecast from historical data. If the distributor has developed their load forecast on a system purchased basis, then the manual adjustment should be on a system purchased basis, including the adjustment for losses.  If the load forecast has been developed on a billed basis, either on a system basis or on a class-specific basis, the manual adjustment should be on a billed basis, excluding losses.</t>
  </si>
  <si>
    <t>The distributor should determine the allocation of the savings to all customer classes in a reasonable manner (e.g. taking into account what programs and what IESO-measured impacts were directed at specific customer classes), for both the LRAMVA and for the load forecast adjustment.</t>
  </si>
  <si>
    <t>Total for 2018</t>
  </si>
  <si>
    <t>Amount used for CDM threshold for LRAMVA (2018)</t>
  </si>
  <si>
    <t>Manual Adjustment for 2018 Load Forecast (billed basis)</t>
  </si>
  <si>
    <t>Manual Adjustment for 2018 LDC-only CDM programs (billed basis)</t>
  </si>
  <si>
    <t>Total Manual Forecast to Load Forecast</t>
  </si>
  <si>
    <t>Proposed Loss Factor (TLF)</t>
  </si>
  <si>
    <t xml:space="preserve"> Format: X.XX%</t>
  </si>
  <si>
    <t>Manual Adjustment for 2018 Load Forecast (system purchased basis)</t>
  </si>
  <si>
    <t>Manual adjustment uses "gross" versus "net" (i.e. numbers multiplied by (1 + g).  The Weight factor is also used to calculate the impact of each year's program on the CDM adjustment to the 2018 load forecast.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</si>
</sst>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_ ;\-#,##0\ "/>
    <numFmt numFmtId="165" formatCode="#,##0_ ;[Red]\-#,##0\ "/>
    <numFmt numFmtId="166" formatCode="_-* #,##0_-;\-* #,##0_-;_-* &quot;-&quot;??_-;_-@_-"/>
    <numFmt numFmtId="167" formatCode="0.00_ ;[Red]\-0.00\ "/>
    <numFmt numFmtId="168" formatCode="0.0000%"/>
  </numFmts>
  <fonts count="32" x14ac:knownFonts="1">
    <font>
      <sz val="10"/>
      <color theme="1"/>
      <name val="Arial"/>
      <family val="2"/>
    </font>
    <font>
      <sz val="10"/>
      <color theme="1"/>
      <name val="Arial"/>
      <family val="2"/>
    </font>
    <font>
      <sz val="10"/>
      <color rgb="FFFF0000"/>
      <name val="Arial"/>
      <family val="2"/>
    </font>
    <font>
      <sz val="10"/>
      <name val="Arial"/>
      <family val="2"/>
    </font>
    <font>
      <b/>
      <sz val="10"/>
      <name val="Arial"/>
      <family val="2"/>
    </font>
    <font>
      <sz val="8"/>
      <name val="Arial"/>
      <family val="2"/>
    </font>
    <font>
      <sz val="11"/>
      <color theme="1"/>
      <name val="Calibri"/>
      <family val="2"/>
      <scheme val="minor"/>
    </font>
    <font>
      <sz val="11"/>
      <color rgb="FF000000"/>
      <name val="Calibri"/>
      <family val="2"/>
    </font>
    <font>
      <b/>
      <sz val="14"/>
      <name val="Arial"/>
      <family val="2"/>
    </font>
    <font>
      <sz val="12"/>
      <name val="Arial"/>
      <family val="2"/>
    </font>
    <font>
      <sz val="11"/>
      <name val="Calibri"/>
      <family val="2"/>
    </font>
    <font>
      <b/>
      <sz val="14"/>
      <color rgb="FF000000"/>
      <name val="Calibri"/>
      <family val="2"/>
    </font>
    <font>
      <b/>
      <sz val="11"/>
      <color rgb="FF000000"/>
      <name val="Calibri"/>
      <family val="2"/>
    </font>
    <font>
      <sz val="10"/>
      <color rgb="FF000000"/>
      <name val="Arial"/>
      <family val="2"/>
    </font>
    <font>
      <b/>
      <u/>
      <sz val="11"/>
      <color rgb="FF00B050"/>
      <name val="Arial"/>
      <family val="2"/>
    </font>
    <font>
      <sz val="11"/>
      <color theme="0"/>
      <name val="Calibri"/>
      <family val="2"/>
    </font>
    <font>
      <b/>
      <sz val="11"/>
      <color theme="0"/>
      <name val="Calibri"/>
      <family val="2"/>
    </font>
    <font>
      <b/>
      <sz val="11"/>
      <name val="Calibri"/>
      <family val="2"/>
    </font>
    <font>
      <sz val="11"/>
      <color theme="0" tint="-0.499984740745262"/>
      <name val="Calibri"/>
      <family val="2"/>
    </font>
    <font>
      <b/>
      <sz val="11"/>
      <color theme="0" tint="-0.499984740745262"/>
      <name val="Calibri"/>
      <family val="2"/>
    </font>
    <font>
      <b/>
      <sz val="11"/>
      <color rgb="FFFF0000"/>
      <name val="Calibri"/>
      <family val="2"/>
    </font>
    <font>
      <b/>
      <i/>
      <sz val="14"/>
      <color rgb="FF000000"/>
      <name val="Calibri"/>
      <family val="2"/>
    </font>
    <font>
      <sz val="10"/>
      <name val="Calibri"/>
      <family val="2"/>
    </font>
    <font>
      <b/>
      <i/>
      <sz val="11"/>
      <color rgb="FF000000"/>
      <name val="Calibri"/>
      <family val="2"/>
    </font>
    <font>
      <i/>
      <sz val="11"/>
      <color rgb="FF000000"/>
      <name val="Calibri"/>
      <family val="2"/>
    </font>
    <font>
      <i/>
      <sz val="11"/>
      <name val="Calibri"/>
      <family val="2"/>
    </font>
    <font>
      <b/>
      <sz val="10"/>
      <name val="Calibri"/>
      <family val="2"/>
    </font>
    <font>
      <sz val="11"/>
      <color rgb="FFFF0000"/>
      <name val="Calibri"/>
      <family val="2"/>
    </font>
    <font>
      <b/>
      <sz val="9"/>
      <color indexed="81"/>
      <name val="Tahoma"/>
      <family val="2"/>
    </font>
    <font>
      <sz val="9"/>
      <color indexed="81"/>
      <name val="Tahoma"/>
      <family val="2"/>
    </font>
    <font>
      <b/>
      <sz val="9"/>
      <color rgb="FF000000"/>
      <name val="Tahoma"/>
      <family val="2"/>
    </font>
    <font>
      <sz val="9"/>
      <color rgb="FF000000"/>
      <name val="Tahoma"/>
      <family val="2"/>
    </font>
  </fonts>
  <fills count="12">
    <fill>
      <patternFill patternType="none"/>
    </fill>
    <fill>
      <patternFill patternType="gray125"/>
    </fill>
    <fill>
      <patternFill patternType="solid">
        <fgColor rgb="FFEBF1DE"/>
        <bgColor rgb="FF000000"/>
      </patternFill>
    </fill>
    <fill>
      <patternFill patternType="solid">
        <fgColor rgb="FFBFBFBF"/>
        <bgColor rgb="FF000000"/>
      </patternFill>
    </fill>
    <fill>
      <patternFill patternType="solid">
        <fgColor rgb="FFF2F2F2"/>
        <bgColor rgb="FF000000"/>
      </patternFill>
    </fill>
    <fill>
      <patternFill patternType="solid">
        <fgColor rgb="FF000000"/>
        <bgColor rgb="FF000000"/>
      </patternFill>
    </fill>
    <fill>
      <patternFill patternType="solid">
        <fgColor theme="9" tint="0.79998168889431442"/>
        <bgColor rgb="FF000000"/>
      </patternFill>
    </fill>
    <fill>
      <patternFill patternType="solid">
        <fgColor rgb="FFFFFF00"/>
        <bgColor rgb="FF000000"/>
      </patternFill>
    </fill>
    <fill>
      <patternFill patternType="solid">
        <fgColor rgb="FFDCE6F1"/>
        <bgColor rgb="FF000000"/>
      </patternFill>
    </fill>
    <fill>
      <patternFill patternType="solid">
        <fgColor rgb="FFFFFFFF"/>
        <bgColor rgb="FF000000"/>
      </patternFill>
    </fill>
    <fill>
      <patternFill patternType="solid">
        <fgColor theme="0" tint="-0.249977111117893"/>
        <bgColor indexed="64"/>
      </patternFill>
    </fill>
    <fill>
      <patternFill patternType="solid">
        <fgColor theme="9" tint="0.79998168889431442"/>
        <bgColor indexed="64"/>
      </patternFill>
    </fill>
  </fills>
  <borders count="49">
    <border>
      <left/>
      <right/>
      <top/>
      <bottom/>
      <diagonal/>
    </border>
    <border>
      <left/>
      <right/>
      <top/>
      <bottom style="thin">
        <color rgb="FFFFFFF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rgb="FFFFFFFF"/>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medium">
        <color indexed="64"/>
      </right>
      <top style="thin">
        <color indexed="64"/>
      </top>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0" fontId="3" fillId="0" borderId="0"/>
    <xf numFmtId="0" fontId="6" fillId="0" borderId="0"/>
    <xf numFmtId="43" fontId="6" fillId="0" borderId="0" applyFont="0" applyFill="0" applyBorder="0" applyAlignment="0" applyProtection="0"/>
    <xf numFmtId="9" fontId="6" fillId="0" borderId="0" applyFont="0" applyFill="0" applyBorder="0" applyAlignment="0" applyProtection="0"/>
  </cellStyleXfs>
  <cellXfs count="186">
    <xf numFmtId="0" fontId="0" fillId="0" borderId="0" xfId="0"/>
    <xf numFmtId="0" fontId="3" fillId="0" borderId="0" xfId="2" applyFont="1" applyFill="1" applyBorder="1" applyProtection="1">
      <protection locked="0"/>
    </xf>
    <xf numFmtId="0" fontId="4" fillId="0" borderId="0" xfId="2" applyFont="1" applyFill="1" applyBorder="1" applyAlignment="1" applyProtection="1">
      <alignment horizontal="left"/>
      <protection locked="0"/>
    </xf>
    <xf numFmtId="0" fontId="5" fillId="0" borderId="1" xfId="2" applyFont="1" applyFill="1" applyBorder="1" applyAlignment="1" applyProtection="1">
      <alignment horizontal="right" vertical="top"/>
      <protection locked="0"/>
    </xf>
    <xf numFmtId="0" fontId="7" fillId="0" borderId="0" xfId="3" applyFont="1" applyFill="1" applyBorder="1" applyProtection="1">
      <protection locked="0"/>
    </xf>
    <xf numFmtId="0" fontId="5" fillId="0" borderId="0" xfId="2" applyFont="1" applyFill="1" applyBorder="1" applyAlignment="1" applyProtection="1">
      <alignment horizontal="right" vertical="top"/>
      <protection locked="0"/>
    </xf>
    <xf numFmtId="0" fontId="5" fillId="2" borderId="1" xfId="2" applyFont="1" applyFill="1" applyBorder="1" applyAlignment="1" applyProtection="1">
      <alignment horizontal="right" vertical="top"/>
      <protection locked="0"/>
    </xf>
    <xf numFmtId="0" fontId="5" fillId="2" borderId="0" xfId="2" applyFont="1" applyFill="1" applyBorder="1" applyAlignment="1" applyProtection="1">
      <alignment horizontal="right" vertical="top"/>
      <protection locked="0"/>
    </xf>
    <xf numFmtId="0" fontId="3" fillId="0" borderId="0" xfId="2" applyFont="1" applyFill="1" applyBorder="1" applyAlignment="1" applyProtection="1">
      <alignment horizontal="left"/>
      <protection locked="0"/>
    </xf>
    <xf numFmtId="0" fontId="7" fillId="0" borderId="0" xfId="3" applyFont="1" applyFill="1" applyBorder="1" applyAlignment="1" applyProtection="1">
      <alignment horizontal="left" vertical="top" wrapText="1"/>
      <protection locked="0"/>
    </xf>
    <xf numFmtId="0" fontId="7" fillId="0" borderId="0" xfId="3" applyFont="1" applyFill="1" applyBorder="1" applyAlignment="1" applyProtection="1">
      <alignment wrapText="1"/>
      <protection locked="0"/>
    </xf>
    <xf numFmtId="0" fontId="12" fillId="0" borderId="0" xfId="3" applyFont="1" applyFill="1" applyBorder="1" applyProtection="1">
      <protection locked="0"/>
    </xf>
    <xf numFmtId="43" fontId="12" fillId="0" borderId="0" xfId="4" applyNumberFormat="1" applyFont="1" applyFill="1" applyBorder="1" applyProtection="1">
      <protection locked="0"/>
    </xf>
    <xf numFmtId="0" fontId="12" fillId="3" borderId="5" xfId="3" applyFont="1" applyFill="1" applyBorder="1" applyAlignment="1" applyProtection="1">
      <alignment horizontal="right"/>
      <protection locked="0"/>
    </xf>
    <xf numFmtId="0" fontId="12" fillId="3" borderId="0" xfId="3" applyFont="1" applyFill="1" applyBorder="1" applyAlignment="1" applyProtection="1">
      <alignment horizontal="right"/>
      <protection locked="0"/>
    </xf>
    <xf numFmtId="0" fontId="12" fillId="3" borderId="6" xfId="3" applyFont="1" applyFill="1" applyBorder="1" applyAlignment="1" applyProtection="1">
      <alignment horizontal="right"/>
      <protection locked="0"/>
    </xf>
    <xf numFmtId="0" fontId="7" fillId="0" borderId="5" xfId="3" applyFont="1" applyFill="1" applyBorder="1" applyProtection="1">
      <protection locked="0"/>
    </xf>
    <xf numFmtId="10" fontId="15" fillId="0" borderId="0" xfId="5" applyNumberFormat="1" applyFont="1" applyFill="1" applyBorder="1" applyProtection="1">
      <protection locked="0"/>
    </xf>
    <xf numFmtId="10" fontId="10" fillId="0" borderId="7" xfId="5" applyNumberFormat="1" applyFont="1" applyFill="1" applyBorder="1" applyProtection="1">
      <protection locked="0"/>
    </xf>
    <xf numFmtId="10" fontId="10" fillId="0" borderId="6" xfId="5" applyNumberFormat="1" applyFont="1" applyFill="1" applyBorder="1" applyProtection="1">
      <protection locked="0"/>
    </xf>
    <xf numFmtId="0" fontId="7" fillId="5" borderId="0" xfId="3" applyFont="1" applyFill="1" applyBorder="1" applyProtection="1">
      <protection locked="0"/>
    </xf>
    <xf numFmtId="10" fontId="10" fillId="5" borderId="0" xfId="5" applyNumberFormat="1" applyFont="1" applyFill="1" applyBorder="1" applyProtection="1">
      <protection locked="0"/>
    </xf>
    <xf numFmtId="0" fontId="7" fillId="0" borderId="8" xfId="3" applyFont="1" applyFill="1" applyBorder="1" applyProtection="1">
      <protection locked="0"/>
    </xf>
    <xf numFmtId="0" fontId="7" fillId="5" borderId="9" xfId="3" applyFont="1" applyFill="1" applyBorder="1" applyProtection="1">
      <protection locked="0"/>
    </xf>
    <xf numFmtId="10" fontId="10" fillId="0" borderId="10" xfId="5" applyNumberFormat="1" applyFont="1" applyFill="1" applyBorder="1" applyProtection="1">
      <protection locked="0"/>
    </xf>
    <xf numFmtId="10" fontId="10" fillId="0" borderId="11" xfId="5" applyNumberFormat="1" applyFont="1" applyFill="1" applyBorder="1" applyProtection="1">
      <protection locked="0"/>
    </xf>
    <xf numFmtId="0" fontId="12" fillId="0" borderId="12" xfId="3" applyFont="1" applyFill="1" applyBorder="1" applyProtection="1">
      <protection locked="0"/>
    </xf>
    <xf numFmtId="10" fontId="16" fillId="0" borderId="13" xfId="3" applyNumberFormat="1" applyFont="1" applyFill="1" applyBorder="1" applyProtection="1">
      <protection locked="0"/>
    </xf>
    <xf numFmtId="10" fontId="17" fillId="0" borderId="14" xfId="3" applyNumberFormat="1" applyFont="1" applyFill="1" applyBorder="1" applyProtection="1">
      <protection locked="0"/>
    </xf>
    <xf numFmtId="10" fontId="12" fillId="0" borderId="15" xfId="3" applyNumberFormat="1" applyFont="1" applyFill="1" applyBorder="1" applyProtection="1">
      <protection locked="0"/>
    </xf>
    <xf numFmtId="165" fontId="10" fillId="6" borderId="0" xfId="4" applyNumberFormat="1" applyFont="1" applyFill="1" applyBorder="1" applyProtection="1">
      <protection locked="0"/>
    </xf>
    <xf numFmtId="165" fontId="10" fillId="6" borderId="7" xfId="5" applyNumberFormat="1" applyFont="1" applyFill="1" applyBorder="1" applyProtection="1">
      <protection locked="0"/>
    </xf>
    <xf numFmtId="165" fontId="10" fillId="0" borderId="6" xfId="4" applyNumberFormat="1" applyFont="1" applyFill="1" applyBorder="1" applyProtection="1">
      <protection locked="0"/>
    </xf>
    <xf numFmtId="165" fontId="10" fillId="5" borderId="0" xfId="4" applyNumberFormat="1" applyFont="1" applyFill="1" applyBorder="1" applyProtection="1">
      <protection locked="0"/>
    </xf>
    <xf numFmtId="165" fontId="10" fillId="6" borderId="19" xfId="4" applyNumberFormat="1" applyFont="1" applyFill="1" applyBorder="1" applyProtection="1">
      <protection locked="0"/>
    </xf>
    <xf numFmtId="165" fontId="10" fillId="6" borderId="0" xfId="5" applyNumberFormat="1" applyFont="1" applyFill="1" applyBorder="1" applyProtection="1">
      <protection locked="0"/>
    </xf>
    <xf numFmtId="165" fontId="18" fillId="5" borderId="0" xfId="4" applyNumberFormat="1" applyFont="1" applyFill="1" applyBorder="1" applyProtection="1">
      <protection locked="0"/>
    </xf>
    <xf numFmtId="9" fontId="3" fillId="7" borderId="0" xfId="5" applyFont="1" applyFill="1" applyBorder="1" applyProtection="1">
      <protection locked="0"/>
    </xf>
    <xf numFmtId="9" fontId="7" fillId="7" borderId="0" xfId="3" applyNumberFormat="1" applyFont="1" applyFill="1" applyBorder="1" applyProtection="1">
      <protection locked="0"/>
    </xf>
    <xf numFmtId="9" fontId="7" fillId="0" borderId="0" xfId="3" applyNumberFormat="1" applyFont="1" applyFill="1" applyBorder="1" applyProtection="1">
      <protection locked="0"/>
    </xf>
    <xf numFmtId="165" fontId="10" fillId="5" borderId="9" xfId="4" applyNumberFormat="1" applyFont="1" applyFill="1" applyBorder="1" applyProtection="1">
      <protection locked="0"/>
    </xf>
    <xf numFmtId="165" fontId="18" fillId="5" borderId="9" xfId="4" applyNumberFormat="1" applyFont="1" applyFill="1" applyBorder="1" applyProtection="1">
      <protection locked="0"/>
    </xf>
    <xf numFmtId="165" fontId="10" fillId="0" borderId="11" xfId="4" applyNumberFormat="1" applyFont="1" applyFill="1" applyBorder="1" applyProtection="1">
      <protection locked="0"/>
    </xf>
    <xf numFmtId="0" fontId="12" fillId="0" borderId="20" xfId="3" applyFont="1" applyFill="1" applyBorder="1" applyProtection="1">
      <protection locked="0"/>
    </xf>
    <xf numFmtId="165" fontId="19" fillId="0" borderId="21" xfId="4" applyNumberFormat="1" applyFont="1" applyFill="1" applyBorder="1" applyProtection="1">
      <protection locked="0"/>
    </xf>
    <xf numFmtId="165" fontId="12" fillId="0" borderId="22" xfId="4" applyNumberFormat="1" applyFont="1" applyFill="1" applyBorder="1" applyProtection="1">
      <protection locked="0"/>
    </xf>
    <xf numFmtId="165" fontId="20" fillId="0" borderId="23" xfId="4" applyNumberFormat="1" applyFont="1" applyFill="1" applyBorder="1" applyProtection="1">
      <protection locked="0"/>
    </xf>
    <xf numFmtId="0" fontId="7" fillId="0" borderId="0" xfId="3" applyFont="1" applyFill="1" applyBorder="1" applyAlignment="1" applyProtection="1">
      <alignment horizontal="center" wrapText="1"/>
      <protection locked="0"/>
    </xf>
    <xf numFmtId="0" fontId="7" fillId="0" borderId="0" xfId="3" applyFont="1" applyFill="1" applyBorder="1" applyAlignment="1" applyProtection="1">
      <alignment vertical="top" wrapText="1"/>
      <protection locked="0"/>
    </xf>
    <xf numFmtId="0" fontId="12" fillId="4" borderId="5" xfId="3" applyFont="1" applyFill="1" applyBorder="1" applyAlignment="1" applyProtection="1">
      <alignment horizontal="center"/>
      <protection locked="0"/>
    </xf>
    <xf numFmtId="0" fontId="12" fillId="4" borderId="0" xfId="3" applyFont="1" applyFill="1" applyBorder="1" applyAlignment="1" applyProtection="1">
      <alignment horizontal="center"/>
      <protection locked="0"/>
    </xf>
    <xf numFmtId="0" fontId="12" fillId="4" borderId="6" xfId="3" applyFont="1" applyFill="1" applyBorder="1" applyAlignment="1" applyProtection="1">
      <alignment horizontal="center"/>
      <protection locked="0"/>
    </xf>
    <xf numFmtId="0" fontId="12" fillId="8" borderId="6" xfId="3" applyFont="1" applyFill="1" applyBorder="1" applyAlignment="1" applyProtection="1">
      <alignment horizontal="center"/>
      <protection locked="0"/>
    </xf>
    <xf numFmtId="0" fontId="12" fillId="4" borderId="24" xfId="3" applyFont="1" applyFill="1" applyBorder="1" applyAlignment="1" applyProtection="1">
      <alignment horizontal="center"/>
      <protection locked="0"/>
    </xf>
    <xf numFmtId="0" fontId="12" fillId="4" borderId="25" xfId="3" applyFont="1" applyFill="1" applyBorder="1" applyAlignment="1" applyProtection="1">
      <alignment horizontal="center"/>
      <protection locked="0"/>
    </xf>
    <xf numFmtId="0" fontId="12" fillId="4" borderId="26" xfId="3" applyFont="1" applyFill="1" applyBorder="1" applyAlignment="1" applyProtection="1">
      <alignment horizontal="center"/>
      <protection locked="0"/>
    </xf>
    <xf numFmtId="0" fontId="7" fillId="4" borderId="5" xfId="3" applyFont="1" applyFill="1" applyBorder="1" applyAlignment="1" applyProtection="1">
      <alignment vertical="top"/>
      <protection locked="0"/>
    </xf>
    <xf numFmtId="0" fontId="7" fillId="4" borderId="0" xfId="3" applyFont="1" applyFill="1" applyBorder="1" applyAlignment="1" applyProtection="1">
      <alignment vertical="top"/>
      <protection locked="0"/>
    </xf>
    <xf numFmtId="0" fontId="12" fillId="4" borderId="6" xfId="3" applyFont="1" applyFill="1" applyBorder="1" applyAlignment="1" applyProtection="1">
      <alignment horizontal="center" wrapText="1"/>
      <protection locked="0"/>
    </xf>
    <xf numFmtId="0" fontId="12" fillId="4" borderId="25" xfId="3" applyFont="1" applyFill="1" applyBorder="1" applyAlignment="1" applyProtection="1">
      <alignment horizontal="center" vertical="center"/>
      <protection locked="0"/>
    </xf>
    <xf numFmtId="0" fontId="12" fillId="4" borderId="26" xfId="3" applyFont="1" applyFill="1" applyBorder="1" applyAlignment="1" applyProtection="1">
      <alignment horizontal="center" vertical="center" wrapText="1"/>
      <protection locked="0"/>
    </xf>
    <xf numFmtId="0" fontId="7" fillId="0" borderId="5" xfId="3" applyFont="1" applyFill="1" applyBorder="1" applyAlignment="1" applyProtection="1">
      <alignment vertical="top"/>
      <protection locked="0"/>
    </xf>
    <xf numFmtId="0" fontId="7" fillId="0" borderId="0" xfId="3" applyFont="1" applyFill="1" applyBorder="1" applyAlignment="1" applyProtection="1">
      <alignment vertical="top"/>
      <protection locked="0"/>
    </xf>
    <xf numFmtId="0" fontId="12" fillId="2" borderId="0" xfId="3" applyFont="1" applyFill="1" applyBorder="1" applyAlignment="1" applyProtection="1">
      <alignment vertical="top"/>
      <protection locked="0"/>
    </xf>
    <xf numFmtId="0" fontId="12" fillId="0" borderId="0" xfId="3" applyFont="1" applyFill="1" applyBorder="1" applyAlignment="1" applyProtection="1">
      <alignment vertical="top"/>
      <protection locked="0"/>
    </xf>
    <xf numFmtId="0" fontId="12" fillId="0" borderId="6" xfId="3" applyFont="1" applyFill="1" applyBorder="1" applyAlignment="1" applyProtection="1">
      <alignment horizontal="center" vertical="top" wrapText="1"/>
      <protection locked="0"/>
    </xf>
    <xf numFmtId="0" fontId="12" fillId="2" borderId="27" xfId="3" applyFont="1" applyFill="1" applyBorder="1" applyAlignment="1" applyProtection="1">
      <alignment vertical="top"/>
      <protection locked="0"/>
    </xf>
    <xf numFmtId="166" fontId="12" fillId="2" borderId="0" xfId="1" applyNumberFormat="1" applyFont="1" applyFill="1" applyBorder="1" applyAlignment="1" applyProtection="1">
      <alignment vertical="top"/>
      <protection locked="0"/>
    </xf>
    <xf numFmtId="166" fontId="12" fillId="0" borderId="0" xfId="1" applyNumberFormat="1" applyFont="1" applyFill="1" applyBorder="1" applyAlignment="1" applyProtection="1">
      <alignment vertical="top"/>
      <protection locked="0"/>
    </xf>
    <xf numFmtId="0" fontId="7" fillId="0" borderId="8" xfId="3" applyFont="1" applyFill="1" applyBorder="1" applyAlignment="1" applyProtection="1">
      <alignment vertical="top"/>
      <protection locked="0"/>
    </xf>
    <xf numFmtId="0" fontId="7" fillId="0" borderId="9" xfId="3" applyFont="1" applyFill="1" applyBorder="1" applyAlignment="1" applyProtection="1">
      <alignment vertical="top"/>
      <protection locked="0"/>
    </xf>
    <xf numFmtId="166" fontId="12" fillId="2" borderId="9" xfId="1" applyNumberFormat="1" applyFont="1" applyFill="1" applyBorder="1" applyAlignment="1" applyProtection="1">
      <alignment vertical="top"/>
      <protection locked="0"/>
    </xf>
    <xf numFmtId="166" fontId="12" fillId="0" borderId="9" xfId="1" applyNumberFormat="1" applyFont="1" applyFill="1" applyBorder="1" applyAlignment="1" applyProtection="1">
      <alignment vertical="top"/>
      <protection locked="0"/>
    </xf>
    <xf numFmtId="0" fontId="12" fillId="0" borderId="11" xfId="3" applyFont="1" applyFill="1" applyBorder="1" applyAlignment="1" applyProtection="1">
      <alignment horizontal="center" vertical="top" wrapText="1"/>
      <protection locked="0"/>
    </xf>
    <xf numFmtId="166" fontId="7" fillId="0" borderId="21" xfId="1" applyNumberFormat="1" applyFont="1" applyFill="1" applyBorder="1" applyProtection="1">
      <protection locked="0"/>
    </xf>
    <xf numFmtId="10" fontId="22" fillId="0" borderId="23" xfId="5" applyNumberFormat="1" applyFont="1" applyFill="1" applyBorder="1" applyProtection="1">
      <protection locked="0"/>
    </xf>
    <xf numFmtId="0" fontId="12" fillId="0" borderId="0" xfId="3" applyFont="1" applyFill="1" applyBorder="1" applyAlignment="1" applyProtection="1">
      <alignment vertical="top" wrapText="1"/>
      <protection locked="0"/>
    </xf>
    <xf numFmtId="10" fontId="22" fillId="0" borderId="0" xfId="5" applyNumberFormat="1" applyFont="1" applyFill="1" applyBorder="1" applyProtection="1">
      <protection locked="0"/>
    </xf>
    <xf numFmtId="0" fontId="12" fillId="0" borderId="2" xfId="3" applyFont="1" applyFill="1" applyBorder="1" applyAlignment="1" applyProtection="1">
      <alignment vertical="top" wrapText="1"/>
      <protection locked="0"/>
    </xf>
    <xf numFmtId="0" fontId="12" fillId="0" borderId="3" xfId="3" applyFont="1" applyFill="1" applyBorder="1" applyAlignment="1" applyProtection="1">
      <alignment horizontal="center" vertical="center" wrapText="1"/>
      <protection locked="0"/>
    </xf>
    <xf numFmtId="0" fontId="17" fillId="0" borderId="3" xfId="4" applyNumberFormat="1" applyFont="1" applyFill="1" applyBorder="1" applyAlignment="1" applyProtection="1">
      <alignment horizontal="center" vertical="center"/>
      <protection locked="0"/>
    </xf>
    <xf numFmtId="0" fontId="7" fillId="0" borderId="4" xfId="3" applyFont="1" applyFill="1" applyBorder="1" applyProtection="1">
      <protection locked="0"/>
    </xf>
    <xf numFmtId="0" fontId="17" fillId="0" borderId="5" xfId="3" applyFont="1" applyFill="1" applyBorder="1" applyAlignment="1" applyProtection="1">
      <alignment horizontal="left" vertical="center" wrapText="1"/>
      <protection locked="0"/>
    </xf>
    <xf numFmtId="0" fontId="12" fillId="0" borderId="28" xfId="3" applyFont="1" applyFill="1" applyBorder="1" applyAlignment="1" applyProtection="1">
      <alignment horizontal="center" vertical="center" wrapText="1"/>
      <protection locked="0"/>
    </xf>
    <xf numFmtId="0" fontId="12" fillId="8" borderId="28" xfId="3" applyFont="1" applyFill="1" applyBorder="1" applyAlignment="1" applyProtection="1">
      <alignment horizontal="center" vertical="center" wrapText="1"/>
      <protection locked="0"/>
    </xf>
    <xf numFmtId="10" fontId="22" fillId="0" borderId="6" xfId="5" applyNumberFormat="1" applyFont="1" applyFill="1" applyBorder="1" applyAlignment="1" applyProtection="1">
      <alignment horizontal="center" vertical="center" wrapText="1"/>
      <protection locked="0"/>
    </xf>
    <xf numFmtId="0" fontId="23" fillId="0" borderId="20" xfId="3" applyFont="1" applyFill="1" applyBorder="1" applyAlignment="1" applyProtection="1">
      <alignment horizontal="left" vertical="top" wrapText="1"/>
      <protection locked="0"/>
    </xf>
    <xf numFmtId="0" fontId="24" fillId="9" borderId="21" xfId="3" applyFont="1" applyFill="1" applyBorder="1" applyAlignment="1" applyProtection="1">
      <alignment vertical="top" wrapText="1"/>
      <protection locked="0"/>
    </xf>
    <xf numFmtId="0" fontId="25" fillId="9" borderId="21" xfId="3" applyFont="1" applyFill="1" applyBorder="1" applyAlignment="1" applyProtection="1">
      <alignment vertical="top" wrapText="1"/>
      <protection locked="0"/>
    </xf>
    <xf numFmtId="0" fontId="24" fillId="0" borderId="21" xfId="3" applyFont="1" applyFill="1" applyBorder="1" applyAlignment="1" applyProtection="1">
      <alignment vertical="top" wrapText="1"/>
      <protection locked="0"/>
    </xf>
    <xf numFmtId="0" fontId="25" fillId="0" borderId="21" xfId="3" applyFont="1" applyFill="1" applyBorder="1" applyAlignment="1" applyProtection="1">
      <alignment vertical="top" wrapText="1"/>
      <protection locked="0"/>
    </xf>
    <xf numFmtId="0" fontId="25" fillId="9" borderId="29" xfId="3" applyFont="1" applyFill="1" applyBorder="1" applyAlignment="1" applyProtection="1">
      <alignment horizontal="left" vertical="top" wrapText="1"/>
      <protection locked="0"/>
    </xf>
    <xf numFmtId="0" fontId="24" fillId="9" borderId="29" xfId="3" applyFont="1" applyFill="1" applyBorder="1" applyAlignment="1" applyProtection="1">
      <alignment horizontal="left" vertical="top" wrapText="1"/>
      <protection locked="0"/>
    </xf>
    <xf numFmtId="0" fontId="23" fillId="0" borderId="0" xfId="3" applyFont="1" applyFill="1" applyBorder="1" applyAlignment="1" applyProtection="1">
      <alignment horizontal="left" vertical="top" wrapText="1"/>
      <protection locked="0"/>
    </xf>
    <xf numFmtId="0" fontId="24" fillId="0" borderId="0" xfId="3" applyFont="1" applyFill="1" applyBorder="1" applyAlignment="1" applyProtection="1">
      <alignment vertical="top" wrapText="1"/>
      <protection locked="0"/>
    </xf>
    <xf numFmtId="0" fontId="21" fillId="0" borderId="0" xfId="3" applyFont="1" applyFill="1" applyBorder="1" applyAlignment="1" applyProtection="1">
      <alignment horizontal="center" vertical="top" wrapText="1"/>
      <protection locked="0"/>
    </xf>
    <xf numFmtId="0" fontId="7" fillId="0" borderId="30" xfId="3" applyFont="1" applyFill="1" applyBorder="1" applyProtection="1">
      <protection locked="0"/>
    </xf>
    <xf numFmtId="0" fontId="12" fillId="4" borderId="3" xfId="3" applyFont="1" applyFill="1" applyBorder="1" applyAlignment="1" applyProtection="1">
      <alignment horizontal="center" vertical="center"/>
      <protection locked="0"/>
    </xf>
    <xf numFmtId="0" fontId="12" fillId="4" borderId="3" xfId="3" applyFont="1" applyFill="1" applyBorder="1" applyAlignment="1" applyProtection="1">
      <alignment horizontal="center"/>
      <protection locked="0"/>
    </xf>
    <xf numFmtId="0" fontId="12" fillId="4" borderId="31" xfId="3" applyFont="1" applyFill="1" applyBorder="1" applyAlignment="1" applyProtection="1">
      <alignment horizontal="center"/>
      <protection locked="0"/>
    </xf>
    <xf numFmtId="0" fontId="12" fillId="4" borderId="4" xfId="3" applyFont="1" applyFill="1" applyBorder="1" applyAlignment="1" applyProtection="1">
      <alignment horizontal="center" vertical="center"/>
      <protection locked="0"/>
    </xf>
    <xf numFmtId="0" fontId="7" fillId="3" borderId="16" xfId="3" applyFont="1" applyFill="1" applyBorder="1" applyAlignment="1" applyProtection="1">
      <alignment wrapText="1"/>
      <protection locked="0"/>
    </xf>
    <xf numFmtId="43" fontId="7" fillId="3" borderId="17" xfId="3" applyNumberFormat="1" applyFont="1" applyFill="1" applyBorder="1" applyAlignment="1" applyProtection="1">
      <alignment horizontal="center" vertical="center"/>
      <protection locked="0"/>
    </xf>
    <xf numFmtId="43" fontId="7" fillId="3" borderId="18" xfId="3" applyNumberFormat="1" applyFont="1" applyFill="1" applyBorder="1" applyAlignment="1" applyProtection="1">
      <alignment horizontal="center" vertical="center"/>
      <protection locked="0"/>
    </xf>
    <xf numFmtId="0" fontId="4" fillId="0" borderId="32" xfId="3" applyFont="1" applyFill="1" applyBorder="1" applyAlignment="1" applyProtection="1">
      <alignment wrapText="1"/>
      <protection locked="0"/>
    </xf>
    <xf numFmtId="43" fontId="7" fillId="0" borderId="33" xfId="4" applyFont="1" applyFill="1" applyBorder="1" applyAlignment="1" applyProtection="1">
      <alignment horizontal="center" vertical="center"/>
      <protection locked="0"/>
    </xf>
    <xf numFmtId="43" fontId="7" fillId="0" borderId="34" xfId="4" applyFont="1" applyFill="1" applyBorder="1" applyAlignment="1" applyProtection="1">
      <alignment horizontal="center" vertical="center"/>
      <protection locked="0"/>
    </xf>
    <xf numFmtId="166" fontId="7" fillId="0" borderId="34" xfId="4" applyNumberFormat="1" applyFont="1" applyFill="1" applyBorder="1" applyAlignment="1" applyProtection="1">
      <alignment horizontal="center" vertical="center"/>
      <protection locked="0"/>
    </xf>
    <xf numFmtId="166" fontId="7" fillId="10" borderId="34" xfId="3" applyNumberFormat="1" applyFont="1" applyFill="1" applyBorder="1" applyAlignment="1" applyProtection="1">
      <alignment horizontal="center" vertical="center"/>
      <protection locked="0"/>
    </xf>
    <xf numFmtId="166" fontId="7" fillId="10" borderId="35" xfId="3" applyNumberFormat="1" applyFont="1" applyFill="1" applyBorder="1" applyAlignment="1" applyProtection="1">
      <alignment horizontal="center" vertical="center"/>
      <protection locked="0"/>
    </xf>
    <xf numFmtId="166" fontId="12" fillId="0" borderId="36" xfId="4" applyNumberFormat="1" applyFont="1" applyFill="1" applyBorder="1" applyAlignment="1" applyProtection="1">
      <alignment horizontal="center" vertical="center"/>
      <protection locked="0"/>
    </xf>
    <xf numFmtId="0" fontId="7" fillId="3" borderId="8" xfId="3" applyFont="1" applyFill="1" applyBorder="1" applyAlignment="1" applyProtection="1">
      <alignment wrapText="1"/>
      <protection locked="0"/>
    </xf>
    <xf numFmtId="43" fontId="7" fillId="3" borderId="37" xfId="4" applyFont="1" applyFill="1" applyBorder="1" applyAlignment="1" applyProtection="1">
      <alignment horizontal="center" vertical="center"/>
      <protection locked="0"/>
    </xf>
    <xf numFmtId="43" fontId="7" fillId="3" borderId="0" xfId="4" applyFont="1" applyFill="1" applyBorder="1" applyAlignment="1" applyProtection="1">
      <alignment horizontal="center" vertical="center"/>
      <protection locked="0"/>
    </xf>
    <xf numFmtId="166" fontId="7" fillId="3" borderId="0" xfId="4" applyNumberFormat="1" applyFont="1" applyFill="1" applyBorder="1" applyAlignment="1" applyProtection="1">
      <alignment horizontal="center" vertical="center"/>
      <protection locked="0"/>
    </xf>
    <xf numFmtId="166" fontId="7" fillId="3" borderId="37" xfId="3" applyNumberFormat="1" applyFont="1" applyFill="1" applyBorder="1" applyAlignment="1" applyProtection="1">
      <alignment horizontal="center" vertical="center"/>
      <protection locked="0"/>
    </xf>
    <xf numFmtId="166" fontId="7" fillId="3" borderId="38" xfId="3" applyNumberFormat="1" applyFont="1" applyFill="1" applyBorder="1" applyAlignment="1" applyProtection="1">
      <alignment horizontal="center" vertical="center"/>
      <protection locked="0"/>
    </xf>
    <xf numFmtId="0" fontId="3" fillId="9" borderId="39" xfId="3" applyFont="1" applyFill="1" applyBorder="1" applyAlignment="1" applyProtection="1">
      <alignment wrapText="1"/>
      <protection locked="0"/>
    </xf>
    <xf numFmtId="43" fontId="22" fillId="0" borderId="40" xfId="4" applyFont="1" applyFill="1" applyBorder="1" applyAlignment="1" applyProtection="1">
      <alignment horizontal="center" vertical="center"/>
      <protection locked="0"/>
    </xf>
    <xf numFmtId="43" fontId="22" fillId="0" borderId="13" xfId="4" applyFont="1" applyFill="1" applyBorder="1" applyAlignment="1" applyProtection="1">
      <alignment horizontal="center" vertical="center"/>
      <protection locked="0"/>
    </xf>
    <xf numFmtId="166" fontId="22" fillId="0" borderId="13" xfId="4" applyNumberFormat="1" applyFont="1" applyFill="1" applyBorder="1" applyAlignment="1" applyProtection="1">
      <alignment horizontal="center" vertical="center"/>
      <protection locked="0"/>
    </xf>
    <xf numFmtId="166" fontId="22" fillId="10" borderId="13" xfId="4" applyNumberFormat="1" applyFont="1" applyFill="1" applyBorder="1" applyAlignment="1" applyProtection="1">
      <alignment horizontal="center" vertical="center"/>
      <protection locked="0"/>
    </xf>
    <xf numFmtId="166" fontId="22" fillId="10" borderId="41" xfId="4" applyNumberFormat="1" applyFont="1" applyFill="1" applyBorder="1" applyAlignment="1" applyProtection="1">
      <alignment horizontal="center" vertical="center"/>
      <protection locked="0"/>
    </xf>
    <xf numFmtId="166" fontId="22" fillId="9" borderId="42" xfId="4" applyNumberFormat="1" applyFont="1" applyFill="1" applyBorder="1" applyAlignment="1" applyProtection="1">
      <alignment horizontal="center" vertical="center"/>
      <protection locked="0"/>
    </xf>
    <xf numFmtId="0" fontId="3" fillId="9" borderId="24" xfId="3" applyFont="1" applyFill="1" applyBorder="1" applyAlignment="1" applyProtection="1">
      <alignment wrapText="1"/>
      <protection locked="0"/>
    </xf>
    <xf numFmtId="43" fontId="22" fillId="10" borderId="43" xfId="4" applyFont="1" applyFill="1" applyBorder="1" applyAlignment="1" applyProtection="1">
      <alignment horizontal="center" vertical="center"/>
      <protection locked="0"/>
    </xf>
    <xf numFmtId="43" fontId="22" fillId="10" borderId="25" xfId="4" applyFont="1" applyFill="1" applyBorder="1" applyAlignment="1" applyProtection="1">
      <alignment horizontal="center" vertical="center"/>
      <protection locked="0"/>
    </xf>
    <xf numFmtId="166" fontId="22" fillId="10" borderId="25" xfId="4" applyNumberFormat="1" applyFont="1" applyFill="1" applyBorder="1" applyAlignment="1" applyProtection="1">
      <alignment horizontal="center" vertical="center"/>
      <protection locked="0"/>
    </xf>
    <xf numFmtId="166" fontId="22" fillId="11" borderId="25" xfId="4" applyNumberFormat="1" applyFont="1" applyFill="1" applyBorder="1" applyAlignment="1" applyProtection="1">
      <alignment horizontal="center" vertical="center"/>
      <protection locked="0"/>
    </xf>
    <xf numFmtId="166" fontId="22" fillId="9" borderId="44" xfId="4" applyNumberFormat="1" applyFont="1" applyFill="1" applyBorder="1" applyAlignment="1" applyProtection="1">
      <alignment horizontal="center" vertical="center"/>
      <protection locked="0"/>
    </xf>
    <xf numFmtId="0" fontId="4" fillId="9" borderId="24" xfId="3" applyFont="1" applyFill="1" applyBorder="1" applyAlignment="1" applyProtection="1">
      <alignment wrapText="1"/>
      <protection locked="0"/>
    </xf>
    <xf numFmtId="43" fontId="22" fillId="0" borderId="43" xfId="4" applyFont="1" applyFill="1" applyBorder="1" applyAlignment="1" applyProtection="1">
      <alignment horizontal="center" vertical="center"/>
      <protection locked="0"/>
    </xf>
    <xf numFmtId="43" fontId="22" fillId="0" borderId="25" xfId="4" applyFont="1" applyFill="1" applyBorder="1" applyAlignment="1" applyProtection="1">
      <alignment horizontal="center" vertical="center"/>
      <protection locked="0"/>
    </xf>
    <xf numFmtId="166" fontId="22" fillId="0" borderId="25" xfId="4" applyNumberFormat="1" applyFont="1" applyFill="1" applyBorder="1" applyAlignment="1" applyProtection="1">
      <alignment horizontal="center" vertical="center"/>
      <protection locked="0"/>
    </xf>
    <xf numFmtId="166" fontId="26" fillId="9" borderId="44" xfId="4" applyNumberFormat="1" applyFont="1" applyFill="1" applyBorder="1" applyAlignment="1" applyProtection="1">
      <alignment horizontal="center" vertical="center"/>
      <protection locked="0"/>
    </xf>
    <xf numFmtId="167" fontId="22" fillId="3" borderId="17" xfId="4" applyNumberFormat="1" applyFont="1" applyFill="1" applyBorder="1" applyAlignment="1" applyProtection="1">
      <alignment horizontal="center" vertical="center"/>
      <protection locked="0"/>
    </xf>
    <xf numFmtId="166" fontId="22" fillId="3" borderId="17" xfId="4" applyNumberFormat="1" applyFont="1" applyFill="1" applyBorder="1" applyAlignment="1" applyProtection="1">
      <alignment horizontal="center" vertical="center"/>
      <protection locked="0"/>
    </xf>
    <xf numFmtId="166" fontId="22" fillId="3" borderId="25" xfId="4" applyNumberFormat="1" applyFont="1" applyFill="1" applyBorder="1" applyAlignment="1" applyProtection="1">
      <alignment horizontal="center" vertical="center"/>
      <protection locked="0"/>
    </xf>
    <xf numFmtId="166" fontId="22" fillId="3" borderId="18" xfId="4" applyNumberFormat="1" applyFont="1" applyFill="1" applyBorder="1" applyAlignment="1" applyProtection="1">
      <alignment horizontal="center" vertical="center"/>
      <protection locked="0"/>
    </xf>
    <xf numFmtId="0" fontId="7" fillId="0" borderId="45" xfId="3" applyFont="1" applyFill="1" applyBorder="1" applyAlignment="1" applyProtection="1">
      <alignment vertical="center" wrapText="1"/>
      <protection locked="0"/>
    </xf>
    <xf numFmtId="168" fontId="22" fillId="2" borderId="0" xfId="5" applyNumberFormat="1" applyFont="1" applyFill="1" applyBorder="1" applyAlignment="1" applyProtection="1">
      <alignment horizontal="center" vertical="center"/>
      <protection locked="0"/>
    </xf>
    <xf numFmtId="167" fontId="22" fillId="0" borderId="0" xfId="4" applyNumberFormat="1" applyFont="1" applyFill="1" applyBorder="1" applyAlignment="1" applyProtection="1">
      <alignment horizontal="center" vertical="center"/>
      <protection locked="0"/>
    </xf>
    <xf numFmtId="166" fontId="27" fillId="0" borderId="0" xfId="4" applyNumberFormat="1" applyFont="1" applyFill="1" applyBorder="1" applyAlignment="1" applyProtection="1">
      <alignment horizontal="center" vertical="center"/>
      <protection locked="0"/>
    </xf>
    <xf numFmtId="166" fontId="22" fillId="0" borderId="0" xfId="4" applyNumberFormat="1" applyFont="1" applyFill="1" applyBorder="1" applyAlignment="1" applyProtection="1">
      <alignment horizontal="center" vertical="center"/>
      <protection locked="0"/>
    </xf>
    <xf numFmtId="166" fontId="22" fillId="0" borderId="35" xfId="4" applyNumberFormat="1" applyFont="1" applyFill="1" applyBorder="1" applyAlignment="1" applyProtection="1">
      <alignment horizontal="center" vertical="center"/>
      <protection locked="0"/>
    </xf>
    <xf numFmtId="166" fontId="22" fillId="0" borderId="6" xfId="4" applyNumberFormat="1" applyFont="1" applyFill="1" applyBorder="1" applyAlignment="1" applyProtection="1">
      <alignment horizontal="center" vertical="center"/>
      <protection locked="0"/>
    </xf>
    <xf numFmtId="0" fontId="4" fillId="9" borderId="46" xfId="3" applyFont="1" applyFill="1" applyBorder="1" applyAlignment="1" applyProtection="1">
      <alignment wrapText="1"/>
      <protection locked="0"/>
    </xf>
    <xf numFmtId="43" fontId="22" fillId="0" borderId="21" xfId="4" applyFont="1" applyFill="1" applyBorder="1" applyAlignment="1" applyProtection="1">
      <alignment horizontal="center" vertical="center"/>
      <protection locked="0"/>
    </xf>
    <xf numFmtId="166" fontId="22" fillId="0" borderId="21" xfId="4" applyNumberFormat="1" applyFont="1" applyFill="1" applyBorder="1" applyAlignment="1" applyProtection="1">
      <alignment horizontal="center" vertical="center"/>
      <protection locked="0"/>
    </xf>
    <xf numFmtId="166" fontId="22" fillId="10" borderId="21" xfId="4" applyNumberFormat="1" applyFont="1" applyFill="1" applyBorder="1" applyAlignment="1" applyProtection="1">
      <alignment horizontal="center" vertical="center"/>
      <protection locked="0"/>
    </xf>
    <xf numFmtId="166" fontId="22" fillId="10" borderId="47" xfId="4" applyNumberFormat="1" applyFont="1" applyFill="1" applyBorder="1" applyAlignment="1" applyProtection="1">
      <alignment horizontal="center" vertical="center"/>
      <protection locked="0"/>
    </xf>
    <xf numFmtId="166" fontId="26" fillId="9" borderId="48" xfId="4" applyNumberFormat="1" applyFont="1" applyFill="1" applyBorder="1" applyAlignment="1" applyProtection="1">
      <alignment horizontal="center" vertical="center"/>
      <protection locked="0"/>
    </xf>
    <xf numFmtId="43" fontId="22" fillId="0" borderId="0" xfId="4" applyNumberFormat="1" applyFont="1" applyFill="1" applyBorder="1" applyAlignment="1" applyProtection="1">
      <alignment horizontal="center" vertical="center"/>
      <protection locked="0"/>
    </xf>
    <xf numFmtId="0" fontId="25" fillId="0" borderId="0" xfId="3" applyFont="1" applyFill="1" applyBorder="1" applyAlignment="1" applyProtection="1">
      <alignment horizontal="left" vertical="top" wrapText="1"/>
      <protection locked="0"/>
    </xf>
    <xf numFmtId="0" fontId="3" fillId="4" borderId="24" xfId="3" applyFont="1" applyFill="1" applyBorder="1" applyAlignment="1" applyProtection="1">
      <alignment vertical="top" wrapText="1"/>
      <protection locked="0"/>
    </xf>
    <xf numFmtId="0" fontId="7" fillId="4" borderId="25" xfId="3" applyFont="1" applyFill="1" applyBorder="1" applyAlignment="1" applyProtection="1">
      <alignment vertical="top" wrapText="1"/>
      <protection locked="0"/>
    </xf>
    <xf numFmtId="0" fontId="17" fillId="0" borderId="20" xfId="3" applyFont="1" applyFill="1" applyBorder="1" applyAlignment="1" applyProtection="1">
      <alignment vertical="top" wrapText="1"/>
      <protection locked="0"/>
    </xf>
    <xf numFmtId="0" fontId="17" fillId="0" borderId="21" xfId="3" applyFont="1" applyFill="1" applyBorder="1" applyAlignment="1" applyProtection="1">
      <alignment vertical="top" wrapText="1"/>
      <protection locked="0"/>
    </xf>
    <xf numFmtId="0" fontId="7" fillId="0" borderId="0" xfId="3" applyFont="1" applyFill="1" applyBorder="1" applyAlignment="1" applyProtection="1">
      <alignment horizontal="left" vertical="top" wrapText="1"/>
      <protection locked="0"/>
    </xf>
    <xf numFmtId="0" fontId="10" fillId="0" borderId="0" xfId="3" applyFont="1" applyFill="1" applyBorder="1" applyAlignment="1" applyProtection="1">
      <alignment horizontal="left" vertical="top" wrapText="1"/>
      <protection locked="0"/>
    </xf>
    <xf numFmtId="0" fontId="17" fillId="0" borderId="0" xfId="3" applyFont="1" applyFill="1" applyBorder="1" applyAlignment="1" applyProtection="1">
      <alignment horizontal="center" vertical="top" wrapText="1"/>
      <protection locked="0"/>
    </xf>
    <xf numFmtId="0" fontId="21" fillId="0" borderId="0" xfId="3" applyFont="1" applyFill="1" applyBorder="1" applyAlignment="1" applyProtection="1">
      <alignment horizontal="center" vertical="top" wrapText="1"/>
      <protection locked="0"/>
    </xf>
    <xf numFmtId="0" fontId="12" fillId="4" borderId="5" xfId="3" applyFont="1" applyFill="1" applyBorder="1" applyAlignment="1" applyProtection="1">
      <alignment horizontal="left" vertical="center"/>
      <protection locked="0"/>
    </xf>
    <xf numFmtId="0" fontId="12" fillId="4" borderId="0" xfId="3" applyFont="1" applyFill="1" applyBorder="1" applyAlignment="1" applyProtection="1">
      <alignment horizontal="left" vertical="center"/>
      <protection locked="0"/>
    </xf>
    <xf numFmtId="0" fontId="13" fillId="0" borderId="0" xfId="3" applyFont="1" applyFill="1" applyBorder="1" applyAlignment="1" applyProtection="1">
      <alignment horizontal="left" vertical="top" wrapText="1"/>
      <protection locked="0"/>
    </xf>
    <xf numFmtId="0" fontId="12" fillId="3" borderId="2" xfId="3" applyFont="1" applyFill="1" applyBorder="1" applyAlignment="1" applyProtection="1">
      <alignment horizontal="center" vertical="top"/>
      <protection locked="0"/>
    </xf>
    <xf numFmtId="0" fontId="12" fillId="3" borderId="3" xfId="3" applyFont="1" applyFill="1" applyBorder="1" applyAlignment="1" applyProtection="1">
      <alignment horizontal="center" vertical="top"/>
      <protection locked="0"/>
    </xf>
    <xf numFmtId="0" fontId="12" fillId="3" borderId="4" xfId="3" applyFont="1" applyFill="1" applyBorder="1" applyAlignment="1" applyProtection="1">
      <alignment horizontal="center" vertical="top"/>
      <protection locked="0"/>
    </xf>
    <xf numFmtId="164" fontId="10" fillId="2" borderId="5" xfId="4" applyNumberFormat="1" applyFont="1" applyFill="1" applyBorder="1" applyAlignment="1" applyProtection="1">
      <alignment horizontal="center" vertical="top"/>
      <protection locked="0"/>
    </xf>
    <xf numFmtId="164" fontId="10" fillId="2" borderId="0" xfId="4" applyNumberFormat="1" applyFont="1" applyFill="1" applyBorder="1" applyAlignment="1" applyProtection="1">
      <alignment horizontal="center" vertical="top"/>
      <protection locked="0"/>
    </xf>
    <xf numFmtId="164" fontId="10" fillId="2" borderId="6" xfId="4" applyNumberFormat="1" applyFont="1" applyFill="1" applyBorder="1" applyAlignment="1" applyProtection="1">
      <alignment horizontal="center" vertical="top"/>
      <protection locked="0"/>
    </xf>
    <xf numFmtId="0" fontId="12" fillId="4" borderId="5" xfId="3" applyFont="1" applyFill="1" applyBorder="1" applyAlignment="1" applyProtection="1">
      <alignment horizontal="center" vertical="top"/>
      <protection locked="0"/>
    </xf>
    <xf numFmtId="0" fontId="12" fillId="4" borderId="0" xfId="3" applyFont="1" applyFill="1" applyBorder="1" applyAlignment="1" applyProtection="1">
      <alignment horizontal="center" vertical="top"/>
      <protection locked="0"/>
    </xf>
    <xf numFmtId="0" fontId="12" fillId="4" borderId="6" xfId="3" applyFont="1" applyFill="1" applyBorder="1" applyAlignment="1" applyProtection="1">
      <alignment horizontal="center" vertical="top"/>
      <protection locked="0"/>
    </xf>
    <xf numFmtId="0" fontId="12" fillId="4" borderId="16" xfId="3" applyFont="1" applyFill="1" applyBorder="1" applyAlignment="1" applyProtection="1">
      <alignment horizontal="center" vertical="center"/>
      <protection locked="0"/>
    </xf>
    <xf numFmtId="0" fontId="12" fillId="4" borderId="17" xfId="3" applyFont="1" applyFill="1" applyBorder="1" applyAlignment="1" applyProtection="1">
      <alignment horizontal="center" vertical="center"/>
      <protection locked="0"/>
    </xf>
    <xf numFmtId="0" fontId="12" fillId="4" borderId="18" xfId="3" applyFont="1" applyFill="1" applyBorder="1" applyAlignment="1" applyProtection="1">
      <alignment horizontal="center" vertical="center"/>
      <protection locked="0"/>
    </xf>
    <xf numFmtId="0" fontId="7" fillId="0" borderId="3" xfId="3" applyFont="1" applyFill="1" applyBorder="1" applyAlignment="1" applyProtection="1">
      <alignment horizontal="center" wrapText="1"/>
      <protection locked="0"/>
    </xf>
    <xf numFmtId="0" fontId="12" fillId="0" borderId="0" xfId="3" applyFont="1" applyFill="1" applyBorder="1" applyAlignment="1" applyProtection="1">
      <alignment horizontal="left" vertical="top" wrapText="1"/>
      <protection locked="0"/>
    </xf>
    <xf numFmtId="0" fontId="21" fillId="0" borderId="0" xfId="3" applyFont="1" applyFill="1" applyBorder="1" applyAlignment="1" applyProtection="1">
      <alignment horizontal="center"/>
      <protection locked="0"/>
    </xf>
    <xf numFmtId="0" fontId="3" fillId="0" borderId="0" xfId="3" applyFont="1" applyFill="1" applyBorder="1" applyAlignment="1" applyProtection="1">
      <alignment horizontal="left" vertical="top" wrapText="1"/>
      <protection locked="0"/>
    </xf>
    <xf numFmtId="0" fontId="12" fillId="4" borderId="2" xfId="3" applyFont="1" applyFill="1" applyBorder="1" applyAlignment="1" applyProtection="1">
      <alignment horizontal="center"/>
      <protection locked="0"/>
    </xf>
    <xf numFmtId="0" fontId="12" fillId="4" borderId="3" xfId="3" applyFont="1" applyFill="1" applyBorder="1" applyAlignment="1" applyProtection="1">
      <alignment horizontal="center"/>
      <protection locked="0"/>
    </xf>
    <xf numFmtId="0" fontId="12" fillId="4" borderId="4" xfId="3" applyFont="1" applyFill="1" applyBorder="1" applyAlignment="1" applyProtection="1">
      <alignment horizontal="center"/>
      <protection locked="0"/>
    </xf>
    <xf numFmtId="0" fontId="11" fillId="0" borderId="0" xfId="3" applyFont="1" applyFill="1" applyBorder="1" applyAlignment="1" applyProtection="1">
      <alignment horizontal="center" vertical="top"/>
      <protection locked="0"/>
    </xf>
    <xf numFmtId="0" fontId="8" fillId="0" borderId="0" xfId="2" applyFont="1" applyFill="1" applyBorder="1" applyAlignment="1" applyProtection="1">
      <alignment horizontal="center"/>
      <protection locked="0"/>
    </xf>
  </cellXfs>
  <cellStyles count="6">
    <cellStyle name="Comma" xfId="1" builtinId="3"/>
    <cellStyle name="Comma 3 2 2" xfId="4"/>
    <cellStyle name="Normal" xfId="0" builtinId="0"/>
    <cellStyle name="Normal 2" xfId="2"/>
    <cellStyle name="Normal 5 2 2" xfId="3"/>
    <cellStyle name="Percent 3 2 2" xfId="5"/>
  </cellStyles>
  <dxfs count="2">
    <dxf>
      <font>
        <color auto="1"/>
      </font>
      <fill>
        <patternFill>
          <bgColor rgb="FFFF0000"/>
        </patternFill>
      </fill>
    </dxf>
    <dxf>
      <font>
        <color rgb="FF0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bacon/Documents/PUC%20-%20SSM/2018%20Rates/Models/2018_Filing_Requirements_Chapter2_Appendices%20v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bacon/Documents/PUC%20-%20SSM/2018%20Rates/Interrogatories/Attachment%204-Staff-68%20-%202017-Final-Verified-Annual-LDC-CDM-Program-Results-PUC-Distribution-Inc-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16">
          <cell r="E16" t="str">
            <v>EB-2017-0071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tter from the Vice-President"/>
      <sheetName val="Table of Contents"/>
      <sheetName val="How to Use This Report"/>
      <sheetName val="Report Summary"/>
      <sheetName val="LDC Rankings"/>
      <sheetName val="LDC Progress"/>
      <sheetName val="Province Wide Progress"/>
      <sheetName val="LDC Savings Persistence"/>
      <sheetName val="Province Wide Savings Persisten"/>
      <sheetName val="Methodology"/>
      <sheetName val="Reference Table"/>
      <sheetName val="Glossary"/>
      <sheetName val="Graph Data"/>
    </sheetNames>
    <sheetDataSet>
      <sheetData sheetId="0"/>
      <sheetData sheetId="1"/>
      <sheetData sheetId="2"/>
      <sheetData sheetId="3"/>
      <sheetData sheetId="4"/>
      <sheetData sheetId="5"/>
      <sheetData sheetId="6"/>
      <sheetData sheetId="7">
        <row r="90">
          <cell r="CG90">
            <v>4650286</v>
          </cell>
          <cell r="CH90">
            <v>4597980</v>
          </cell>
          <cell r="CI90">
            <v>4568662</v>
          </cell>
          <cell r="CJ90">
            <v>4562769</v>
          </cell>
          <cell r="CK90">
            <v>4551932</v>
          </cell>
          <cell r="CL90">
            <v>4538095</v>
          </cell>
        </row>
        <row r="175">
          <cell r="CG175">
            <v>750461</v>
          </cell>
          <cell r="CH175">
            <v>661103</v>
          </cell>
          <cell r="CI175">
            <v>659247</v>
          </cell>
          <cell r="CJ175">
            <v>659247</v>
          </cell>
          <cell r="CK175">
            <v>659247</v>
          </cell>
          <cell r="CL175">
            <v>659247</v>
          </cell>
        </row>
        <row r="260">
          <cell r="CG260">
            <v>7257</v>
          </cell>
          <cell r="CH260">
            <v>95469</v>
          </cell>
          <cell r="CI260">
            <v>120752</v>
          </cell>
          <cell r="CJ260">
            <v>122190</v>
          </cell>
          <cell r="CK260">
            <v>122190</v>
          </cell>
          <cell r="CL260">
            <v>122190</v>
          </cell>
        </row>
        <row r="345">
          <cell r="CH345">
            <v>8818120</v>
          </cell>
          <cell r="CI345">
            <v>8793170</v>
          </cell>
          <cell r="CJ345">
            <v>8793170</v>
          </cell>
          <cell r="CK345">
            <v>8793170</v>
          </cell>
          <cell r="CL345">
            <v>8793170</v>
          </cell>
        </row>
        <row r="430">
          <cell r="CH430">
            <v>1902110</v>
          </cell>
          <cell r="CI430">
            <v>1927059</v>
          </cell>
          <cell r="CJ430">
            <v>1954398</v>
          </cell>
          <cell r="CK430">
            <v>1954398</v>
          </cell>
          <cell r="CL430">
            <v>1954398</v>
          </cell>
        </row>
        <row r="515">
          <cell r="CI515">
            <v>9582028</v>
          </cell>
          <cell r="CJ515">
            <v>8354534</v>
          </cell>
          <cell r="CK515">
            <v>8354534</v>
          </cell>
          <cell r="CL515">
            <v>8354534</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31"/>
  <sheetViews>
    <sheetView tabSelected="1" topLeftCell="A20" workbookViewId="0">
      <selection activeCell="E37" sqref="E37"/>
    </sheetView>
  </sheetViews>
  <sheetFormatPr defaultColWidth="9.21875" defaultRowHeight="14.4" x14ac:dyDescent="0.3"/>
  <cols>
    <col min="1" max="1" width="30.44140625" style="4" customWidth="1"/>
    <col min="2" max="2" width="22.77734375" style="4" customWidth="1"/>
    <col min="3" max="6" width="18.77734375" style="4" customWidth="1"/>
    <col min="7" max="8" width="15.21875" style="4" customWidth="1"/>
    <col min="9" max="9" width="12.44140625" style="4" customWidth="1"/>
    <col min="10" max="12" width="9.21875" style="4" hidden="1" customWidth="1"/>
    <col min="13" max="14" width="0" style="4" hidden="1" customWidth="1"/>
    <col min="15" max="16384" width="9.21875" style="4"/>
  </cols>
  <sheetData>
    <row r="1" spans="1:10" s="1" customFormat="1" x14ac:dyDescent="0.3">
      <c r="G1" s="2" t="s">
        <v>0</v>
      </c>
      <c r="H1" s="3" t="str">
        <f>EBNUMBER</f>
        <v>EB-2017-0071</v>
      </c>
      <c r="I1" s="4"/>
      <c r="J1" s="5"/>
    </row>
    <row r="2" spans="1:10" s="1" customFormat="1" x14ac:dyDescent="0.3">
      <c r="G2" s="2" t="s">
        <v>1</v>
      </c>
      <c r="H2" s="6"/>
      <c r="I2" s="4"/>
      <c r="J2" s="3"/>
    </row>
    <row r="3" spans="1:10" s="1" customFormat="1" x14ac:dyDescent="0.3">
      <c r="G3" s="2" t="s">
        <v>2</v>
      </c>
      <c r="H3" s="6"/>
      <c r="I3" s="4"/>
      <c r="J3" s="3"/>
    </row>
    <row r="4" spans="1:10" s="1" customFormat="1" x14ac:dyDescent="0.3">
      <c r="G4" s="2" t="s">
        <v>3</v>
      </c>
      <c r="H4" s="6"/>
      <c r="I4" s="4"/>
      <c r="J4" s="3"/>
    </row>
    <row r="5" spans="1:10" s="1" customFormat="1" x14ac:dyDescent="0.3">
      <c r="G5" s="2" t="s">
        <v>4</v>
      </c>
      <c r="H5" s="7"/>
      <c r="I5" s="4"/>
      <c r="J5" s="5"/>
    </row>
    <row r="6" spans="1:10" s="1" customFormat="1" x14ac:dyDescent="0.3">
      <c r="G6" s="2"/>
      <c r="H6" s="5"/>
      <c r="I6" s="4"/>
      <c r="J6" s="5"/>
    </row>
    <row r="7" spans="1:10" s="1" customFormat="1" x14ac:dyDescent="0.3">
      <c r="G7" s="2" t="s">
        <v>5</v>
      </c>
      <c r="H7" s="7"/>
      <c r="I7" s="4"/>
      <c r="J7" s="5"/>
    </row>
    <row r="8" spans="1:10" s="1" customFormat="1" ht="13.2" x14ac:dyDescent="0.25">
      <c r="G8" s="8"/>
    </row>
    <row r="9" spans="1:10" s="1" customFormat="1" ht="17.399999999999999" x14ac:dyDescent="0.3">
      <c r="A9" s="185" t="s">
        <v>6</v>
      </c>
      <c r="B9" s="185"/>
      <c r="C9" s="185"/>
      <c r="D9" s="185"/>
      <c r="E9" s="185"/>
      <c r="F9" s="185"/>
      <c r="G9" s="185"/>
      <c r="H9" s="185"/>
    </row>
    <row r="10" spans="1:10" s="1" customFormat="1" ht="17.399999999999999" x14ac:dyDescent="0.3">
      <c r="A10" s="185" t="s">
        <v>7</v>
      </c>
      <c r="B10" s="185"/>
      <c r="C10" s="185"/>
      <c r="D10" s="185"/>
      <c r="E10" s="185"/>
      <c r="F10" s="185"/>
      <c r="G10" s="185"/>
      <c r="H10" s="185"/>
    </row>
    <row r="12" spans="1:10" x14ac:dyDescent="0.3">
      <c r="A12" s="180" t="s">
        <v>8</v>
      </c>
      <c r="B12" s="159"/>
      <c r="C12" s="159"/>
      <c r="D12" s="159"/>
      <c r="E12" s="159"/>
      <c r="F12" s="159"/>
      <c r="G12" s="159"/>
      <c r="H12" s="159"/>
    </row>
    <row r="13" spans="1:10" x14ac:dyDescent="0.3">
      <c r="A13" s="9"/>
      <c r="B13" s="9"/>
      <c r="C13" s="9"/>
      <c r="D13" s="9"/>
      <c r="E13" s="9"/>
      <c r="F13" s="9"/>
      <c r="G13" s="9"/>
      <c r="H13" s="9"/>
    </row>
    <row r="14" spans="1:10" x14ac:dyDescent="0.3">
      <c r="A14" s="180" t="s">
        <v>9</v>
      </c>
      <c r="B14" s="159"/>
      <c r="C14" s="159"/>
      <c r="D14" s="159"/>
      <c r="E14" s="159"/>
      <c r="F14" s="159"/>
      <c r="G14" s="159"/>
      <c r="H14" s="159"/>
    </row>
    <row r="15" spans="1:10" x14ac:dyDescent="0.3">
      <c r="A15" s="10"/>
      <c r="B15" s="10"/>
      <c r="C15" s="10"/>
      <c r="D15" s="10"/>
      <c r="E15" s="10"/>
      <c r="F15" s="10"/>
      <c r="G15" s="10"/>
      <c r="H15" s="10"/>
    </row>
    <row r="16" spans="1:10" x14ac:dyDescent="0.3">
      <c r="A16" s="180" t="s">
        <v>10</v>
      </c>
      <c r="B16" s="159"/>
      <c r="C16" s="159"/>
      <c r="D16" s="159"/>
      <c r="E16" s="159"/>
      <c r="F16" s="159"/>
      <c r="G16" s="159"/>
      <c r="H16" s="159"/>
    </row>
    <row r="17" spans="1:8" x14ac:dyDescent="0.3">
      <c r="A17" s="10"/>
      <c r="B17" s="10"/>
      <c r="C17" s="10"/>
      <c r="D17" s="10"/>
      <c r="E17" s="10"/>
      <c r="F17" s="10"/>
      <c r="G17" s="10"/>
      <c r="H17" s="10"/>
    </row>
    <row r="18" spans="1:8" ht="18" x14ac:dyDescent="0.3">
      <c r="A18" s="184" t="s">
        <v>11</v>
      </c>
      <c r="B18" s="184"/>
      <c r="C18" s="184"/>
      <c r="D18" s="184"/>
      <c r="E18" s="184"/>
      <c r="F18" s="184"/>
    </row>
    <row r="19" spans="1:8" x14ac:dyDescent="0.3">
      <c r="A19" s="11"/>
      <c r="B19" s="12"/>
      <c r="C19" s="12"/>
      <c r="D19" s="12"/>
      <c r="E19" s="12"/>
      <c r="F19" s="12"/>
    </row>
    <row r="20" spans="1:8" x14ac:dyDescent="0.3">
      <c r="A20" s="164" t="s">
        <v>12</v>
      </c>
      <c r="B20" s="164"/>
      <c r="C20" s="164"/>
      <c r="D20" s="164"/>
      <c r="E20" s="164"/>
      <c r="F20" s="164"/>
      <c r="G20" s="164"/>
      <c r="H20" s="164"/>
    </row>
    <row r="21" spans="1:8" ht="15" thickBot="1" x14ac:dyDescent="0.35">
      <c r="A21" s="11"/>
      <c r="B21" s="12"/>
      <c r="C21" s="12"/>
      <c r="D21" s="12"/>
      <c r="E21" s="12"/>
      <c r="F21" s="12"/>
    </row>
    <row r="22" spans="1:8" x14ac:dyDescent="0.3">
      <c r="A22" s="165" t="s">
        <v>13</v>
      </c>
      <c r="B22" s="166"/>
      <c r="C22" s="166"/>
      <c r="D22" s="166"/>
      <c r="E22" s="166"/>
      <c r="F22" s="166"/>
      <c r="G22" s="166"/>
      <c r="H22" s="167"/>
    </row>
    <row r="23" spans="1:8" x14ac:dyDescent="0.3">
      <c r="A23" s="168">
        <v>29900400</v>
      </c>
      <c r="B23" s="169"/>
      <c r="C23" s="169"/>
      <c r="D23" s="169"/>
      <c r="E23" s="169"/>
      <c r="F23" s="169"/>
      <c r="G23" s="169"/>
      <c r="H23" s="170"/>
    </row>
    <row r="24" spans="1:8" x14ac:dyDescent="0.3">
      <c r="A24" s="13"/>
      <c r="B24" s="14">
        <v>2015</v>
      </c>
      <c r="C24" s="14">
        <v>2016</v>
      </c>
      <c r="D24" s="14">
        <v>2017</v>
      </c>
      <c r="E24" s="14">
        <v>2018</v>
      </c>
      <c r="F24" s="14">
        <v>2019</v>
      </c>
      <c r="G24" s="14">
        <v>2020</v>
      </c>
      <c r="H24" s="15" t="s">
        <v>14</v>
      </c>
    </row>
    <row r="25" spans="1:8" x14ac:dyDescent="0.3">
      <c r="A25" s="171" t="s">
        <v>15</v>
      </c>
      <c r="B25" s="172"/>
      <c r="C25" s="172"/>
      <c r="D25" s="172"/>
      <c r="E25" s="172"/>
      <c r="F25" s="172"/>
      <c r="G25" s="172"/>
      <c r="H25" s="173"/>
    </row>
    <row r="26" spans="1:8" x14ac:dyDescent="0.3">
      <c r="A26" s="16" t="s">
        <v>16</v>
      </c>
      <c r="B26" s="17"/>
      <c r="C26" s="17"/>
      <c r="D26" s="17"/>
      <c r="E26" s="17"/>
      <c r="F26" s="17"/>
      <c r="G26" s="18">
        <f>G34/G40</f>
        <v>0.17790838918542895</v>
      </c>
      <c r="H26" s="19">
        <f>H34/H40</f>
        <v>0.17790838918542895</v>
      </c>
    </row>
    <row r="27" spans="1:8" x14ac:dyDescent="0.3">
      <c r="A27" s="16" t="s">
        <v>17</v>
      </c>
      <c r="B27" s="20"/>
      <c r="C27" s="17"/>
      <c r="D27" s="17"/>
      <c r="E27" s="17"/>
      <c r="F27" s="17"/>
      <c r="G27" s="18">
        <f>G35/G40</f>
        <v>0.3594456261454696</v>
      </c>
      <c r="H27" s="19">
        <f>H35/H40</f>
        <v>0.3594456261454696</v>
      </c>
    </row>
    <row r="28" spans="1:8" x14ac:dyDescent="0.3">
      <c r="A28" s="16" t="s">
        <v>18</v>
      </c>
      <c r="B28" s="20"/>
      <c r="C28" s="20"/>
      <c r="D28" s="17"/>
      <c r="E28" s="17"/>
      <c r="F28" s="17"/>
      <c r="G28" s="18">
        <f t="shared" ref="G28:G30" si="0">G36/$H$40</f>
        <v>0.27941211488809514</v>
      </c>
      <c r="H28" s="19">
        <f>H36/H40</f>
        <v>0.27941211488809514</v>
      </c>
    </row>
    <row r="29" spans="1:8" x14ac:dyDescent="0.3">
      <c r="A29" s="16" t="s">
        <v>19</v>
      </c>
      <c r="B29" s="20"/>
      <c r="C29" s="20"/>
      <c r="D29" s="21"/>
      <c r="E29" s="17"/>
      <c r="F29" s="17"/>
      <c r="G29" s="18">
        <f t="shared" si="0"/>
        <v>0.13545411848913191</v>
      </c>
      <c r="H29" s="19">
        <f>H37/H40</f>
        <v>0.13545411848913191</v>
      </c>
    </row>
    <row r="30" spans="1:8" x14ac:dyDescent="0.3">
      <c r="A30" s="16" t="s">
        <v>20</v>
      </c>
      <c r="B30" s="20"/>
      <c r="C30" s="20"/>
      <c r="D30" s="21"/>
      <c r="E30" s="21"/>
      <c r="F30" s="17"/>
      <c r="G30" s="18">
        <f t="shared" si="0"/>
        <v>2.3889875645937201E-2</v>
      </c>
      <c r="H30" s="19">
        <f>H38/H40</f>
        <v>2.3889875645937201E-2</v>
      </c>
    </row>
    <row r="31" spans="1:8" ht="15" thickBot="1" x14ac:dyDescent="0.35">
      <c r="A31" s="22" t="s">
        <v>21</v>
      </c>
      <c r="B31" s="23"/>
      <c r="C31" s="23"/>
      <c r="D31" s="23"/>
      <c r="E31" s="23"/>
      <c r="F31" s="23"/>
      <c r="G31" s="24">
        <f>G39/$H$40</f>
        <v>2.3889875645937138E-2</v>
      </c>
      <c r="H31" s="25">
        <f>H39/H40</f>
        <v>2.3889875645937138E-2</v>
      </c>
    </row>
    <row r="32" spans="1:8" ht="15" thickTop="1" x14ac:dyDescent="0.3">
      <c r="A32" s="26" t="s">
        <v>22</v>
      </c>
      <c r="B32" s="27">
        <f>SUM(B26:B31)</f>
        <v>0</v>
      </c>
      <c r="C32" s="27">
        <f>SUM(C26:C31)</f>
        <v>0</v>
      </c>
      <c r="D32" s="27">
        <f>SUM(D26:D31)</f>
        <v>0</v>
      </c>
      <c r="E32" s="27">
        <f>SUM(E26:E29)</f>
        <v>0</v>
      </c>
      <c r="F32" s="27">
        <f>SUM(F26:F30)</f>
        <v>0</v>
      </c>
      <c r="G32" s="28">
        <f>SUM(G26:G31)</f>
        <v>1</v>
      </c>
      <c r="H32" s="29">
        <f>SUM(H26:H31)</f>
        <v>1</v>
      </c>
    </row>
    <row r="33" spans="1:14" x14ac:dyDescent="0.3">
      <c r="A33" s="174" t="s">
        <v>23</v>
      </c>
      <c r="B33" s="175"/>
      <c r="C33" s="175"/>
      <c r="D33" s="175"/>
      <c r="E33" s="175"/>
      <c r="F33" s="175"/>
      <c r="G33" s="175"/>
      <c r="H33" s="176"/>
    </row>
    <row r="34" spans="1:14" x14ac:dyDescent="0.3">
      <c r="A34" s="16" t="str">
        <f t="shared" ref="A34:A39" si="1">A26</f>
        <v>2015 CDM Programs</v>
      </c>
      <c r="B34" s="30">
        <f>'[2]LDC Savings Persistence'!CG90+'[2]LDC Savings Persistence'!CG175+'[2]LDC Savings Persistence'!CG260</f>
        <v>5408004</v>
      </c>
      <c r="C34" s="30">
        <f>'[2]LDC Savings Persistence'!CH90+'[2]LDC Savings Persistence'!CH175+'[2]LDC Savings Persistence'!CH260</f>
        <v>5354552</v>
      </c>
      <c r="D34" s="30">
        <f>'[2]LDC Savings Persistence'!CI90+'[2]LDC Savings Persistence'!CI175+'[2]LDC Savings Persistence'!CI260</f>
        <v>5348661</v>
      </c>
      <c r="E34" s="30">
        <f>'[2]LDC Savings Persistence'!CJ90+'[2]LDC Savings Persistence'!CJ175+'[2]LDC Savings Persistence'!CJ260</f>
        <v>5344206</v>
      </c>
      <c r="F34" s="30">
        <f>'[2]LDC Savings Persistence'!CK90+'[2]LDC Savings Persistence'!CK175+'[2]LDC Savings Persistence'!CK260</f>
        <v>5333369</v>
      </c>
      <c r="G34" s="30">
        <f>'[2]LDC Savings Persistence'!CL90+'[2]LDC Savings Persistence'!CL175+'[2]LDC Savings Persistence'!CL260</f>
        <v>5319532</v>
      </c>
      <c r="H34" s="32">
        <f t="shared" ref="H34:H39" si="2">G34</f>
        <v>5319532</v>
      </c>
    </row>
    <row r="35" spans="1:14" x14ac:dyDescent="0.3">
      <c r="A35" s="16" t="str">
        <f t="shared" si="1"/>
        <v>2016 CDM Programs</v>
      </c>
      <c r="B35" s="33"/>
      <c r="C35" s="34">
        <f>'[2]LDC Savings Persistence'!CH345+'[2]LDC Savings Persistence'!CH430</f>
        <v>10720230</v>
      </c>
      <c r="D35" s="34">
        <f>'[2]LDC Savings Persistence'!CI345+'[2]LDC Savings Persistence'!CI430</f>
        <v>10720229</v>
      </c>
      <c r="E35" s="34">
        <f>'[2]LDC Savings Persistence'!CJ345+'[2]LDC Savings Persistence'!CJ430</f>
        <v>10747568</v>
      </c>
      <c r="F35" s="34">
        <f>'[2]LDC Savings Persistence'!CK345+'[2]LDC Savings Persistence'!CK430</f>
        <v>10747568</v>
      </c>
      <c r="G35" s="34">
        <f>'[2]LDC Savings Persistence'!CL345+'[2]LDC Savings Persistence'!CL430</f>
        <v>10747568</v>
      </c>
      <c r="H35" s="32">
        <f t="shared" si="2"/>
        <v>10747568</v>
      </c>
      <c r="K35" s="4">
        <v>2011</v>
      </c>
      <c r="L35" s="4">
        <v>2012</v>
      </c>
      <c r="M35" s="4">
        <v>2013</v>
      </c>
      <c r="N35" s="4">
        <v>2014</v>
      </c>
    </row>
    <row r="36" spans="1:14" x14ac:dyDescent="0.3">
      <c r="A36" s="16" t="str">
        <f t="shared" si="1"/>
        <v>2017 CDM Programs</v>
      </c>
      <c r="B36" s="33"/>
      <c r="C36" s="36"/>
      <c r="D36" s="35">
        <f>'[2]LDC Savings Persistence'!CI515</f>
        <v>9582028</v>
      </c>
      <c r="E36" s="35">
        <f>'[2]LDC Savings Persistence'!CJ515</f>
        <v>8354534</v>
      </c>
      <c r="F36" s="35">
        <f>'[2]LDC Savings Persistence'!CK515</f>
        <v>8354534</v>
      </c>
      <c r="G36" s="35">
        <f>'[2]LDC Savings Persistence'!CL515</f>
        <v>8354534</v>
      </c>
      <c r="H36" s="32">
        <f t="shared" si="2"/>
        <v>8354534</v>
      </c>
      <c r="J36" s="4" t="s">
        <v>24</v>
      </c>
      <c r="K36" s="37">
        <f>50%</f>
        <v>0.5</v>
      </c>
      <c r="L36" s="38">
        <v>1</v>
      </c>
      <c r="M36" s="39">
        <v>1</v>
      </c>
      <c r="N36" s="39">
        <v>1</v>
      </c>
    </row>
    <row r="37" spans="1:14" x14ac:dyDescent="0.3">
      <c r="A37" s="16" t="str">
        <f t="shared" si="1"/>
        <v>2018 CDM Programs</v>
      </c>
      <c r="B37" s="33"/>
      <c r="C37" s="36"/>
      <c r="D37" s="36"/>
      <c r="E37" s="35">
        <v>4645200</v>
      </c>
      <c r="F37" s="35">
        <f>E36/D36*E37</f>
        <v>4050132.3244724395</v>
      </c>
      <c r="G37" s="31">
        <f>F37</f>
        <v>4050132.3244724395</v>
      </c>
      <c r="H37" s="32">
        <f t="shared" si="2"/>
        <v>4050132.3244724395</v>
      </c>
      <c r="J37" s="4" t="s">
        <v>25</v>
      </c>
      <c r="L37" s="38">
        <v>0.5</v>
      </c>
      <c r="M37" s="39">
        <v>1</v>
      </c>
      <c r="N37" s="39">
        <v>1</v>
      </c>
    </row>
    <row r="38" spans="1:14" x14ac:dyDescent="0.3">
      <c r="A38" s="16" t="str">
        <f t="shared" si="1"/>
        <v>2019 CDM Programs</v>
      </c>
      <c r="B38" s="33"/>
      <c r="C38" s="36"/>
      <c r="D38" s="36"/>
      <c r="E38" s="36"/>
      <c r="F38" s="35">
        <f>G38</f>
        <v>714316.83776378073</v>
      </c>
      <c r="G38" s="31">
        <f>(1/2)*(A23-SUM(H34:H37))</f>
        <v>714316.83776378073</v>
      </c>
      <c r="H38" s="32">
        <f t="shared" si="2"/>
        <v>714316.83776378073</v>
      </c>
      <c r="J38" s="4" t="s">
        <v>26</v>
      </c>
      <c r="M38" s="39">
        <v>0.5</v>
      </c>
      <c r="N38" s="39">
        <v>1</v>
      </c>
    </row>
    <row r="39" spans="1:14" ht="15" thickBot="1" x14ac:dyDescent="0.35">
      <c r="A39" s="22" t="str">
        <f t="shared" si="1"/>
        <v>2020 CDM Programs</v>
      </c>
      <c r="B39" s="40"/>
      <c r="C39" s="41"/>
      <c r="D39" s="41"/>
      <c r="E39" s="41"/>
      <c r="F39" s="41"/>
      <c r="G39" s="31">
        <f>A23-SUM(H34:H38)</f>
        <v>714316.83776377887</v>
      </c>
      <c r="H39" s="42">
        <f t="shared" si="2"/>
        <v>714316.83776377887</v>
      </c>
      <c r="J39" s="4" t="s">
        <v>27</v>
      </c>
      <c r="N39" s="39">
        <v>0.5</v>
      </c>
    </row>
    <row r="40" spans="1:14" ht="15.6" thickTop="1" thickBot="1" x14ac:dyDescent="0.35">
      <c r="A40" s="43" t="s">
        <v>22</v>
      </c>
      <c r="B40" s="44">
        <f>SUM(B34:B39)</f>
        <v>5408004</v>
      </c>
      <c r="C40" s="44">
        <f t="shared" ref="C40:D40" si="3">SUM(C34:C39)</f>
        <v>16074782</v>
      </c>
      <c r="D40" s="44">
        <f t="shared" si="3"/>
        <v>25650918</v>
      </c>
      <c r="E40" s="44">
        <f>SUM(E34:E37)</f>
        <v>29091508</v>
      </c>
      <c r="F40" s="44">
        <f>SUM(F34:F38)</f>
        <v>29199920.162236221</v>
      </c>
      <c r="G40" s="45">
        <f>SUM(G34:G39)</f>
        <v>29900400</v>
      </c>
      <c r="H40" s="46">
        <f>A23</f>
        <v>29900400</v>
      </c>
    </row>
    <row r="41" spans="1:14" x14ac:dyDescent="0.3">
      <c r="A41" s="11"/>
      <c r="B41" s="12"/>
      <c r="C41" s="12"/>
      <c r="D41" s="12"/>
      <c r="E41" s="12"/>
      <c r="G41" s="177"/>
      <c r="H41" s="177"/>
    </row>
    <row r="42" spans="1:14" x14ac:dyDescent="0.3">
      <c r="A42" s="11"/>
      <c r="B42" s="12"/>
      <c r="C42" s="12"/>
      <c r="D42" s="12"/>
      <c r="E42" s="12"/>
      <c r="F42" s="12"/>
      <c r="G42" s="12"/>
      <c r="H42" s="47"/>
    </row>
    <row r="43" spans="1:14" x14ac:dyDescent="0.3">
      <c r="A43" s="178" t="s">
        <v>28</v>
      </c>
      <c r="B43" s="178"/>
      <c r="C43" s="178"/>
      <c r="D43" s="178"/>
      <c r="E43" s="178"/>
      <c r="F43" s="178"/>
      <c r="G43" s="178"/>
      <c r="H43" s="178"/>
    </row>
    <row r="44" spans="1:14" x14ac:dyDescent="0.3">
      <c r="A44" s="11"/>
      <c r="B44" s="12"/>
      <c r="C44" s="12"/>
      <c r="D44" s="12"/>
      <c r="E44" s="12"/>
      <c r="F44" s="12"/>
    </row>
    <row r="45" spans="1:14" ht="18" x14ac:dyDescent="0.35">
      <c r="A45" s="179" t="s">
        <v>29</v>
      </c>
      <c r="B45" s="179"/>
      <c r="C45" s="179"/>
      <c r="D45" s="179"/>
      <c r="E45" s="179"/>
      <c r="F45" s="179"/>
      <c r="G45" s="179"/>
      <c r="H45" s="179"/>
    </row>
    <row r="46" spans="1:14" x14ac:dyDescent="0.3">
      <c r="A46" s="11"/>
      <c r="B46" s="12"/>
      <c r="C46" s="12"/>
      <c r="D46" s="12"/>
      <c r="E46" s="12"/>
      <c r="F46" s="12"/>
    </row>
    <row r="47" spans="1:14" x14ac:dyDescent="0.3">
      <c r="A47" s="180" t="s">
        <v>30</v>
      </c>
      <c r="B47" s="158"/>
      <c r="C47" s="158"/>
      <c r="D47" s="158"/>
      <c r="E47" s="158"/>
      <c r="F47" s="158"/>
      <c r="G47" s="158"/>
      <c r="H47" s="158"/>
    </row>
    <row r="48" spans="1:14" x14ac:dyDescent="0.3">
      <c r="A48" s="11"/>
      <c r="B48" s="12"/>
      <c r="C48" s="12"/>
      <c r="D48" s="12"/>
      <c r="E48" s="12"/>
      <c r="F48" s="12"/>
    </row>
    <row r="49" spans="1:8" x14ac:dyDescent="0.3">
      <c r="A49" s="180" t="s">
        <v>31</v>
      </c>
      <c r="B49" s="159"/>
      <c r="C49" s="159"/>
      <c r="D49" s="159"/>
      <c r="E49" s="159"/>
      <c r="F49" s="159"/>
      <c r="G49" s="159"/>
      <c r="H49" s="159"/>
    </row>
    <row r="50" spans="1:8" ht="15" thickBot="1" x14ac:dyDescent="0.35">
      <c r="A50" s="48"/>
      <c r="B50" s="48"/>
      <c r="C50" s="48"/>
      <c r="D50" s="48"/>
      <c r="E50" s="48"/>
      <c r="F50" s="48"/>
    </row>
    <row r="51" spans="1:8" x14ac:dyDescent="0.3">
      <c r="A51" s="181" t="s">
        <v>32</v>
      </c>
      <c r="B51" s="182"/>
      <c r="C51" s="182"/>
      <c r="D51" s="182"/>
      <c r="E51" s="182"/>
      <c r="F51" s="183"/>
    </row>
    <row r="52" spans="1:8" x14ac:dyDescent="0.3">
      <c r="A52" s="49"/>
      <c r="B52" s="50"/>
      <c r="C52" s="50"/>
      <c r="D52" s="50"/>
      <c r="E52" s="50"/>
      <c r="F52" s="51"/>
    </row>
    <row r="53" spans="1:8" x14ac:dyDescent="0.3">
      <c r="A53" s="162" t="s">
        <v>33</v>
      </c>
      <c r="B53" s="163"/>
      <c r="C53" s="163"/>
      <c r="D53" s="163"/>
      <c r="E53" s="163"/>
      <c r="F53" s="52" t="s">
        <v>34</v>
      </c>
    </row>
    <row r="54" spans="1:8" x14ac:dyDescent="0.3">
      <c r="A54" s="53"/>
      <c r="B54" s="54"/>
      <c r="C54" s="54"/>
      <c r="D54" s="54"/>
      <c r="E54" s="54"/>
      <c r="F54" s="55"/>
    </row>
    <row r="55" spans="1:8" ht="28.8" x14ac:dyDescent="0.3">
      <c r="A55" s="56"/>
      <c r="B55" s="57"/>
      <c r="C55" s="50" t="s">
        <v>35</v>
      </c>
      <c r="D55" s="50" t="s">
        <v>36</v>
      </c>
      <c r="E55" s="50" t="s">
        <v>37</v>
      </c>
      <c r="F55" s="58" t="s">
        <v>38</v>
      </c>
    </row>
    <row r="56" spans="1:8" x14ac:dyDescent="0.3">
      <c r="A56" s="154" t="s">
        <v>39</v>
      </c>
      <c r="B56" s="155"/>
      <c r="C56" s="59" t="s">
        <v>23</v>
      </c>
      <c r="D56" s="59" t="s">
        <v>23</v>
      </c>
      <c r="E56" s="59" t="s">
        <v>23</v>
      </c>
      <c r="F56" s="60" t="s">
        <v>40</v>
      </c>
    </row>
    <row r="57" spans="1:8" x14ac:dyDescent="0.3">
      <c r="A57" s="61" t="s">
        <v>41</v>
      </c>
      <c r="B57" s="62"/>
      <c r="C57" s="63"/>
      <c r="D57" s="63"/>
      <c r="E57" s="64" t="str">
        <f t="shared" ref="E57:E63" si="4">IF(ISBLANK(D57),"",C57-D57)</f>
        <v/>
      </c>
      <c r="F57" s="65">
        <f>IF(D57="",0,D57/C57)</f>
        <v>0</v>
      </c>
    </row>
    <row r="58" spans="1:8" x14ac:dyDescent="0.3">
      <c r="A58" s="61" t="s">
        <v>42</v>
      </c>
      <c r="B58" s="62"/>
      <c r="C58" s="66"/>
      <c r="D58" s="66"/>
      <c r="E58" s="64" t="str">
        <f t="shared" si="4"/>
        <v/>
      </c>
      <c r="F58" s="65">
        <f t="shared" ref="F58:F63" si="5">IF(D58="",0,D58/C58)</f>
        <v>0</v>
      </c>
    </row>
    <row r="59" spans="1:8" x14ac:dyDescent="0.3">
      <c r="A59" s="61" t="s">
        <v>43</v>
      </c>
      <c r="B59" s="62"/>
      <c r="C59" s="63"/>
      <c r="D59" s="63"/>
      <c r="E59" s="64" t="str">
        <f t="shared" si="4"/>
        <v/>
      </c>
      <c r="F59" s="65">
        <f t="shared" si="5"/>
        <v>0</v>
      </c>
    </row>
    <row r="60" spans="1:8" x14ac:dyDescent="0.3">
      <c r="A60" s="61" t="s">
        <v>44</v>
      </c>
      <c r="B60" s="62"/>
      <c r="C60" s="63"/>
      <c r="D60" s="63"/>
      <c r="E60" s="64" t="str">
        <f t="shared" si="4"/>
        <v/>
      </c>
      <c r="F60" s="65">
        <f t="shared" si="5"/>
        <v>0</v>
      </c>
    </row>
    <row r="61" spans="1:8" x14ac:dyDescent="0.3">
      <c r="A61" s="61" t="s">
        <v>45</v>
      </c>
      <c r="B61" s="62"/>
      <c r="C61" s="63"/>
      <c r="D61" s="63"/>
      <c r="E61" s="64" t="str">
        <f t="shared" si="4"/>
        <v/>
      </c>
      <c r="F61" s="65">
        <f t="shared" si="5"/>
        <v>0</v>
      </c>
    </row>
    <row r="62" spans="1:8" x14ac:dyDescent="0.3">
      <c r="A62" s="61" t="s">
        <v>46</v>
      </c>
      <c r="B62" s="62"/>
      <c r="C62" s="67"/>
      <c r="D62" s="67"/>
      <c r="E62" s="68" t="str">
        <f t="shared" si="4"/>
        <v/>
      </c>
      <c r="F62" s="65">
        <f t="shared" si="5"/>
        <v>0</v>
      </c>
    </row>
    <row r="63" spans="1:8" ht="15" thickBot="1" x14ac:dyDescent="0.35">
      <c r="A63" s="69" t="s">
        <v>47</v>
      </c>
      <c r="B63" s="70"/>
      <c r="C63" s="71"/>
      <c r="D63" s="71"/>
      <c r="E63" s="72" t="str">
        <f t="shared" si="4"/>
        <v/>
      </c>
      <c r="F63" s="73">
        <f t="shared" si="5"/>
        <v>0</v>
      </c>
    </row>
    <row r="64" spans="1:8" ht="15.6" thickTop="1" thickBot="1" x14ac:dyDescent="0.35">
      <c r="A64" s="156" t="s">
        <v>48</v>
      </c>
      <c r="B64" s="157"/>
      <c r="C64" s="74">
        <f>SUM(C57:C63)</f>
        <v>0</v>
      </c>
      <c r="D64" s="74">
        <f>SUM(D57:D63)</f>
        <v>0</v>
      </c>
      <c r="E64" s="74">
        <f>C64-D64</f>
        <v>0</v>
      </c>
      <c r="F64" s="75">
        <f>IF(D64=0,0,IF(F53="net",0,E64/D64))</f>
        <v>0</v>
      </c>
    </row>
    <row r="65" spans="1:8" x14ac:dyDescent="0.3">
      <c r="A65" s="76"/>
      <c r="B65" s="76"/>
      <c r="F65" s="77"/>
    </row>
    <row r="66" spans="1:8" x14ac:dyDescent="0.3">
      <c r="A66" s="158" t="s">
        <v>49</v>
      </c>
      <c r="B66" s="158"/>
      <c r="C66" s="158"/>
      <c r="D66" s="158"/>
      <c r="E66" s="158"/>
      <c r="F66" s="158"/>
      <c r="G66" s="158"/>
      <c r="H66" s="158"/>
    </row>
    <row r="67" spans="1:8" x14ac:dyDescent="0.3">
      <c r="A67" s="9"/>
      <c r="B67" s="9"/>
      <c r="C67" s="9"/>
      <c r="D67" s="9"/>
      <c r="E67" s="9"/>
      <c r="F67" s="9"/>
      <c r="G67" s="9"/>
      <c r="H67" s="9"/>
    </row>
    <row r="68" spans="1:8" x14ac:dyDescent="0.3">
      <c r="A68" s="159" t="s">
        <v>50</v>
      </c>
      <c r="B68" s="159"/>
      <c r="C68" s="159"/>
      <c r="D68" s="159"/>
      <c r="E68" s="159"/>
      <c r="F68" s="159"/>
      <c r="G68" s="159"/>
      <c r="H68" s="159"/>
    </row>
    <row r="69" spans="1:8" x14ac:dyDescent="0.3">
      <c r="A69" s="76"/>
      <c r="B69" s="76"/>
      <c r="F69" s="77"/>
    </row>
    <row r="70" spans="1:8" ht="15" thickBot="1" x14ac:dyDescent="0.35">
      <c r="A70" s="160" t="s">
        <v>51</v>
      </c>
      <c r="B70" s="160"/>
      <c r="C70" s="160"/>
      <c r="D70" s="160"/>
      <c r="E70" s="160"/>
      <c r="F70" s="160"/>
    </row>
    <row r="71" spans="1:8" x14ac:dyDescent="0.3">
      <c r="A71" s="78"/>
      <c r="B71" s="79">
        <v>2015</v>
      </c>
      <c r="C71" s="79">
        <v>2016</v>
      </c>
      <c r="D71" s="79">
        <v>2017</v>
      </c>
      <c r="E71" s="79">
        <v>2018</v>
      </c>
      <c r="F71" s="80">
        <v>2019</v>
      </c>
      <c r="G71" s="80">
        <v>2020</v>
      </c>
      <c r="H71" s="81"/>
    </row>
    <row r="72" spans="1:8" ht="55.2" x14ac:dyDescent="0.3">
      <c r="A72" s="82" t="s">
        <v>52</v>
      </c>
      <c r="B72" s="83">
        <v>0</v>
      </c>
      <c r="C72" s="84"/>
      <c r="D72" s="84">
        <v>0</v>
      </c>
      <c r="E72" s="84">
        <v>0.5</v>
      </c>
      <c r="F72" s="83">
        <v>0</v>
      </c>
      <c r="G72" s="83">
        <v>0</v>
      </c>
      <c r="H72" s="85" t="s">
        <v>53</v>
      </c>
    </row>
    <row r="73" spans="1:8" ht="202.2" thickBot="1" x14ac:dyDescent="0.35">
      <c r="A73" s="86" t="s">
        <v>54</v>
      </c>
      <c r="B73" s="87" t="s">
        <v>55</v>
      </c>
      <c r="C73" s="88" t="s">
        <v>56</v>
      </c>
      <c r="D73" s="89" t="s">
        <v>57</v>
      </c>
      <c r="E73" s="90" t="s">
        <v>58</v>
      </c>
      <c r="F73" s="91" t="s">
        <v>59</v>
      </c>
      <c r="G73" s="92"/>
      <c r="H73" s="75"/>
    </row>
    <row r="74" spans="1:8" x14ac:dyDescent="0.3">
      <c r="A74" s="93"/>
      <c r="B74" s="94"/>
      <c r="C74" s="94"/>
      <c r="D74" s="94"/>
      <c r="E74" s="94"/>
      <c r="F74" s="94"/>
      <c r="G74" s="77"/>
    </row>
    <row r="75" spans="1:8" ht="18" x14ac:dyDescent="0.3">
      <c r="A75" s="161" t="s">
        <v>60</v>
      </c>
      <c r="B75" s="161"/>
      <c r="C75" s="161"/>
      <c r="D75" s="161"/>
      <c r="E75" s="161"/>
      <c r="F75" s="161"/>
      <c r="G75" s="161"/>
      <c r="H75" s="161"/>
    </row>
    <row r="76" spans="1:8" ht="18" x14ac:dyDescent="0.3">
      <c r="A76" s="95"/>
      <c r="B76" s="95"/>
      <c r="C76" s="95"/>
      <c r="D76" s="95"/>
      <c r="E76" s="95"/>
      <c r="F76" s="95"/>
      <c r="G76" s="95"/>
      <c r="H76" s="95"/>
    </row>
    <row r="77" spans="1:8" ht="30" customHeight="1" x14ac:dyDescent="0.3">
      <c r="A77" s="159" t="s">
        <v>61</v>
      </c>
      <c r="B77" s="159"/>
      <c r="C77" s="159"/>
      <c r="D77" s="159"/>
      <c r="E77" s="159"/>
      <c r="F77" s="159"/>
      <c r="G77" s="159"/>
      <c r="H77" s="159"/>
    </row>
    <row r="78" spans="1:8" ht="9" customHeight="1" x14ac:dyDescent="0.3">
      <c r="A78" s="76"/>
      <c r="B78" s="94"/>
      <c r="C78" s="94"/>
      <c r="D78" s="94"/>
      <c r="E78" s="94"/>
      <c r="F78" s="77"/>
    </row>
    <row r="79" spans="1:8" ht="32.25" customHeight="1" x14ac:dyDescent="0.3">
      <c r="A79" s="158" t="s">
        <v>62</v>
      </c>
      <c r="B79" s="158"/>
      <c r="C79" s="158"/>
      <c r="D79" s="158"/>
      <c r="E79" s="158"/>
      <c r="F79" s="158"/>
      <c r="G79" s="158"/>
      <c r="H79" s="158"/>
    </row>
    <row r="80" spans="1:8" ht="9" customHeight="1" x14ac:dyDescent="0.3"/>
    <row r="81" spans="1:8" ht="30.75" customHeight="1" x14ac:dyDescent="0.3">
      <c r="A81" s="159" t="s">
        <v>63</v>
      </c>
      <c r="B81" s="159"/>
      <c r="C81" s="159"/>
      <c r="D81" s="159"/>
      <c r="E81" s="159"/>
      <c r="F81" s="159"/>
      <c r="G81" s="159"/>
      <c r="H81" s="159"/>
    </row>
    <row r="82" spans="1:8" ht="9" customHeight="1" x14ac:dyDescent="0.3"/>
    <row r="83" spans="1:8" ht="59.25" customHeight="1" x14ac:dyDescent="0.3">
      <c r="A83" s="158" t="s">
        <v>64</v>
      </c>
      <c r="B83" s="158"/>
      <c r="C83" s="158"/>
      <c r="D83" s="158"/>
      <c r="E83" s="158"/>
      <c r="F83" s="158"/>
      <c r="G83" s="158"/>
      <c r="H83" s="158"/>
    </row>
    <row r="85" spans="1:8" ht="31.5" customHeight="1" x14ac:dyDescent="0.3">
      <c r="A85" s="158" t="s">
        <v>65</v>
      </c>
      <c r="B85" s="158"/>
      <c r="C85" s="158"/>
      <c r="D85" s="158"/>
      <c r="E85" s="158"/>
      <c r="F85" s="158"/>
      <c r="G85" s="158"/>
      <c r="H85" s="158"/>
    </row>
    <row r="86" spans="1:8" ht="15" thickBot="1" x14ac:dyDescent="0.35">
      <c r="A86" s="76"/>
      <c r="B86" s="76"/>
      <c r="F86" s="77"/>
    </row>
    <row r="87" spans="1:8" x14ac:dyDescent="0.3">
      <c r="A87" s="96"/>
      <c r="B87" s="97">
        <v>2015</v>
      </c>
      <c r="C87" s="97">
        <v>2016</v>
      </c>
      <c r="D87" s="98">
        <v>2017</v>
      </c>
      <c r="E87" s="99">
        <v>2018</v>
      </c>
      <c r="F87" s="99">
        <v>2019</v>
      </c>
      <c r="G87" s="97">
        <v>2020</v>
      </c>
      <c r="H87" s="100" t="s">
        <v>66</v>
      </c>
    </row>
    <row r="88" spans="1:8" x14ac:dyDescent="0.3">
      <c r="A88" s="101"/>
      <c r="B88" s="102"/>
      <c r="C88" s="102"/>
      <c r="D88" s="102"/>
      <c r="E88" s="102"/>
      <c r="F88" s="102"/>
      <c r="G88" s="102"/>
      <c r="H88" s="103"/>
    </row>
    <row r="89" spans="1:8" ht="27.6" thickBot="1" x14ac:dyDescent="0.35">
      <c r="A89" s="104" t="s">
        <v>67</v>
      </c>
      <c r="B89" s="105"/>
      <c r="C89" s="106"/>
      <c r="D89" s="107"/>
      <c r="E89" s="107">
        <f>E37</f>
        <v>4645200</v>
      </c>
      <c r="F89" s="108"/>
      <c r="G89" s="109"/>
      <c r="H89" s="110">
        <f>SUM(B89:G89)</f>
        <v>4645200</v>
      </c>
    </row>
    <row r="90" spans="1:8" ht="15.6" thickTop="1" thickBot="1" x14ac:dyDescent="0.35">
      <c r="A90" s="111"/>
      <c r="B90" s="112"/>
      <c r="C90" s="113"/>
      <c r="D90" s="114"/>
      <c r="E90" s="114"/>
      <c r="F90" s="115"/>
      <c r="G90" s="115"/>
      <c r="H90" s="116"/>
    </row>
    <row r="91" spans="1:8" ht="27.6" thickTop="1" x14ac:dyDescent="0.3">
      <c r="A91" s="117" t="s">
        <v>68</v>
      </c>
      <c r="B91" s="118">
        <f>B89*(1+F64)*B72</f>
        <v>0</v>
      </c>
      <c r="C91" s="119">
        <f>C89*(1+F64)*C72</f>
        <v>0</v>
      </c>
      <c r="D91" s="120">
        <f>D89*(1+F64)*D72</f>
        <v>0</v>
      </c>
      <c r="E91" s="120">
        <f>E89*(1+G64)*E72</f>
        <v>2322600</v>
      </c>
      <c r="F91" s="121"/>
      <c r="G91" s="122"/>
      <c r="H91" s="123">
        <f>SUM(B91:G91)</f>
        <v>2322600</v>
      </c>
    </row>
    <row r="92" spans="1:8" ht="27" x14ac:dyDescent="0.3">
      <c r="A92" s="124" t="s">
        <v>69</v>
      </c>
      <c r="B92" s="125"/>
      <c r="C92" s="126"/>
      <c r="D92" s="127"/>
      <c r="E92" s="128"/>
      <c r="F92" s="127"/>
      <c r="G92" s="127"/>
      <c r="H92" s="129"/>
    </row>
    <row r="93" spans="1:8" ht="27" x14ac:dyDescent="0.3">
      <c r="A93" s="130" t="s">
        <v>70</v>
      </c>
      <c r="B93" s="131">
        <f t="shared" ref="B93:E93" si="6">B91+B92</f>
        <v>0</v>
      </c>
      <c r="C93" s="132">
        <f t="shared" si="6"/>
        <v>0</v>
      </c>
      <c r="D93" s="133">
        <f t="shared" si="6"/>
        <v>0</v>
      </c>
      <c r="E93" s="133">
        <f t="shared" si="6"/>
        <v>2322600</v>
      </c>
      <c r="F93" s="127"/>
      <c r="G93" s="127"/>
      <c r="H93" s="134">
        <f>SUM(B93:G93)</f>
        <v>2322600</v>
      </c>
    </row>
    <row r="94" spans="1:8" x14ac:dyDescent="0.3">
      <c r="A94" s="101"/>
      <c r="B94" s="135"/>
      <c r="C94" s="135"/>
      <c r="D94" s="136"/>
      <c r="E94" s="136"/>
      <c r="F94" s="137"/>
      <c r="G94" s="136"/>
      <c r="H94" s="138"/>
    </row>
    <row r="95" spans="1:8" x14ac:dyDescent="0.3">
      <c r="A95" s="139" t="s">
        <v>71</v>
      </c>
      <c r="B95" s="140">
        <v>1.0489E-2</v>
      </c>
      <c r="C95" s="141" t="s">
        <v>72</v>
      </c>
      <c r="D95" s="142"/>
      <c r="E95" s="143"/>
      <c r="F95" s="143"/>
      <c r="G95" s="144"/>
      <c r="H95" s="145"/>
    </row>
    <row r="96" spans="1:8" ht="40.799999999999997" thickBot="1" x14ac:dyDescent="0.35">
      <c r="A96" s="146" t="s">
        <v>73</v>
      </c>
      <c r="B96" s="147">
        <f t="shared" ref="B96:E96" si="7">B93*(1+$B95)</f>
        <v>0</v>
      </c>
      <c r="C96" s="147">
        <f t="shared" si="7"/>
        <v>0</v>
      </c>
      <c r="D96" s="148">
        <f t="shared" si="7"/>
        <v>0</v>
      </c>
      <c r="E96" s="148">
        <f t="shared" si="7"/>
        <v>2346961.7514</v>
      </c>
      <c r="F96" s="149"/>
      <c r="G96" s="150"/>
      <c r="H96" s="151">
        <f>SUM(B96:G96)</f>
        <v>2346961.7514</v>
      </c>
    </row>
    <row r="97" spans="1:8" x14ac:dyDescent="0.3">
      <c r="A97" s="10"/>
      <c r="B97" s="152"/>
      <c r="C97" s="152"/>
      <c r="D97" s="152"/>
      <c r="E97" s="152"/>
      <c r="F97" s="152"/>
      <c r="G97" s="152"/>
      <c r="H97" s="152"/>
    </row>
    <row r="98" spans="1:8" x14ac:dyDescent="0.3">
      <c r="A98" s="153" t="s">
        <v>74</v>
      </c>
      <c r="B98" s="153"/>
      <c r="C98" s="153"/>
      <c r="D98" s="153"/>
      <c r="E98" s="153"/>
      <c r="F98" s="153"/>
      <c r="G98" s="153"/>
      <c r="H98" s="153"/>
    </row>
    <row r="127" spans="9:9" x14ac:dyDescent="0.3">
      <c r="I127" s="16"/>
    </row>
    <row r="131" spans="1:1" x14ac:dyDescent="0.3">
      <c r="A131" s="11"/>
    </row>
  </sheetData>
  <mergeCells count="30">
    <mergeCell ref="A18:F18"/>
    <mergeCell ref="A9:H9"/>
    <mergeCell ref="A10:H10"/>
    <mergeCell ref="A12:H12"/>
    <mergeCell ref="A14:H14"/>
    <mergeCell ref="A16:H16"/>
    <mergeCell ref="A53:E53"/>
    <mergeCell ref="A20:H20"/>
    <mergeCell ref="A22:H22"/>
    <mergeCell ref="A23:H23"/>
    <mergeCell ref="A25:H25"/>
    <mergeCell ref="A33:H33"/>
    <mergeCell ref="G41:H41"/>
    <mergeCell ref="A43:H43"/>
    <mergeCell ref="A45:H45"/>
    <mergeCell ref="A47:H47"/>
    <mergeCell ref="A49:H49"/>
    <mergeCell ref="A51:F51"/>
    <mergeCell ref="A98:H98"/>
    <mergeCell ref="A56:B56"/>
    <mergeCell ref="A64:B64"/>
    <mergeCell ref="A66:H66"/>
    <mergeCell ref="A68:H68"/>
    <mergeCell ref="A70:F70"/>
    <mergeCell ref="A75:H75"/>
    <mergeCell ref="A77:H77"/>
    <mergeCell ref="A79:H79"/>
    <mergeCell ref="A81:H81"/>
    <mergeCell ref="A83:H83"/>
    <mergeCell ref="A85:H85"/>
  </mergeCells>
  <conditionalFormatting sqref="H40">
    <cfRule type="expression" dxfId="1" priority="2">
      <formula>$H$40=$A$23</formula>
    </cfRule>
  </conditionalFormatting>
  <conditionalFormatting sqref="G41">
    <cfRule type="expression" dxfId="0" priority="1">
      <formula>$G$40&lt;&gt;$H$40</formula>
    </cfRule>
  </conditionalFormatting>
  <dataValidations count="2">
    <dataValidation type="list" allowBlank="1" showInputMessage="1" showErrorMessage="1" sqref="C72:E72">
      <formula1>"0, 0.5, 1"</formula1>
    </dataValidation>
    <dataValidation type="list" allowBlank="1" showInputMessage="1" showErrorMessage="1" sqref="F53">
      <formula1>"net,gross"</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Borden Ladner Gervais LLP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Bacon, Bruce</dc:creator>
  <cp:lastModifiedBy>Andrew Belsito</cp:lastModifiedBy>
  <dcterms:created xsi:type="dcterms:W3CDTF">2018-08-18T01:44:44Z</dcterms:created>
  <dcterms:modified xsi:type="dcterms:W3CDTF">2018-08-20T14:59:50Z</dcterms:modified>
</cp:coreProperties>
</file>