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weiss\Desktop\OEB Appendicies\"/>
    </mc:Choice>
  </mc:AlternateContent>
  <bookViews>
    <workbookView xWindow="0" yWindow="0" windowWidth="15360" windowHeight="7305"/>
  </bookViews>
  <sheets>
    <sheet name="App.2-IB_Load_Forecast_Analysis" sheetId="1" r:id="rId1"/>
  </sheets>
  <externalReferences>
    <externalReference r:id="rId2"/>
  </externalReferences>
  <definedNames>
    <definedName name="EBNUMBER">'[1]LDC Info'!$E$16</definedName>
    <definedName name="_xlnm.Print_Area" localSheetId="0">'App.2-IB_Load_Forecast_Analysis'!$A$9:$V$737</definedName>
    <definedName name="_xlnm.Print_Titles" localSheetId="0">'App.2-IB_Load_Forecast_Analysis'!$732:$737</definedName>
    <definedName name="RebaseYear">'[1]LDC Info'!$E$28</definedName>
    <definedName name="TestYear">'[1]LDC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6" i="1" l="1"/>
  <c r="G126" i="1"/>
  <c r="I129" i="1" l="1"/>
  <c r="G125" i="1"/>
  <c r="G129" i="1"/>
  <c r="G127" i="1"/>
  <c r="G124" i="1"/>
  <c r="G128" i="1"/>
  <c r="S55" i="1"/>
  <c r="U53" i="1" l="1"/>
  <c r="G333" i="1" l="1"/>
  <c r="I148" i="1"/>
  <c r="I161" i="1" s="1"/>
  <c r="S310" i="1"/>
  <c r="R264" i="1"/>
  <c r="U588" i="1" l="1"/>
  <c r="S597" i="1"/>
  <c r="S596" i="1"/>
  <c r="S595" i="1"/>
  <c r="S594" i="1"/>
  <c r="S593" i="1"/>
  <c r="S592" i="1"/>
  <c r="S591" i="1"/>
  <c r="S590" i="1"/>
  <c r="R590" i="1"/>
  <c r="S589" i="1"/>
  <c r="R589" i="1"/>
  <c r="S588" i="1"/>
  <c r="R588" i="1"/>
  <c r="S587" i="1"/>
  <c r="R587" i="1"/>
  <c r="R586" i="1"/>
  <c r="S586" i="1"/>
  <c r="S612" i="1" s="1"/>
  <c r="T588" i="1"/>
  <c r="Q612" i="1"/>
  <c r="R611" i="1"/>
  <c r="R610" i="1"/>
  <c r="R609" i="1"/>
  <c r="R608" i="1"/>
  <c r="R607" i="1"/>
  <c r="R606" i="1"/>
  <c r="U597" i="1"/>
  <c r="U592" i="1"/>
  <c r="U591" i="1"/>
  <c r="U590" i="1"/>
  <c r="U587" i="1"/>
  <c r="U586" i="1"/>
  <c r="Q584" i="1"/>
  <c r="S607" i="1" l="1"/>
  <c r="S611" i="1"/>
  <c r="R601" i="1"/>
  <c r="R612" i="1"/>
  <c r="S605" i="1"/>
  <c r="S602" i="1"/>
  <c r="S608" i="1"/>
  <c r="S601" i="1"/>
  <c r="U598" i="1"/>
  <c r="U611" i="1" s="1"/>
  <c r="S604" i="1"/>
  <c r="S609" i="1"/>
  <c r="S606" i="1"/>
  <c r="S610" i="1"/>
  <c r="R602" i="1"/>
  <c r="R604" i="1"/>
  <c r="R603" i="1"/>
  <c r="S603" i="1"/>
  <c r="U526" i="1"/>
  <c r="U463" i="1"/>
  <c r="U386" i="1"/>
  <c r="O85" i="1"/>
  <c r="O98" i="1" s="1"/>
  <c r="R404" i="1" l="1"/>
  <c r="R405" i="1"/>
  <c r="R406" i="1"/>
  <c r="R407" i="1"/>
  <c r="R408" i="1"/>
  <c r="R409" i="1"/>
  <c r="G642" i="1"/>
  <c r="R528" i="1"/>
  <c r="R544" i="1"/>
  <c r="R546" i="1"/>
  <c r="R547" i="1"/>
  <c r="R548" i="1"/>
  <c r="R549" i="1"/>
  <c r="S525" i="1"/>
  <c r="S526" i="1"/>
  <c r="S527" i="1"/>
  <c r="S528" i="1"/>
  <c r="S529" i="1"/>
  <c r="S530" i="1"/>
  <c r="S531" i="1"/>
  <c r="S532" i="1"/>
  <c r="S533" i="1"/>
  <c r="S534" i="1"/>
  <c r="S535" i="1"/>
  <c r="S524" i="1"/>
  <c r="R525" i="1"/>
  <c r="R526" i="1"/>
  <c r="R527" i="1"/>
  <c r="R524" i="1"/>
  <c r="S395" i="1"/>
  <c r="S394" i="1"/>
  <c r="S393" i="1"/>
  <c r="S392" i="1"/>
  <c r="S391" i="1"/>
  <c r="S390" i="1"/>
  <c r="S389" i="1"/>
  <c r="S388" i="1"/>
  <c r="R388" i="1"/>
  <c r="S387" i="1"/>
  <c r="R387" i="1"/>
  <c r="S386" i="1"/>
  <c r="R386" i="1"/>
  <c r="S385" i="1"/>
  <c r="R385" i="1"/>
  <c r="S384" i="1"/>
  <c r="R384" i="1"/>
  <c r="R481" i="1"/>
  <c r="R483" i="1"/>
  <c r="R484" i="1"/>
  <c r="R485" i="1"/>
  <c r="R486" i="1"/>
  <c r="S472" i="1"/>
  <c r="S471" i="1"/>
  <c r="S470" i="1"/>
  <c r="S469" i="1"/>
  <c r="S468" i="1"/>
  <c r="S467" i="1"/>
  <c r="S466" i="1"/>
  <c r="S465" i="1"/>
  <c r="S464" i="1"/>
  <c r="S463" i="1"/>
  <c r="S462" i="1"/>
  <c r="S461" i="1"/>
  <c r="R462" i="1"/>
  <c r="R463" i="1"/>
  <c r="R464" i="1"/>
  <c r="R465" i="1"/>
  <c r="R461" i="1"/>
  <c r="R416" i="1"/>
  <c r="G542" i="1"/>
  <c r="G539" i="1"/>
  <c r="G480" i="1"/>
  <c r="G481" i="1"/>
  <c r="G483" i="1"/>
  <c r="G484" i="1"/>
  <c r="G485" i="1"/>
  <c r="G486" i="1"/>
  <c r="G479" i="1"/>
  <c r="R65" i="1"/>
  <c r="G404" i="1"/>
  <c r="G408" i="1"/>
  <c r="G409" i="1"/>
  <c r="G403" i="1"/>
  <c r="G402" i="1"/>
  <c r="G328" i="1"/>
  <c r="G330" i="1"/>
  <c r="G331" i="1"/>
  <c r="G332" i="1"/>
  <c r="G325" i="1"/>
  <c r="G406" i="1"/>
  <c r="G407" i="1"/>
  <c r="S312" i="1"/>
  <c r="S313" i="1"/>
  <c r="S314" i="1"/>
  <c r="S315" i="1"/>
  <c r="S316" i="1"/>
  <c r="S317" i="1"/>
  <c r="S318" i="1"/>
  <c r="S311" i="1"/>
  <c r="S309" i="1"/>
  <c r="S324" i="1" s="1"/>
  <c r="S308" i="1"/>
  <c r="S307" i="1"/>
  <c r="S325" i="1"/>
  <c r="R329" i="1"/>
  <c r="R330" i="1"/>
  <c r="R331" i="1"/>
  <c r="R332" i="1"/>
  <c r="R311" i="1"/>
  <c r="R310" i="1"/>
  <c r="R309" i="1"/>
  <c r="R308" i="1"/>
  <c r="R307" i="1"/>
  <c r="G329" i="1"/>
  <c r="G248" i="1"/>
  <c r="G245" i="1"/>
  <c r="G185" i="1"/>
  <c r="Q40" i="1"/>
  <c r="R40" i="1"/>
  <c r="Q41" i="1"/>
  <c r="R41" i="1"/>
  <c r="Q42" i="1"/>
  <c r="R42" i="1"/>
  <c r="Q43" i="1"/>
  <c r="R43" i="1"/>
  <c r="R44" i="1"/>
  <c r="R45" i="1"/>
  <c r="R46" i="1"/>
  <c r="R47" i="1"/>
  <c r="R48" i="1"/>
  <c r="R49" i="1"/>
  <c r="R50" i="1"/>
  <c r="R39" i="1"/>
  <c r="Q39" i="1"/>
  <c r="G324" i="1"/>
  <c r="R325" i="1" l="1"/>
  <c r="R477" i="1"/>
  <c r="R550" i="1"/>
  <c r="R401" i="1"/>
  <c r="R324" i="1"/>
  <c r="G252" i="1"/>
  <c r="G119" i="1"/>
  <c r="G635" i="1"/>
  <c r="G123" i="1"/>
  <c r="G543" i="1"/>
  <c r="G122" i="1"/>
  <c r="G255" i="1"/>
  <c r="G192" i="1"/>
  <c r="G188" i="1"/>
  <c r="R399" i="1"/>
  <c r="R402" i="1"/>
  <c r="G640" i="1"/>
  <c r="G121" i="1"/>
  <c r="G120" i="1"/>
  <c r="G184" i="1"/>
  <c r="G186" i="1"/>
  <c r="G548" i="1"/>
  <c r="S405" i="1"/>
  <c r="S409" i="1"/>
  <c r="S548" i="1"/>
  <c r="G636" i="1"/>
  <c r="R541" i="1"/>
  <c r="S545" i="1"/>
  <c r="S541" i="1"/>
  <c r="R540" i="1"/>
  <c r="S478" i="1"/>
  <c r="S482" i="1"/>
  <c r="S486" i="1"/>
  <c r="S326" i="1"/>
  <c r="S540" i="1"/>
  <c r="G250" i="1"/>
  <c r="G187" i="1"/>
  <c r="S547" i="1"/>
  <c r="S543" i="1"/>
  <c r="G541" i="1"/>
  <c r="S323" i="1"/>
  <c r="S331" i="1"/>
  <c r="S327" i="1"/>
  <c r="G189" i="1"/>
  <c r="G544" i="1"/>
  <c r="G545" i="1"/>
  <c r="S404" i="1"/>
  <c r="S408" i="1"/>
  <c r="R542" i="1"/>
  <c r="S546" i="1"/>
  <c r="S542" i="1"/>
  <c r="G639" i="1"/>
  <c r="G638" i="1"/>
  <c r="G641" i="1"/>
  <c r="G637" i="1"/>
  <c r="G547" i="1"/>
  <c r="G546" i="1"/>
  <c r="G549" i="1"/>
  <c r="G251" i="1"/>
  <c r="G254" i="1"/>
  <c r="G253" i="1"/>
  <c r="G191" i="1"/>
  <c r="G190" i="1"/>
  <c r="G247" i="1"/>
  <c r="G246" i="1"/>
  <c r="G540" i="1"/>
  <c r="S329" i="1"/>
  <c r="G405" i="1"/>
  <c r="G478" i="1"/>
  <c r="S544" i="1"/>
  <c r="R58" i="1"/>
  <c r="R53" i="1"/>
  <c r="R322" i="1"/>
  <c r="R57" i="1"/>
  <c r="R479" i="1"/>
  <c r="S477" i="1"/>
  <c r="S481" i="1"/>
  <c r="S485" i="1"/>
  <c r="S401" i="1"/>
  <c r="S402" i="1"/>
  <c r="S406" i="1"/>
  <c r="S549" i="1"/>
  <c r="G249" i="1"/>
  <c r="R478" i="1"/>
  <c r="G183" i="1"/>
  <c r="R333" i="1"/>
  <c r="G399" i="1"/>
  <c r="G477" i="1"/>
  <c r="R487" i="1"/>
  <c r="S479" i="1"/>
  <c r="S483" i="1"/>
  <c r="R410" i="1"/>
  <c r="G634" i="1"/>
  <c r="S484" i="1"/>
  <c r="S480" i="1"/>
  <c r="G476" i="1"/>
  <c r="G482" i="1"/>
  <c r="S407" i="1"/>
  <c r="S403" i="1"/>
  <c r="G400" i="1"/>
  <c r="S400" i="1"/>
  <c r="R400" i="1"/>
  <c r="R54" i="1"/>
  <c r="R323" i="1"/>
  <c r="S328" i="1"/>
  <c r="G323" i="1"/>
  <c r="R55" i="1"/>
  <c r="G182" i="1"/>
  <c r="S332" i="1"/>
  <c r="S330" i="1"/>
  <c r="R59" i="1"/>
  <c r="R63" i="1"/>
  <c r="R60" i="1"/>
  <c r="G632" i="1"/>
  <c r="G633" i="1"/>
  <c r="R61" i="1"/>
  <c r="R64" i="1"/>
  <c r="R62" i="1"/>
  <c r="R56" i="1"/>
  <c r="G401" i="1"/>
  <c r="G326" i="1"/>
  <c r="G327" i="1"/>
  <c r="G612" i="1" l="1"/>
  <c r="R557" i="1"/>
  <c r="S557" i="1"/>
  <c r="R558" i="1"/>
  <c r="S558" i="1"/>
  <c r="R559" i="1"/>
  <c r="S559" i="1"/>
  <c r="R560" i="1"/>
  <c r="S560" i="1"/>
  <c r="S561" i="1"/>
  <c r="R577" i="1"/>
  <c r="S562" i="1"/>
  <c r="S563" i="1"/>
  <c r="R579" i="1"/>
  <c r="S564" i="1"/>
  <c r="S565" i="1"/>
  <c r="R581" i="1"/>
  <c r="S566" i="1"/>
  <c r="S567" i="1"/>
  <c r="R576" i="1"/>
  <c r="R578" i="1"/>
  <c r="R580" i="1"/>
  <c r="G572" i="1"/>
  <c r="G573" i="1"/>
  <c r="G574" i="1"/>
  <c r="G575" i="1"/>
  <c r="G576" i="1"/>
  <c r="G577" i="1"/>
  <c r="G578" i="1"/>
  <c r="G579" i="1"/>
  <c r="G580" i="1"/>
  <c r="G581" i="1"/>
  <c r="G602" i="1"/>
  <c r="G603" i="1"/>
  <c r="G604" i="1"/>
  <c r="G605" i="1"/>
  <c r="G606" i="1"/>
  <c r="G607" i="1"/>
  <c r="G608" i="1"/>
  <c r="G609" i="1"/>
  <c r="G610" i="1"/>
  <c r="G611" i="1"/>
  <c r="G601" i="1"/>
  <c r="I598" i="1"/>
  <c r="I611" i="1" s="1"/>
  <c r="L550" i="1"/>
  <c r="R495" i="1"/>
  <c r="R496" i="1"/>
  <c r="R497" i="1"/>
  <c r="R494" i="1"/>
  <c r="R493" i="1"/>
  <c r="S494" i="1"/>
  <c r="S495" i="1"/>
  <c r="S496" i="1"/>
  <c r="S497" i="1"/>
  <c r="S498" i="1"/>
  <c r="S499" i="1"/>
  <c r="S500" i="1"/>
  <c r="S501" i="1"/>
  <c r="S502" i="1"/>
  <c r="S503" i="1"/>
  <c r="S504" i="1"/>
  <c r="S493" i="1"/>
  <c r="G519" i="1"/>
  <c r="G509" i="1"/>
  <c r="G510" i="1"/>
  <c r="G511" i="1"/>
  <c r="G512" i="1"/>
  <c r="G513" i="1"/>
  <c r="G514" i="1"/>
  <c r="G515" i="1"/>
  <c r="G516" i="1"/>
  <c r="G517" i="1"/>
  <c r="G518" i="1"/>
  <c r="G508" i="1"/>
  <c r="R572" i="1" l="1"/>
  <c r="S578" i="1"/>
  <c r="S573" i="1"/>
  <c r="S572" i="1"/>
  <c r="S575" i="1"/>
  <c r="S580" i="1"/>
  <c r="S576" i="1"/>
  <c r="R574" i="1"/>
  <c r="R573" i="1"/>
  <c r="S519" i="1"/>
  <c r="S515" i="1"/>
  <c r="S511" i="1"/>
  <c r="R509" i="1"/>
  <c r="S577" i="1"/>
  <c r="S518" i="1"/>
  <c r="S514" i="1"/>
  <c r="S510" i="1"/>
  <c r="R519" i="1"/>
  <c r="S574" i="1"/>
  <c r="S579" i="1"/>
  <c r="S512" i="1"/>
  <c r="S508" i="1"/>
  <c r="S581" i="1"/>
  <c r="S517" i="1"/>
  <c r="R511" i="1"/>
  <c r="R510" i="1"/>
  <c r="S516" i="1"/>
  <c r="S513" i="1"/>
  <c r="S509" i="1"/>
  <c r="R436" i="1" l="1"/>
  <c r="R437" i="1"/>
  <c r="R438" i="1"/>
  <c r="R439" i="1"/>
  <c r="R440" i="1"/>
  <c r="R441" i="1"/>
  <c r="R417" i="1"/>
  <c r="S417" i="1"/>
  <c r="R418" i="1"/>
  <c r="S418" i="1"/>
  <c r="R419" i="1"/>
  <c r="S419" i="1"/>
  <c r="R420" i="1"/>
  <c r="S420" i="1"/>
  <c r="S421" i="1"/>
  <c r="S422" i="1"/>
  <c r="S423" i="1"/>
  <c r="S424" i="1"/>
  <c r="S425" i="1"/>
  <c r="S426" i="1"/>
  <c r="S427" i="1"/>
  <c r="S416" i="1"/>
  <c r="R341" i="1"/>
  <c r="S341" i="1"/>
  <c r="R342" i="1"/>
  <c r="S342" i="1"/>
  <c r="R343" i="1"/>
  <c r="S343" i="1"/>
  <c r="S344" i="1"/>
  <c r="S345" i="1"/>
  <c r="S346" i="1"/>
  <c r="S347" i="1"/>
  <c r="S348" i="1"/>
  <c r="S349" i="1"/>
  <c r="S350" i="1"/>
  <c r="G432" i="1"/>
  <c r="G433" i="1"/>
  <c r="G434" i="1"/>
  <c r="G435" i="1"/>
  <c r="G436" i="1"/>
  <c r="G437" i="1"/>
  <c r="G438" i="1"/>
  <c r="G439" i="1"/>
  <c r="G440" i="1"/>
  <c r="G441" i="1"/>
  <c r="R356" i="1" l="1"/>
  <c r="R434" i="1"/>
  <c r="R432" i="1"/>
  <c r="S360" i="1"/>
  <c r="R357" i="1"/>
  <c r="S364" i="1"/>
  <c r="S363" i="1"/>
  <c r="S440" i="1"/>
  <c r="S361" i="1"/>
  <c r="S441" i="1"/>
  <c r="R442" i="1"/>
  <c r="S436" i="1"/>
  <c r="S362" i="1"/>
  <c r="S358" i="1"/>
  <c r="S356" i="1"/>
  <c r="S439" i="1"/>
  <c r="S433" i="1"/>
  <c r="S435" i="1"/>
  <c r="S438" i="1"/>
  <c r="R433" i="1"/>
  <c r="S357" i="1"/>
  <c r="S434" i="1"/>
  <c r="S432" i="1"/>
  <c r="R431" i="1"/>
  <c r="S437" i="1"/>
  <c r="M333" i="1"/>
  <c r="L333" i="1"/>
  <c r="R263" i="1"/>
  <c r="S263" i="1"/>
  <c r="S264" i="1"/>
  <c r="R265" i="1"/>
  <c r="R279" i="1" s="1"/>
  <c r="S265" i="1"/>
  <c r="R266" i="1"/>
  <c r="S266" i="1"/>
  <c r="S267" i="1"/>
  <c r="S268" i="1"/>
  <c r="S269" i="1"/>
  <c r="S270" i="1"/>
  <c r="S271" i="1"/>
  <c r="S272" i="1"/>
  <c r="S273" i="1"/>
  <c r="R262" i="1"/>
  <c r="G278" i="1"/>
  <c r="G354" i="1"/>
  <c r="G279" i="1"/>
  <c r="G280" i="1"/>
  <c r="G281" i="1"/>
  <c r="G282" i="1"/>
  <c r="G283" i="1"/>
  <c r="G284" i="1"/>
  <c r="G285" i="1"/>
  <c r="G286" i="1"/>
  <c r="G287" i="1"/>
  <c r="G277" i="1"/>
  <c r="G225" i="1"/>
  <c r="M225" i="1"/>
  <c r="L225" i="1"/>
  <c r="G224" i="1"/>
  <c r="G222" i="1"/>
  <c r="G223" i="1"/>
  <c r="G221" i="1"/>
  <c r="G220" i="1"/>
  <c r="G215" i="1"/>
  <c r="G216" i="1"/>
  <c r="G217" i="1"/>
  <c r="G218" i="1"/>
  <c r="G219" i="1"/>
  <c r="G214" i="1"/>
  <c r="S201" i="1"/>
  <c r="S200" i="1"/>
  <c r="S206" i="1"/>
  <c r="S207" i="1"/>
  <c r="S208" i="1"/>
  <c r="S209" i="1"/>
  <c r="R201" i="1"/>
  <c r="R202" i="1"/>
  <c r="R203" i="1"/>
  <c r="R199" i="1"/>
  <c r="R156" i="1"/>
  <c r="R157" i="1"/>
  <c r="R158" i="1"/>
  <c r="R159" i="1"/>
  <c r="R160" i="1"/>
  <c r="R161" i="1"/>
  <c r="S141" i="1"/>
  <c r="S142" i="1"/>
  <c r="S143" i="1"/>
  <c r="S144" i="1"/>
  <c r="S145" i="1"/>
  <c r="S146" i="1"/>
  <c r="S147" i="1"/>
  <c r="G162" i="1"/>
  <c r="G152" i="1"/>
  <c r="G153" i="1"/>
  <c r="G154" i="1"/>
  <c r="G155" i="1"/>
  <c r="G156" i="1"/>
  <c r="G157" i="1"/>
  <c r="G158" i="1"/>
  <c r="G159" i="1"/>
  <c r="G160" i="1"/>
  <c r="G161" i="1"/>
  <c r="G151" i="1"/>
  <c r="M151" i="1"/>
  <c r="M152" i="1"/>
  <c r="M153" i="1"/>
  <c r="M154" i="1"/>
  <c r="M155" i="1"/>
  <c r="G99" i="1"/>
  <c r="L99" i="1"/>
  <c r="M99" i="1"/>
  <c r="S74" i="1"/>
  <c r="S75" i="1"/>
  <c r="S76" i="1"/>
  <c r="S77" i="1"/>
  <c r="S78" i="1"/>
  <c r="S79" i="1"/>
  <c r="S80" i="1"/>
  <c r="S81" i="1"/>
  <c r="S82" i="1"/>
  <c r="S83" i="1"/>
  <c r="S84" i="1"/>
  <c r="R73" i="1"/>
  <c r="R74" i="1"/>
  <c r="R75" i="1"/>
  <c r="R76" i="1"/>
  <c r="R77" i="1"/>
  <c r="R99" i="1" s="1"/>
  <c r="S98" i="1" l="1"/>
  <c r="S94" i="1"/>
  <c r="S90" i="1"/>
  <c r="S157" i="1"/>
  <c r="R90" i="1"/>
  <c r="S95" i="1"/>
  <c r="S91" i="1"/>
  <c r="R277" i="1"/>
  <c r="S159" i="1"/>
  <c r="S222" i="1"/>
  <c r="S284" i="1"/>
  <c r="R288" i="1"/>
  <c r="R89" i="1"/>
  <c r="S96" i="1"/>
  <c r="S92" i="1"/>
  <c r="R225" i="1"/>
  <c r="S223" i="1"/>
  <c r="S285" i="1"/>
  <c r="S221" i="1"/>
  <c r="S283" i="1"/>
  <c r="R91" i="1"/>
  <c r="S160" i="1"/>
  <c r="S156" i="1"/>
  <c r="S158" i="1"/>
  <c r="S286" i="1"/>
  <c r="S282" i="1"/>
  <c r="R280" i="1"/>
  <c r="R278" i="1"/>
  <c r="R216" i="1"/>
  <c r="S287" i="1"/>
  <c r="S280" i="1"/>
  <c r="S278" i="1"/>
  <c r="S281" i="1"/>
  <c r="R88" i="1"/>
  <c r="R217" i="1"/>
  <c r="S97" i="1"/>
  <c r="S93" i="1"/>
  <c r="S89" i="1"/>
  <c r="S279" i="1"/>
  <c r="S161" i="1"/>
  <c r="L152" i="1" l="1"/>
  <c r="L151" i="1"/>
  <c r="G365" i="1"/>
  <c r="G355" i="1"/>
  <c r="G356" i="1"/>
  <c r="G357" i="1"/>
  <c r="G358" i="1"/>
  <c r="G359" i="1"/>
  <c r="G360" i="1"/>
  <c r="G361" i="1"/>
  <c r="G362" i="1"/>
  <c r="G363" i="1"/>
  <c r="G364" i="1"/>
  <c r="M582" i="1"/>
  <c r="L582" i="1"/>
  <c r="M581" i="1"/>
  <c r="L581" i="1"/>
  <c r="M580" i="1"/>
  <c r="L580" i="1"/>
  <c r="M579" i="1"/>
  <c r="L579" i="1"/>
  <c r="M578" i="1"/>
  <c r="L578" i="1"/>
  <c r="M577" i="1"/>
  <c r="L577" i="1"/>
  <c r="M576" i="1"/>
  <c r="L576" i="1"/>
  <c r="M575" i="1"/>
  <c r="M574" i="1"/>
  <c r="L574" i="1"/>
  <c r="M573" i="1"/>
  <c r="L573" i="1"/>
  <c r="M572" i="1"/>
  <c r="L572" i="1"/>
  <c r="M571" i="1"/>
  <c r="L571" i="1"/>
  <c r="M550" i="1"/>
  <c r="M549" i="1"/>
  <c r="L549" i="1"/>
  <c r="M548" i="1"/>
  <c r="L548" i="1"/>
  <c r="M547" i="1"/>
  <c r="L547" i="1"/>
  <c r="M546" i="1"/>
  <c r="L546" i="1"/>
  <c r="M545" i="1"/>
  <c r="L545" i="1"/>
  <c r="M544" i="1"/>
  <c r="L544" i="1"/>
  <c r="M543" i="1"/>
  <c r="M542" i="1"/>
  <c r="L542" i="1"/>
  <c r="M541" i="1"/>
  <c r="L541" i="1"/>
  <c r="M540" i="1"/>
  <c r="L540" i="1"/>
  <c r="M539" i="1"/>
  <c r="L539" i="1"/>
  <c r="M519" i="1"/>
  <c r="L519" i="1"/>
  <c r="M518" i="1"/>
  <c r="L518" i="1"/>
  <c r="M517" i="1"/>
  <c r="L517" i="1"/>
  <c r="M516" i="1"/>
  <c r="L516" i="1"/>
  <c r="M515" i="1"/>
  <c r="L515" i="1"/>
  <c r="M514" i="1"/>
  <c r="L514" i="1"/>
  <c r="M513" i="1"/>
  <c r="L513" i="1"/>
  <c r="M512" i="1"/>
  <c r="M511" i="1"/>
  <c r="L511" i="1"/>
  <c r="M510" i="1"/>
  <c r="L510" i="1"/>
  <c r="M509" i="1"/>
  <c r="L509" i="1"/>
  <c r="M508" i="1"/>
  <c r="L508" i="1"/>
  <c r="M487" i="1"/>
  <c r="L487" i="1"/>
  <c r="M486" i="1"/>
  <c r="L486" i="1"/>
  <c r="M485" i="1"/>
  <c r="L485" i="1"/>
  <c r="M484" i="1"/>
  <c r="L484" i="1"/>
  <c r="M483" i="1"/>
  <c r="L483" i="1"/>
  <c r="M482" i="1"/>
  <c r="L482" i="1"/>
  <c r="M481" i="1"/>
  <c r="L481" i="1"/>
  <c r="M480" i="1"/>
  <c r="M479" i="1"/>
  <c r="L479" i="1"/>
  <c r="M478" i="1"/>
  <c r="L478" i="1"/>
  <c r="M477" i="1"/>
  <c r="L477" i="1"/>
  <c r="M476" i="1"/>
  <c r="L476" i="1"/>
  <c r="M442" i="1"/>
  <c r="L442" i="1"/>
  <c r="M441" i="1"/>
  <c r="L441" i="1"/>
  <c r="M440" i="1"/>
  <c r="L440" i="1"/>
  <c r="M439" i="1"/>
  <c r="L439" i="1"/>
  <c r="M438" i="1"/>
  <c r="L438" i="1"/>
  <c r="M437" i="1"/>
  <c r="L437" i="1"/>
  <c r="M436" i="1"/>
  <c r="L436" i="1"/>
  <c r="M435" i="1"/>
  <c r="M434" i="1"/>
  <c r="L434" i="1"/>
  <c r="M433" i="1"/>
  <c r="L433" i="1"/>
  <c r="M432" i="1"/>
  <c r="L432" i="1"/>
  <c r="M431" i="1"/>
  <c r="L431" i="1"/>
  <c r="M410" i="1"/>
  <c r="L410" i="1"/>
  <c r="M409" i="1"/>
  <c r="L409" i="1"/>
  <c r="M408" i="1"/>
  <c r="L408" i="1"/>
  <c r="M407" i="1"/>
  <c r="L407" i="1"/>
  <c r="M406" i="1"/>
  <c r="L406" i="1"/>
  <c r="M405" i="1"/>
  <c r="L405" i="1"/>
  <c r="M404" i="1"/>
  <c r="L404" i="1"/>
  <c r="M403" i="1"/>
  <c r="M402" i="1"/>
  <c r="L402" i="1"/>
  <c r="M401" i="1"/>
  <c r="L401" i="1"/>
  <c r="M400" i="1"/>
  <c r="L400" i="1"/>
  <c r="M399" i="1"/>
  <c r="L399" i="1"/>
  <c r="M365" i="1"/>
  <c r="L365" i="1"/>
  <c r="M364" i="1"/>
  <c r="L364" i="1"/>
  <c r="M363" i="1"/>
  <c r="L363" i="1"/>
  <c r="M362" i="1"/>
  <c r="L362" i="1"/>
  <c r="M361" i="1"/>
  <c r="L361" i="1"/>
  <c r="M360" i="1"/>
  <c r="L360" i="1"/>
  <c r="M359" i="1"/>
  <c r="L359" i="1"/>
  <c r="M358" i="1"/>
  <c r="M357" i="1"/>
  <c r="L357" i="1"/>
  <c r="M356" i="1"/>
  <c r="L356" i="1"/>
  <c r="M355" i="1"/>
  <c r="L355" i="1"/>
  <c r="M354" i="1"/>
  <c r="L354" i="1"/>
  <c r="M332" i="1"/>
  <c r="L332" i="1"/>
  <c r="M331" i="1"/>
  <c r="L331" i="1"/>
  <c r="M330" i="1"/>
  <c r="L330" i="1"/>
  <c r="M329" i="1"/>
  <c r="L329" i="1"/>
  <c r="M328" i="1"/>
  <c r="L328" i="1"/>
  <c r="M327" i="1"/>
  <c r="L327" i="1"/>
  <c r="M326" i="1"/>
  <c r="M325" i="1"/>
  <c r="L325" i="1"/>
  <c r="M324" i="1"/>
  <c r="L324" i="1"/>
  <c r="M323" i="1"/>
  <c r="L323" i="1"/>
  <c r="M322" i="1"/>
  <c r="L322" i="1"/>
  <c r="M288" i="1"/>
  <c r="L288" i="1"/>
  <c r="M287" i="1"/>
  <c r="L287" i="1"/>
  <c r="M286" i="1"/>
  <c r="L286" i="1"/>
  <c r="M285" i="1"/>
  <c r="L285" i="1"/>
  <c r="M284" i="1"/>
  <c r="L284" i="1"/>
  <c r="M283" i="1"/>
  <c r="L283" i="1"/>
  <c r="M282" i="1"/>
  <c r="L282" i="1"/>
  <c r="M281" i="1"/>
  <c r="M280" i="1"/>
  <c r="L280" i="1"/>
  <c r="M279" i="1"/>
  <c r="L279" i="1"/>
  <c r="M278" i="1"/>
  <c r="L278" i="1"/>
  <c r="M277" i="1"/>
  <c r="L277" i="1"/>
  <c r="M224" i="1"/>
  <c r="L224" i="1"/>
  <c r="M223" i="1"/>
  <c r="L223" i="1"/>
  <c r="M222" i="1"/>
  <c r="L222" i="1"/>
  <c r="M221" i="1"/>
  <c r="L221" i="1"/>
  <c r="M220" i="1"/>
  <c r="L220" i="1"/>
  <c r="M219" i="1"/>
  <c r="L219" i="1"/>
  <c r="M218" i="1"/>
  <c r="M217" i="1"/>
  <c r="L217" i="1"/>
  <c r="M216" i="1"/>
  <c r="L216" i="1"/>
  <c r="M215" i="1"/>
  <c r="L215" i="1"/>
  <c r="M214" i="1"/>
  <c r="L214" i="1"/>
  <c r="M162" i="1"/>
  <c r="L162" i="1"/>
  <c r="M161" i="1"/>
  <c r="L161" i="1"/>
  <c r="M160" i="1"/>
  <c r="L160" i="1"/>
  <c r="M159" i="1"/>
  <c r="L159" i="1"/>
  <c r="M158" i="1"/>
  <c r="L158" i="1"/>
  <c r="M157" i="1"/>
  <c r="L157" i="1"/>
  <c r="M156" i="1"/>
  <c r="L156" i="1"/>
  <c r="L154" i="1"/>
  <c r="L153" i="1"/>
  <c r="L89" i="1"/>
  <c r="L88" i="1"/>
  <c r="M98" i="1"/>
  <c r="M97" i="1"/>
  <c r="M96" i="1"/>
  <c r="M95" i="1"/>
  <c r="M94" i="1"/>
  <c r="M93" i="1"/>
  <c r="M92" i="1"/>
  <c r="M91" i="1"/>
  <c r="L91" i="1"/>
  <c r="M90" i="1"/>
  <c r="L90" i="1"/>
  <c r="M89" i="1"/>
  <c r="M88" i="1"/>
  <c r="G89" i="1"/>
  <c r="G90" i="1"/>
  <c r="G91" i="1"/>
  <c r="G92" i="1"/>
  <c r="G93" i="1"/>
  <c r="G94" i="1"/>
  <c r="G95" i="1"/>
  <c r="G96" i="1"/>
  <c r="G97" i="1"/>
  <c r="G98" i="1"/>
  <c r="G88" i="1"/>
  <c r="L56" i="1" l="1"/>
  <c r="M56" i="1"/>
  <c r="L57" i="1"/>
  <c r="M57" i="1"/>
  <c r="M58" i="1"/>
  <c r="L59" i="1"/>
  <c r="M59" i="1"/>
  <c r="L60" i="1"/>
  <c r="M60" i="1"/>
  <c r="L61" i="1"/>
  <c r="M61" i="1"/>
  <c r="L62" i="1"/>
  <c r="M62" i="1"/>
  <c r="L63" i="1"/>
  <c r="M63" i="1"/>
  <c r="L64" i="1"/>
  <c r="M64" i="1"/>
  <c r="L54" i="1"/>
  <c r="M54" i="1"/>
  <c r="L55" i="1"/>
  <c r="D632" i="1" l="1"/>
  <c r="D633" i="1"/>
  <c r="D634" i="1"/>
  <c r="D635" i="1"/>
  <c r="D636" i="1"/>
  <c r="D637" i="1"/>
  <c r="D638" i="1"/>
  <c r="D639" i="1"/>
  <c r="D640" i="1"/>
  <c r="D641" i="1"/>
  <c r="N343" i="1"/>
  <c r="T343" i="1" s="1"/>
  <c r="U343" i="1" s="1"/>
  <c r="F84" i="1"/>
  <c r="F83" i="1"/>
  <c r="F82" i="1"/>
  <c r="F81" i="1"/>
  <c r="F80" i="1"/>
  <c r="F79" i="1"/>
  <c r="F78" i="1"/>
  <c r="F77" i="1"/>
  <c r="F76" i="1"/>
  <c r="F75" i="1"/>
  <c r="F74" i="1"/>
  <c r="F73" i="1"/>
  <c r="F295" i="1" l="1"/>
  <c r="F372" i="1"/>
  <c r="F449" i="1"/>
  <c r="F292" i="1"/>
  <c r="F369" i="1"/>
  <c r="F446" i="1"/>
  <c r="Q586" i="1"/>
  <c r="F296" i="1"/>
  <c r="F373" i="1"/>
  <c r="F450" i="1"/>
  <c r="F300" i="1"/>
  <c r="F377" i="1"/>
  <c r="F454" i="1"/>
  <c r="F293" i="1"/>
  <c r="F370" i="1"/>
  <c r="F447" i="1"/>
  <c r="Q591" i="1"/>
  <c r="F297" i="1"/>
  <c r="F374" i="1"/>
  <c r="F451" i="1"/>
  <c r="F301" i="1"/>
  <c r="F378" i="1"/>
  <c r="F455" i="1"/>
  <c r="Q593" i="1"/>
  <c r="F376" i="1"/>
  <c r="F453" i="1"/>
  <c r="F299" i="1"/>
  <c r="F303" i="1"/>
  <c r="F380" i="1"/>
  <c r="F457" i="1"/>
  <c r="F294" i="1"/>
  <c r="F371" i="1"/>
  <c r="F448" i="1"/>
  <c r="Q592" i="1"/>
  <c r="F298" i="1"/>
  <c r="F452" i="1"/>
  <c r="F375" i="1"/>
  <c r="F302" i="1"/>
  <c r="F379" i="1"/>
  <c r="F456" i="1"/>
  <c r="F589" i="1"/>
  <c r="Q589" i="1"/>
  <c r="F597" i="1"/>
  <c r="Q597" i="1"/>
  <c r="F590" i="1"/>
  <c r="Q590" i="1"/>
  <c r="F594" i="1"/>
  <c r="Q594" i="1"/>
  <c r="F587" i="1"/>
  <c r="Q587" i="1"/>
  <c r="F595" i="1"/>
  <c r="Q595" i="1"/>
  <c r="F588" i="1"/>
  <c r="Q588" i="1"/>
  <c r="F596" i="1"/>
  <c r="Q596" i="1"/>
  <c r="F235" i="1"/>
  <c r="F591" i="1"/>
  <c r="K73" i="1"/>
  <c r="F586" i="1"/>
  <c r="F136" i="1"/>
  <c r="Q199" i="1"/>
  <c r="F262" i="1"/>
  <c r="K307" i="1"/>
  <c r="Q339" i="1"/>
  <c r="F416" i="1"/>
  <c r="K461" i="1"/>
  <c r="Q493" i="1"/>
  <c r="F556" i="1"/>
  <c r="K136" i="1"/>
  <c r="F384" i="1"/>
  <c r="Q142" i="1"/>
  <c r="F592" i="1"/>
  <c r="F199" i="1"/>
  <c r="Q136" i="1"/>
  <c r="Q262" i="1"/>
  <c r="F339" i="1"/>
  <c r="K384" i="1"/>
  <c r="Q416" i="1"/>
  <c r="F493" i="1"/>
  <c r="K524" i="1"/>
  <c r="Q556" i="1"/>
  <c r="F167" i="1"/>
  <c r="K262" i="1"/>
  <c r="Q307" i="1"/>
  <c r="K416" i="1"/>
  <c r="Q461" i="1"/>
  <c r="F524" i="1"/>
  <c r="K556" i="1"/>
  <c r="F237" i="1"/>
  <c r="F593" i="1"/>
  <c r="F104" i="1"/>
  <c r="K199" i="1"/>
  <c r="F230" i="1"/>
  <c r="F307" i="1"/>
  <c r="K339" i="1"/>
  <c r="Q384" i="1"/>
  <c r="F461" i="1"/>
  <c r="K493" i="1"/>
  <c r="Q524" i="1"/>
  <c r="K75" i="1"/>
  <c r="Q558" i="1"/>
  <c r="K558" i="1"/>
  <c r="F558" i="1"/>
  <c r="Q526" i="1"/>
  <c r="K526" i="1"/>
  <c r="F526" i="1"/>
  <c r="Q495" i="1"/>
  <c r="K495" i="1"/>
  <c r="F495" i="1"/>
  <c r="Q463" i="1"/>
  <c r="K463" i="1"/>
  <c r="F463" i="1"/>
  <c r="Q418" i="1"/>
  <c r="K418" i="1"/>
  <c r="F418" i="1"/>
  <c r="Q386" i="1"/>
  <c r="K386" i="1"/>
  <c r="F386" i="1"/>
  <c r="Q341" i="1"/>
  <c r="K341" i="1"/>
  <c r="F341" i="1"/>
  <c r="Q309" i="1"/>
  <c r="K309" i="1"/>
  <c r="F309" i="1"/>
  <c r="Q264" i="1"/>
  <c r="K264" i="1"/>
  <c r="F264" i="1"/>
  <c r="K77" i="1"/>
  <c r="Q560" i="1"/>
  <c r="K560" i="1"/>
  <c r="F560" i="1"/>
  <c r="Q528" i="1"/>
  <c r="K528" i="1"/>
  <c r="F528" i="1"/>
  <c r="Q497" i="1"/>
  <c r="K497" i="1"/>
  <c r="F497" i="1"/>
  <c r="Q465" i="1"/>
  <c r="K465" i="1"/>
  <c r="F465" i="1"/>
  <c r="Q420" i="1"/>
  <c r="K420" i="1"/>
  <c r="F420" i="1"/>
  <c r="Q388" i="1"/>
  <c r="K388" i="1"/>
  <c r="F388" i="1"/>
  <c r="Q343" i="1"/>
  <c r="K343" i="1"/>
  <c r="F343" i="1"/>
  <c r="Q311" i="1"/>
  <c r="K311" i="1"/>
  <c r="F311" i="1"/>
  <c r="Q266" i="1"/>
  <c r="K266" i="1"/>
  <c r="F266" i="1"/>
  <c r="F234" i="1"/>
  <c r="K81" i="1"/>
  <c r="Q564" i="1"/>
  <c r="K564" i="1"/>
  <c r="F564" i="1"/>
  <c r="F624" i="1" s="1"/>
  <c r="Q532" i="1"/>
  <c r="K532" i="1"/>
  <c r="F532" i="1"/>
  <c r="Q501" i="1"/>
  <c r="K501" i="1"/>
  <c r="F501" i="1"/>
  <c r="Q469" i="1"/>
  <c r="K469" i="1"/>
  <c r="F469" i="1"/>
  <c r="Q424" i="1"/>
  <c r="K424" i="1"/>
  <c r="F424" i="1"/>
  <c r="Q392" i="1"/>
  <c r="K392" i="1"/>
  <c r="F392" i="1"/>
  <c r="Q347" i="1"/>
  <c r="K347" i="1"/>
  <c r="F347" i="1"/>
  <c r="Q315" i="1"/>
  <c r="K315" i="1"/>
  <c r="F315" i="1"/>
  <c r="Q270" i="1"/>
  <c r="K270" i="1"/>
  <c r="F270" i="1"/>
  <c r="F238" i="1"/>
  <c r="F108" i="1"/>
  <c r="F112" i="1"/>
  <c r="F140" i="1"/>
  <c r="F144" i="1"/>
  <c r="F171" i="1"/>
  <c r="F175" i="1"/>
  <c r="F203" i="1"/>
  <c r="F207" i="1"/>
  <c r="K203" i="1"/>
  <c r="K207" i="1"/>
  <c r="Q203" i="1"/>
  <c r="Q207" i="1"/>
  <c r="K140" i="1"/>
  <c r="K144" i="1"/>
  <c r="Q140" i="1"/>
  <c r="Q144" i="1"/>
  <c r="K74" i="1"/>
  <c r="Q557" i="1"/>
  <c r="K557" i="1"/>
  <c r="F557" i="1"/>
  <c r="Q525" i="1"/>
  <c r="K525" i="1"/>
  <c r="F525" i="1"/>
  <c r="Q494" i="1"/>
  <c r="K494" i="1"/>
  <c r="F494" i="1"/>
  <c r="Q462" i="1"/>
  <c r="K462" i="1"/>
  <c r="F462" i="1"/>
  <c r="Q417" i="1"/>
  <c r="K417" i="1"/>
  <c r="F417" i="1"/>
  <c r="Q385" i="1"/>
  <c r="K385" i="1"/>
  <c r="F385" i="1"/>
  <c r="Q340" i="1"/>
  <c r="K340" i="1"/>
  <c r="F340" i="1"/>
  <c r="Q308" i="1"/>
  <c r="K308" i="1"/>
  <c r="F308" i="1"/>
  <c r="Q263" i="1"/>
  <c r="K263" i="1"/>
  <c r="F263" i="1"/>
  <c r="K78" i="1"/>
  <c r="Q561" i="1"/>
  <c r="K561" i="1"/>
  <c r="F561" i="1"/>
  <c r="Q529" i="1"/>
  <c r="K529" i="1"/>
  <c r="F529" i="1"/>
  <c r="Q498" i="1"/>
  <c r="K498" i="1"/>
  <c r="F498" i="1"/>
  <c r="Q466" i="1"/>
  <c r="K466" i="1"/>
  <c r="F466" i="1"/>
  <c r="Q421" i="1"/>
  <c r="K421" i="1"/>
  <c r="F421" i="1"/>
  <c r="Q389" i="1"/>
  <c r="K389" i="1"/>
  <c r="F389" i="1"/>
  <c r="Q344" i="1"/>
  <c r="K344" i="1"/>
  <c r="F344" i="1"/>
  <c r="Q312" i="1"/>
  <c r="K312" i="1"/>
  <c r="F312" i="1"/>
  <c r="Q267" i="1"/>
  <c r="K267" i="1"/>
  <c r="F267" i="1"/>
  <c r="K82" i="1"/>
  <c r="Q565" i="1"/>
  <c r="K565" i="1"/>
  <c r="F565" i="1"/>
  <c r="Q533" i="1"/>
  <c r="K533" i="1"/>
  <c r="F533" i="1"/>
  <c r="Q502" i="1"/>
  <c r="K502" i="1"/>
  <c r="F502" i="1"/>
  <c r="Q470" i="1"/>
  <c r="K470" i="1"/>
  <c r="F470" i="1"/>
  <c r="Q425" i="1"/>
  <c r="K425" i="1"/>
  <c r="F425" i="1"/>
  <c r="Q393" i="1"/>
  <c r="K393" i="1"/>
  <c r="F393" i="1"/>
  <c r="Q348" i="1"/>
  <c r="K348" i="1"/>
  <c r="F348" i="1"/>
  <c r="Q316" i="1"/>
  <c r="K316" i="1"/>
  <c r="F316" i="1"/>
  <c r="Q271" i="1"/>
  <c r="K271" i="1"/>
  <c r="F271" i="1"/>
  <c r="F239" i="1"/>
  <c r="F105" i="1"/>
  <c r="F109" i="1"/>
  <c r="F113" i="1"/>
  <c r="F137" i="1"/>
  <c r="F141" i="1"/>
  <c r="F145" i="1"/>
  <c r="F168" i="1"/>
  <c r="F172" i="1"/>
  <c r="F176" i="1"/>
  <c r="F200" i="1"/>
  <c r="F204" i="1"/>
  <c r="F208" i="1"/>
  <c r="K200" i="1"/>
  <c r="K204" i="1"/>
  <c r="K208" i="1"/>
  <c r="Q200" i="1"/>
  <c r="Q204" i="1"/>
  <c r="Q208" i="1"/>
  <c r="K137" i="1"/>
  <c r="K141" i="1"/>
  <c r="K145" i="1"/>
  <c r="Q137" i="1"/>
  <c r="Q141" i="1"/>
  <c r="Q145" i="1"/>
  <c r="F231" i="1"/>
  <c r="F236" i="1"/>
  <c r="K83" i="1"/>
  <c r="Q566" i="1"/>
  <c r="K566" i="1"/>
  <c r="F566" i="1"/>
  <c r="Q534" i="1"/>
  <c r="K534" i="1"/>
  <c r="F534" i="1"/>
  <c r="Q503" i="1"/>
  <c r="K503" i="1"/>
  <c r="F503" i="1"/>
  <c r="Q471" i="1"/>
  <c r="K471" i="1"/>
  <c r="F471" i="1"/>
  <c r="Q426" i="1"/>
  <c r="K426" i="1"/>
  <c r="F426" i="1"/>
  <c r="Q394" i="1"/>
  <c r="K394" i="1"/>
  <c r="F394" i="1"/>
  <c r="Q349" i="1"/>
  <c r="K349" i="1"/>
  <c r="F349" i="1"/>
  <c r="Q317" i="1"/>
  <c r="K317" i="1"/>
  <c r="F317" i="1"/>
  <c r="Q272" i="1"/>
  <c r="K272" i="1"/>
  <c r="F272" i="1"/>
  <c r="F106" i="1"/>
  <c r="F110" i="1"/>
  <c r="F114" i="1"/>
  <c r="F138" i="1"/>
  <c r="F142" i="1"/>
  <c r="F146" i="1"/>
  <c r="F169" i="1"/>
  <c r="F173" i="1"/>
  <c r="F177" i="1"/>
  <c r="F201" i="1"/>
  <c r="F205" i="1"/>
  <c r="F209" i="1"/>
  <c r="K201" i="1"/>
  <c r="K205" i="1"/>
  <c r="K209" i="1"/>
  <c r="Q201" i="1"/>
  <c r="Q205" i="1"/>
  <c r="Q209" i="1"/>
  <c r="K138" i="1"/>
  <c r="K142" i="1"/>
  <c r="K146" i="1"/>
  <c r="Q138" i="1"/>
  <c r="Q146" i="1"/>
  <c r="F232" i="1"/>
  <c r="K79" i="1"/>
  <c r="Q562" i="1"/>
  <c r="K562" i="1"/>
  <c r="F562" i="1"/>
  <c r="Q530" i="1"/>
  <c r="K530" i="1"/>
  <c r="F530" i="1"/>
  <c r="Q499" i="1"/>
  <c r="K499" i="1"/>
  <c r="F499" i="1"/>
  <c r="Q467" i="1"/>
  <c r="K467" i="1"/>
  <c r="F467" i="1"/>
  <c r="Q422" i="1"/>
  <c r="K422" i="1"/>
  <c r="F422" i="1"/>
  <c r="Q390" i="1"/>
  <c r="K390" i="1"/>
  <c r="F390" i="1"/>
  <c r="Q345" i="1"/>
  <c r="K345" i="1"/>
  <c r="F345" i="1"/>
  <c r="Q313" i="1"/>
  <c r="K313" i="1"/>
  <c r="F313" i="1"/>
  <c r="Q268" i="1"/>
  <c r="K268" i="1"/>
  <c r="F268" i="1"/>
  <c r="K76" i="1"/>
  <c r="Q559" i="1"/>
  <c r="K559" i="1"/>
  <c r="F559" i="1"/>
  <c r="F619" i="1" s="1"/>
  <c r="Q527" i="1"/>
  <c r="K527" i="1"/>
  <c r="F527" i="1"/>
  <c r="Q496" i="1"/>
  <c r="K496" i="1"/>
  <c r="F496" i="1"/>
  <c r="Q464" i="1"/>
  <c r="K464" i="1"/>
  <c r="F464" i="1"/>
  <c r="Q419" i="1"/>
  <c r="K419" i="1"/>
  <c r="F419" i="1"/>
  <c r="Q387" i="1"/>
  <c r="K387" i="1"/>
  <c r="F387" i="1"/>
  <c r="Q342" i="1"/>
  <c r="K342" i="1"/>
  <c r="F342" i="1"/>
  <c r="Q310" i="1"/>
  <c r="K310" i="1"/>
  <c r="F310" i="1"/>
  <c r="Q265" i="1"/>
  <c r="K265" i="1"/>
  <c r="F265" i="1"/>
  <c r="K80" i="1"/>
  <c r="Q563" i="1"/>
  <c r="K563" i="1"/>
  <c r="F563" i="1"/>
  <c r="F623" i="1" s="1"/>
  <c r="Q531" i="1"/>
  <c r="K531" i="1"/>
  <c r="F531" i="1"/>
  <c r="Q500" i="1"/>
  <c r="K500" i="1"/>
  <c r="F500" i="1"/>
  <c r="Q468" i="1"/>
  <c r="K468" i="1"/>
  <c r="F468" i="1"/>
  <c r="Q423" i="1"/>
  <c r="K423" i="1"/>
  <c r="F423" i="1"/>
  <c r="Q391" i="1"/>
  <c r="K391" i="1"/>
  <c r="F391" i="1"/>
  <c r="Q346" i="1"/>
  <c r="K346" i="1"/>
  <c r="F346" i="1"/>
  <c r="Q314" i="1"/>
  <c r="K314" i="1"/>
  <c r="F314" i="1"/>
  <c r="Q269" i="1"/>
  <c r="K269" i="1"/>
  <c r="F269" i="1"/>
  <c r="K84" i="1"/>
  <c r="Q567" i="1"/>
  <c r="K567" i="1"/>
  <c r="F567" i="1"/>
  <c r="Q535" i="1"/>
  <c r="K535" i="1"/>
  <c r="F535" i="1"/>
  <c r="Q504" i="1"/>
  <c r="K504" i="1"/>
  <c r="F504" i="1"/>
  <c r="Q472" i="1"/>
  <c r="K472" i="1"/>
  <c r="F472" i="1"/>
  <c r="Q427" i="1"/>
  <c r="K427" i="1"/>
  <c r="F427" i="1"/>
  <c r="Q395" i="1"/>
  <c r="K395" i="1"/>
  <c r="F395" i="1"/>
  <c r="Q350" i="1"/>
  <c r="K350" i="1"/>
  <c r="F350" i="1"/>
  <c r="Q318" i="1"/>
  <c r="K318" i="1"/>
  <c r="F318" i="1"/>
  <c r="Q273" i="1"/>
  <c r="K273" i="1"/>
  <c r="F273" i="1"/>
  <c r="F241" i="1"/>
  <c r="F107" i="1"/>
  <c r="F111" i="1"/>
  <c r="F115" i="1"/>
  <c r="F139" i="1"/>
  <c r="F143" i="1"/>
  <c r="F147" i="1"/>
  <c r="F170" i="1"/>
  <c r="F174" i="1"/>
  <c r="F178" i="1"/>
  <c r="F202" i="1"/>
  <c r="F206" i="1"/>
  <c r="F210" i="1"/>
  <c r="K202" i="1"/>
  <c r="K206" i="1"/>
  <c r="K210" i="1"/>
  <c r="Q202" i="1"/>
  <c r="Q206" i="1"/>
  <c r="Q210" i="1"/>
  <c r="K139" i="1"/>
  <c r="K143" i="1"/>
  <c r="K147" i="1"/>
  <c r="Q139" i="1"/>
  <c r="Q143" i="1"/>
  <c r="Q147" i="1"/>
  <c r="F233" i="1"/>
  <c r="F240" i="1"/>
  <c r="D64" i="1"/>
  <c r="D49" i="1"/>
  <c r="D63" i="1" s="1"/>
  <c r="K63" i="1" s="1"/>
  <c r="G728" i="1"/>
  <c r="G727" i="1"/>
  <c r="G726" i="1"/>
  <c r="G725" i="1"/>
  <c r="G724" i="1"/>
  <c r="G723" i="1"/>
  <c r="G722" i="1"/>
  <c r="I720" i="1"/>
  <c r="I719" i="1"/>
  <c r="I727" i="1" s="1"/>
  <c r="D727" i="1"/>
  <c r="G707" i="1"/>
  <c r="G706" i="1"/>
  <c r="G705" i="1"/>
  <c r="G704" i="1"/>
  <c r="G703" i="1"/>
  <c r="G702" i="1"/>
  <c r="G701" i="1"/>
  <c r="I698" i="1"/>
  <c r="I706" i="1" s="1"/>
  <c r="G685" i="1"/>
  <c r="G684" i="1"/>
  <c r="G683" i="1"/>
  <c r="G682" i="1"/>
  <c r="G681" i="1"/>
  <c r="G680" i="1"/>
  <c r="G679" i="1"/>
  <c r="I677" i="1"/>
  <c r="I676" i="1"/>
  <c r="D684" i="1"/>
  <c r="G664" i="1"/>
  <c r="G663" i="1"/>
  <c r="G662" i="1"/>
  <c r="G661" i="1"/>
  <c r="G660" i="1"/>
  <c r="G659" i="1"/>
  <c r="G658" i="1"/>
  <c r="I655" i="1"/>
  <c r="I663" i="1" s="1"/>
  <c r="G631" i="1"/>
  <c r="I629" i="1"/>
  <c r="I628" i="1"/>
  <c r="I641" i="1" s="1"/>
  <c r="K582" i="1"/>
  <c r="Q582" i="1" s="1"/>
  <c r="G582" i="1"/>
  <c r="G571" i="1"/>
  <c r="O569" i="1"/>
  <c r="U569" i="1" s="1"/>
  <c r="U599" i="1" s="1"/>
  <c r="O568" i="1"/>
  <c r="O581" i="1" s="1"/>
  <c r="I568" i="1"/>
  <c r="I581" i="1" s="1"/>
  <c r="S556" i="1"/>
  <c r="R556" i="1"/>
  <c r="R582" i="1" s="1"/>
  <c r="U555" i="1"/>
  <c r="U585" i="1" s="1"/>
  <c r="S555" i="1"/>
  <c r="S585" i="1" s="1"/>
  <c r="R555" i="1"/>
  <c r="R585" i="1" s="1"/>
  <c r="Q554" i="1"/>
  <c r="K550" i="1"/>
  <c r="Q550" i="1" s="1"/>
  <c r="G550" i="1"/>
  <c r="I537" i="1"/>
  <c r="O537" i="1" s="1"/>
  <c r="U537" i="1" s="1"/>
  <c r="O536" i="1"/>
  <c r="O549" i="1" s="1"/>
  <c r="I536" i="1"/>
  <c r="I549" i="1" s="1"/>
  <c r="R545" i="1"/>
  <c r="S523" i="1"/>
  <c r="R523" i="1"/>
  <c r="O523" i="1"/>
  <c r="U523" i="1" s="1"/>
  <c r="Q522" i="1"/>
  <c r="K522" i="1"/>
  <c r="K519" i="1"/>
  <c r="Q519" i="1" s="1"/>
  <c r="O506" i="1"/>
  <c r="U506" i="1" s="1"/>
  <c r="O505" i="1"/>
  <c r="O518" i="1" s="1"/>
  <c r="I505" i="1"/>
  <c r="I518" i="1" s="1"/>
  <c r="U492" i="1"/>
  <c r="S492" i="1"/>
  <c r="R492" i="1"/>
  <c r="Q491" i="1"/>
  <c r="K487" i="1"/>
  <c r="Q487" i="1" s="1"/>
  <c r="G487" i="1"/>
  <c r="I474" i="1"/>
  <c r="O474" i="1" s="1"/>
  <c r="U474" i="1" s="1"/>
  <c r="O473" i="1"/>
  <c r="O486" i="1" s="1"/>
  <c r="I473" i="1"/>
  <c r="I486" i="1" s="1"/>
  <c r="R482" i="1"/>
  <c r="S487" i="1"/>
  <c r="S460" i="1"/>
  <c r="R460" i="1"/>
  <c r="O460" i="1"/>
  <c r="U460" i="1" s="1"/>
  <c r="Q459" i="1"/>
  <c r="K459" i="1"/>
  <c r="K442" i="1"/>
  <c r="Q442" i="1" s="1"/>
  <c r="G442" i="1"/>
  <c r="G431" i="1"/>
  <c r="O429" i="1"/>
  <c r="U429" i="1" s="1"/>
  <c r="O428" i="1"/>
  <c r="O441" i="1" s="1"/>
  <c r="I428" i="1"/>
  <c r="I441" i="1" s="1"/>
  <c r="S431" i="1"/>
  <c r="U415" i="1"/>
  <c r="S415" i="1"/>
  <c r="R415" i="1"/>
  <c r="Q414" i="1"/>
  <c r="B412" i="1"/>
  <c r="B489" i="1" s="1"/>
  <c r="B552" i="1" s="1"/>
  <c r="B644" i="1" s="1"/>
  <c r="B687" i="1" s="1"/>
  <c r="K410" i="1"/>
  <c r="Q410" i="1" s="1"/>
  <c r="G410" i="1"/>
  <c r="I397" i="1"/>
  <c r="O397" i="1" s="1"/>
  <c r="U397" i="1" s="1"/>
  <c r="O396" i="1"/>
  <c r="O409" i="1" s="1"/>
  <c r="I396" i="1"/>
  <c r="I409" i="1" s="1"/>
  <c r="S383" i="1"/>
  <c r="R383" i="1"/>
  <c r="O383" i="1"/>
  <c r="U383" i="1" s="1"/>
  <c r="Q382" i="1"/>
  <c r="K382" i="1"/>
  <c r="K365" i="1"/>
  <c r="Q365" i="1" s="1"/>
  <c r="O352" i="1"/>
  <c r="U352" i="1" s="1"/>
  <c r="O351" i="1"/>
  <c r="O364" i="1" s="1"/>
  <c r="I351" i="1"/>
  <c r="I364" i="1" s="1"/>
  <c r="S340" i="1"/>
  <c r="S355" i="1" s="1"/>
  <c r="R340" i="1"/>
  <c r="R355" i="1" s="1"/>
  <c r="S339" i="1"/>
  <c r="R339" i="1"/>
  <c r="R365" i="1" s="1"/>
  <c r="U338" i="1"/>
  <c r="S338" i="1"/>
  <c r="R338" i="1"/>
  <c r="Q337" i="1"/>
  <c r="K333" i="1"/>
  <c r="Q333" i="1" s="1"/>
  <c r="G322" i="1"/>
  <c r="I320" i="1"/>
  <c r="O320" i="1" s="1"/>
  <c r="U320" i="1" s="1"/>
  <c r="O319" i="1"/>
  <c r="O332" i="1" s="1"/>
  <c r="I319" i="1"/>
  <c r="I332" i="1" s="1"/>
  <c r="R328" i="1"/>
  <c r="R327" i="1"/>
  <c r="S306" i="1"/>
  <c r="R306" i="1"/>
  <c r="O306" i="1"/>
  <c r="U306" i="1" s="1"/>
  <c r="Q305" i="1"/>
  <c r="K305" i="1"/>
  <c r="K288" i="1"/>
  <c r="Q288" i="1" s="1"/>
  <c r="G288" i="1"/>
  <c r="O275" i="1"/>
  <c r="U275" i="1" s="1"/>
  <c r="O274" i="1"/>
  <c r="O287" i="1" s="1"/>
  <c r="I274" i="1"/>
  <c r="I287" i="1" s="1"/>
  <c r="S262" i="1"/>
  <c r="S277" i="1" s="1"/>
  <c r="U261" i="1"/>
  <c r="S261" i="1"/>
  <c r="R261" i="1"/>
  <c r="Q260" i="1"/>
  <c r="M256" i="1"/>
  <c r="L256" i="1"/>
  <c r="K256" i="1"/>
  <c r="Q256" i="1" s="1"/>
  <c r="G256" i="1"/>
  <c r="M255" i="1"/>
  <c r="M250" i="1"/>
  <c r="M249" i="1"/>
  <c r="L249" i="1"/>
  <c r="M248" i="1"/>
  <c r="L248" i="1"/>
  <c r="M246" i="1"/>
  <c r="L246" i="1"/>
  <c r="M245" i="1"/>
  <c r="L245" i="1"/>
  <c r="I243" i="1"/>
  <c r="O243" i="1" s="1"/>
  <c r="U243" i="1" s="1"/>
  <c r="O242" i="1"/>
  <c r="O255" i="1" s="1"/>
  <c r="I242" i="1"/>
  <c r="I255" i="1" s="1"/>
  <c r="S241" i="1"/>
  <c r="R241" i="1"/>
  <c r="S236" i="1"/>
  <c r="S255" i="1" s="1"/>
  <c r="R236" i="1"/>
  <c r="S235" i="1"/>
  <c r="S250" i="1" s="1"/>
  <c r="R235" i="1"/>
  <c r="S234" i="1"/>
  <c r="S249" i="1" s="1"/>
  <c r="R234" i="1"/>
  <c r="R249" i="1" s="1"/>
  <c r="S232" i="1"/>
  <c r="S248" i="1" s="1"/>
  <c r="R232" i="1"/>
  <c r="R248" i="1" s="1"/>
  <c r="S231" i="1"/>
  <c r="S246" i="1" s="1"/>
  <c r="R231" i="1"/>
  <c r="R246" i="1" s="1"/>
  <c r="S230" i="1"/>
  <c r="S256" i="1" s="1"/>
  <c r="R230" i="1"/>
  <c r="R256" i="1" s="1"/>
  <c r="S229" i="1"/>
  <c r="R229" i="1"/>
  <c r="O229" i="1"/>
  <c r="U229" i="1" s="1"/>
  <c r="Q228" i="1"/>
  <c r="K228" i="1"/>
  <c r="K225" i="1"/>
  <c r="Q225" i="1" s="1"/>
  <c r="O212" i="1"/>
  <c r="U212" i="1" s="1"/>
  <c r="O211" i="1"/>
  <c r="O224" i="1" s="1"/>
  <c r="I211" i="1"/>
  <c r="I224" i="1" s="1"/>
  <c r="S210" i="1"/>
  <c r="S205" i="1"/>
  <c r="S204" i="1"/>
  <c r="S203" i="1"/>
  <c r="S202" i="1"/>
  <c r="S215" i="1"/>
  <c r="R200" i="1"/>
  <c r="S199" i="1"/>
  <c r="S214" i="1" s="1"/>
  <c r="U198" i="1"/>
  <c r="S198" i="1"/>
  <c r="R198" i="1"/>
  <c r="Q197" i="1"/>
  <c r="M193" i="1"/>
  <c r="L193" i="1"/>
  <c r="K193" i="1"/>
  <c r="Q193" i="1" s="1"/>
  <c r="G193" i="1"/>
  <c r="M188" i="1"/>
  <c r="M187" i="1"/>
  <c r="M186" i="1"/>
  <c r="L186" i="1"/>
  <c r="M185" i="1"/>
  <c r="L185" i="1"/>
  <c r="M184" i="1"/>
  <c r="L184" i="1"/>
  <c r="M182" i="1"/>
  <c r="L182" i="1"/>
  <c r="I180" i="1"/>
  <c r="O180" i="1" s="1"/>
  <c r="U180" i="1" s="1"/>
  <c r="O179" i="1"/>
  <c r="I179" i="1"/>
  <c r="I188" i="1" s="1"/>
  <c r="S178" i="1"/>
  <c r="R178" i="1"/>
  <c r="S173" i="1"/>
  <c r="S188" i="1" s="1"/>
  <c r="R173" i="1"/>
  <c r="S172" i="1"/>
  <c r="S187" i="1" s="1"/>
  <c r="R172" i="1"/>
  <c r="S170" i="1"/>
  <c r="S186" i="1" s="1"/>
  <c r="R170" i="1"/>
  <c r="R186" i="1" s="1"/>
  <c r="S169" i="1"/>
  <c r="S185" i="1" s="1"/>
  <c r="R169" i="1"/>
  <c r="R185" i="1" s="1"/>
  <c r="S168" i="1"/>
  <c r="S184" i="1" s="1"/>
  <c r="R168" i="1"/>
  <c r="R184" i="1" s="1"/>
  <c r="S167" i="1"/>
  <c r="S193" i="1" s="1"/>
  <c r="R167" i="1"/>
  <c r="S166" i="1"/>
  <c r="R166" i="1"/>
  <c r="O166" i="1"/>
  <c r="U166" i="1" s="1"/>
  <c r="Q165" i="1"/>
  <c r="K165" i="1"/>
  <c r="K162" i="1"/>
  <c r="Q162" i="1" s="1"/>
  <c r="O149" i="1"/>
  <c r="U149" i="1" s="1"/>
  <c r="O148" i="1"/>
  <c r="O161" i="1" s="1"/>
  <c r="S140" i="1"/>
  <c r="S155" i="1" s="1"/>
  <c r="R140" i="1"/>
  <c r="S139" i="1"/>
  <c r="R139" i="1"/>
  <c r="S138" i="1"/>
  <c r="R138" i="1"/>
  <c r="S137" i="1"/>
  <c r="R137" i="1"/>
  <c r="S136" i="1"/>
  <c r="S162" i="1" s="1"/>
  <c r="R136" i="1"/>
  <c r="U135" i="1"/>
  <c r="S135" i="1"/>
  <c r="R135" i="1"/>
  <c r="Q134" i="1"/>
  <c r="M130" i="1"/>
  <c r="L130" i="1"/>
  <c r="K130" i="1"/>
  <c r="Q130" i="1" s="1"/>
  <c r="G130" i="1"/>
  <c r="M129" i="1"/>
  <c r="M124" i="1"/>
  <c r="M123" i="1"/>
  <c r="L123" i="1"/>
  <c r="M122" i="1"/>
  <c r="L122" i="1"/>
  <c r="M121" i="1"/>
  <c r="L121" i="1"/>
  <c r="M120" i="1"/>
  <c r="L120" i="1"/>
  <c r="I117" i="1"/>
  <c r="O117" i="1" s="1"/>
  <c r="U117" i="1" s="1"/>
  <c r="O116" i="1"/>
  <c r="O129" i="1" s="1"/>
  <c r="S115" i="1"/>
  <c r="R115" i="1"/>
  <c r="S110" i="1"/>
  <c r="S129" i="1" s="1"/>
  <c r="R110" i="1"/>
  <c r="S109" i="1"/>
  <c r="S124" i="1" s="1"/>
  <c r="R109" i="1"/>
  <c r="S108" i="1"/>
  <c r="S123" i="1" s="1"/>
  <c r="R108" i="1"/>
  <c r="R123" i="1" s="1"/>
  <c r="S107" i="1"/>
  <c r="S122" i="1" s="1"/>
  <c r="R107" i="1"/>
  <c r="R122" i="1" s="1"/>
  <c r="S106" i="1"/>
  <c r="S121" i="1" s="1"/>
  <c r="R106" i="1"/>
  <c r="R121" i="1" s="1"/>
  <c r="S104" i="1"/>
  <c r="S120" i="1" s="1"/>
  <c r="R104" i="1"/>
  <c r="R120" i="1" s="1"/>
  <c r="S103" i="1"/>
  <c r="R103" i="1"/>
  <c r="O103" i="1"/>
  <c r="U103" i="1" s="1"/>
  <c r="Q102" i="1"/>
  <c r="K102" i="1"/>
  <c r="K99" i="1"/>
  <c r="Q99" i="1" s="1"/>
  <c r="O86" i="1"/>
  <c r="U86" i="1" s="1"/>
  <c r="I85" i="1"/>
  <c r="I98" i="1" s="1"/>
  <c r="S73" i="1"/>
  <c r="U72" i="1"/>
  <c r="S72" i="1"/>
  <c r="R72" i="1"/>
  <c r="Q71" i="1"/>
  <c r="K65" i="1"/>
  <c r="M55" i="1"/>
  <c r="O51" i="1"/>
  <c r="S571" i="1" l="1"/>
  <c r="S582" i="1"/>
  <c r="S218" i="1"/>
  <c r="S399" i="1"/>
  <c r="S333" i="1"/>
  <c r="R153" i="1"/>
  <c r="S225" i="1"/>
  <c r="R162" i="1"/>
  <c r="S99" i="1"/>
  <c r="S88" i="1"/>
  <c r="S153" i="1"/>
  <c r="R152" i="1"/>
  <c r="R154" i="1"/>
  <c r="S224" i="1"/>
  <c r="S220" i="1"/>
  <c r="S151" i="1"/>
  <c r="S152" i="1"/>
  <c r="S154" i="1"/>
  <c r="S217" i="1"/>
  <c r="S216" i="1"/>
  <c r="R214" i="1"/>
  <c r="R215" i="1"/>
  <c r="S354" i="1"/>
  <c r="S359" i="1"/>
  <c r="S219" i="1"/>
  <c r="R476" i="1"/>
  <c r="R508" i="1"/>
  <c r="K108" i="1"/>
  <c r="Q108" i="1" s="1"/>
  <c r="R151" i="1"/>
  <c r="D48" i="1"/>
  <c r="K106" i="1"/>
  <c r="Q106" i="1" s="1"/>
  <c r="R130" i="1"/>
  <c r="S442" i="1"/>
  <c r="R571" i="1"/>
  <c r="R245" i="1"/>
  <c r="S322" i="1"/>
  <c r="S182" i="1"/>
  <c r="R354" i="1"/>
  <c r="K104" i="1"/>
  <c r="Q104" i="1" s="1"/>
  <c r="S130" i="1"/>
  <c r="S410" i="1"/>
  <c r="K109" i="1"/>
  <c r="Q109" i="1" s="1"/>
  <c r="K107" i="1"/>
  <c r="Q107" i="1" s="1"/>
  <c r="D717" i="1"/>
  <c r="D726" i="1" s="1"/>
  <c r="K110" i="1"/>
  <c r="N142" i="1"/>
  <c r="T142" i="1" s="1"/>
  <c r="U142" i="1" s="1"/>
  <c r="D129" i="1"/>
  <c r="K129" i="1" s="1"/>
  <c r="Q129" i="1" s="1"/>
  <c r="N210" i="1"/>
  <c r="D674" i="1"/>
  <c r="O64" i="1"/>
  <c r="N147" i="1"/>
  <c r="K255" i="1"/>
  <c r="Q255" i="1" s="1"/>
  <c r="S288" i="1"/>
  <c r="D98" i="1"/>
  <c r="N84" i="1"/>
  <c r="R193" i="1"/>
  <c r="R182" i="1"/>
  <c r="K188" i="1"/>
  <c r="Q188" i="1" s="1"/>
  <c r="O188" i="1"/>
  <c r="K187" i="1"/>
  <c r="Q187" i="1" s="1"/>
  <c r="N273" i="1"/>
  <c r="N350" i="1"/>
  <c r="K64" i="1"/>
  <c r="N427" i="1"/>
  <c r="S245" i="1"/>
  <c r="S365" i="1"/>
  <c r="S476" i="1"/>
  <c r="S550" i="1"/>
  <c r="S539" i="1"/>
  <c r="N504" i="1"/>
  <c r="N567" i="1"/>
  <c r="R539" i="1"/>
  <c r="D706" i="1"/>
  <c r="D696" i="1"/>
  <c r="D663" i="1"/>
  <c r="D653" i="1"/>
  <c r="I684" i="1"/>
  <c r="K98" i="1" l="1"/>
  <c r="D97" i="1"/>
  <c r="K97" i="1" s="1"/>
  <c r="K230" i="1"/>
  <c r="Q230" i="1" s="1"/>
  <c r="D716" i="1"/>
  <c r="D725" i="1" s="1"/>
  <c r="K167" i="1"/>
  <c r="Q167" i="1" s="1"/>
  <c r="D47" i="1"/>
  <c r="D62" i="1"/>
  <c r="K62" i="1" s="1"/>
  <c r="N173" i="1"/>
  <c r="T173" i="1" s="1"/>
  <c r="U173" i="1" s="1"/>
  <c r="D683" i="1"/>
  <c r="K124" i="1"/>
  <c r="Q124" i="1" s="1"/>
  <c r="K186" i="1"/>
  <c r="Q186" i="1" s="1"/>
  <c r="K185" i="1"/>
  <c r="Q185" i="1" s="1"/>
  <c r="R93" i="1"/>
  <c r="D673" i="1"/>
  <c r="D682" i="1" s="1"/>
  <c r="N205" i="1"/>
  <c r="N236" i="1" s="1"/>
  <c r="T236" i="1" s="1"/>
  <c r="U236" i="1" s="1"/>
  <c r="T210" i="1"/>
  <c r="U210" i="1" s="1"/>
  <c r="N241" i="1"/>
  <c r="T241" i="1" s="1"/>
  <c r="U241" i="1" s="1"/>
  <c r="N204" i="1"/>
  <c r="K173" i="1"/>
  <c r="K169" i="1"/>
  <c r="Q169" i="1" s="1"/>
  <c r="N115" i="1"/>
  <c r="T115" i="1" s="1"/>
  <c r="U115" i="1" s="1"/>
  <c r="T84" i="1"/>
  <c r="U84" i="1" s="1"/>
  <c r="L124" i="1"/>
  <c r="Q110" i="1"/>
  <c r="R124" i="1" s="1"/>
  <c r="K231" i="1"/>
  <c r="Q231" i="1" s="1"/>
  <c r="N499" i="1"/>
  <c r="N422" i="1"/>
  <c r="K170" i="1"/>
  <c r="Q170" i="1" s="1"/>
  <c r="N345" i="1"/>
  <c r="K178" i="1"/>
  <c r="K123" i="1"/>
  <c r="Q123" i="1" s="1"/>
  <c r="K184" i="1"/>
  <c r="Q184" i="1" s="1"/>
  <c r="D662" i="1"/>
  <c r="D652" i="1"/>
  <c r="T535" i="1"/>
  <c r="U535" i="1" s="1"/>
  <c r="T504" i="1"/>
  <c r="U504" i="1" s="1"/>
  <c r="N472" i="1"/>
  <c r="T472" i="1" s="1"/>
  <c r="U472" i="1" s="1"/>
  <c r="T427" i="1"/>
  <c r="U427" i="1" s="1"/>
  <c r="K168" i="1"/>
  <c r="Q168" i="1" s="1"/>
  <c r="N395" i="1"/>
  <c r="T395" i="1" s="1"/>
  <c r="U395" i="1" s="1"/>
  <c r="T350" i="1"/>
  <c r="U350" i="1" s="1"/>
  <c r="N268" i="1"/>
  <c r="N140" i="1"/>
  <c r="R219" i="1"/>
  <c r="K236" i="1"/>
  <c r="T147" i="1"/>
  <c r="U147" i="1" s="1"/>
  <c r="N178" i="1"/>
  <c r="T178" i="1" s="1"/>
  <c r="U178" i="1" s="1"/>
  <c r="T567" i="1"/>
  <c r="U567" i="1" s="1"/>
  <c r="K172" i="1"/>
  <c r="Q172" i="1" s="1"/>
  <c r="K234" i="1"/>
  <c r="Q234" i="1" s="1"/>
  <c r="D705" i="1"/>
  <c r="D695" i="1"/>
  <c r="N562" i="1"/>
  <c r="K115" i="1"/>
  <c r="R98" i="1"/>
  <c r="N318" i="1"/>
  <c r="T318" i="1" s="1"/>
  <c r="U318" i="1" s="1"/>
  <c r="T273" i="1"/>
  <c r="U273" i="1" s="1"/>
  <c r="N83" i="1"/>
  <c r="K250" i="1"/>
  <c r="Q250" i="1" s="1"/>
  <c r="D715" i="1" l="1"/>
  <c r="D714" i="1" s="1"/>
  <c r="D96" i="1"/>
  <c r="K96" i="1" s="1"/>
  <c r="D46" i="1"/>
  <c r="D61" i="1"/>
  <c r="K61" i="1" s="1"/>
  <c r="T205" i="1"/>
  <c r="U205" i="1" s="1"/>
  <c r="D672" i="1"/>
  <c r="D681" i="1" s="1"/>
  <c r="K249" i="1"/>
  <c r="Q249" i="1" s="1"/>
  <c r="K232" i="1"/>
  <c r="Q232" i="1" s="1"/>
  <c r="N267" i="1"/>
  <c r="K122" i="1"/>
  <c r="Q122" i="1" s="1"/>
  <c r="K241" i="1"/>
  <c r="R224" i="1"/>
  <c r="N139" i="1"/>
  <c r="K182" i="1"/>
  <c r="Q182" i="1" s="1"/>
  <c r="Q178" i="1"/>
  <c r="R188" i="1" s="1"/>
  <c r="L188" i="1"/>
  <c r="D631" i="1"/>
  <c r="T204" i="1"/>
  <c r="U204" i="1" s="1"/>
  <c r="N235" i="1"/>
  <c r="T235" i="1" s="1"/>
  <c r="U235" i="1" s="1"/>
  <c r="L187" i="1"/>
  <c r="Q173" i="1"/>
  <c r="R187" i="1" s="1"/>
  <c r="N78" i="1"/>
  <c r="Q115" i="1"/>
  <c r="R129" i="1" s="1"/>
  <c r="L129" i="1"/>
  <c r="D704" i="1"/>
  <c r="D694" i="1"/>
  <c r="Q236" i="1"/>
  <c r="R250" i="1" s="1"/>
  <c r="L250" i="1"/>
  <c r="T140" i="1"/>
  <c r="U140" i="1" s="1"/>
  <c r="N172" i="1"/>
  <c r="T172" i="1" s="1"/>
  <c r="U172" i="1" s="1"/>
  <c r="N344" i="1"/>
  <c r="T499" i="1"/>
  <c r="U499" i="1" s="1"/>
  <c r="T530" i="1"/>
  <c r="U530" i="1" s="1"/>
  <c r="T562" i="1"/>
  <c r="U562" i="1" s="1"/>
  <c r="N467" i="1"/>
  <c r="T467" i="1" s="1"/>
  <c r="U467" i="1" s="1"/>
  <c r="T422" i="1"/>
  <c r="U422" i="1" s="1"/>
  <c r="T83" i="1"/>
  <c r="U83" i="1" s="1"/>
  <c r="N110" i="1"/>
  <c r="T110" i="1" s="1"/>
  <c r="U110" i="1" s="1"/>
  <c r="N561" i="1"/>
  <c r="T268" i="1"/>
  <c r="U268" i="1" s="1"/>
  <c r="N313" i="1"/>
  <c r="T313" i="1" s="1"/>
  <c r="U313" i="1" s="1"/>
  <c r="D661" i="1"/>
  <c r="D651" i="1"/>
  <c r="T345" i="1"/>
  <c r="U345" i="1" s="1"/>
  <c r="N390" i="1"/>
  <c r="T390" i="1" s="1"/>
  <c r="U390" i="1" s="1"/>
  <c r="N421" i="1"/>
  <c r="N498" i="1"/>
  <c r="D724" i="1" l="1"/>
  <c r="K235" i="1"/>
  <c r="Q235" i="1" s="1"/>
  <c r="D95" i="1"/>
  <c r="K95" i="1" s="1"/>
  <c r="D671" i="1"/>
  <c r="D670" i="1" s="1"/>
  <c r="D60" i="1"/>
  <c r="K60" i="1" s="1"/>
  <c r="D45" i="1"/>
  <c r="N203" i="1"/>
  <c r="T203" i="1" s="1"/>
  <c r="U203" i="1" s="1"/>
  <c r="T529" i="1"/>
  <c r="U529" i="1" s="1"/>
  <c r="T498" i="1"/>
  <c r="U498" i="1" s="1"/>
  <c r="N560" i="1"/>
  <c r="L255" i="1"/>
  <c r="Q241" i="1"/>
  <c r="R255" i="1" s="1"/>
  <c r="R359" i="1"/>
  <c r="K121" i="1"/>
  <c r="Q121" i="1" s="1"/>
  <c r="T561" i="1"/>
  <c r="U561" i="1" s="1"/>
  <c r="N202" i="1"/>
  <c r="D630" i="1"/>
  <c r="N138" i="1"/>
  <c r="T138" i="1" s="1"/>
  <c r="N420" i="1"/>
  <c r="N389" i="1"/>
  <c r="T389" i="1" s="1"/>
  <c r="U389" i="1" s="1"/>
  <c r="T344" i="1"/>
  <c r="U344" i="1" s="1"/>
  <c r="N77" i="1"/>
  <c r="K181" i="1"/>
  <c r="Q181" i="1" s="1"/>
  <c r="N170" i="1"/>
  <c r="T170" i="1" s="1"/>
  <c r="U170" i="1" s="1"/>
  <c r="T139" i="1"/>
  <c r="U139" i="1" s="1"/>
  <c r="N266" i="1"/>
  <c r="K248" i="1"/>
  <c r="Q248" i="1" s="1"/>
  <c r="N497" i="1"/>
  <c r="N466" i="1"/>
  <c r="T466" i="1" s="1"/>
  <c r="U466" i="1" s="1"/>
  <c r="T421" i="1"/>
  <c r="U421" i="1" s="1"/>
  <c r="D660" i="1"/>
  <c r="D650" i="1"/>
  <c r="D703" i="1"/>
  <c r="D693" i="1"/>
  <c r="N109" i="1"/>
  <c r="T109" i="1" s="1"/>
  <c r="U109" i="1" s="1"/>
  <c r="T78" i="1"/>
  <c r="U78" i="1" s="1"/>
  <c r="N312" i="1"/>
  <c r="T312" i="1" s="1"/>
  <c r="U312" i="1" s="1"/>
  <c r="T267" i="1"/>
  <c r="U267" i="1" s="1"/>
  <c r="D723" i="1"/>
  <c r="D713" i="1"/>
  <c r="D680" i="1" l="1"/>
  <c r="D94" i="1"/>
  <c r="K94" i="1" s="1"/>
  <c r="D44" i="1"/>
  <c r="D59" i="1"/>
  <c r="K59" i="1" s="1"/>
  <c r="N234" i="1"/>
  <c r="T234" i="1" s="1"/>
  <c r="U234" i="1" s="1"/>
  <c r="D659" i="1"/>
  <c r="D649" i="1"/>
  <c r="K246" i="1"/>
  <c r="Q246" i="1" s="1"/>
  <c r="F622" i="1"/>
  <c r="N341" i="1"/>
  <c r="R364" i="1"/>
  <c r="D722" i="1"/>
  <c r="D712" i="1"/>
  <c r="D702" i="1"/>
  <c r="D692" i="1"/>
  <c r="N495" i="1"/>
  <c r="T77" i="1"/>
  <c r="U77" i="1" s="1"/>
  <c r="N108" i="1"/>
  <c r="T108" i="1" s="1"/>
  <c r="U108" i="1" s="1"/>
  <c r="N418" i="1"/>
  <c r="U138" i="1"/>
  <c r="N169" i="1"/>
  <c r="T169" i="1" s="1"/>
  <c r="U169" i="1" s="1"/>
  <c r="D669" i="1"/>
  <c r="D679" i="1"/>
  <c r="N388" i="1"/>
  <c r="T388" i="1" s="1"/>
  <c r="U388" i="1" s="1"/>
  <c r="T202" i="1"/>
  <c r="U202" i="1" s="1"/>
  <c r="N232" i="1"/>
  <c r="T232" i="1" s="1"/>
  <c r="U232" i="1" s="1"/>
  <c r="N465" i="1"/>
  <c r="T465" i="1" s="1"/>
  <c r="U465" i="1" s="1"/>
  <c r="T420" i="1"/>
  <c r="U420" i="1" s="1"/>
  <c r="N558" i="1"/>
  <c r="T497" i="1"/>
  <c r="U497" i="1" s="1"/>
  <c r="T527" i="1"/>
  <c r="U527" i="1" s="1"/>
  <c r="N264" i="1"/>
  <c r="N76" i="1"/>
  <c r="F620" i="1"/>
  <c r="T266" i="1"/>
  <c r="U266" i="1" s="1"/>
  <c r="N311" i="1"/>
  <c r="T311" i="1" s="1"/>
  <c r="U311" i="1" s="1"/>
  <c r="K120" i="1"/>
  <c r="Q120" i="1" s="1"/>
  <c r="T560" i="1"/>
  <c r="U560" i="1" s="1"/>
  <c r="D93" i="1" l="1"/>
  <c r="D58" i="1"/>
  <c r="K58" i="1" s="1"/>
  <c r="D43" i="1"/>
  <c r="N309" i="1"/>
  <c r="T309" i="1" s="1"/>
  <c r="U309" i="1" s="1"/>
  <c r="T264" i="1"/>
  <c r="U264" i="1" s="1"/>
  <c r="T558" i="1"/>
  <c r="U558" i="1" s="1"/>
  <c r="D721" i="1"/>
  <c r="N386" i="1"/>
  <c r="T386" i="1" s="1"/>
  <c r="T341" i="1"/>
  <c r="U341" i="1" s="1"/>
  <c r="N168" i="1"/>
  <c r="T168" i="1" s="1"/>
  <c r="U168" i="1" s="1"/>
  <c r="U137" i="1"/>
  <c r="K118" i="1"/>
  <c r="Q118" i="1" s="1"/>
  <c r="F621" i="1"/>
  <c r="F651" i="1"/>
  <c r="N107" i="1"/>
  <c r="T107" i="1" s="1"/>
  <c r="U107" i="1" s="1"/>
  <c r="T76" i="1"/>
  <c r="U76" i="1" s="1"/>
  <c r="F617" i="1"/>
  <c r="F649" i="1"/>
  <c r="T526" i="1"/>
  <c r="T495" i="1"/>
  <c r="U495" i="1" s="1"/>
  <c r="D701" i="1"/>
  <c r="D691" i="1"/>
  <c r="N199" i="1"/>
  <c r="F626" i="1"/>
  <c r="F653" i="1"/>
  <c r="D658" i="1"/>
  <c r="D648" i="1"/>
  <c r="D678" i="1"/>
  <c r="N231" i="1"/>
  <c r="T231" i="1" s="1"/>
  <c r="U231" i="1" s="1"/>
  <c r="U200" i="1"/>
  <c r="N136" i="1"/>
  <c r="K245" i="1"/>
  <c r="Q245" i="1" s="1"/>
  <c r="N75" i="1"/>
  <c r="F648" i="1"/>
  <c r="F616" i="1"/>
  <c r="T463" i="1"/>
  <c r="T418" i="1"/>
  <c r="U418" i="1" s="1"/>
  <c r="R513" i="1"/>
  <c r="K93" i="1" l="1"/>
  <c r="D92" i="1"/>
  <c r="D57" i="1"/>
  <c r="K57" i="1" s="1"/>
  <c r="D42" i="1"/>
  <c r="N556" i="1"/>
  <c r="F696" i="1"/>
  <c r="F674" i="1"/>
  <c r="N339" i="1"/>
  <c r="U557" i="1"/>
  <c r="F654" i="1"/>
  <c r="F627" i="1"/>
  <c r="D657" i="1"/>
  <c r="D700" i="1"/>
  <c r="F672" i="1"/>
  <c r="F694" i="1"/>
  <c r="U494" i="1"/>
  <c r="U525" i="1"/>
  <c r="U340" i="1"/>
  <c r="U385" i="1"/>
  <c r="F669" i="1"/>
  <c r="F691" i="1"/>
  <c r="N73" i="1"/>
  <c r="T136" i="1"/>
  <c r="U136" i="1" s="1"/>
  <c r="U148" i="1" s="1"/>
  <c r="U161" i="1" s="1"/>
  <c r="N167" i="1"/>
  <c r="T167" i="1" s="1"/>
  <c r="U167" i="1" s="1"/>
  <c r="U179" i="1" s="1"/>
  <c r="N416" i="1"/>
  <c r="F670" i="1"/>
  <c r="F692" i="1"/>
  <c r="F652" i="1"/>
  <c r="F625" i="1"/>
  <c r="N493" i="1"/>
  <c r="N262" i="1"/>
  <c r="U263" i="1"/>
  <c r="U308" i="1"/>
  <c r="R518" i="1"/>
  <c r="T75" i="1"/>
  <c r="U75" i="1" s="1"/>
  <c r="N106" i="1"/>
  <c r="T106" i="1" s="1"/>
  <c r="U106" i="1" s="1"/>
  <c r="K244" i="1"/>
  <c r="Q244" i="1" s="1"/>
  <c r="U417" i="1"/>
  <c r="U462" i="1"/>
  <c r="F650" i="1"/>
  <c r="F618" i="1"/>
  <c r="T199" i="1"/>
  <c r="U199" i="1" s="1"/>
  <c r="U211" i="1" s="1"/>
  <c r="N230" i="1"/>
  <c r="T230" i="1" s="1"/>
  <c r="U230" i="1" s="1"/>
  <c r="U242" i="1" s="1"/>
  <c r="K92" i="1" l="1"/>
  <c r="D91" i="1"/>
  <c r="D56" i="1"/>
  <c r="K56" i="1" s="1"/>
  <c r="D41" i="1"/>
  <c r="U224" i="1"/>
  <c r="N307" i="1"/>
  <c r="T307" i="1" s="1"/>
  <c r="U307" i="1" s="1"/>
  <c r="U319" i="1" s="1"/>
  <c r="U332" i="1" s="1"/>
  <c r="T262" i="1"/>
  <c r="U262" i="1" s="1"/>
  <c r="U274" i="1" s="1"/>
  <c r="U287" i="1" s="1"/>
  <c r="F713" i="1"/>
  <c r="N104" i="1"/>
  <c r="T104" i="1" s="1"/>
  <c r="U104" i="1" s="1"/>
  <c r="U116" i="1" s="1"/>
  <c r="T73" i="1"/>
  <c r="U73" i="1" s="1"/>
  <c r="U85" i="1" s="1"/>
  <c r="U98" i="1" s="1"/>
  <c r="N384" i="1"/>
  <c r="T384" i="1" s="1"/>
  <c r="U384" i="1" s="1"/>
  <c r="U396" i="1" s="1"/>
  <c r="U409" i="1" s="1"/>
  <c r="T339" i="1"/>
  <c r="U339" i="1" s="1"/>
  <c r="U351" i="1" s="1"/>
  <c r="U364" i="1" s="1"/>
  <c r="F695" i="1"/>
  <c r="F673" i="1"/>
  <c r="U188" i="1"/>
  <c r="F712" i="1"/>
  <c r="F717" i="1"/>
  <c r="T524" i="1"/>
  <c r="U524" i="1" s="1"/>
  <c r="U536" i="1" s="1"/>
  <c r="U549" i="1" s="1"/>
  <c r="T493" i="1"/>
  <c r="U493" i="1" s="1"/>
  <c r="U505" i="1" s="1"/>
  <c r="U518" i="1" s="1"/>
  <c r="F715" i="1"/>
  <c r="T556" i="1"/>
  <c r="U556" i="1" s="1"/>
  <c r="U568" i="1" s="1"/>
  <c r="U581" i="1" s="1"/>
  <c r="F697" i="1"/>
  <c r="F675" i="1"/>
  <c r="U255" i="1"/>
  <c r="F671" i="1"/>
  <c r="F693" i="1"/>
  <c r="N461" i="1"/>
  <c r="T461" i="1" s="1"/>
  <c r="U461" i="1" s="1"/>
  <c r="U473" i="1" s="1"/>
  <c r="U486" i="1" s="1"/>
  <c r="T416" i="1"/>
  <c r="U416" i="1" s="1"/>
  <c r="U428" i="1" s="1"/>
  <c r="U441" i="1" s="1"/>
  <c r="K91" i="1" l="1"/>
  <c r="D90" i="1"/>
  <c r="D55" i="1"/>
  <c r="K55" i="1" s="1"/>
  <c r="D40" i="1"/>
  <c r="D39" i="1" s="1"/>
  <c r="F714" i="1"/>
  <c r="F718" i="1"/>
  <c r="F716" i="1"/>
  <c r="U129" i="1"/>
  <c r="D53" i="1" l="1"/>
  <c r="K53" i="1" s="1"/>
  <c r="M65" i="1"/>
  <c r="L65" i="1"/>
  <c r="K90" i="1"/>
  <c r="D89" i="1"/>
  <c r="D88" i="1"/>
  <c r="K88" i="1" s="1"/>
  <c r="D54" i="1"/>
  <c r="K54" i="1" s="1"/>
  <c r="K89" i="1" l="1"/>
  <c r="D87" i="1"/>
  <c r="K87" i="1" s="1"/>
</calcChain>
</file>

<file path=xl/sharedStrings.xml><?xml version="1.0" encoding="utf-8"?>
<sst xmlns="http://schemas.openxmlformats.org/spreadsheetml/2006/main" count="883" uniqueCount="79">
  <si>
    <t>File Number:</t>
  </si>
  <si>
    <t>Exhibit:</t>
  </si>
  <si>
    <t>Tab:</t>
  </si>
  <si>
    <t>Schedule:</t>
  </si>
  <si>
    <t>Page:</t>
  </si>
  <si>
    <t>Date:</t>
  </si>
  <si>
    <t>Customer, Connections, Load Forecast and Revenues Data and Analysis</t>
  </si>
  <si>
    <t>This sheet requires no inputs, but serves as a summary of the hiostorical and forecasted data to be provided with respect to:</t>
  </si>
  <si>
    <t>1)</t>
  </si>
  <si>
    <t>Customers and connections</t>
  </si>
  <si>
    <t>2)</t>
  </si>
  <si>
    <t>Consumption (kWh)</t>
  </si>
  <si>
    <t>3)</t>
  </si>
  <si>
    <t>Demand (kW or kCA) for applicable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</si>
  <si>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</si>
  <si>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</si>
  <si>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</si>
  <si>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</si>
  <si>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</si>
  <si>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</si>
  <si>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</si>
  <si>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</si>
  <si>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</si>
  <si>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</si>
  <si>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</si>
  <si>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</si>
  <si>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</si>
  <si>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</si>
  <si>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Calendar Year</t>
  </si>
  <si>
    <r>
      <t xml:space="preserve">Consumption (kWh) </t>
    </r>
    <r>
      <rPr>
        <b/>
        <vertAlign val="superscript"/>
        <sz val="10"/>
        <rFont val="Arial"/>
        <family val="2"/>
      </rPr>
      <t>(3)</t>
    </r>
  </si>
  <si>
    <t>Actual (Weather actual)</t>
  </si>
  <si>
    <t>Weather-normalized</t>
  </si>
  <si>
    <t>Historical</t>
  </si>
  <si>
    <t>Actual</t>
  </si>
  <si>
    <t>Bridge Year</t>
  </si>
  <si>
    <t>Forecast</t>
  </si>
  <si>
    <t>Test Year</t>
  </si>
  <si>
    <t>Variance Analysis</t>
  </si>
  <si>
    <t>Year</t>
  </si>
  <si>
    <t>Year-over-year</t>
  </si>
  <si>
    <t>Versus Board-approved</t>
  </si>
  <si>
    <t>Geometric Mean</t>
  </si>
  <si>
    <t>Customer Class Analysis (one for each Customer Class, excluding MicroFIT and Standby)</t>
  </si>
  <si>
    <t>Customer Class:</t>
  </si>
  <si>
    <t>Residential</t>
  </si>
  <si>
    <t>Is the customer class billed on consumption (kWh) or demand (kW or kVA)?</t>
  </si>
  <si>
    <t>kWh</t>
  </si>
  <si>
    <t>Customers</t>
  </si>
  <si>
    <t>Test Year Versus Board-approved</t>
  </si>
  <si>
    <t>Bridge Year (Forecast)</t>
  </si>
  <si>
    <t>Test Year (Forecast)</t>
  </si>
  <si>
    <t>GS &lt; 50 kW</t>
  </si>
  <si>
    <t>kVA</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</si>
  <si>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</si>
  <si>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</si>
  <si>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(for 2020 Cost of Service</t>
  </si>
  <si>
    <t/>
  </si>
  <si>
    <t>Board-approved</t>
  </si>
  <si>
    <t>CSMUR</t>
  </si>
  <si>
    <t>GS 50-999 kW</t>
  </si>
  <si>
    <t>GS 1000-4999 kW</t>
  </si>
  <si>
    <t>Large Use</t>
  </si>
  <si>
    <t>Street Lighting</t>
  </si>
  <si>
    <t>Connections</t>
  </si>
  <si>
    <t>Board Approved</t>
  </si>
  <si>
    <t>Check</t>
  </si>
  <si>
    <t>(DO NOT PRINT)</t>
  </si>
  <si>
    <t>Rev Check
(DO NOT PRINT)</t>
  </si>
  <si>
    <t>Transformer Allowance kVa</t>
  </si>
  <si>
    <t>Note 2</t>
  </si>
  <si>
    <t>Note 3</t>
  </si>
  <si>
    <t>Note 4</t>
  </si>
  <si>
    <t>Notes:</t>
  </si>
  <si>
    <t>2015 Revenues are calculated on the rates that would have been applied if test year rate implementation was January 1, 2015.</t>
  </si>
  <si>
    <t xml:space="preserve">CSMUR variances driven mainly strong rate of growth in number of customer and resulting electricity sales to the class. </t>
  </si>
  <si>
    <t>Variances due to 2015 test year rate increases</t>
  </si>
  <si>
    <t>Variance driven mainly by customer rate-class reclassification</t>
  </si>
  <si>
    <t>EB-2018-0165</t>
  </si>
  <si>
    <t>OEB Appendix 2-IB</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</si>
</sst>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_(* #,##0.00_);_(* \(#,##0.00\);_(* &quot;-&quot;??_);_(@_)"/>
    <numFmt numFmtId="166" formatCode="_-* #,##0_-;\-* #,##0_-;_-* &quot;-&quot;??_-;_-@_-"/>
    <numFmt numFmtId="167" formatCode="0.0%"/>
    <numFmt numFmtId="168" formatCode="_-&quot;$&quot;* #,##0_-;\-&quot;$&quot;* #,##0_-;_-&quot;$&quot;* &quot;-&quot;??_-;_-@_-"/>
    <numFmt numFmtId="169" formatCode="_(* #,##0.0_);_(* \(#,##0.0\);_(* &quot;-&quot;??_);_(@_)"/>
    <numFmt numFmtId="170" formatCode="_(* #,##0_);_(* \(#,##0\);_(* &quot;-&quot;??_);_(@_)"/>
    <numFmt numFmtId="171" formatCode="0.0"/>
    <numFmt numFmtId="172" formatCode="_(&quot;$&quot;* #,##0_);_(&quot;$&quot;* \(#,##0\);_(&quot;$&quot;*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vertAlign val="superscript"/>
      <sz val="10"/>
      <name val="Arial"/>
      <family val="2"/>
    </font>
    <font>
      <i/>
      <sz val="10"/>
      <name val="Arial"/>
      <family val="2"/>
    </font>
    <font>
      <sz val="10"/>
      <color theme="0" tint="-0.34998626667073579"/>
      <name val="Arial"/>
      <family val="2"/>
    </font>
    <font>
      <sz val="10"/>
      <color theme="0"/>
      <name val="Arial"/>
      <family val="2"/>
    </font>
    <font>
      <i/>
      <sz val="10"/>
      <color theme="0"/>
      <name val="Arial"/>
      <family val="2"/>
    </font>
    <font>
      <sz val="10"/>
      <color theme="1"/>
      <name val="Arial"/>
      <family val="2"/>
    </font>
    <font>
      <b/>
      <i/>
      <sz val="10"/>
      <name val="Arial"/>
      <family val="2"/>
    </font>
    <font>
      <b/>
      <u/>
      <sz val="10"/>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cellStyleXfs>
  <cellXfs count="286">
    <xf numFmtId="0" fontId="0" fillId="0" borderId="0" xfId="0"/>
    <xf numFmtId="0" fontId="3" fillId="0" borderId="0" xfId="4" applyFont="1" applyProtection="1">
      <protection locked="0"/>
    </xf>
    <xf numFmtId="0" fontId="2" fillId="3" borderId="0" xfId="0" applyFont="1" applyFill="1"/>
    <xf numFmtId="0" fontId="2" fillId="0" borderId="3" xfId="0" applyFont="1" applyBorder="1"/>
    <xf numFmtId="0" fontId="3" fillId="0" borderId="3" xfId="0" applyFont="1" applyBorder="1"/>
    <xf numFmtId="0" fontId="3" fillId="0" borderId="4" xfId="0" applyFont="1" applyBorder="1"/>
    <xf numFmtId="0" fontId="3" fillId="0" borderId="0" xfId="0" applyFont="1" applyFill="1" applyBorder="1" applyAlignment="1">
      <alignment wrapText="1"/>
    </xf>
    <xf numFmtId="0" fontId="3" fillId="0" borderId="5" xfId="0" applyFont="1" applyFill="1" applyBorder="1"/>
    <xf numFmtId="0" fontId="3" fillId="0" borderId="9" xfId="0" applyFont="1" applyBorder="1" applyAlignment="1">
      <alignment horizontal="center" vertical="center" wrapText="1"/>
    </xf>
    <xf numFmtId="0" fontId="3" fillId="0" borderId="10" xfId="0" applyFont="1" applyBorder="1"/>
    <xf numFmtId="0" fontId="3" fillId="0" borderId="11" xfId="0" applyFont="1" applyFill="1" applyBorder="1"/>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xf numFmtId="0" fontId="5" fillId="0" borderId="15" xfId="0" applyFont="1" applyBorder="1" applyAlignment="1">
      <alignment horizontal="center" vertical="center"/>
    </xf>
    <xf numFmtId="0" fontId="2" fillId="0" borderId="0" xfId="0" applyFont="1" applyFill="1" applyBorder="1" applyAlignment="1">
      <alignment horizontal="center" vertical="center"/>
    </xf>
    <xf numFmtId="166" fontId="2" fillId="0" borderId="0" xfId="1"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2" borderId="0" xfId="0" applyFont="1" applyFill="1" applyBorder="1" applyAlignment="1">
      <alignment horizontal="center" vertical="center"/>
    </xf>
    <xf numFmtId="0" fontId="2" fillId="5" borderId="17" xfId="0" applyFont="1" applyFill="1" applyBorder="1" applyAlignment="1">
      <alignment horizontal="center" vertical="center"/>
    </xf>
    <xf numFmtId="0" fontId="3" fillId="0" borderId="9" xfId="0" applyFont="1" applyBorder="1"/>
    <xf numFmtId="0" fontId="5" fillId="0" borderId="9" xfId="0" applyFont="1" applyBorder="1" applyAlignment="1">
      <alignment horizontal="center" vertical="center"/>
    </xf>
    <xf numFmtId="0" fontId="2" fillId="0" borderId="2" xfId="0" applyFont="1" applyFill="1" applyBorder="1" applyAlignment="1">
      <alignment horizontal="center" vertical="center"/>
    </xf>
    <xf numFmtId="166" fontId="2" fillId="0" borderId="2" xfId="1" applyNumberFormat="1" applyFont="1" applyFill="1" applyBorder="1" applyAlignment="1">
      <alignment horizontal="center" vertical="center"/>
    </xf>
    <xf numFmtId="0" fontId="3" fillId="0" borderId="19" xfId="0" applyFont="1" applyFill="1" applyBorder="1"/>
    <xf numFmtId="0" fontId="6" fillId="0" borderId="0" xfId="0" applyFont="1" applyFill="1"/>
    <xf numFmtId="0" fontId="7" fillId="0" borderId="0" xfId="0" applyFont="1" applyFill="1"/>
    <xf numFmtId="0" fontId="3" fillId="0" borderId="4" xfId="0" applyFont="1" applyFill="1" applyBorder="1" applyAlignment="1">
      <alignment horizontal="left" vertical="top"/>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19" xfId="0" applyFont="1" applyBorder="1"/>
    <xf numFmtId="0" fontId="3" fillId="0" borderId="22" xfId="0" applyFont="1" applyBorder="1" applyAlignment="1">
      <alignment horizontal="center" vertical="center" wrapText="1"/>
    </xf>
    <xf numFmtId="0" fontId="7" fillId="0" borderId="16" xfId="0" applyFont="1" applyBorder="1"/>
    <xf numFmtId="0" fontId="8" fillId="0" borderId="0" xfId="0" applyFont="1" applyBorder="1" applyAlignment="1">
      <alignment horizontal="center" vertical="center"/>
    </xf>
    <xf numFmtId="0" fontId="7" fillId="0" borderId="10" xfId="0" applyFont="1" applyBorder="1"/>
    <xf numFmtId="0" fontId="7"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xf numFmtId="0" fontId="3" fillId="0" borderId="16" xfId="0" applyFont="1" applyBorder="1"/>
    <xf numFmtId="0" fontId="3" fillId="0" borderId="17" xfId="0" applyFont="1" applyBorder="1" applyAlignment="1">
      <alignment horizontal="center"/>
    </xf>
    <xf numFmtId="0" fontId="3" fillId="0" borderId="12" xfId="0" applyFont="1" applyBorder="1"/>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5" xfId="0" applyFont="1" applyFill="1" applyBorder="1" applyAlignment="1">
      <alignment horizontal="center" vertical="center"/>
    </xf>
    <xf numFmtId="166" fontId="2" fillId="2" borderId="0" xfId="1"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27" xfId="0" applyFont="1" applyFill="1" applyBorder="1" applyAlignment="1">
      <alignment horizontal="center" vertical="center"/>
    </xf>
    <xf numFmtId="166" fontId="2" fillId="2" borderId="2" xfId="1"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3" fillId="0" borderId="20" xfId="0" applyFont="1" applyFill="1" applyBorder="1"/>
    <xf numFmtId="0" fontId="3" fillId="0" borderId="3" xfId="0" applyFont="1" applyFill="1" applyBorder="1" applyAlignment="1">
      <alignment horizontal="left" vertical="top"/>
    </xf>
    <xf numFmtId="0" fontId="3" fillId="0" borderId="23" xfId="0"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center" vertical="center"/>
    </xf>
    <xf numFmtId="0" fontId="3" fillId="0" borderId="27" xfId="0" applyFont="1" applyBorder="1"/>
    <xf numFmtId="0" fontId="3" fillId="0" borderId="11" xfId="0" applyFont="1" applyBorder="1" applyAlignment="1">
      <alignment horizontal="center" vertical="center" wrapText="1"/>
    </xf>
    <xf numFmtId="168" fontId="2" fillId="2" borderId="0" xfId="2" applyNumberFormat="1" applyFont="1" applyFill="1" applyBorder="1" applyAlignment="1">
      <alignment horizontal="center" vertical="center"/>
    </xf>
    <xf numFmtId="164" fontId="2" fillId="5" borderId="17" xfId="2" applyFont="1" applyFill="1" applyBorder="1" applyAlignment="1">
      <alignment horizontal="center" vertical="center"/>
    </xf>
    <xf numFmtId="168" fontId="2" fillId="2" borderId="2" xfId="2" applyNumberFormat="1" applyFont="1" applyFill="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170" fontId="2" fillId="2" borderId="0" xfId="1" applyNumberFormat="1" applyFont="1" applyFill="1" applyBorder="1" applyAlignment="1">
      <alignment horizontal="center" vertical="center"/>
    </xf>
    <xf numFmtId="170" fontId="9" fillId="2" borderId="0" xfId="1" applyNumberFormat="1" applyFont="1" applyFill="1" applyBorder="1"/>
    <xf numFmtId="170" fontId="9" fillId="2" borderId="2" xfId="1" applyNumberFormat="1" applyFont="1" applyFill="1" applyBorder="1"/>
    <xf numFmtId="166" fontId="2" fillId="2" borderId="28" xfId="1" applyNumberFormat="1" applyFont="1" applyFill="1" applyBorder="1" applyAlignment="1">
      <alignment horizontal="center" vertical="center"/>
    </xf>
    <xf numFmtId="170" fontId="2" fillId="2" borderId="2" xfId="1" applyNumberFormat="1" applyFont="1" applyFill="1" applyBorder="1" applyAlignment="1">
      <alignment horizontal="center" vertical="center"/>
    </xf>
    <xf numFmtId="170" fontId="9" fillId="2" borderId="0" xfId="1" applyNumberFormat="1" applyFont="1" applyFill="1" applyBorder="1" applyAlignment="1">
      <alignment horizontal="center" vertical="center"/>
    </xf>
    <xf numFmtId="170" fontId="9" fillId="2" borderId="2" xfId="1"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7" xfId="0" applyFont="1" applyFill="1" applyBorder="1"/>
    <xf numFmtId="0" fontId="3"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5" fillId="0" borderId="15" xfId="0" applyFont="1" applyFill="1" applyBorder="1" applyAlignment="1">
      <alignment horizontal="center" vertical="center"/>
    </xf>
    <xf numFmtId="0" fontId="3" fillId="0" borderId="16" xfId="0" applyFont="1" applyFill="1" applyBorder="1"/>
    <xf numFmtId="0" fontId="3" fillId="0" borderId="12" xfId="0" applyFont="1" applyFill="1" applyBorder="1"/>
    <xf numFmtId="0" fontId="3" fillId="0" borderId="2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7" xfId="0" applyFont="1" applyFill="1" applyBorder="1"/>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7" fillId="0" borderId="0" xfId="0" applyFont="1" applyFill="1" applyBorder="1"/>
    <xf numFmtId="0" fontId="5" fillId="0" borderId="0" xfId="0" applyFont="1" applyFill="1" applyBorder="1" applyAlignment="1">
      <alignment horizontal="center" vertical="center"/>
    </xf>
    <xf numFmtId="168" fontId="2" fillId="2" borderId="26" xfId="2" applyNumberFormat="1" applyFont="1" applyFill="1" applyBorder="1" applyAlignment="1">
      <alignment horizontal="center" vertical="center"/>
    </xf>
    <xf numFmtId="168" fontId="2" fillId="2" borderId="28" xfId="2" applyNumberFormat="1" applyFont="1" applyFill="1" applyBorder="1" applyAlignment="1">
      <alignment horizontal="center" vertical="center"/>
    </xf>
    <xf numFmtId="172" fontId="2" fillId="2" borderId="0" xfId="2" applyNumberFormat="1" applyFont="1" applyFill="1" applyBorder="1" applyAlignment="1">
      <alignment horizontal="center" vertical="center"/>
    </xf>
    <xf numFmtId="0" fontId="5" fillId="0" borderId="25" xfId="0" applyFont="1" applyBorder="1" applyAlignment="1">
      <alignment horizontal="center" vertical="center"/>
    </xf>
    <xf numFmtId="0" fontId="5" fillId="0" borderId="18" xfId="0" applyFont="1" applyBorder="1" applyAlignment="1">
      <alignment horizontal="center" vertical="center"/>
    </xf>
    <xf numFmtId="0" fontId="3" fillId="0" borderId="29" xfId="0" applyFont="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0" xfId="0" applyFont="1" applyFill="1" applyBorder="1" applyAlignment="1">
      <alignment horizontal="center" vertical="center"/>
    </xf>
    <xf numFmtId="170" fontId="2" fillId="2" borderId="26" xfId="1" applyNumberFormat="1" applyFont="1" applyFill="1" applyBorder="1" applyAlignment="1">
      <alignment horizontal="center" vertical="center"/>
    </xf>
    <xf numFmtId="170" fontId="2" fillId="2" borderId="28" xfId="1" applyNumberFormat="1" applyFont="1" applyFill="1" applyBorder="1" applyAlignment="1">
      <alignment horizontal="center" vertical="center"/>
    </xf>
    <xf numFmtId="172" fontId="2" fillId="5" borderId="17" xfId="2" applyNumberFormat="1" applyFont="1" applyFill="1" applyBorder="1" applyAlignment="1">
      <alignment horizontal="center" vertical="center"/>
    </xf>
    <xf numFmtId="172" fontId="2" fillId="2" borderId="2" xfId="2" applyNumberFormat="1" applyFont="1" applyFill="1" applyBorder="1" applyAlignment="1">
      <alignment horizontal="center" vertical="center"/>
    </xf>
    <xf numFmtId="0" fontId="2" fillId="3" borderId="0" xfId="0" applyFont="1" applyFill="1" applyAlignment="1">
      <alignment horizontal="center"/>
    </xf>
    <xf numFmtId="0" fontId="2" fillId="0" borderId="0" xfId="0" applyFont="1" applyAlignment="1">
      <alignment horizontal="center"/>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Border="1" applyAlignment="1">
      <alignment horizontal="center" vertical="center"/>
    </xf>
    <xf numFmtId="0" fontId="3" fillId="0" borderId="2" xfId="0" applyFont="1" applyFill="1" applyBorder="1" applyAlignment="1">
      <alignment horizontal="center"/>
    </xf>
    <xf numFmtId="0" fontId="9" fillId="0" borderId="0" xfId="0" applyFont="1" applyAlignment="1" applyProtection="1">
      <alignment horizontal="center"/>
      <protection locked="0"/>
    </xf>
    <xf numFmtId="0" fontId="9" fillId="0" borderId="0" xfId="0" applyFont="1" applyProtection="1">
      <protection locked="0"/>
    </xf>
    <xf numFmtId="0" fontId="2" fillId="0" borderId="0" xfId="4" applyFont="1" applyAlignment="1" applyProtection="1">
      <alignment vertical="top"/>
      <protection locked="0"/>
    </xf>
    <xf numFmtId="0" fontId="9" fillId="0" borderId="0" xfId="0" applyFont="1"/>
    <xf numFmtId="0" fontId="2" fillId="2" borderId="0" xfId="4" applyFont="1" applyFill="1" applyBorder="1" applyAlignment="1" applyProtection="1">
      <alignment vertical="top"/>
      <protection locked="0"/>
    </xf>
    <xf numFmtId="0" fontId="2" fillId="2" borderId="0" xfId="4" applyFont="1" applyFill="1" applyAlignment="1" applyProtection="1">
      <alignment vertical="top"/>
      <protection locked="0"/>
    </xf>
    <xf numFmtId="0" fontId="2" fillId="0" borderId="0" xfId="4" applyFont="1" applyAlignment="1" applyProtection="1">
      <alignment horizontal="right" vertical="top"/>
      <protection locked="0"/>
    </xf>
    <xf numFmtId="0" fontId="9" fillId="3" borderId="0" xfId="0" applyFont="1" applyFill="1"/>
    <xf numFmtId="0" fontId="9" fillId="3" borderId="0" xfId="0" applyFont="1" applyFill="1" applyAlignment="1">
      <alignment horizontal="center"/>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left" vertical="top"/>
    </xf>
    <xf numFmtId="0" fontId="2" fillId="2" borderId="0" xfId="0" applyFont="1" applyFill="1" applyAlignment="1">
      <alignment horizontal="left" vertical="top"/>
    </xf>
    <xf numFmtId="0" fontId="2" fillId="0" borderId="0" xfId="0" applyFont="1" applyFill="1" applyAlignment="1">
      <alignment horizontal="left" vertical="top"/>
    </xf>
    <xf numFmtId="0" fontId="2" fillId="4" borderId="0" xfId="0" applyFont="1" applyFill="1" applyAlignment="1">
      <alignment horizontal="left" vertical="top"/>
    </xf>
    <xf numFmtId="0" fontId="2" fillId="5" borderId="0" xfId="0" applyFont="1" applyFill="1" applyAlignment="1">
      <alignment horizontal="left" vertical="top"/>
    </xf>
    <xf numFmtId="0" fontId="2" fillId="0" borderId="1" xfId="0" applyFont="1" applyBorder="1" applyAlignment="1">
      <alignment horizontal="left" vertical="top"/>
    </xf>
    <xf numFmtId="0" fontId="10" fillId="0" borderId="0" xfId="0" applyFont="1" applyFill="1" applyAlignment="1">
      <alignment horizontal="left" vertical="top"/>
    </xf>
    <xf numFmtId="0" fontId="2" fillId="0" borderId="0" xfId="0" applyFont="1" applyFill="1" applyAlignment="1">
      <alignment horizontal="center" vertical="top"/>
    </xf>
    <xf numFmtId="0" fontId="2" fillId="0" borderId="2" xfId="0" applyFont="1" applyBorder="1" applyAlignment="1">
      <alignment horizontal="left" vertical="top"/>
    </xf>
    <xf numFmtId="0" fontId="7" fillId="0" borderId="0" xfId="0" applyFont="1" applyAlignment="1">
      <alignment horizontal="left" vertical="top"/>
    </xf>
    <xf numFmtId="0" fontId="9" fillId="0" borderId="0" xfId="0" applyFont="1" applyAlignment="1">
      <alignment horizontal="center"/>
    </xf>
    <xf numFmtId="0" fontId="9" fillId="0" borderId="9" xfId="0" applyFont="1" applyBorder="1"/>
    <xf numFmtId="0" fontId="7" fillId="0" borderId="0" xfId="0" applyFont="1" applyAlignment="1">
      <alignment horizontal="center" vertical="top"/>
    </xf>
    <xf numFmtId="0" fontId="9" fillId="0" borderId="16" xfId="0" applyFont="1" applyBorder="1"/>
    <xf numFmtId="0" fontId="9" fillId="0" borderId="0" xfId="0" applyFont="1" applyFill="1" applyBorder="1"/>
    <xf numFmtId="0" fontId="9" fillId="0" borderId="17" xfId="0" applyFont="1" applyFill="1" applyBorder="1"/>
    <xf numFmtId="0" fontId="9" fillId="5" borderId="17" xfId="0" applyFont="1" applyFill="1" applyBorder="1"/>
    <xf numFmtId="2" fontId="7" fillId="0" borderId="0" xfId="1" applyNumberFormat="1" applyFont="1" applyAlignment="1">
      <alignment horizontal="right" vertical="top"/>
    </xf>
    <xf numFmtId="0" fontId="9" fillId="0" borderId="10" xfId="0" applyFont="1" applyBorder="1"/>
    <xf numFmtId="0" fontId="9" fillId="0" borderId="2" xfId="0" applyFont="1" applyFill="1" applyBorder="1"/>
    <xf numFmtId="0" fontId="9" fillId="0" borderId="11" xfId="0" applyFont="1" applyFill="1" applyBorder="1"/>
    <xf numFmtId="0" fontId="9" fillId="5" borderId="11" xfId="0" applyFont="1" applyFill="1" applyBorder="1"/>
    <xf numFmtId="0" fontId="9" fillId="0" borderId="19" xfId="0" applyFont="1" applyBorder="1"/>
    <xf numFmtId="0" fontId="9" fillId="0" borderId="0" xfId="0" applyFont="1" applyFill="1"/>
    <xf numFmtId="0" fontId="9" fillId="0" borderId="20" xfId="0" applyFont="1" applyBorder="1"/>
    <xf numFmtId="0" fontId="9" fillId="0" borderId="20" xfId="0" applyFont="1" applyFill="1" applyBorder="1"/>
    <xf numFmtId="0" fontId="9" fillId="0" borderId="5" xfId="0" applyFont="1" applyFill="1" applyBorder="1"/>
    <xf numFmtId="0" fontId="9" fillId="0" borderId="0" xfId="0" applyFont="1" applyBorder="1"/>
    <xf numFmtId="0" fontId="9" fillId="0" borderId="0" xfId="0" applyFont="1" applyFill="1" applyBorder="1" applyAlignment="1">
      <alignment horizontal="center"/>
    </xf>
    <xf numFmtId="0" fontId="9" fillId="5" borderId="0" xfId="0" applyFont="1" applyFill="1" applyBorder="1" applyAlignment="1">
      <alignment horizontal="center" vertical="center"/>
    </xf>
    <xf numFmtId="170" fontId="7" fillId="0" borderId="0" xfId="1" applyNumberFormat="1" applyFont="1" applyAlignment="1">
      <alignment horizontal="left" vertical="top"/>
    </xf>
    <xf numFmtId="172" fontId="7" fillId="0" borderId="0" xfId="0" applyNumberFormat="1" applyFont="1" applyAlignment="1">
      <alignment horizontal="left" vertical="top"/>
    </xf>
    <xf numFmtId="167" fontId="9" fillId="0" borderId="0" xfId="3" applyNumberFormat="1" applyFont="1" applyFill="1" applyBorder="1" applyAlignment="1">
      <alignment horizontal="center"/>
    </xf>
    <xf numFmtId="167" fontId="9" fillId="0" borderId="0" xfId="3" applyNumberFormat="1" applyFont="1" applyBorder="1" applyAlignment="1">
      <alignment horizontal="center" vertical="center"/>
    </xf>
    <xf numFmtId="165" fontId="7" fillId="0" borderId="0" xfId="1" applyFont="1" applyAlignment="1">
      <alignment horizontal="left" vertical="top"/>
    </xf>
    <xf numFmtId="167" fontId="9" fillId="0" borderId="0" xfId="3" applyNumberFormat="1" applyFont="1" applyFill="1" applyBorder="1" applyAlignment="1">
      <alignment horizontal="center" vertical="center"/>
    </xf>
    <xf numFmtId="167" fontId="9" fillId="0" borderId="17" xfId="3" applyNumberFormat="1" applyFont="1" applyFill="1" applyBorder="1"/>
    <xf numFmtId="0" fontId="9" fillId="0" borderId="2" xfId="0" applyFont="1" applyBorder="1"/>
    <xf numFmtId="167" fontId="9" fillId="0" borderId="2" xfId="3" applyNumberFormat="1" applyFont="1" applyFill="1" applyBorder="1" applyAlignment="1">
      <alignment horizontal="center"/>
    </xf>
    <xf numFmtId="0" fontId="9" fillId="0" borderId="2" xfId="0" applyFont="1" applyFill="1" applyBorder="1" applyAlignment="1">
      <alignment horizontal="center"/>
    </xf>
    <xf numFmtId="0" fontId="9" fillId="0" borderId="11" xfId="0" applyFont="1" applyBorder="1"/>
    <xf numFmtId="0" fontId="9" fillId="0" borderId="9" xfId="0" applyFont="1" applyBorder="1" applyAlignment="1">
      <alignment horizontal="center" vertical="center" wrapText="1"/>
    </xf>
    <xf numFmtId="167" fontId="9" fillId="0" borderId="2" xfId="3" applyNumberFormat="1" applyFont="1" applyBorder="1" applyAlignment="1">
      <alignment horizontal="center" vertical="center"/>
    </xf>
    <xf numFmtId="167" fontId="9" fillId="0" borderId="11" xfId="3" applyNumberFormat="1" applyFont="1" applyFill="1" applyBorder="1"/>
    <xf numFmtId="0" fontId="10" fillId="0" borderId="0" xfId="0" applyFont="1" applyAlignment="1">
      <alignment horizontal="left" vertical="top"/>
    </xf>
    <xf numFmtId="0" fontId="9" fillId="0" borderId="0" xfId="0" applyFont="1" applyFill="1" applyBorder="1" applyAlignment="1">
      <alignment horizontal="left" vertical="top"/>
    </xf>
    <xf numFmtId="0" fontId="9" fillId="4" borderId="21" xfId="0" applyFont="1" applyFill="1" applyBorder="1" applyAlignment="1"/>
    <xf numFmtId="0" fontId="9" fillId="0" borderId="0" xfId="0" applyFont="1" applyFill="1" applyBorder="1" applyAlignment="1"/>
    <xf numFmtId="0" fontId="9" fillId="0" borderId="15" xfId="0" applyFont="1" applyBorder="1"/>
    <xf numFmtId="0" fontId="9" fillId="0" borderId="18" xfId="0" applyFont="1" applyBorder="1" applyAlignment="1">
      <alignment horizontal="center" vertical="center"/>
    </xf>
    <xf numFmtId="170" fontId="9" fillId="0" borderId="26" xfId="1" applyNumberFormat="1" applyFont="1" applyBorder="1"/>
    <xf numFmtId="170" fontId="9" fillId="0" borderId="0" xfId="1" applyNumberFormat="1" applyFont="1" applyBorder="1"/>
    <xf numFmtId="170" fontId="9" fillId="5" borderId="17" xfId="1" applyNumberFormat="1" applyFont="1" applyFill="1" applyBorder="1"/>
    <xf numFmtId="0" fontId="9" fillId="0" borderId="27" xfId="0" applyFont="1" applyBorder="1" applyAlignment="1">
      <alignment horizontal="center" vertical="center"/>
    </xf>
    <xf numFmtId="170" fontId="9" fillId="0" borderId="28" xfId="1" applyNumberFormat="1" applyFont="1" applyBorder="1"/>
    <xf numFmtId="170" fontId="9" fillId="0" borderId="2" xfId="1" applyNumberFormat="1" applyFont="1" applyBorder="1"/>
    <xf numFmtId="0" fontId="9" fillId="0" borderId="0" xfId="0" applyFont="1" applyBorder="1" applyAlignment="1">
      <alignment horizontal="center"/>
    </xf>
    <xf numFmtId="0" fontId="9" fillId="0" borderId="5" xfId="0" applyFont="1" applyBorder="1"/>
    <xf numFmtId="0" fontId="9" fillId="0" borderId="3" xfId="0" applyFont="1" applyBorder="1"/>
    <xf numFmtId="0" fontId="9" fillId="5" borderId="0" xfId="0" applyFont="1" applyFill="1" applyBorder="1" applyAlignment="1">
      <alignment horizontal="center"/>
    </xf>
    <xf numFmtId="0" fontId="9" fillId="5" borderId="17" xfId="0" applyFont="1" applyFill="1" applyBorder="1" applyAlignment="1">
      <alignment horizontal="center"/>
    </xf>
    <xf numFmtId="0" fontId="9" fillId="0" borderId="17" xfId="0" applyFont="1" applyBorder="1"/>
    <xf numFmtId="0" fontId="9" fillId="5" borderId="0" xfId="0" applyFont="1" applyFill="1" applyBorder="1"/>
    <xf numFmtId="167" fontId="9" fillId="0" borderId="0" xfId="3" applyNumberFormat="1" applyFont="1" applyBorder="1" applyAlignment="1">
      <alignment horizontal="center"/>
    </xf>
    <xf numFmtId="167" fontId="9" fillId="0" borderId="0" xfId="3" applyNumberFormat="1" applyFont="1" applyBorder="1"/>
    <xf numFmtId="167" fontId="9" fillId="0" borderId="17" xfId="3" applyNumberFormat="1" applyFont="1" applyFill="1" applyBorder="1" applyAlignment="1">
      <alignment horizontal="center"/>
    </xf>
    <xf numFmtId="0" fontId="9" fillId="0" borderId="10" xfId="0" applyFont="1" applyBorder="1" applyAlignment="1">
      <alignment horizontal="center" vertical="center" wrapText="1"/>
    </xf>
    <xf numFmtId="167" fontId="9" fillId="0" borderId="2" xfId="3" applyNumberFormat="1" applyFont="1" applyBorder="1" applyAlignment="1">
      <alignment horizontal="center"/>
    </xf>
    <xf numFmtId="167" fontId="9" fillId="0" borderId="11" xfId="3" applyNumberFormat="1" applyFont="1" applyFill="1" applyBorder="1" applyAlignment="1">
      <alignment horizontal="center" vertical="center"/>
    </xf>
    <xf numFmtId="0" fontId="9" fillId="5" borderId="5" xfId="0" applyFont="1" applyFill="1" applyBorder="1"/>
    <xf numFmtId="172" fontId="9" fillId="5" borderId="17" xfId="2" applyNumberFormat="1" applyFont="1" applyFill="1" applyBorder="1"/>
    <xf numFmtId="0" fontId="9" fillId="2" borderId="0" xfId="0" applyFont="1" applyFill="1" applyBorder="1"/>
    <xf numFmtId="0" fontId="9" fillId="2" borderId="0" xfId="0" applyFont="1" applyFill="1" applyBorder="1" applyAlignment="1">
      <alignment horizontal="center"/>
    </xf>
    <xf numFmtId="0" fontId="9" fillId="0" borderId="16" xfId="0" applyFont="1" applyBorder="1" applyAlignment="1">
      <alignment horizontal="center" vertical="center"/>
    </xf>
    <xf numFmtId="0" fontId="9" fillId="2" borderId="2" xfId="0" applyFont="1" applyFill="1" applyBorder="1"/>
    <xf numFmtId="0" fontId="9" fillId="2" borderId="2" xfId="0" applyFont="1" applyFill="1" applyBorder="1" applyAlignment="1">
      <alignment horizontal="center"/>
    </xf>
    <xf numFmtId="0" fontId="9" fillId="0" borderId="10" xfId="0" applyFont="1" applyBorder="1" applyAlignment="1">
      <alignment horizontal="center" vertical="center"/>
    </xf>
    <xf numFmtId="0" fontId="9" fillId="5" borderId="17" xfId="0" applyFont="1" applyFill="1" applyBorder="1" applyAlignment="1">
      <alignment horizontal="center" vertical="center"/>
    </xf>
    <xf numFmtId="0" fontId="9" fillId="0" borderId="15" xfId="0" applyFont="1" applyBorder="1" applyAlignment="1">
      <alignment horizontal="center"/>
    </xf>
    <xf numFmtId="167" fontId="9" fillId="0" borderId="17" xfId="3" applyNumberFormat="1" applyFont="1" applyFill="1" applyBorder="1" applyAlignment="1">
      <alignment horizontal="center" vertical="center"/>
    </xf>
    <xf numFmtId="167" fontId="9" fillId="0" borderId="2" xfId="3" applyNumberFormat="1" applyFont="1" applyBorder="1"/>
    <xf numFmtId="171" fontId="9" fillId="0" borderId="26" xfId="0" applyNumberFormat="1" applyFont="1" applyBorder="1"/>
    <xf numFmtId="0" fontId="9" fillId="0" borderId="26" xfId="0" applyFont="1" applyBorder="1"/>
    <xf numFmtId="0" fontId="9" fillId="0" borderId="28" xfId="0" applyFont="1" applyBorder="1"/>
    <xf numFmtId="1" fontId="9" fillId="0" borderId="0" xfId="0" applyNumberFormat="1" applyFont="1" applyBorder="1"/>
    <xf numFmtId="1" fontId="9" fillId="0" borderId="16" xfId="0" applyNumberFormat="1" applyFont="1" applyBorder="1"/>
    <xf numFmtId="170" fontId="9" fillId="0" borderId="15" xfId="1" applyNumberFormat="1" applyFont="1" applyBorder="1"/>
    <xf numFmtId="1" fontId="9" fillId="0" borderId="15" xfId="0" applyNumberFormat="1" applyFont="1" applyBorder="1"/>
    <xf numFmtId="170" fontId="9" fillId="2" borderId="0" xfId="1" applyNumberFormat="1" applyFont="1" applyFill="1" applyBorder="1" applyAlignment="1">
      <alignment horizontal="center"/>
    </xf>
    <xf numFmtId="170" fontId="9" fillId="2" borderId="2" xfId="1" applyNumberFormat="1" applyFont="1" applyFill="1" applyBorder="1" applyAlignment="1">
      <alignment horizontal="center"/>
    </xf>
    <xf numFmtId="1" fontId="9" fillId="0" borderId="9" xfId="0" applyNumberFormat="1" applyFont="1" applyBorder="1"/>
    <xf numFmtId="167" fontId="9" fillId="0" borderId="0" xfId="3" applyNumberFormat="1" applyFont="1" applyFill="1" applyBorder="1"/>
    <xf numFmtId="0" fontId="9" fillId="0" borderId="15" xfId="0" applyFont="1" applyFill="1" applyBorder="1" applyAlignment="1">
      <alignment horizontal="center"/>
    </xf>
    <xf numFmtId="0" fontId="9" fillId="0" borderId="27" xfId="0" applyFont="1" applyBorder="1" applyAlignment="1">
      <alignment horizontal="center" vertical="center" wrapText="1"/>
    </xf>
    <xf numFmtId="170" fontId="9" fillId="0" borderId="16" xfId="1" applyNumberFormat="1" applyFont="1" applyBorder="1"/>
    <xf numFmtId="170" fontId="9" fillId="0" borderId="10" xfId="1" applyNumberFormat="1" applyFont="1" applyBorder="1"/>
    <xf numFmtId="170" fontId="9" fillId="0" borderId="15" xfId="0" applyNumberFormat="1" applyFont="1" applyBorder="1"/>
    <xf numFmtId="1" fontId="9" fillId="0" borderId="26" xfId="0" applyNumberFormat="1" applyFont="1" applyBorder="1"/>
    <xf numFmtId="169" fontId="9" fillId="0" borderId="0" xfId="1" applyNumberFormat="1" applyFont="1" applyBorder="1"/>
    <xf numFmtId="169" fontId="9" fillId="0" borderId="3" xfId="1" applyNumberFormat="1" applyFont="1" applyBorder="1"/>
    <xf numFmtId="169" fontId="9" fillId="0" borderId="15" xfId="1" applyNumberFormat="1" applyFont="1" applyBorder="1"/>
    <xf numFmtId="169" fontId="9" fillId="0" borderId="9" xfId="1" applyNumberFormat="1" applyFont="1" applyBorder="1"/>
    <xf numFmtId="170" fontId="9" fillId="0" borderId="4" xfId="1" applyNumberFormat="1" applyFont="1" applyBorder="1"/>
    <xf numFmtId="170" fontId="9" fillId="0" borderId="20" xfId="1" applyNumberFormat="1" applyFont="1" applyBorder="1"/>
    <xf numFmtId="170" fontId="9" fillId="0" borderId="17" xfId="1" applyNumberFormat="1" applyFont="1" applyBorder="1"/>
    <xf numFmtId="165" fontId="9" fillId="0" borderId="0" xfId="0" applyNumberFormat="1" applyFont="1"/>
    <xf numFmtId="172" fontId="9" fillId="6" borderId="17" xfId="2" applyNumberFormat="1" applyFont="1" applyFill="1" applyBorder="1"/>
    <xf numFmtId="0" fontId="9" fillId="0" borderId="18" xfId="0" applyFont="1" applyFill="1" applyBorder="1" applyAlignment="1">
      <alignment horizontal="center" vertical="center"/>
    </xf>
    <xf numFmtId="0" fontId="9" fillId="0" borderId="26" xfId="0" applyFont="1" applyFill="1" applyBorder="1"/>
    <xf numFmtId="0" fontId="9" fillId="0" borderId="16" xfId="0" applyFont="1" applyFill="1" applyBorder="1"/>
    <xf numFmtId="0" fontId="9" fillId="0" borderId="0"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xf numFmtId="0" fontId="9" fillId="0" borderId="19" xfId="0" applyFont="1" applyFill="1" applyBorder="1"/>
    <xf numFmtId="0" fontId="9"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167" fontId="9" fillId="0" borderId="2" xfId="3" applyNumberFormat="1" applyFont="1" applyFill="1" applyBorder="1"/>
    <xf numFmtId="167" fontId="9" fillId="0" borderId="2" xfId="3" applyNumberFormat="1" applyFont="1" applyFill="1" applyBorder="1" applyAlignment="1">
      <alignment horizontal="center" vertical="center"/>
    </xf>
    <xf numFmtId="0" fontId="9" fillId="0" borderId="15" xfId="0" applyFont="1" applyFill="1" applyBorder="1"/>
    <xf numFmtId="0" fontId="9" fillId="0" borderId="10" xfId="0" applyFont="1" applyFill="1" applyBorder="1" applyAlignment="1">
      <alignment horizontal="center" vertical="center"/>
    </xf>
    <xf numFmtId="0" fontId="9" fillId="0" borderId="10" xfId="0" applyFont="1" applyFill="1" applyBorder="1"/>
    <xf numFmtId="0" fontId="9" fillId="0" borderId="9" xfId="0" applyFont="1" applyFill="1" applyBorder="1"/>
    <xf numFmtId="0" fontId="11" fillId="0" borderId="0" xfId="0" applyFont="1"/>
    <xf numFmtId="0" fontId="3" fillId="0" borderId="10" xfId="0" applyFont="1" applyBorder="1" applyAlignment="1">
      <alignment horizontal="center"/>
    </xf>
    <xf numFmtId="0" fontId="3" fillId="0" borderId="2" xfId="0" applyFont="1" applyBorder="1" applyAlignment="1">
      <alignment horizont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2" fillId="2" borderId="23" xfId="0" applyFont="1" applyFill="1" applyBorder="1" applyAlignment="1">
      <alignment horizontal="left" vertical="top"/>
    </xf>
    <xf numFmtId="0" fontId="9" fillId="2" borderId="19" xfId="0" applyFont="1" applyFill="1" applyBorder="1" applyAlignment="1">
      <alignment horizontal="left" vertical="top"/>
    </xf>
    <xf numFmtId="0" fontId="9" fillId="2" borderId="22"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9" xfId="0" applyFont="1" applyBorder="1" applyAlignment="1">
      <alignment horizontal="center" vertical="center"/>
    </xf>
    <xf numFmtId="0" fontId="3" fillId="4" borderId="4" xfId="0" applyFont="1" applyFill="1" applyBorder="1" applyAlignment="1">
      <alignment horizontal="center" wrapText="1"/>
    </xf>
    <xf numFmtId="0" fontId="3" fillId="4" borderId="20" xfId="0" applyFont="1" applyFill="1" applyBorder="1" applyAlignment="1">
      <alignment horizontal="center" wrapText="1"/>
    </xf>
    <xf numFmtId="0" fontId="3" fillId="4" borderId="5" xfId="0" applyFont="1" applyFill="1" applyBorder="1" applyAlignment="1">
      <alignment horizontal="center" wrapText="1"/>
    </xf>
    <xf numFmtId="0" fontId="3" fillId="0" borderId="11" xfId="0" applyFont="1" applyBorder="1" applyAlignment="1">
      <alignment horizontal="center"/>
    </xf>
    <xf numFmtId="0" fontId="3" fillId="0" borderId="4" xfId="0" applyFont="1" applyFill="1" applyBorder="1" applyAlignment="1">
      <alignment horizontal="center" wrapText="1"/>
    </xf>
    <xf numFmtId="0" fontId="3" fillId="0" borderId="20" xfId="0" applyFont="1" applyFill="1" applyBorder="1" applyAlignment="1">
      <alignment horizontal="center" wrapText="1"/>
    </xf>
    <xf numFmtId="0" fontId="3" fillId="0" borderId="5" xfId="0" applyFont="1" applyFill="1" applyBorder="1" applyAlignment="1">
      <alignment horizontal="center" wrapText="1"/>
    </xf>
    <xf numFmtId="0" fontId="3" fillId="0" borderId="0" xfId="0" applyFont="1" applyFill="1" applyBorder="1" applyAlignment="1">
      <alignment horizontal="center" vertical="top"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4" applyFont="1" applyAlignment="1" applyProtection="1">
      <alignment horizontal="center"/>
      <protection locked="0"/>
    </xf>
    <xf numFmtId="0" fontId="3" fillId="0" borderId="0" xfId="4" applyFont="1" applyAlignment="1" applyProtection="1">
      <alignment horizontal="center" vertical="top" wrapText="1"/>
      <protection locked="0"/>
    </xf>
    <xf numFmtId="0" fontId="2" fillId="3" borderId="0" xfId="0" applyFont="1" applyFill="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2" fillId="0" borderId="0" xfId="0" applyFont="1" applyAlignment="1">
      <alignment horizontal="left" vertical="top"/>
    </xf>
    <xf numFmtId="0" fontId="3" fillId="0" borderId="2" xfId="0" applyFont="1" applyFill="1" applyBorder="1" applyAlignment="1">
      <alignment horizontal="center"/>
    </xf>
  </cellXfs>
  <cellStyles count="5">
    <cellStyle name="Comma" xfId="1" builtinId="3"/>
    <cellStyle name="Currency" xfId="2" builtinId="4"/>
    <cellStyle name="Normal" xfId="0" builtinId="0"/>
    <cellStyle name="Normal 2" xfId="4"/>
    <cellStyle name="Percent" xfId="3" builtinId="5"/>
  </cellStyles>
  <dxfs count="38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wells/Downloads/2018_Filing_Requirements_Chapter2_Appendices_Final%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737"/>
  <sheetViews>
    <sheetView tabSelected="1" view="pageBreakPreview" topLeftCell="A283" zoomScale="40" zoomScaleNormal="90" zoomScaleSheetLayoutView="40" zoomScalePageLayoutView="40" workbookViewId="0">
      <selection activeCell="T482" sqref="T482"/>
    </sheetView>
  </sheetViews>
  <sheetFormatPr defaultColWidth="9.140625" defaultRowHeight="12.75" x14ac:dyDescent="0.2"/>
  <cols>
    <col min="1" max="1" width="1.7109375" style="122" customWidth="1"/>
    <col min="2" max="2" width="3.7109375" style="141" customWidth="1"/>
    <col min="3" max="3" width="17.5703125" style="122" customWidth="1"/>
    <col min="4" max="4" width="14.85546875" style="122" customWidth="1"/>
    <col min="5" max="5" width="2.28515625" style="122" customWidth="1"/>
    <col min="6" max="6" width="13.140625" style="122" customWidth="1"/>
    <col min="7" max="7" width="14.85546875" style="122" customWidth="1"/>
    <col min="8" max="8" width="16.42578125" style="122" customWidth="1"/>
    <col min="9" max="9" width="14.42578125" style="122" customWidth="1"/>
    <col min="10" max="10" width="2.7109375" style="122" customWidth="1"/>
    <col min="11" max="11" width="11.7109375" style="122" customWidth="1"/>
    <col min="12" max="12" width="16.7109375" style="122" customWidth="1"/>
    <col min="13" max="13" width="16.28515625" style="122" customWidth="1"/>
    <col min="14" max="14" width="16.140625" style="122" customWidth="1"/>
    <col min="15" max="15" width="19.7109375" style="122" bestFit="1" customWidth="1"/>
    <col min="16" max="16" width="2.28515625" style="122" customWidth="1"/>
    <col min="17" max="17" width="12.85546875" style="122" customWidth="1"/>
    <col min="18" max="18" width="12.28515625" style="122" customWidth="1"/>
    <col min="19" max="19" width="11.42578125" style="122" customWidth="1"/>
    <col min="20" max="20" width="15.7109375" style="122" customWidth="1"/>
    <col min="21" max="21" width="13.7109375" style="122" customWidth="1"/>
    <col min="22" max="22" width="1.140625" style="122" customWidth="1"/>
    <col min="23" max="25" width="10" style="122" customWidth="1"/>
    <col min="26" max="16384" width="9.140625" style="122"/>
  </cols>
  <sheetData>
    <row r="1" spans="2:22" ht="13.15" x14ac:dyDescent="0.25">
      <c r="B1" s="119"/>
      <c r="C1" s="120"/>
      <c r="D1" s="120"/>
      <c r="E1" s="120"/>
      <c r="F1" s="120"/>
      <c r="G1" s="120"/>
      <c r="H1" s="120"/>
      <c r="I1" s="120"/>
      <c r="J1" s="120"/>
      <c r="K1" s="120"/>
      <c r="L1" s="120"/>
      <c r="M1" s="120"/>
      <c r="N1" s="120"/>
      <c r="O1" s="120"/>
      <c r="P1" s="120"/>
      <c r="Q1" s="120"/>
      <c r="R1" s="120"/>
      <c r="S1" s="120"/>
      <c r="T1" s="1" t="s">
        <v>0</v>
      </c>
      <c r="U1" s="121" t="s">
        <v>77</v>
      </c>
    </row>
    <row r="2" spans="2:22" ht="13.15" x14ac:dyDescent="0.25">
      <c r="B2" s="119"/>
      <c r="C2" s="120"/>
      <c r="D2" s="120"/>
      <c r="E2" s="120"/>
      <c r="F2" s="120"/>
      <c r="G2" s="120"/>
      <c r="H2" s="120"/>
      <c r="I2" s="120"/>
      <c r="J2" s="120"/>
      <c r="K2" s="120"/>
      <c r="L2" s="120"/>
      <c r="M2" s="120"/>
      <c r="N2" s="120"/>
      <c r="O2" s="120"/>
      <c r="P2" s="120"/>
      <c r="Q2" s="120"/>
      <c r="R2" s="120"/>
      <c r="S2" s="120"/>
      <c r="T2" s="1" t="s">
        <v>1</v>
      </c>
      <c r="U2" s="123">
        <v>3</v>
      </c>
    </row>
    <row r="3" spans="2:22" ht="13.15" x14ac:dyDescent="0.25">
      <c r="B3" s="119"/>
      <c r="C3" s="120"/>
      <c r="D3" s="120"/>
      <c r="E3" s="120"/>
      <c r="F3" s="120"/>
      <c r="G3" s="120"/>
      <c r="H3" s="120"/>
      <c r="I3" s="120"/>
      <c r="J3" s="120"/>
      <c r="K3" s="120"/>
      <c r="L3" s="120"/>
      <c r="M3" s="120"/>
      <c r="N3" s="120"/>
      <c r="O3" s="120"/>
      <c r="P3" s="120"/>
      <c r="Q3" s="120"/>
      <c r="R3" s="120"/>
      <c r="S3" s="120"/>
      <c r="T3" s="1" t="s">
        <v>2</v>
      </c>
      <c r="U3" s="123">
        <v>1</v>
      </c>
    </row>
    <row r="4" spans="2:22" ht="13.15" x14ac:dyDescent="0.25">
      <c r="B4" s="119"/>
      <c r="C4" s="120"/>
      <c r="D4" s="120"/>
      <c r="E4" s="120"/>
      <c r="F4" s="120"/>
      <c r="G4" s="120"/>
      <c r="H4" s="120"/>
      <c r="I4" s="120"/>
      <c r="J4" s="120"/>
      <c r="K4" s="120"/>
      <c r="L4" s="120"/>
      <c r="M4" s="120"/>
      <c r="N4" s="120"/>
      <c r="O4" s="120"/>
      <c r="P4" s="120"/>
      <c r="Q4" s="120"/>
      <c r="R4" s="120"/>
      <c r="S4" s="120"/>
      <c r="T4" s="1" t="s">
        <v>3</v>
      </c>
      <c r="U4" s="123">
        <v>2</v>
      </c>
    </row>
    <row r="5" spans="2:22" ht="13.15" x14ac:dyDescent="0.25">
      <c r="B5" s="119"/>
      <c r="C5" s="120"/>
      <c r="D5" s="120"/>
      <c r="E5" s="120"/>
      <c r="F5" s="120"/>
      <c r="G5" s="120"/>
      <c r="H5" s="120"/>
      <c r="I5" s="120"/>
      <c r="J5" s="120"/>
      <c r="K5" s="120"/>
      <c r="L5" s="120"/>
      <c r="M5" s="120"/>
      <c r="N5" s="120"/>
      <c r="O5" s="120"/>
      <c r="P5" s="120"/>
      <c r="Q5" s="120"/>
      <c r="R5" s="120"/>
      <c r="S5" s="120"/>
      <c r="T5" s="1" t="s">
        <v>4</v>
      </c>
      <c r="U5" s="124"/>
    </row>
    <row r="6" spans="2:22" ht="13.15" x14ac:dyDescent="0.25">
      <c r="B6" s="119"/>
      <c r="C6" s="120"/>
      <c r="D6" s="120"/>
      <c r="E6" s="120"/>
      <c r="F6" s="120"/>
      <c r="G6" s="120"/>
      <c r="H6" s="120"/>
      <c r="I6" s="120"/>
      <c r="J6" s="120"/>
      <c r="K6" s="120"/>
      <c r="L6" s="120"/>
      <c r="M6" s="120"/>
      <c r="N6" s="120"/>
      <c r="O6" s="120"/>
      <c r="P6" s="120"/>
      <c r="Q6" s="120"/>
      <c r="R6" s="120"/>
      <c r="S6" s="120"/>
      <c r="T6" s="1"/>
      <c r="U6" s="125"/>
    </row>
    <row r="7" spans="2:22" ht="13.15" x14ac:dyDescent="0.25">
      <c r="B7" s="119"/>
      <c r="C7" s="120"/>
      <c r="D7" s="120"/>
      <c r="E7" s="120"/>
      <c r="F7" s="120"/>
      <c r="G7" s="120"/>
      <c r="H7" s="120"/>
      <c r="I7" s="120"/>
      <c r="J7" s="120"/>
      <c r="K7" s="120"/>
      <c r="L7" s="120"/>
      <c r="M7" s="120"/>
      <c r="N7" s="120"/>
      <c r="O7" s="120"/>
      <c r="P7" s="120"/>
      <c r="Q7" s="120"/>
      <c r="R7" s="120"/>
      <c r="S7" s="120"/>
      <c r="T7" s="1" t="s">
        <v>5</v>
      </c>
      <c r="U7" s="124"/>
    </row>
    <row r="8" spans="2:22" ht="13.15" x14ac:dyDescent="0.25">
      <c r="B8" s="119"/>
      <c r="C8" s="120"/>
      <c r="D8" s="120"/>
      <c r="E8" s="120"/>
      <c r="F8" s="120"/>
      <c r="G8" s="120"/>
      <c r="H8" s="120"/>
      <c r="I8" s="120"/>
      <c r="J8" s="120"/>
      <c r="K8" s="120"/>
      <c r="L8" s="120"/>
      <c r="M8" s="120"/>
    </row>
    <row r="9" spans="2:22" ht="13.15" x14ac:dyDescent="0.25">
      <c r="B9" s="279" t="s">
        <v>78</v>
      </c>
      <c r="C9" s="279"/>
      <c r="D9" s="279"/>
      <c r="E9" s="279"/>
      <c r="F9" s="279"/>
      <c r="G9" s="279"/>
      <c r="H9" s="279"/>
      <c r="I9" s="279"/>
      <c r="J9" s="279"/>
      <c r="K9" s="279"/>
      <c r="L9" s="279"/>
      <c r="M9" s="279"/>
      <c r="N9" s="279"/>
      <c r="O9" s="279"/>
      <c r="P9" s="279"/>
      <c r="Q9" s="279"/>
      <c r="R9" s="279"/>
      <c r="S9" s="279"/>
      <c r="T9" s="279"/>
      <c r="U9" s="279"/>
      <c r="V9" s="279"/>
    </row>
    <row r="10" spans="2:22" ht="13.15" x14ac:dyDescent="0.25">
      <c r="B10" s="280" t="s">
        <v>6</v>
      </c>
      <c r="C10" s="280"/>
      <c r="D10" s="280"/>
      <c r="E10" s="280"/>
      <c r="F10" s="280"/>
      <c r="G10" s="280"/>
      <c r="H10" s="280"/>
      <c r="I10" s="280"/>
      <c r="J10" s="280"/>
      <c r="K10" s="280"/>
      <c r="L10" s="280"/>
      <c r="M10" s="280"/>
      <c r="N10" s="280"/>
      <c r="O10" s="280"/>
      <c r="P10" s="280"/>
      <c r="Q10" s="280"/>
      <c r="R10" s="280"/>
      <c r="S10" s="280"/>
      <c r="T10" s="280"/>
      <c r="U10" s="280"/>
      <c r="V10" s="280"/>
    </row>
    <row r="12" spans="2:22" ht="13.15" hidden="1" x14ac:dyDescent="0.25">
      <c r="B12" s="113" t="s">
        <v>7</v>
      </c>
      <c r="C12" s="126"/>
      <c r="D12" s="126"/>
      <c r="E12" s="126"/>
      <c r="F12" s="126"/>
      <c r="G12" s="126"/>
      <c r="H12" s="126"/>
      <c r="I12" s="126"/>
      <c r="J12" s="126"/>
      <c r="K12" s="126"/>
      <c r="L12" s="126"/>
      <c r="M12" s="126"/>
      <c r="N12" s="126"/>
      <c r="O12" s="126"/>
      <c r="P12" s="126"/>
      <c r="Q12" s="126"/>
      <c r="R12" s="126"/>
      <c r="S12" s="126"/>
      <c r="T12" s="126"/>
      <c r="U12" s="126"/>
      <c r="V12" s="126"/>
    </row>
    <row r="13" spans="2:22" ht="13.15" hidden="1" x14ac:dyDescent="0.25">
      <c r="B13" s="127"/>
      <c r="C13" s="126"/>
      <c r="D13" s="126"/>
      <c r="E13" s="126"/>
      <c r="F13" s="126"/>
      <c r="G13" s="126"/>
      <c r="H13" s="126"/>
      <c r="I13" s="126"/>
      <c r="J13" s="126"/>
      <c r="K13" s="126"/>
      <c r="L13" s="126"/>
      <c r="M13" s="126"/>
      <c r="N13" s="126"/>
      <c r="O13" s="126"/>
      <c r="P13" s="126"/>
      <c r="Q13" s="126"/>
      <c r="R13" s="126"/>
      <c r="S13" s="126"/>
      <c r="T13" s="126"/>
      <c r="U13" s="126"/>
      <c r="V13" s="126"/>
    </row>
    <row r="14" spans="2:22" ht="13.15" hidden="1" x14ac:dyDescent="0.25">
      <c r="B14" s="113" t="s">
        <v>8</v>
      </c>
      <c r="C14" s="2" t="s">
        <v>9</v>
      </c>
      <c r="D14" s="126"/>
      <c r="E14" s="126"/>
      <c r="F14" s="126"/>
      <c r="G14" s="126"/>
      <c r="H14" s="126"/>
      <c r="I14" s="126"/>
      <c r="J14" s="126"/>
      <c r="K14" s="126"/>
      <c r="L14" s="126"/>
      <c r="M14" s="126"/>
      <c r="N14" s="126"/>
      <c r="O14" s="126"/>
      <c r="P14" s="126"/>
      <c r="Q14" s="126"/>
      <c r="R14" s="126"/>
      <c r="S14" s="126"/>
      <c r="T14" s="126"/>
      <c r="U14" s="126"/>
      <c r="V14" s="126"/>
    </row>
    <row r="15" spans="2:22" ht="13.15" hidden="1" x14ac:dyDescent="0.25">
      <c r="B15" s="113" t="s">
        <v>10</v>
      </c>
      <c r="C15" s="2" t="s">
        <v>11</v>
      </c>
      <c r="D15" s="126"/>
      <c r="E15" s="126"/>
      <c r="F15" s="126"/>
      <c r="G15" s="126"/>
      <c r="H15" s="126"/>
      <c r="I15" s="126"/>
      <c r="J15" s="126"/>
      <c r="K15" s="126"/>
      <c r="L15" s="126"/>
      <c r="M15" s="126"/>
      <c r="N15" s="126"/>
      <c r="O15" s="126"/>
      <c r="P15" s="126"/>
      <c r="Q15" s="126"/>
      <c r="R15" s="126"/>
      <c r="S15" s="126"/>
      <c r="T15" s="126"/>
      <c r="U15" s="126"/>
      <c r="V15" s="126"/>
    </row>
    <row r="16" spans="2:22" ht="13.15" hidden="1" x14ac:dyDescent="0.25">
      <c r="B16" s="113" t="s">
        <v>12</v>
      </c>
      <c r="C16" s="2" t="s">
        <v>13</v>
      </c>
      <c r="D16" s="126"/>
      <c r="E16" s="126"/>
      <c r="F16" s="126"/>
      <c r="G16" s="126"/>
      <c r="H16" s="126"/>
      <c r="I16" s="126"/>
      <c r="J16" s="126"/>
      <c r="K16" s="126"/>
      <c r="L16" s="126"/>
      <c r="M16" s="126"/>
      <c r="N16" s="126"/>
      <c r="O16" s="126"/>
      <c r="P16" s="126"/>
      <c r="Q16" s="126"/>
      <c r="R16" s="126"/>
      <c r="S16" s="126"/>
      <c r="T16" s="126"/>
      <c r="U16" s="126"/>
      <c r="V16" s="126"/>
    </row>
    <row r="17" spans="2:22" ht="13.15" hidden="1" x14ac:dyDescent="0.25">
      <c r="B17" s="113" t="s">
        <v>14</v>
      </c>
      <c r="C17" s="2" t="s">
        <v>15</v>
      </c>
      <c r="D17" s="126"/>
      <c r="E17" s="126"/>
      <c r="F17" s="126"/>
      <c r="G17" s="126"/>
      <c r="H17" s="126"/>
      <c r="I17" s="126"/>
      <c r="J17" s="126"/>
      <c r="K17" s="126"/>
      <c r="L17" s="126"/>
      <c r="M17" s="126"/>
      <c r="N17" s="126"/>
      <c r="O17" s="126"/>
      <c r="P17" s="126"/>
      <c r="Q17" s="126"/>
      <c r="R17" s="126"/>
      <c r="S17" s="126"/>
      <c r="T17" s="126"/>
      <c r="U17" s="126"/>
      <c r="V17" s="126"/>
    </row>
    <row r="18" spans="2:22" ht="13.15" hidden="1" x14ac:dyDescent="0.25">
      <c r="B18" s="127"/>
      <c r="C18" s="126"/>
      <c r="D18" s="126"/>
      <c r="E18" s="126"/>
      <c r="F18" s="126"/>
      <c r="G18" s="126"/>
      <c r="H18" s="126"/>
      <c r="I18" s="126"/>
      <c r="J18" s="126"/>
      <c r="K18" s="126"/>
      <c r="L18" s="126"/>
      <c r="M18" s="126"/>
      <c r="N18" s="126"/>
      <c r="O18" s="126"/>
      <c r="P18" s="126"/>
      <c r="Q18" s="126"/>
      <c r="R18" s="126"/>
      <c r="S18" s="126"/>
      <c r="T18" s="126"/>
      <c r="U18" s="126"/>
      <c r="V18" s="126"/>
    </row>
    <row r="19" spans="2:22" ht="27" hidden="1" customHeight="1" x14ac:dyDescent="0.25">
      <c r="B19" s="281" t="s">
        <v>16</v>
      </c>
      <c r="C19" s="281"/>
      <c r="D19" s="281"/>
      <c r="E19" s="281"/>
      <c r="F19" s="281"/>
      <c r="G19" s="281"/>
      <c r="H19" s="281"/>
      <c r="I19" s="281"/>
      <c r="J19" s="281"/>
      <c r="K19" s="281"/>
      <c r="L19" s="281"/>
      <c r="M19" s="281"/>
      <c r="N19" s="281"/>
      <c r="O19" s="281"/>
      <c r="P19" s="281"/>
      <c r="Q19" s="281"/>
      <c r="R19" s="281"/>
      <c r="S19" s="281"/>
      <c r="T19" s="281"/>
      <c r="U19" s="281"/>
      <c r="V19" s="281"/>
    </row>
    <row r="20" spans="2:22" ht="13.15" hidden="1" x14ac:dyDescent="0.25">
      <c r="B20" s="127"/>
      <c r="C20" s="126"/>
      <c r="D20" s="126"/>
      <c r="E20" s="126"/>
      <c r="F20" s="126"/>
      <c r="G20" s="126"/>
      <c r="H20" s="126"/>
      <c r="I20" s="126"/>
      <c r="J20" s="126"/>
      <c r="K20" s="126"/>
      <c r="L20" s="126"/>
      <c r="M20" s="126"/>
      <c r="N20" s="126"/>
      <c r="O20" s="126"/>
      <c r="P20" s="126"/>
      <c r="Q20" s="126"/>
      <c r="R20" s="126"/>
      <c r="S20" s="126"/>
      <c r="T20" s="126"/>
      <c r="U20" s="126"/>
      <c r="V20" s="126"/>
    </row>
    <row r="21" spans="2:22" ht="27.75" hidden="1" customHeight="1" x14ac:dyDescent="0.25">
      <c r="B21" s="281" t="s">
        <v>17</v>
      </c>
      <c r="C21" s="281"/>
      <c r="D21" s="281"/>
      <c r="E21" s="281"/>
      <c r="F21" s="281"/>
      <c r="G21" s="281"/>
      <c r="H21" s="281"/>
      <c r="I21" s="281"/>
      <c r="J21" s="281"/>
      <c r="K21" s="281"/>
      <c r="L21" s="281"/>
      <c r="M21" s="281"/>
      <c r="N21" s="281"/>
      <c r="O21" s="281"/>
      <c r="P21" s="281"/>
      <c r="Q21" s="281"/>
      <c r="R21" s="281"/>
      <c r="S21" s="281"/>
      <c r="T21" s="281"/>
      <c r="U21" s="281"/>
      <c r="V21" s="281"/>
    </row>
    <row r="22" spans="2:22" ht="13.15" hidden="1" x14ac:dyDescent="0.25">
      <c r="B22" s="127"/>
      <c r="C22" s="126"/>
      <c r="D22" s="126"/>
      <c r="E22" s="126"/>
      <c r="F22" s="126"/>
      <c r="G22" s="126"/>
      <c r="H22" s="126"/>
      <c r="I22" s="126"/>
      <c r="J22" s="126"/>
      <c r="K22" s="126"/>
      <c r="L22" s="126"/>
      <c r="M22" s="126"/>
      <c r="N22" s="126"/>
      <c r="O22" s="126"/>
      <c r="P22" s="126"/>
      <c r="Q22" s="126"/>
      <c r="R22" s="126"/>
      <c r="S22" s="126"/>
      <c r="T22" s="126"/>
      <c r="U22" s="126"/>
      <c r="V22" s="126"/>
    </row>
    <row r="23" spans="2:22" ht="24.75" hidden="1" customHeight="1" x14ac:dyDescent="0.25">
      <c r="B23" s="281" t="s">
        <v>18</v>
      </c>
      <c r="C23" s="281"/>
      <c r="D23" s="281"/>
      <c r="E23" s="281"/>
      <c r="F23" s="281"/>
      <c r="G23" s="281"/>
      <c r="H23" s="281"/>
      <c r="I23" s="281"/>
      <c r="J23" s="281"/>
      <c r="K23" s="281"/>
      <c r="L23" s="281"/>
      <c r="M23" s="281"/>
      <c r="N23" s="281"/>
      <c r="O23" s="281"/>
      <c r="P23" s="281"/>
      <c r="Q23" s="281"/>
      <c r="R23" s="281"/>
      <c r="S23" s="281"/>
      <c r="T23" s="281"/>
      <c r="U23" s="281"/>
      <c r="V23" s="281"/>
    </row>
    <row r="24" spans="2:22" ht="13.15" hidden="1" x14ac:dyDescent="0.25">
      <c r="B24" s="127"/>
      <c r="C24" s="126"/>
      <c r="D24" s="126"/>
      <c r="E24" s="126"/>
      <c r="F24" s="126"/>
      <c r="G24" s="126"/>
      <c r="H24" s="126"/>
      <c r="I24" s="126"/>
      <c r="J24" s="126"/>
      <c r="K24" s="126"/>
      <c r="L24" s="126"/>
      <c r="M24" s="126"/>
      <c r="N24" s="126"/>
      <c r="O24" s="126"/>
      <c r="P24" s="126"/>
      <c r="Q24" s="126"/>
      <c r="R24" s="126"/>
      <c r="S24" s="126"/>
      <c r="T24" s="126"/>
      <c r="U24" s="126"/>
      <c r="V24" s="126"/>
    </row>
    <row r="25" spans="2:22" ht="26.25" hidden="1" customHeight="1" x14ac:dyDescent="0.25">
      <c r="B25" s="281" t="s">
        <v>19</v>
      </c>
      <c r="C25" s="281"/>
      <c r="D25" s="281"/>
      <c r="E25" s="281"/>
      <c r="F25" s="281"/>
      <c r="G25" s="281"/>
      <c r="H25" s="281"/>
      <c r="I25" s="281"/>
      <c r="J25" s="281"/>
      <c r="K25" s="281"/>
      <c r="L25" s="281"/>
      <c r="M25" s="281"/>
      <c r="N25" s="281"/>
      <c r="O25" s="281"/>
      <c r="P25" s="281"/>
      <c r="Q25" s="281"/>
      <c r="R25" s="281"/>
      <c r="S25" s="281"/>
      <c r="T25" s="281"/>
      <c r="U25" s="281"/>
      <c r="V25" s="281"/>
    </row>
    <row r="26" spans="2:22" ht="13.15" hidden="1" x14ac:dyDescent="0.25">
      <c r="B26" s="127"/>
      <c r="C26" s="126"/>
      <c r="D26" s="126"/>
      <c r="E26" s="126"/>
      <c r="F26" s="126"/>
      <c r="G26" s="126"/>
      <c r="H26" s="126"/>
      <c r="I26" s="126"/>
      <c r="J26" s="126"/>
      <c r="K26" s="126"/>
      <c r="L26" s="126"/>
      <c r="M26" s="126"/>
      <c r="N26" s="126"/>
      <c r="O26" s="126"/>
      <c r="P26" s="126"/>
      <c r="Q26" s="126"/>
      <c r="R26" s="126"/>
      <c r="S26" s="126"/>
      <c r="T26" s="126"/>
      <c r="U26" s="126"/>
      <c r="V26" s="126"/>
    </row>
    <row r="27" spans="2:22" ht="30.75" hidden="1" customHeight="1" x14ac:dyDescent="0.25">
      <c r="B27" s="281" t="s">
        <v>20</v>
      </c>
      <c r="C27" s="281"/>
      <c r="D27" s="281"/>
      <c r="E27" s="281"/>
      <c r="F27" s="281"/>
      <c r="G27" s="281"/>
      <c r="H27" s="281"/>
      <c r="I27" s="281"/>
      <c r="J27" s="281"/>
      <c r="K27" s="281"/>
      <c r="L27" s="281"/>
      <c r="M27" s="281"/>
      <c r="N27" s="281"/>
      <c r="O27" s="281"/>
      <c r="P27" s="281"/>
      <c r="Q27" s="281"/>
      <c r="R27" s="281"/>
      <c r="S27" s="281"/>
      <c r="T27" s="281"/>
      <c r="U27" s="281"/>
      <c r="V27" s="281"/>
    </row>
    <row r="28" spans="2:22" ht="13.5" customHeight="1" x14ac:dyDescent="0.25">
      <c r="B28" s="128"/>
      <c r="C28" s="129"/>
      <c r="D28" s="129"/>
      <c r="E28" s="129"/>
      <c r="F28" s="129"/>
      <c r="G28" s="129"/>
      <c r="H28" s="129"/>
      <c r="I28" s="129"/>
      <c r="J28" s="129"/>
      <c r="K28" s="129"/>
      <c r="L28" s="129"/>
      <c r="M28" s="129"/>
      <c r="N28" s="129"/>
      <c r="O28" s="129"/>
      <c r="P28" s="129"/>
      <c r="Q28" s="129"/>
      <c r="R28" s="129"/>
      <c r="S28" s="129"/>
      <c r="T28" s="129"/>
      <c r="U28" s="129"/>
      <c r="V28" s="129"/>
    </row>
    <row r="29" spans="2:22" ht="15.75" customHeight="1" x14ac:dyDescent="0.25">
      <c r="B29" s="284" t="s">
        <v>21</v>
      </c>
      <c r="C29" s="284"/>
      <c r="D29" s="284"/>
      <c r="E29" s="284"/>
      <c r="F29" s="284"/>
      <c r="G29" s="284"/>
      <c r="H29" s="284"/>
      <c r="I29" s="284"/>
      <c r="J29" s="284"/>
      <c r="K29" s="284"/>
      <c r="L29" s="284"/>
      <c r="M29" s="284"/>
      <c r="N29" s="284"/>
      <c r="O29" s="284"/>
      <c r="P29" s="284"/>
      <c r="Q29" s="284"/>
      <c r="R29" s="284"/>
      <c r="S29" s="284"/>
      <c r="T29" s="284"/>
      <c r="U29" s="284"/>
      <c r="V29" s="284"/>
    </row>
    <row r="30" spans="2:22" ht="15.75" customHeight="1" x14ac:dyDescent="0.25">
      <c r="B30" s="130"/>
      <c r="C30" s="131"/>
      <c r="D30" s="131"/>
      <c r="E30" s="131"/>
      <c r="F30" s="131"/>
      <c r="G30" s="131"/>
      <c r="H30" s="131"/>
      <c r="I30" s="131"/>
      <c r="J30" s="131"/>
      <c r="K30" s="131"/>
      <c r="L30" s="131"/>
      <c r="M30" s="131"/>
      <c r="N30" s="131"/>
      <c r="O30" s="131"/>
      <c r="P30" s="131"/>
      <c r="Q30" s="131"/>
      <c r="R30" s="131"/>
      <c r="S30" s="131"/>
      <c r="T30" s="131"/>
      <c r="U30" s="131"/>
      <c r="V30" s="131"/>
    </row>
    <row r="31" spans="2:22" ht="15.75" customHeight="1" x14ac:dyDescent="0.25">
      <c r="B31" s="131" t="s">
        <v>22</v>
      </c>
      <c r="C31" s="131"/>
      <c r="D31" s="132"/>
      <c r="E31" s="131"/>
      <c r="F31" s="131" t="s">
        <v>23</v>
      </c>
      <c r="G31" s="131"/>
      <c r="H31" s="133"/>
      <c r="I31" s="134"/>
      <c r="J31" s="131"/>
      <c r="K31" s="131" t="s">
        <v>24</v>
      </c>
      <c r="L31" s="131"/>
      <c r="M31" s="131"/>
      <c r="N31" s="131"/>
      <c r="O31" s="131"/>
      <c r="P31" s="131"/>
      <c r="Q31" s="131"/>
      <c r="R31" s="131"/>
      <c r="S31" s="131"/>
      <c r="T31" s="131"/>
      <c r="U31" s="131"/>
      <c r="V31" s="131"/>
    </row>
    <row r="32" spans="2:22" ht="15.75" customHeight="1" x14ac:dyDescent="0.25">
      <c r="B32" s="130"/>
      <c r="C32" s="131"/>
      <c r="D32" s="131"/>
      <c r="E32" s="131"/>
      <c r="F32" s="131"/>
      <c r="G32" s="131"/>
      <c r="H32" s="131"/>
      <c r="I32" s="131"/>
      <c r="J32" s="131"/>
      <c r="K32" s="131"/>
      <c r="L32" s="131"/>
      <c r="M32" s="131"/>
      <c r="N32" s="131"/>
      <c r="O32" s="131"/>
      <c r="P32" s="131"/>
      <c r="Q32" s="131"/>
      <c r="R32" s="131"/>
      <c r="S32" s="131"/>
      <c r="T32" s="131"/>
      <c r="U32" s="131"/>
      <c r="V32" s="131"/>
    </row>
    <row r="33" spans="2:23" ht="15.75" customHeight="1" x14ac:dyDescent="0.25">
      <c r="B33" s="130"/>
      <c r="C33" s="131"/>
      <c r="D33" s="135"/>
      <c r="E33" s="131"/>
      <c r="F33" s="131" t="s">
        <v>25</v>
      </c>
      <c r="G33" s="131"/>
      <c r="H33" s="131"/>
      <c r="I33" s="136"/>
      <c r="J33" s="131"/>
      <c r="K33" s="131" t="s">
        <v>26</v>
      </c>
      <c r="L33" s="131"/>
      <c r="M33" s="131"/>
      <c r="N33" s="131"/>
      <c r="O33" s="131"/>
      <c r="P33" s="131"/>
      <c r="Q33" s="131"/>
      <c r="R33" s="131"/>
      <c r="S33" s="131"/>
      <c r="T33" s="131"/>
      <c r="U33" s="131"/>
      <c r="V33" s="131"/>
    </row>
    <row r="34" spans="2:23" ht="15.75" customHeight="1" x14ac:dyDescent="0.25">
      <c r="B34" s="130"/>
      <c r="C34" s="131"/>
      <c r="D34" s="131"/>
      <c r="E34" s="131"/>
      <c r="F34" s="131"/>
      <c r="G34" s="131"/>
      <c r="H34" s="131"/>
      <c r="I34" s="131"/>
      <c r="J34" s="131"/>
      <c r="K34" s="131"/>
      <c r="L34" s="131"/>
      <c r="M34" s="131"/>
      <c r="N34" s="131"/>
      <c r="O34" s="131"/>
      <c r="P34" s="131"/>
      <c r="Q34" s="131"/>
      <c r="R34" s="131"/>
      <c r="S34" s="131"/>
      <c r="T34" s="131"/>
      <c r="U34" s="131"/>
      <c r="V34" s="131"/>
    </row>
    <row r="35" spans="2:23" ht="15.75" customHeight="1" x14ac:dyDescent="0.25">
      <c r="B35" s="137" t="s">
        <v>27</v>
      </c>
      <c r="C35" s="133"/>
      <c r="D35" s="133"/>
      <c r="E35" s="131"/>
      <c r="F35" s="131"/>
      <c r="G35" s="131"/>
      <c r="H35" s="131"/>
      <c r="I35" s="131"/>
      <c r="J35" s="131"/>
      <c r="K35" s="131"/>
      <c r="L35" s="131"/>
      <c r="M35" s="131"/>
      <c r="N35" s="131"/>
      <c r="O35" s="131"/>
      <c r="P35" s="131"/>
      <c r="Q35" s="131"/>
      <c r="R35" s="131"/>
      <c r="S35" s="131"/>
      <c r="T35" s="131"/>
      <c r="U35" s="131"/>
      <c r="V35" s="131"/>
    </row>
    <row r="36" spans="2:23" ht="15.75" customHeight="1" thickBot="1" x14ac:dyDescent="0.3">
      <c r="B36" s="138"/>
      <c r="C36" s="133"/>
      <c r="D36" s="133"/>
      <c r="E36" s="131"/>
      <c r="F36" s="139"/>
      <c r="G36" s="139"/>
      <c r="H36" s="139"/>
      <c r="I36" s="139"/>
      <c r="J36" s="131"/>
      <c r="K36" s="131"/>
      <c r="L36" s="131"/>
      <c r="M36" s="131"/>
      <c r="N36" s="131"/>
      <c r="O36" s="131"/>
      <c r="P36" s="131"/>
      <c r="Q36" s="140"/>
      <c r="R36" s="140"/>
      <c r="S36" s="140"/>
      <c r="T36" s="140"/>
      <c r="U36" s="140"/>
      <c r="V36" s="140"/>
    </row>
    <row r="37" spans="2:23" ht="15.75" customHeight="1" x14ac:dyDescent="0.25">
      <c r="C37" s="3"/>
      <c r="D37" s="4" t="s">
        <v>28</v>
      </c>
      <c r="E37" s="5"/>
      <c r="F37" s="6"/>
      <c r="G37" s="6"/>
      <c r="H37" s="6"/>
      <c r="I37" s="6"/>
      <c r="J37" s="7"/>
      <c r="K37" s="276" t="s">
        <v>29</v>
      </c>
      <c r="L37" s="277"/>
      <c r="M37" s="277"/>
      <c r="N37" s="277"/>
      <c r="O37" s="278"/>
      <c r="P37" s="131"/>
      <c r="Q37" s="282" t="s">
        <v>66</v>
      </c>
      <c r="R37" s="282"/>
      <c r="S37" s="140"/>
      <c r="T37" s="140"/>
      <c r="U37" s="140"/>
      <c r="V37" s="140"/>
      <c r="W37" s="131"/>
    </row>
    <row r="38" spans="2:23" ht="39.75" customHeight="1" thickBot="1" x14ac:dyDescent="0.3">
      <c r="C38" s="142"/>
      <c r="D38" s="8" t="s">
        <v>55</v>
      </c>
      <c r="E38" s="9"/>
      <c r="F38" s="285"/>
      <c r="G38" s="285"/>
      <c r="H38" s="285"/>
      <c r="I38" s="118"/>
      <c r="J38" s="10"/>
      <c r="K38" s="11"/>
      <c r="L38" s="12" t="s">
        <v>30</v>
      </c>
      <c r="M38" s="12" t="s">
        <v>31</v>
      </c>
      <c r="N38" s="13"/>
      <c r="O38" s="14" t="s">
        <v>31</v>
      </c>
      <c r="P38" s="131"/>
      <c r="Q38" s="143" t="s">
        <v>65</v>
      </c>
      <c r="R38" s="143" t="s">
        <v>65</v>
      </c>
      <c r="S38" s="140"/>
      <c r="T38" s="140"/>
      <c r="U38" s="140"/>
      <c r="V38" s="140"/>
      <c r="W38" s="131"/>
    </row>
    <row r="39" spans="2:23" ht="15.75" customHeight="1" x14ac:dyDescent="0.25">
      <c r="C39" s="15" t="s">
        <v>32</v>
      </c>
      <c r="D39" s="16">
        <f t="shared" ref="D39" si="0">D40-1</f>
        <v>2013</v>
      </c>
      <c r="E39" s="144"/>
      <c r="F39" s="17"/>
      <c r="G39" s="18"/>
      <c r="H39" s="145"/>
      <c r="I39" s="145"/>
      <c r="J39" s="146"/>
      <c r="K39" s="19" t="s">
        <v>33</v>
      </c>
      <c r="L39" s="71">
        <v>24602483277.298519</v>
      </c>
      <c r="M39" s="71">
        <v>24549317998.162033</v>
      </c>
      <c r="N39" s="146"/>
      <c r="O39" s="147"/>
      <c r="P39" s="131"/>
      <c r="Q39" s="148">
        <f t="shared" ref="Q39:R43" si="1">L39-L73-L136-L199-L262-L339-L416-L493-L556</f>
        <v>-7.8231096267700195E-7</v>
      </c>
      <c r="R39" s="148">
        <f t="shared" si="1"/>
        <v>-1.259148120880127E-6</v>
      </c>
      <c r="S39" s="140"/>
      <c r="T39" s="140"/>
      <c r="U39" s="140"/>
      <c r="V39" s="140"/>
      <c r="W39" s="131"/>
    </row>
    <row r="40" spans="2:23" ht="15.75" customHeight="1" x14ac:dyDescent="0.25">
      <c r="C40" s="15" t="s">
        <v>32</v>
      </c>
      <c r="D40" s="16">
        <f t="shared" ref="D40:D48" si="2">D41-1</f>
        <v>2014</v>
      </c>
      <c r="E40" s="144"/>
      <c r="F40" s="17"/>
      <c r="G40" s="18"/>
      <c r="H40" s="145"/>
      <c r="I40" s="17"/>
      <c r="J40" s="146"/>
      <c r="K40" s="19" t="s">
        <v>33</v>
      </c>
      <c r="L40" s="71">
        <v>24558531772.559376</v>
      </c>
      <c r="M40" s="71">
        <v>24438073165.05238</v>
      </c>
      <c r="N40" s="146"/>
      <c r="O40" s="147"/>
      <c r="P40" s="131"/>
      <c r="Q40" s="148">
        <f t="shared" si="1"/>
        <v>-4.4032931327819824E-6</v>
      </c>
      <c r="R40" s="148">
        <f t="shared" si="1"/>
        <v>5.6102871894836426E-6</v>
      </c>
      <c r="S40" s="140"/>
      <c r="T40" s="140"/>
      <c r="U40" s="140"/>
      <c r="V40" s="140"/>
      <c r="W40" s="131"/>
    </row>
    <row r="41" spans="2:23" ht="15.75" customHeight="1" x14ac:dyDescent="0.25">
      <c r="C41" s="15" t="s">
        <v>32</v>
      </c>
      <c r="D41" s="16">
        <f t="shared" si="2"/>
        <v>2015</v>
      </c>
      <c r="E41" s="144"/>
      <c r="F41" s="17"/>
      <c r="G41" s="18"/>
      <c r="H41" s="145"/>
      <c r="I41" s="145"/>
      <c r="J41" s="146"/>
      <c r="K41" s="19" t="s">
        <v>33</v>
      </c>
      <c r="L41" s="71">
        <v>24428042828.572598</v>
      </c>
      <c r="M41" s="71">
        <v>24339499671.755314</v>
      </c>
      <c r="N41" s="146" t="s">
        <v>57</v>
      </c>
      <c r="O41" s="147"/>
      <c r="P41" s="131"/>
      <c r="Q41" s="148">
        <f t="shared" si="1"/>
        <v>3.4719705581665039E-6</v>
      </c>
      <c r="R41" s="148">
        <f t="shared" si="1"/>
        <v>-2.7269124984741211E-6</v>
      </c>
      <c r="S41" s="140"/>
      <c r="T41" s="140"/>
      <c r="U41" s="140"/>
      <c r="V41" s="140"/>
      <c r="W41" s="131"/>
    </row>
    <row r="42" spans="2:23" ht="15.75" customHeight="1" x14ac:dyDescent="0.25">
      <c r="C42" s="15" t="s">
        <v>32</v>
      </c>
      <c r="D42" s="16">
        <f t="shared" si="2"/>
        <v>2016</v>
      </c>
      <c r="E42" s="144"/>
      <c r="F42" s="17"/>
      <c r="G42" s="18"/>
      <c r="H42" s="145"/>
      <c r="I42" s="145"/>
      <c r="J42" s="146"/>
      <c r="K42" s="19" t="s">
        <v>33</v>
      </c>
      <c r="L42" s="71">
        <v>24567033428.813606</v>
      </c>
      <c r="M42" s="71">
        <v>24221254751.737999</v>
      </c>
      <c r="N42" s="146"/>
      <c r="O42" s="147"/>
      <c r="P42" s="131"/>
      <c r="Q42" s="148">
        <f t="shared" si="1"/>
        <v>-9.5367431640625E-7</v>
      </c>
      <c r="R42" s="148">
        <f t="shared" si="1"/>
        <v>0</v>
      </c>
      <c r="S42" s="140"/>
      <c r="T42" s="140"/>
      <c r="U42" s="140"/>
      <c r="V42" s="140"/>
      <c r="W42" s="131"/>
    </row>
    <row r="43" spans="2:23" ht="15.75" customHeight="1" x14ac:dyDescent="0.25">
      <c r="C43" s="15" t="s">
        <v>32</v>
      </c>
      <c r="D43" s="16">
        <f t="shared" si="2"/>
        <v>2017</v>
      </c>
      <c r="E43" s="144"/>
      <c r="F43" s="17"/>
      <c r="G43" s="18"/>
      <c r="H43" s="145"/>
      <c r="I43" s="145"/>
      <c r="J43" s="146"/>
      <c r="K43" s="19" t="s">
        <v>33</v>
      </c>
      <c r="L43" s="71">
        <v>23598825423.99369</v>
      </c>
      <c r="M43" s="71">
        <v>23753435105.078362</v>
      </c>
      <c r="N43" s="146"/>
      <c r="O43" s="147"/>
      <c r="P43" s="131"/>
      <c r="Q43" s="148">
        <f t="shared" si="1"/>
        <v>0</v>
      </c>
      <c r="R43" s="148">
        <f t="shared" si="1"/>
        <v>9.7602605819702148E-7</v>
      </c>
      <c r="S43" s="140"/>
      <c r="T43" s="140"/>
      <c r="U43" s="140"/>
      <c r="V43" s="140"/>
      <c r="W43" s="131"/>
    </row>
    <row r="44" spans="2:23" ht="15.75" customHeight="1" x14ac:dyDescent="0.25">
      <c r="C44" s="15" t="s">
        <v>34</v>
      </c>
      <c r="D44" s="16">
        <f t="shared" si="2"/>
        <v>2018</v>
      </c>
      <c r="E44" s="144"/>
      <c r="F44" s="17"/>
      <c r="G44" s="18"/>
      <c r="H44" s="145"/>
      <c r="I44" s="145"/>
      <c r="J44" s="146"/>
      <c r="K44" s="19" t="s">
        <v>35</v>
      </c>
      <c r="L44" s="71"/>
      <c r="M44" s="71">
        <v>23704588480.535202</v>
      </c>
      <c r="N44" s="146"/>
      <c r="O44" s="147"/>
      <c r="P44" s="131"/>
      <c r="Q44" s="148"/>
      <c r="R44" s="148">
        <f t="shared" ref="R44:R50" si="3">M44-M78-M141-M204-M267-M344-M421-M498-M561</f>
        <v>3.2857060432434082E-6</v>
      </c>
      <c r="S44" s="140"/>
      <c r="T44" s="140"/>
      <c r="U44" s="140"/>
      <c r="V44" s="140"/>
      <c r="W44" s="131"/>
    </row>
    <row r="45" spans="2:23" ht="15.75" customHeight="1" x14ac:dyDescent="0.25">
      <c r="C45" s="15" t="s">
        <v>34</v>
      </c>
      <c r="D45" s="16">
        <f t="shared" si="2"/>
        <v>2019</v>
      </c>
      <c r="E45" s="144"/>
      <c r="F45" s="17"/>
      <c r="G45" s="18"/>
      <c r="H45" s="145"/>
      <c r="I45" s="145"/>
      <c r="J45" s="146"/>
      <c r="K45" s="19" t="s">
        <v>35</v>
      </c>
      <c r="L45" s="71"/>
      <c r="M45" s="71">
        <v>23456901500.697506</v>
      </c>
      <c r="N45" s="146"/>
      <c r="O45" s="147"/>
      <c r="P45" s="131"/>
      <c r="Q45" s="148"/>
      <c r="R45" s="148">
        <f t="shared" si="3"/>
        <v>-3.6582350730895996E-6</v>
      </c>
      <c r="S45" s="140"/>
      <c r="T45" s="140"/>
      <c r="U45" s="140"/>
      <c r="V45" s="140"/>
      <c r="W45" s="131"/>
    </row>
    <row r="46" spans="2:23" ht="15.75" customHeight="1" x14ac:dyDescent="0.25">
      <c r="C46" s="15" t="s">
        <v>36</v>
      </c>
      <c r="D46" s="16">
        <f t="shared" si="2"/>
        <v>2020</v>
      </c>
      <c r="E46" s="144"/>
      <c r="F46" s="17"/>
      <c r="G46" s="18"/>
      <c r="H46" s="145"/>
      <c r="I46" s="145"/>
      <c r="J46" s="146"/>
      <c r="K46" s="19" t="s">
        <v>35</v>
      </c>
      <c r="L46" s="71"/>
      <c r="M46" s="71">
        <v>23371287137.14312</v>
      </c>
      <c r="N46" s="146"/>
      <c r="O46" s="147"/>
      <c r="P46" s="131"/>
      <c r="Q46" s="148"/>
      <c r="R46" s="148">
        <f t="shared" si="3"/>
        <v>2.6598572731018066E-6</v>
      </c>
      <c r="S46" s="140"/>
      <c r="T46" s="140"/>
      <c r="U46" s="140"/>
      <c r="V46" s="140"/>
      <c r="W46" s="131"/>
    </row>
    <row r="47" spans="2:23" ht="15.75" customHeight="1" x14ac:dyDescent="0.25">
      <c r="C47" s="15" t="s">
        <v>36</v>
      </c>
      <c r="D47" s="16">
        <f t="shared" si="2"/>
        <v>2021</v>
      </c>
      <c r="E47" s="144"/>
      <c r="F47" s="17"/>
      <c r="G47" s="18"/>
      <c r="H47" s="145"/>
      <c r="I47" s="145"/>
      <c r="J47" s="146"/>
      <c r="K47" s="19" t="s">
        <v>35</v>
      </c>
      <c r="L47" s="71"/>
      <c r="M47" s="71">
        <v>23159331182.418007</v>
      </c>
      <c r="N47" s="146"/>
      <c r="O47" s="147"/>
      <c r="P47" s="131"/>
      <c r="Q47" s="148"/>
      <c r="R47" s="148">
        <f t="shared" si="3"/>
        <v>-2.9876828193664551E-6</v>
      </c>
      <c r="S47" s="140"/>
      <c r="T47" s="140"/>
      <c r="U47" s="140"/>
      <c r="V47" s="140"/>
      <c r="W47" s="131"/>
    </row>
    <row r="48" spans="2:23" ht="15.75" customHeight="1" x14ac:dyDescent="0.25">
      <c r="C48" s="15" t="s">
        <v>36</v>
      </c>
      <c r="D48" s="16">
        <f t="shared" si="2"/>
        <v>2022</v>
      </c>
      <c r="E48" s="144"/>
      <c r="F48" s="17"/>
      <c r="G48" s="18"/>
      <c r="H48" s="145"/>
      <c r="I48" s="145"/>
      <c r="J48" s="146"/>
      <c r="K48" s="19" t="s">
        <v>35</v>
      </c>
      <c r="L48" s="71"/>
      <c r="M48" s="71">
        <v>22997724092.633385</v>
      </c>
      <c r="N48" s="146"/>
      <c r="O48" s="147"/>
      <c r="P48" s="131"/>
      <c r="Q48" s="148"/>
      <c r="R48" s="148">
        <f t="shared" si="3"/>
        <v>-2.7641654014587402E-6</v>
      </c>
      <c r="S48" s="140"/>
      <c r="T48" s="140"/>
      <c r="U48" s="140"/>
      <c r="V48" s="140"/>
      <c r="W48" s="131"/>
    </row>
    <row r="49" spans="3:23" ht="15.75" customHeight="1" x14ac:dyDescent="0.25">
      <c r="C49" s="15" t="s">
        <v>36</v>
      </c>
      <c r="D49" s="16">
        <f>D50-1</f>
        <v>2023</v>
      </c>
      <c r="E49" s="144"/>
      <c r="F49" s="17"/>
      <c r="G49" s="18"/>
      <c r="H49" s="145"/>
      <c r="I49" s="145"/>
      <c r="J49" s="146"/>
      <c r="K49" s="19" t="s">
        <v>35</v>
      </c>
      <c r="L49" s="72"/>
      <c r="M49" s="76">
        <v>22826104359.221916</v>
      </c>
      <c r="N49" s="146"/>
      <c r="O49" s="147"/>
      <c r="P49" s="131"/>
      <c r="Q49" s="148"/>
      <c r="R49" s="148">
        <f t="shared" si="3"/>
        <v>-2.0936131477355957E-6</v>
      </c>
      <c r="S49" s="140"/>
      <c r="T49" s="140"/>
      <c r="U49" s="140"/>
      <c r="V49" s="140"/>
      <c r="W49" s="131"/>
    </row>
    <row r="50" spans="3:23" ht="15.75" customHeight="1" thickBot="1" x14ac:dyDescent="0.3">
      <c r="C50" s="22" t="s">
        <v>36</v>
      </c>
      <c r="D50" s="23">
        <v>2024</v>
      </c>
      <c r="E50" s="149"/>
      <c r="F50" s="24"/>
      <c r="G50" s="25"/>
      <c r="H50" s="150"/>
      <c r="I50" s="150"/>
      <c r="J50" s="151"/>
      <c r="K50" s="19" t="s">
        <v>35</v>
      </c>
      <c r="L50" s="73"/>
      <c r="M50" s="77">
        <v>22749647311.984726</v>
      </c>
      <c r="N50" s="151"/>
      <c r="O50" s="152"/>
      <c r="P50" s="131"/>
      <c r="Q50" s="148"/>
      <c r="R50" s="148">
        <f t="shared" si="3"/>
        <v>2.2277235984802246E-6</v>
      </c>
      <c r="S50" s="140"/>
      <c r="T50" s="140"/>
      <c r="U50" s="140"/>
      <c r="V50" s="140"/>
      <c r="W50" s="131"/>
    </row>
    <row r="51" spans="3:23" ht="15.75" customHeight="1" thickBot="1" x14ac:dyDescent="0.3">
      <c r="C51" s="26"/>
      <c r="D51" s="153"/>
      <c r="F51" s="154"/>
      <c r="G51" s="154"/>
      <c r="H51" s="154"/>
      <c r="I51" s="27"/>
      <c r="J51" s="154"/>
      <c r="K51" s="155"/>
      <c r="O51" s="28">
        <f>SUM(O39:O43)</f>
        <v>0</v>
      </c>
      <c r="P51" s="131"/>
      <c r="Q51" s="140"/>
      <c r="R51" s="140"/>
      <c r="S51" s="140"/>
      <c r="T51" s="140"/>
      <c r="U51" s="140"/>
      <c r="V51" s="140"/>
      <c r="W51" s="131"/>
    </row>
    <row r="52" spans="3:23" ht="33" customHeight="1" thickBot="1" x14ac:dyDescent="0.3">
      <c r="C52" s="29" t="s">
        <v>37</v>
      </c>
      <c r="D52" s="155"/>
      <c r="E52" s="155"/>
      <c r="F52" s="156"/>
      <c r="G52" s="30"/>
      <c r="H52" s="156"/>
      <c r="I52" s="31"/>
      <c r="J52" s="157"/>
      <c r="K52" s="32" t="s">
        <v>38</v>
      </c>
      <c r="L52" s="264" t="s">
        <v>39</v>
      </c>
      <c r="M52" s="264"/>
      <c r="N52" s="33"/>
      <c r="O52" s="34" t="s">
        <v>40</v>
      </c>
      <c r="P52" s="131"/>
      <c r="Q52" s="283" t="s">
        <v>67</v>
      </c>
      <c r="R52" s="283"/>
      <c r="S52" s="140"/>
      <c r="T52" s="283" t="s">
        <v>67</v>
      </c>
      <c r="U52" s="283"/>
      <c r="V52" s="140"/>
      <c r="W52" s="131"/>
    </row>
    <row r="53" spans="3:23" ht="15.75" customHeight="1" x14ac:dyDescent="0.25">
      <c r="C53" s="35"/>
      <c r="D53" s="36">
        <f t="shared" ref="D53:D64" si="4">D39</f>
        <v>2013</v>
      </c>
      <c r="E53" s="158"/>
      <c r="F53" s="145"/>
      <c r="G53" s="159"/>
      <c r="H53" s="145"/>
      <c r="I53" s="159"/>
      <c r="J53" s="146"/>
      <c r="K53" s="16">
        <f>D53</f>
        <v>2013</v>
      </c>
      <c r="L53" s="160"/>
      <c r="M53" s="160"/>
      <c r="N53" s="158"/>
      <c r="O53" s="147"/>
      <c r="P53" s="131"/>
      <c r="Q53" s="140"/>
      <c r="R53" s="161">
        <f t="shared" ref="R53:R65" si="5">G104+G167+G230+G307+G384+G461+G524+G616</f>
        <v>531858071.13433892</v>
      </c>
      <c r="S53" s="140"/>
      <c r="T53" s="140"/>
      <c r="U53" s="162">
        <f>I106+I169+I232+I309+I386+I463+I526+I618</f>
        <v>633127216</v>
      </c>
      <c r="V53" s="140"/>
      <c r="W53" s="131"/>
    </row>
    <row r="54" spans="3:23" ht="15.75" customHeight="1" x14ac:dyDescent="0.25">
      <c r="C54" s="35"/>
      <c r="D54" s="36">
        <f t="shared" si="4"/>
        <v>2014</v>
      </c>
      <c r="E54" s="158"/>
      <c r="F54" s="145"/>
      <c r="G54" s="163"/>
      <c r="H54" s="145"/>
      <c r="I54" s="159"/>
      <c r="J54" s="146"/>
      <c r="K54" s="16">
        <f>D54</f>
        <v>2014</v>
      </c>
      <c r="L54" s="164">
        <f>IF(L39=0,"",L40/L39-1)</f>
        <v>-1.7864661970810047E-3</v>
      </c>
      <c r="M54" s="164">
        <f>IF(M39=0,"",M40/M39-1)</f>
        <v>-4.5314836492802435E-3</v>
      </c>
      <c r="N54" s="158"/>
      <c r="O54" s="147"/>
      <c r="P54" s="131"/>
      <c r="Q54" s="140"/>
      <c r="R54" s="161">
        <f t="shared" si="5"/>
        <v>536593756.71622646</v>
      </c>
      <c r="S54" s="140"/>
      <c r="T54" s="140"/>
      <c r="U54" s="140"/>
      <c r="V54" s="140"/>
      <c r="W54" s="131"/>
    </row>
    <row r="55" spans="3:23" ht="15.75" customHeight="1" x14ac:dyDescent="0.25">
      <c r="C55" s="35"/>
      <c r="D55" s="36">
        <f t="shared" si="4"/>
        <v>2015</v>
      </c>
      <c r="E55" s="158"/>
      <c r="F55" s="145"/>
      <c r="G55" s="163"/>
      <c r="H55" s="145"/>
      <c r="I55" s="159"/>
      <c r="J55" s="146"/>
      <c r="K55" s="16">
        <f t="shared" ref="K55:K65" si="6">D55</f>
        <v>2015</v>
      </c>
      <c r="L55" s="164">
        <f>IF(L40=0,"",L41/L40-1)</f>
        <v>-5.3133853927123109E-3</v>
      </c>
      <c r="M55" s="164">
        <f>IF(M40=0,"",M41/M40-1)</f>
        <v>-4.0336033299888108E-3</v>
      </c>
      <c r="N55" s="158"/>
      <c r="O55" s="147"/>
      <c r="P55" s="131"/>
      <c r="Q55" s="140"/>
      <c r="R55" s="161">
        <f t="shared" si="5"/>
        <v>627976932.4403702</v>
      </c>
      <c r="S55" s="165">
        <f>I106+I169+I232+I309+I386+I463+I526+I618</f>
        <v>633127216</v>
      </c>
      <c r="T55" s="140"/>
      <c r="U55" s="140"/>
      <c r="V55" s="140"/>
      <c r="W55" s="131"/>
    </row>
    <row r="56" spans="3:23" ht="15.75" customHeight="1" x14ac:dyDescent="0.25">
      <c r="C56" s="35"/>
      <c r="D56" s="36">
        <f t="shared" si="4"/>
        <v>2016</v>
      </c>
      <c r="E56" s="158"/>
      <c r="F56" s="145"/>
      <c r="G56" s="163"/>
      <c r="H56" s="145"/>
      <c r="I56" s="159"/>
      <c r="J56" s="146"/>
      <c r="K56" s="16">
        <f t="shared" si="6"/>
        <v>2016</v>
      </c>
      <c r="L56" s="164">
        <f t="shared" ref="L56:M56" si="7">IF(L41=0,"",L42/L41-1)</f>
        <v>5.6897968132934018E-3</v>
      </c>
      <c r="M56" s="164">
        <f t="shared" si="7"/>
        <v>-4.8581491654297038E-3</v>
      </c>
      <c r="N56" s="158"/>
      <c r="O56" s="147"/>
      <c r="P56" s="131"/>
      <c r="Q56" s="140"/>
      <c r="R56" s="161">
        <f t="shared" si="5"/>
        <v>661422559.32818866</v>
      </c>
      <c r="S56" s="140"/>
      <c r="T56" s="140"/>
      <c r="U56" s="140"/>
      <c r="V56" s="140"/>
      <c r="W56" s="131"/>
    </row>
    <row r="57" spans="3:23" ht="15.75" customHeight="1" x14ac:dyDescent="0.25">
      <c r="C57" s="35"/>
      <c r="D57" s="36">
        <f t="shared" si="4"/>
        <v>2017</v>
      </c>
      <c r="E57" s="158"/>
      <c r="F57" s="145"/>
      <c r="G57" s="163"/>
      <c r="H57" s="145"/>
      <c r="I57" s="159"/>
      <c r="J57" s="146"/>
      <c r="K57" s="16">
        <f>D57</f>
        <v>2017</v>
      </c>
      <c r="L57" s="164">
        <f t="shared" ref="L57:M57" si="8">IF(L42=0,"",L43/L42-1)</f>
        <v>-3.9410863652928785E-2</v>
      </c>
      <c r="M57" s="164">
        <f t="shared" si="8"/>
        <v>-1.9314426583373789E-2</v>
      </c>
      <c r="N57" s="158"/>
      <c r="O57" s="147"/>
      <c r="P57" s="131"/>
      <c r="Q57" s="140"/>
      <c r="R57" s="161">
        <f t="shared" si="5"/>
        <v>693565184.52271605</v>
      </c>
      <c r="S57" s="140"/>
      <c r="T57" s="140"/>
      <c r="U57" s="140"/>
      <c r="V57" s="140"/>
      <c r="W57" s="131"/>
    </row>
    <row r="58" spans="3:23" ht="15.75" customHeight="1" x14ac:dyDescent="0.25">
      <c r="C58" s="35"/>
      <c r="D58" s="36">
        <f t="shared" si="4"/>
        <v>2018</v>
      </c>
      <c r="E58" s="158"/>
      <c r="F58" s="145"/>
      <c r="G58" s="163"/>
      <c r="H58" s="145"/>
      <c r="I58" s="159"/>
      <c r="J58" s="146"/>
      <c r="K58" s="16">
        <f t="shared" ref="K58:K63" si="9">D58</f>
        <v>2018</v>
      </c>
      <c r="L58" s="166"/>
      <c r="M58" s="164">
        <f t="shared" ref="M58" si="10">IF(M43=0,"",M44/M43-1)</f>
        <v>-2.0564025509184347E-3</v>
      </c>
      <c r="N58" s="158"/>
      <c r="O58" s="147"/>
      <c r="P58" s="131"/>
      <c r="Q58" s="140"/>
      <c r="R58" s="161">
        <f t="shared" si="5"/>
        <v>740667833.54082429</v>
      </c>
      <c r="S58" s="140"/>
      <c r="T58" s="140"/>
      <c r="U58" s="140"/>
      <c r="V58" s="140"/>
      <c r="W58" s="131"/>
    </row>
    <row r="59" spans="3:23" ht="15.75" customHeight="1" x14ac:dyDescent="0.25">
      <c r="C59" s="35"/>
      <c r="D59" s="36">
        <f t="shared" si="4"/>
        <v>2019</v>
      </c>
      <c r="E59" s="158"/>
      <c r="F59" s="145"/>
      <c r="G59" s="163"/>
      <c r="H59" s="145"/>
      <c r="I59" s="159"/>
      <c r="J59" s="146"/>
      <c r="K59" s="16">
        <f t="shared" si="9"/>
        <v>2019</v>
      </c>
      <c r="L59" s="166" t="str">
        <f t="shared" ref="L59:M59" si="11">IF(L44=0,"",L45/L44-1)</f>
        <v/>
      </c>
      <c r="M59" s="164">
        <f t="shared" si="11"/>
        <v>-1.0448904440635287E-2</v>
      </c>
      <c r="N59" s="158"/>
      <c r="O59" s="147"/>
      <c r="P59" s="131"/>
      <c r="Q59" s="140"/>
      <c r="R59" s="161">
        <f t="shared" si="5"/>
        <v>771525796.27639043</v>
      </c>
      <c r="S59" s="140"/>
      <c r="T59" s="140"/>
      <c r="U59" s="140"/>
      <c r="V59" s="140"/>
      <c r="W59" s="131"/>
    </row>
    <row r="60" spans="3:23" ht="15.75" customHeight="1" x14ac:dyDescent="0.25">
      <c r="C60" s="35"/>
      <c r="D60" s="36">
        <f t="shared" si="4"/>
        <v>2020</v>
      </c>
      <c r="E60" s="158"/>
      <c r="F60" s="145"/>
      <c r="G60" s="163"/>
      <c r="H60" s="145"/>
      <c r="I60" s="159"/>
      <c r="J60" s="146"/>
      <c r="K60" s="16">
        <f t="shared" si="9"/>
        <v>2020</v>
      </c>
      <c r="L60" s="166" t="str">
        <f t="shared" ref="L60:M60" si="12">IF(L45=0,"",L46/L45-1)</f>
        <v/>
      </c>
      <c r="M60" s="164">
        <f t="shared" si="12"/>
        <v>-3.6498581686861264E-3</v>
      </c>
      <c r="N60" s="158"/>
      <c r="O60" s="147"/>
      <c r="P60" s="131"/>
      <c r="Q60" s="140"/>
      <c r="R60" s="161">
        <f t="shared" si="5"/>
        <v>796861035.00746191</v>
      </c>
      <c r="S60" s="140"/>
      <c r="T60" s="140"/>
      <c r="U60" s="140"/>
      <c r="V60" s="140"/>
      <c r="W60" s="131"/>
    </row>
    <row r="61" spans="3:23" ht="15.75" customHeight="1" x14ac:dyDescent="0.25">
      <c r="C61" s="35"/>
      <c r="D61" s="36">
        <f t="shared" si="4"/>
        <v>2021</v>
      </c>
      <c r="E61" s="158"/>
      <c r="F61" s="145"/>
      <c r="G61" s="163"/>
      <c r="H61" s="145"/>
      <c r="I61" s="159"/>
      <c r="J61" s="146"/>
      <c r="K61" s="16">
        <f t="shared" si="9"/>
        <v>2021</v>
      </c>
      <c r="L61" s="166" t="str">
        <f t="shared" ref="L61:M61" si="13">IF(L46=0,"",L47/L46-1)</f>
        <v/>
      </c>
      <c r="M61" s="164">
        <f t="shared" si="13"/>
        <v>-9.0690749500167422E-3</v>
      </c>
      <c r="N61" s="158"/>
      <c r="O61" s="147"/>
      <c r="P61" s="131"/>
      <c r="Q61" s="140"/>
      <c r="R61" s="161">
        <f t="shared" si="5"/>
        <v>824187756.8558203</v>
      </c>
      <c r="S61" s="140"/>
      <c r="T61" s="140"/>
      <c r="U61" s="140"/>
      <c r="V61" s="140"/>
      <c r="W61" s="131"/>
    </row>
    <row r="62" spans="3:23" ht="15.75" customHeight="1" x14ac:dyDescent="0.25">
      <c r="C62" s="35"/>
      <c r="D62" s="36">
        <f t="shared" si="4"/>
        <v>2022</v>
      </c>
      <c r="E62" s="158"/>
      <c r="F62" s="145"/>
      <c r="G62" s="163"/>
      <c r="H62" s="145"/>
      <c r="I62" s="159"/>
      <c r="J62" s="146"/>
      <c r="K62" s="16">
        <f t="shared" si="9"/>
        <v>2022</v>
      </c>
      <c r="L62" s="166" t="str">
        <f t="shared" ref="L62:M62" si="14">IF(L47=0,"",L48/L47-1)</f>
        <v/>
      </c>
      <c r="M62" s="164">
        <f t="shared" si="14"/>
        <v>-6.9780551308541439E-3</v>
      </c>
      <c r="N62" s="158"/>
      <c r="O62" s="147"/>
      <c r="P62" s="131"/>
      <c r="Q62" s="140"/>
      <c r="R62" s="161">
        <f t="shared" si="5"/>
        <v>846844854.14774823</v>
      </c>
      <c r="S62" s="140"/>
      <c r="T62" s="140"/>
      <c r="U62" s="140"/>
      <c r="V62" s="140"/>
      <c r="W62" s="131"/>
    </row>
    <row r="63" spans="3:23" ht="15.75" customHeight="1" x14ac:dyDescent="0.25">
      <c r="C63" s="35"/>
      <c r="D63" s="36">
        <f t="shared" si="4"/>
        <v>2023</v>
      </c>
      <c r="E63" s="158"/>
      <c r="F63" s="145"/>
      <c r="G63" s="163"/>
      <c r="H63" s="145"/>
      <c r="I63" s="159"/>
      <c r="J63" s="146"/>
      <c r="K63" s="16">
        <f t="shared" si="9"/>
        <v>2023</v>
      </c>
      <c r="L63" s="166" t="str">
        <f t="shared" ref="L63:M63" si="15">IF(L48=0,"",L49/L48-1)</f>
        <v/>
      </c>
      <c r="M63" s="164">
        <f t="shared" si="15"/>
        <v>-7.4624659692495987E-3</v>
      </c>
      <c r="N63" s="158"/>
      <c r="O63" s="147"/>
      <c r="P63" s="131"/>
      <c r="Q63" s="140"/>
      <c r="R63" s="161">
        <f t="shared" si="5"/>
        <v>885162029.26107168</v>
      </c>
      <c r="S63" s="140"/>
      <c r="T63" s="140"/>
      <c r="U63" s="140"/>
      <c r="V63" s="140"/>
      <c r="W63" s="131"/>
    </row>
    <row r="64" spans="3:23" ht="15.75" customHeight="1" x14ac:dyDescent="0.25">
      <c r="C64" s="35"/>
      <c r="D64" s="36">
        <f t="shared" si="4"/>
        <v>2024</v>
      </c>
      <c r="E64" s="158"/>
      <c r="F64" s="145"/>
      <c r="G64" s="163"/>
      <c r="H64" s="145"/>
      <c r="I64" s="163"/>
      <c r="J64" s="146"/>
      <c r="K64" s="16">
        <f t="shared" si="6"/>
        <v>2024</v>
      </c>
      <c r="L64" s="166" t="str">
        <f t="shared" ref="L64:M64" si="16">IF(L49=0,"",L50/L49-1)</f>
        <v/>
      </c>
      <c r="M64" s="164">
        <f t="shared" si="16"/>
        <v>-3.3495442776375617E-3</v>
      </c>
      <c r="N64" s="158"/>
      <c r="O64" s="167" t="str">
        <f>IF(O51=0,"",M50/O51-1)</f>
        <v/>
      </c>
      <c r="P64" s="131"/>
      <c r="Q64" s="140"/>
      <c r="R64" s="161">
        <f t="shared" si="5"/>
        <v>924172385.90505385</v>
      </c>
      <c r="S64" s="140"/>
      <c r="T64" s="140"/>
      <c r="U64" s="140"/>
      <c r="V64" s="140"/>
      <c r="W64" s="131"/>
    </row>
    <row r="65" spans="2:23" ht="31.5" customHeight="1" thickBot="1" x14ac:dyDescent="0.3">
      <c r="C65" s="37"/>
      <c r="D65" s="38" t="s">
        <v>41</v>
      </c>
      <c r="E65" s="168"/>
      <c r="F65" s="150"/>
      <c r="G65" s="169"/>
      <c r="H65" s="150"/>
      <c r="I65" s="170"/>
      <c r="J65" s="171"/>
      <c r="K65" s="172" t="str">
        <f t="shared" si="6"/>
        <v>Geometric Mean</v>
      </c>
      <c r="L65" s="173">
        <f>IF(L39=0,"",(L43/L39)^(1/($D43-$D39-1))-1)</f>
        <v>-1.3787550091745593E-2</v>
      </c>
      <c r="M65" s="173">
        <f>IF(M39=0,"",(M50/M39)^(1/($D50-$D39-1))-1)</f>
        <v>-7.5845342769303992E-3</v>
      </c>
      <c r="N65" s="168"/>
      <c r="O65" s="174" t="s">
        <v>56</v>
      </c>
      <c r="P65" s="131"/>
      <c r="Q65" s="140"/>
      <c r="R65" s="161">
        <f t="shared" si="5"/>
        <v>0</v>
      </c>
      <c r="S65" s="140"/>
      <c r="T65" s="140"/>
      <c r="U65" s="140"/>
      <c r="V65" s="140"/>
      <c r="W65" s="131"/>
    </row>
    <row r="66" spans="2:23" ht="15.75" customHeight="1" x14ac:dyDescent="0.25">
      <c r="B66" s="130"/>
      <c r="C66" s="131"/>
      <c r="D66" s="131"/>
      <c r="E66" s="131"/>
      <c r="F66" s="131"/>
      <c r="G66" s="131"/>
      <c r="H66" s="131"/>
      <c r="I66" s="131"/>
      <c r="J66" s="131"/>
      <c r="K66" s="131"/>
      <c r="L66" s="131"/>
      <c r="M66" s="131"/>
      <c r="N66" s="131"/>
      <c r="O66" s="131"/>
      <c r="P66" s="131"/>
      <c r="Q66" s="140"/>
      <c r="R66" s="140"/>
      <c r="S66" s="140"/>
      <c r="T66" s="140"/>
      <c r="U66" s="140"/>
      <c r="V66" s="140"/>
    </row>
    <row r="67" spans="2:23" ht="20.25" customHeight="1" x14ac:dyDescent="0.25">
      <c r="B67" s="175" t="s">
        <v>42</v>
      </c>
      <c r="C67" s="131"/>
      <c r="D67" s="131"/>
      <c r="E67" s="131"/>
      <c r="F67" s="131"/>
      <c r="G67" s="131"/>
      <c r="H67" s="131"/>
      <c r="I67" s="131"/>
      <c r="J67" s="131"/>
      <c r="K67" s="131"/>
      <c r="L67" s="131"/>
      <c r="M67" s="131"/>
      <c r="N67" s="131"/>
      <c r="O67" s="131"/>
      <c r="P67" s="131"/>
      <c r="Q67" s="140"/>
      <c r="R67" s="140"/>
      <c r="S67" s="140"/>
      <c r="T67" s="140"/>
      <c r="U67" s="140"/>
      <c r="V67" s="140"/>
    </row>
    <row r="68" spans="2:23" ht="14.25" customHeight="1" thickBot="1" x14ac:dyDescent="0.3">
      <c r="B68" s="130"/>
      <c r="C68" s="131"/>
      <c r="D68" s="131"/>
      <c r="E68" s="131"/>
      <c r="F68" s="131"/>
      <c r="G68" s="131"/>
      <c r="H68" s="131"/>
      <c r="I68" s="131"/>
      <c r="J68" s="131"/>
      <c r="K68" s="131"/>
      <c r="L68" s="131"/>
      <c r="M68" s="131"/>
      <c r="N68" s="131"/>
      <c r="O68" s="131"/>
      <c r="P68" s="131"/>
      <c r="Q68" s="131"/>
      <c r="R68" s="131"/>
      <c r="S68" s="131"/>
      <c r="T68" s="131"/>
      <c r="U68" s="131"/>
      <c r="V68" s="131"/>
    </row>
    <row r="69" spans="2:23" ht="13.9" thickBot="1" x14ac:dyDescent="0.3">
      <c r="B69" s="39">
        <v>1</v>
      </c>
      <c r="C69" s="40" t="s">
        <v>43</v>
      </c>
      <c r="D69" s="258" t="s">
        <v>44</v>
      </c>
      <c r="E69" s="259"/>
      <c r="F69" s="260"/>
      <c r="G69" s="176"/>
      <c r="H69" s="41" t="s">
        <v>45</v>
      </c>
      <c r="N69" s="177" t="s">
        <v>46</v>
      </c>
      <c r="O69" s="178"/>
      <c r="P69" s="178"/>
      <c r="Q69" s="178"/>
      <c r="R69" s="178"/>
      <c r="S69" s="178"/>
      <c r="T69" s="178"/>
      <c r="U69" s="178"/>
    </row>
    <row r="70" spans="2:23" ht="13.9" thickBot="1" x14ac:dyDescent="0.3">
      <c r="Q70" s="168"/>
      <c r="R70" s="168"/>
      <c r="S70" s="168"/>
      <c r="T70" s="168"/>
      <c r="U70" s="168"/>
    </row>
    <row r="71" spans="2:23" ht="13.15" x14ac:dyDescent="0.25">
      <c r="C71" s="3"/>
      <c r="D71" s="4" t="s">
        <v>28</v>
      </c>
      <c r="E71" s="4"/>
      <c r="F71" s="265" t="s">
        <v>47</v>
      </c>
      <c r="G71" s="266"/>
      <c r="H71" s="266"/>
      <c r="I71" s="267"/>
      <c r="J71" s="4"/>
      <c r="K71" s="276" t="s">
        <v>29</v>
      </c>
      <c r="L71" s="277"/>
      <c r="M71" s="277"/>
      <c r="N71" s="277"/>
      <c r="O71" s="278"/>
      <c r="P71" s="5"/>
      <c r="Q71" s="261" t="str">
        <f>CONCATENATE("Consumption (kWh) per ",LEFT(F71,LEN(F71)-1))</f>
        <v>Consumption (kWh) per Customer</v>
      </c>
      <c r="R71" s="262"/>
      <c r="S71" s="262"/>
      <c r="T71" s="262"/>
      <c r="U71" s="263"/>
      <c r="V71" s="42"/>
    </row>
    <row r="72" spans="2:23" ht="38.25" customHeight="1" thickBot="1" x14ac:dyDescent="0.3">
      <c r="C72" s="142"/>
      <c r="D72" s="8" t="s">
        <v>55</v>
      </c>
      <c r="E72" s="15"/>
      <c r="F72" s="254"/>
      <c r="G72" s="255"/>
      <c r="H72" s="268"/>
      <c r="I72" s="43"/>
      <c r="J72" s="15"/>
      <c r="K72" s="11"/>
      <c r="L72" s="12" t="s">
        <v>30</v>
      </c>
      <c r="M72" s="12" t="s">
        <v>31</v>
      </c>
      <c r="N72" s="13"/>
      <c r="O72" s="14" t="s">
        <v>31</v>
      </c>
      <c r="P72" s="15"/>
      <c r="Q72" s="44"/>
      <c r="R72" s="45" t="str">
        <f>L72</f>
        <v>Actual (Weather actual)</v>
      </c>
      <c r="S72" s="46" t="str">
        <f>M72</f>
        <v>Weather-normalized</v>
      </c>
      <c r="T72" s="46"/>
      <c r="U72" s="47" t="str">
        <f>O72</f>
        <v>Weather-normalized</v>
      </c>
      <c r="V72" s="42"/>
    </row>
    <row r="73" spans="2:23" ht="13.15" x14ac:dyDescent="0.25">
      <c r="C73" s="15" t="s">
        <v>32</v>
      </c>
      <c r="D73" s="16">
        <v>2013</v>
      </c>
      <c r="E73" s="179"/>
      <c r="F73" s="52" t="str">
        <f>K39</f>
        <v>Actual</v>
      </c>
      <c r="G73" s="49">
        <v>606350</v>
      </c>
      <c r="H73" s="146" t="s">
        <v>56</v>
      </c>
      <c r="I73" s="147"/>
      <c r="J73" s="179"/>
      <c r="K73" s="50" t="str">
        <f t="shared" ref="K73:K84" si="17">F73</f>
        <v>Actual</v>
      </c>
      <c r="L73" s="71">
        <v>4988814395.6964378</v>
      </c>
      <c r="M73" s="71">
        <v>4978747000.2432327</v>
      </c>
      <c r="N73" s="51" t="str">
        <f>H73</f>
        <v/>
      </c>
      <c r="O73" s="147"/>
      <c r="P73" s="179"/>
      <c r="Q73" s="180" t="s">
        <v>33</v>
      </c>
      <c r="R73" s="181">
        <f>IF(G73=0,"",L73/G73)</f>
        <v>8227.6150667047714</v>
      </c>
      <c r="S73" s="182">
        <f>IF(G73=0,"",M73/G73)</f>
        <v>8211.0117922705249</v>
      </c>
      <c r="T73" s="158" t="str">
        <f>N73</f>
        <v/>
      </c>
      <c r="U73" s="158" t="str">
        <f>IF(T73="","",IF(I73=0,"",O73/I73))</f>
        <v/>
      </c>
      <c r="V73" s="144"/>
    </row>
    <row r="74" spans="2:23" ht="13.15" x14ac:dyDescent="0.25">
      <c r="C74" s="15" t="s">
        <v>32</v>
      </c>
      <c r="D74" s="16">
        <v>2014</v>
      </c>
      <c r="E74" s="179"/>
      <c r="F74" s="52" t="str">
        <f t="shared" ref="F74:F84" si="18">K40</f>
        <v>Actual</v>
      </c>
      <c r="G74" s="49">
        <v>609928</v>
      </c>
      <c r="H74" s="146"/>
      <c r="I74" s="147"/>
      <c r="J74" s="179"/>
      <c r="K74" s="50" t="str">
        <f t="shared" si="17"/>
        <v>Actual</v>
      </c>
      <c r="L74" s="71">
        <v>4879959207.3331776</v>
      </c>
      <c r="M74" s="71">
        <v>4864760385.9215317</v>
      </c>
      <c r="N74" s="51"/>
      <c r="O74" s="147"/>
      <c r="P74" s="179"/>
      <c r="Q74" s="180" t="s">
        <v>33</v>
      </c>
      <c r="R74" s="181">
        <f t="shared" ref="R74:R77" si="19">IF(G74=0,"",L74/G74)</f>
        <v>8000.8774926436854</v>
      </c>
      <c r="S74" s="182">
        <f t="shared" ref="S74:S84" si="20">IF(G74=0,"",M74/G74)</f>
        <v>7975.9584507048894</v>
      </c>
      <c r="T74" s="158"/>
      <c r="U74" s="158"/>
      <c r="V74" s="144"/>
    </row>
    <row r="75" spans="2:23" ht="13.15" x14ac:dyDescent="0.25">
      <c r="C75" s="15" t="s">
        <v>32</v>
      </c>
      <c r="D75" s="16">
        <v>2015</v>
      </c>
      <c r="E75" s="179"/>
      <c r="F75" s="52" t="str">
        <f t="shared" si="18"/>
        <v>Actual</v>
      </c>
      <c r="G75" s="49">
        <v>610961</v>
      </c>
      <c r="H75" s="146" t="s">
        <v>57</v>
      </c>
      <c r="I75" s="183">
        <v>612985</v>
      </c>
      <c r="J75" s="179"/>
      <c r="K75" s="50" t="str">
        <f t="shared" si="17"/>
        <v>Actual</v>
      </c>
      <c r="L75" s="71">
        <v>4807191037.5862732</v>
      </c>
      <c r="M75" s="71">
        <v>4785012315.1455946</v>
      </c>
      <c r="N75" s="51" t="str">
        <f t="shared" ref="N75:N84" si="21">H75</f>
        <v>Board-approved</v>
      </c>
      <c r="O75" s="183">
        <v>4909898144.5972977</v>
      </c>
      <c r="P75" s="179"/>
      <c r="Q75" s="180" t="s">
        <v>33</v>
      </c>
      <c r="R75" s="181">
        <f t="shared" si="19"/>
        <v>7868.2453341314313</v>
      </c>
      <c r="S75" s="182">
        <f t="shared" si="20"/>
        <v>7831.9439622915288</v>
      </c>
      <c r="T75" s="158" t="str">
        <f t="shared" ref="T75:T84" si="22">N75</f>
        <v>Board-approved</v>
      </c>
      <c r="U75" s="182">
        <f>IF(T75="","",IF(I75=0,"",O75/I75))</f>
        <v>8009.8177681302113</v>
      </c>
      <c r="V75" s="144"/>
    </row>
    <row r="76" spans="2:23" ht="13.15" x14ac:dyDescent="0.25">
      <c r="C76" s="15" t="s">
        <v>32</v>
      </c>
      <c r="D76" s="16">
        <v>2016</v>
      </c>
      <c r="E76" s="179"/>
      <c r="F76" s="52" t="str">
        <f t="shared" si="18"/>
        <v>Actual</v>
      </c>
      <c r="G76" s="49">
        <v>611021</v>
      </c>
      <c r="H76" s="146" t="s">
        <v>56</v>
      </c>
      <c r="I76" s="21"/>
      <c r="J76" s="179"/>
      <c r="K76" s="50" t="str">
        <f t="shared" si="17"/>
        <v>Actual</v>
      </c>
      <c r="L76" s="71">
        <v>4903931990.6123209</v>
      </c>
      <c r="M76" s="71">
        <v>4766987170.457571</v>
      </c>
      <c r="N76" s="51" t="str">
        <f t="shared" si="21"/>
        <v/>
      </c>
      <c r="O76" s="21"/>
      <c r="P76" s="179"/>
      <c r="Q76" s="180" t="s">
        <v>33</v>
      </c>
      <c r="R76" s="181">
        <f t="shared" si="19"/>
        <v>8025.7994252445023</v>
      </c>
      <c r="S76" s="182">
        <f t="shared" si="20"/>
        <v>7801.6748531680105</v>
      </c>
      <c r="T76" s="158" t="str">
        <f t="shared" si="22"/>
        <v/>
      </c>
      <c r="U76" s="158" t="str">
        <f>IF(T76="","",IF(I76=0,"",O76/I76))</f>
        <v/>
      </c>
      <c r="V76" s="144"/>
    </row>
    <row r="77" spans="2:23" ht="13.15" x14ac:dyDescent="0.25">
      <c r="C77" s="15" t="s">
        <v>32</v>
      </c>
      <c r="D77" s="16">
        <v>2017</v>
      </c>
      <c r="E77" s="179"/>
      <c r="F77" s="52" t="str">
        <f t="shared" si="18"/>
        <v>Actual</v>
      </c>
      <c r="G77" s="49">
        <v>611660</v>
      </c>
      <c r="H77" s="146" t="s">
        <v>56</v>
      </c>
      <c r="I77" s="147"/>
      <c r="J77" s="179"/>
      <c r="K77" s="50" t="str">
        <f t="shared" si="17"/>
        <v>Actual</v>
      </c>
      <c r="L77" s="71">
        <v>4464337173.4589653</v>
      </c>
      <c r="M77" s="71">
        <v>4513182842.6547155</v>
      </c>
      <c r="N77" s="51" t="str">
        <f t="shared" si="21"/>
        <v/>
      </c>
      <c r="O77" s="147"/>
      <c r="P77" s="179"/>
      <c r="Q77" s="180" t="s">
        <v>33</v>
      </c>
      <c r="R77" s="181">
        <f t="shared" si="19"/>
        <v>7298.7234304335179</v>
      </c>
      <c r="S77" s="182">
        <f t="shared" si="20"/>
        <v>7378.5809806995967</v>
      </c>
      <c r="T77" s="158" t="str">
        <f t="shared" si="22"/>
        <v/>
      </c>
      <c r="U77" s="158" t="str">
        <f>IF(T77="","",IF(I77=0,"",O77/I77))</f>
        <v/>
      </c>
      <c r="V77" s="144"/>
    </row>
    <row r="78" spans="2:23" ht="13.15" x14ac:dyDescent="0.25">
      <c r="C78" s="15" t="s">
        <v>34</v>
      </c>
      <c r="D78" s="16">
        <v>2018</v>
      </c>
      <c r="E78" s="179"/>
      <c r="F78" s="52" t="str">
        <f t="shared" si="18"/>
        <v>Forecast</v>
      </c>
      <c r="G78" s="49">
        <v>612675</v>
      </c>
      <c r="H78" s="146" t="s">
        <v>56</v>
      </c>
      <c r="I78" s="147"/>
      <c r="J78" s="179"/>
      <c r="K78" s="50" t="str">
        <f t="shared" si="17"/>
        <v>Forecast</v>
      </c>
      <c r="L78" s="71"/>
      <c r="M78" s="71">
        <v>4579985784.5740633</v>
      </c>
      <c r="N78" s="51" t="str">
        <f t="shared" si="21"/>
        <v/>
      </c>
      <c r="O78" s="147"/>
      <c r="P78" s="179"/>
      <c r="Q78" s="180" t="s">
        <v>35</v>
      </c>
      <c r="R78" s="181"/>
      <c r="S78" s="182">
        <f t="shared" si="20"/>
        <v>7475.3919852679855</v>
      </c>
      <c r="T78" s="158" t="str">
        <f t="shared" si="22"/>
        <v/>
      </c>
      <c r="U78" s="158" t="str">
        <f>IF(T78="","",IF(I78=0,"",O78/I78))</f>
        <v/>
      </c>
      <c r="V78" s="144"/>
    </row>
    <row r="79" spans="2:23" ht="13.15" x14ac:dyDescent="0.25">
      <c r="C79" s="15" t="s">
        <v>34</v>
      </c>
      <c r="D79" s="16">
        <v>2019</v>
      </c>
      <c r="E79" s="179"/>
      <c r="F79" s="52" t="str">
        <f t="shared" si="18"/>
        <v>Forecast</v>
      </c>
      <c r="G79" s="49">
        <v>614320</v>
      </c>
      <c r="H79" s="146"/>
      <c r="I79" s="147"/>
      <c r="J79" s="179"/>
      <c r="K79" s="50" t="str">
        <f t="shared" si="17"/>
        <v>Forecast</v>
      </c>
      <c r="L79" s="71"/>
      <c r="M79" s="71">
        <v>4532014707.1984501</v>
      </c>
      <c r="N79" s="51"/>
      <c r="O79" s="147"/>
      <c r="P79" s="179"/>
      <c r="Q79" s="180" t="s">
        <v>35</v>
      </c>
      <c r="R79" s="181"/>
      <c r="S79" s="182">
        <f t="shared" si="20"/>
        <v>7377.2866050241728</v>
      </c>
      <c r="T79" s="158"/>
      <c r="U79" s="158"/>
      <c r="V79" s="144"/>
    </row>
    <row r="80" spans="2:23" ht="13.15" x14ac:dyDescent="0.25">
      <c r="C80" s="15" t="s">
        <v>36</v>
      </c>
      <c r="D80" s="16">
        <v>2020</v>
      </c>
      <c r="E80" s="179"/>
      <c r="F80" s="52" t="str">
        <f t="shared" si="18"/>
        <v>Forecast</v>
      </c>
      <c r="G80" s="49">
        <v>615965</v>
      </c>
      <c r="H80" s="146"/>
      <c r="I80" s="147"/>
      <c r="J80" s="179"/>
      <c r="K80" s="50" t="str">
        <f t="shared" si="17"/>
        <v>Forecast</v>
      </c>
      <c r="L80" s="71"/>
      <c r="M80" s="71">
        <v>4510636914.0017157</v>
      </c>
      <c r="N80" s="51"/>
      <c r="O80" s="147"/>
      <c r="P80" s="179"/>
      <c r="Q80" s="180" t="s">
        <v>35</v>
      </c>
      <c r="R80" s="181"/>
      <c r="S80" s="182">
        <f t="shared" si="20"/>
        <v>7322.8785953775223</v>
      </c>
      <c r="T80" s="158"/>
      <c r="U80" s="158"/>
      <c r="V80" s="144"/>
    </row>
    <row r="81" spans="2:22" ht="13.15" x14ac:dyDescent="0.25">
      <c r="C81" s="15" t="s">
        <v>36</v>
      </c>
      <c r="D81" s="16">
        <v>2021</v>
      </c>
      <c r="E81" s="179"/>
      <c r="F81" s="52" t="str">
        <f t="shared" si="18"/>
        <v>Forecast</v>
      </c>
      <c r="G81" s="49">
        <v>617609</v>
      </c>
      <c r="H81" s="146"/>
      <c r="I81" s="147"/>
      <c r="J81" s="179"/>
      <c r="K81" s="50" t="str">
        <f t="shared" si="17"/>
        <v>Forecast</v>
      </c>
      <c r="L81" s="71"/>
      <c r="M81" s="71">
        <v>4458695848.4363928</v>
      </c>
      <c r="N81" s="51"/>
      <c r="O81" s="147"/>
      <c r="P81" s="179"/>
      <c r="Q81" s="180" t="s">
        <v>35</v>
      </c>
      <c r="R81" s="181"/>
      <c r="S81" s="182">
        <f t="shared" si="20"/>
        <v>7219.285742980418</v>
      </c>
      <c r="T81" s="158"/>
      <c r="U81" s="158"/>
      <c r="V81" s="144"/>
    </row>
    <row r="82" spans="2:22" ht="13.15" x14ac:dyDescent="0.25">
      <c r="C82" s="15" t="s">
        <v>36</v>
      </c>
      <c r="D82" s="16">
        <v>2022</v>
      </c>
      <c r="E82" s="179"/>
      <c r="F82" s="52" t="str">
        <f t="shared" si="18"/>
        <v>Forecast</v>
      </c>
      <c r="G82" s="49">
        <v>619254</v>
      </c>
      <c r="H82" s="146"/>
      <c r="I82" s="147"/>
      <c r="J82" s="179"/>
      <c r="K82" s="50" t="str">
        <f t="shared" si="17"/>
        <v>Forecast</v>
      </c>
      <c r="L82" s="71"/>
      <c r="M82" s="71">
        <v>4422717978.8413305</v>
      </c>
      <c r="N82" s="51"/>
      <c r="O82" s="147"/>
      <c r="P82" s="179"/>
      <c r="Q82" s="180" t="s">
        <v>35</v>
      </c>
      <c r="R82" s="181"/>
      <c r="S82" s="182">
        <f t="shared" si="20"/>
        <v>7142.0095450999597</v>
      </c>
      <c r="T82" s="158"/>
      <c r="U82" s="158"/>
      <c r="V82" s="144"/>
    </row>
    <row r="83" spans="2:22" ht="13.15" x14ac:dyDescent="0.25">
      <c r="C83" s="15" t="s">
        <v>36</v>
      </c>
      <c r="D83" s="16">
        <v>2023</v>
      </c>
      <c r="E83" s="179"/>
      <c r="F83" s="52" t="str">
        <f t="shared" si="18"/>
        <v>Forecast</v>
      </c>
      <c r="G83" s="49">
        <v>620899</v>
      </c>
      <c r="H83" s="146" t="s">
        <v>56</v>
      </c>
      <c r="I83" s="147"/>
      <c r="J83" s="179"/>
      <c r="K83" s="50" t="str">
        <f t="shared" si="17"/>
        <v>Forecast</v>
      </c>
      <c r="L83" s="72"/>
      <c r="M83" s="76">
        <v>4386740109.2462673</v>
      </c>
      <c r="N83" s="51" t="str">
        <f t="shared" si="21"/>
        <v/>
      </c>
      <c r="O83" s="147"/>
      <c r="P83" s="179"/>
      <c r="Q83" s="180" t="s">
        <v>35</v>
      </c>
      <c r="R83" s="181"/>
      <c r="S83" s="182">
        <f t="shared" si="20"/>
        <v>7065.1428158948029</v>
      </c>
      <c r="T83" s="158" t="str">
        <f t="shared" si="22"/>
        <v/>
      </c>
      <c r="U83" s="158" t="str">
        <f t="shared" ref="U83:U84" si="23">IF(T83="","",IF(I83=0,"",O83/I83))</f>
        <v/>
      </c>
      <c r="V83" s="144"/>
    </row>
    <row r="84" spans="2:22" ht="13.9" thickBot="1" x14ac:dyDescent="0.3">
      <c r="C84" s="22" t="s">
        <v>36</v>
      </c>
      <c r="D84" s="23">
        <v>2024</v>
      </c>
      <c r="E84" s="142"/>
      <c r="F84" s="53" t="str">
        <f t="shared" si="18"/>
        <v>Forecast</v>
      </c>
      <c r="G84" s="74">
        <v>622544</v>
      </c>
      <c r="H84" s="151" t="s">
        <v>56</v>
      </c>
      <c r="I84" s="152"/>
      <c r="J84" s="142"/>
      <c r="K84" s="55" t="str">
        <f t="shared" si="17"/>
        <v>Forecast</v>
      </c>
      <c r="L84" s="73"/>
      <c r="M84" s="77">
        <v>4366437562.5025949</v>
      </c>
      <c r="N84" s="56" t="str">
        <f t="shared" si="21"/>
        <v/>
      </c>
      <c r="O84" s="152"/>
      <c r="P84" s="142"/>
      <c r="Q84" s="184" t="s">
        <v>35</v>
      </c>
      <c r="R84" s="185"/>
      <c r="S84" s="186">
        <f t="shared" si="20"/>
        <v>7013.8617712203395</v>
      </c>
      <c r="T84" s="168" t="str">
        <f t="shared" si="22"/>
        <v/>
      </c>
      <c r="U84" s="168" t="str">
        <f t="shared" si="23"/>
        <v/>
      </c>
      <c r="V84" s="144"/>
    </row>
    <row r="85" spans="2:22" ht="13.9" thickBot="1" x14ac:dyDescent="0.3">
      <c r="B85" s="187"/>
      <c r="C85" s="57"/>
      <c r="I85" s="28">
        <f>SUM(I73:I83)</f>
        <v>612985</v>
      </c>
      <c r="O85" s="28">
        <f>SUM(O73:O83)</f>
        <v>4909898144.5972977</v>
      </c>
      <c r="U85" s="28">
        <f>SUM(U73:U83)</f>
        <v>8009.8177681302113</v>
      </c>
    </row>
    <row r="86" spans="2:22" ht="40.15" thickBot="1" x14ac:dyDescent="0.3">
      <c r="C86" s="58" t="s">
        <v>37</v>
      </c>
      <c r="D86" s="59" t="s">
        <v>38</v>
      </c>
      <c r="E86" s="153"/>
      <c r="F86" s="153"/>
      <c r="G86" s="117" t="s">
        <v>39</v>
      </c>
      <c r="H86" s="153"/>
      <c r="I86" s="34" t="s">
        <v>48</v>
      </c>
      <c r="J86" s="188"/>
      <c r="K86" s="32" t="s">
        <v>38</v>
      </c>
      <c r="L86" s="264" t="s">
        <v>39</v>
      </c>
      <c r="M86" s="264"/>
      <c r="N86" s="153"/>
      <c r="O86" s="34" t="str">
        <f>I86</f>
        <v>Test Year Versus Board-approved</v>
      </c>
      <c r="P86" s="189"/>
      <c r="Q86" s="32" t="s">
        <v>38</v>
      </c>
      <c r="R86" s="264" t="s">
        <v>39</v>
      </c>
      <c r="S86" s="264"/>
      <c r="T86" s="153"/>
      <c r="U86" s="34" t="str">
        <f>O86</f>
        <v>Test Year Versus Board-approved</v>
      </c>
    </row>
    <row r="87" spans="2:22" ht="13.15" x14ac:dyDescent="0.25">
      <c r="C87" s="179"/>
      <c r="D87" s="61">
        <f t="shared" ref="D87:D88" si="24">D73</f>
        <v>2013</v>
      </c>
      <c r="E87" s="158"/>
      <c r="F87" s="158"/>
      <c r="G87" s="190"/>
      <c r="H87" s="158"/>
      <c r="I87" s="191"/>
      <c r="J87" s="192"/>
      <c r="K87" s="16">
        <f>D87</f>
        <v>2013</v>
      </c>
      <c r="L87" s="160"/>
      <c r="M87" s="160"/>
      <c r="N87" s="158"/>
      <c r="O87" s="147"/>
      <c r="P87" s="179"/>
      <c r="Q87" s="16">
        <v>2013</v>
      </c>
      <c r="R87" s="193"/>
      <c r="S87" s="193"/>
      <c r="T87" s="158"/>
      <c r="U87" s="147"/>
    </row>
    <row r="88" spans="2:22" ht="13.15" x14ac:dyDescent="0.25">
      <c r="C88" s="179"/>
      <c r="D88" s="61">
        <f t="shared" si="24"/>
        <v>2014</v>
      </c>
      <c r="E88" s="158"/>
      <c r="F88" s="158"/>
      <c r="G88" s="194">
        <f>IF(G73=0,"",G74/G73-1)</f>
        <v>5.9008823286881285E-3</v>
      </c>
      <c r="H88" s="158"/>
      <c r="I88" s="191"/>
      <c r="J88" s="192"/>
      <c r="K88" s="16">
        <f t="shared" ref="K88:K98" si="25">D88</f>
        <v>2014</v>
      </c>
      <c r="L88" s="164">
        <f>IF(L73=0,"",L74/L73-1)</f>
        <v>-2.1819851317211425E-2</v>
      </c>
      <c r="M88" s="164">
        <f>IF(M73=0,"",M74/M73-1)</f>
        <v>-2.2894638814973445E-2</v>
      </c>
      <c r="N88" s="158"/>
      <c r="O88" s="147"/>
      <c r="P88" s="179"/>
      <c r="Q88" s="16">
        <v>2014</v>
      </c>
      <c r="R88" s="195">
        <f>IF(R73="","",IF(R73=0,"",R74/R73-1))</f>
        <v>-2.7558116443565761E-2</v>
      </c>
      <c r="S88" s="195">
        <f>IF(S73="","",IF(S73=0,"",S74/S73-1))</f>
        <v>-2.8626598951776439E-2</v>
      </c>
      <c r="T88" s="158"/>
      <c r="U88" s="147"/>
    </row>
    <row r="89" spans="2:22" ht="13.15" x14ac:dyDescent="0.25">
      <c r="C89" s="179"/>
      <c r="D89" s="61">
        <f t="shared" ref="D89:D98" si="26">D75</f>
        <v>2015</v>
      </c>
      <c r="E89" s="158"/>
      <c r="F89" s="158"/>
      <c r="G89" s="194">
        <f t="shared" ref="G89:G98" si="27">IF(G74=0,"",G75/G74-1)</f>
        <v>1.6936425282985113E-3</v>
      </c>
      <c r="H89" s="158"/>
      <c r="I89" s="191"/>
      <c r="J89" s="192"/>
      <c r="K89" s="16">
        <f t="shared" si="25"/>
        <v>2015</v>
      </c>
      <c r="L89" s="164">
        <f>IF(L74=0,"",L75/L74-1)</f>
        <v>-1.4911634842675436E-2</v>
      </c>
      <c r="M89" s="164">
        <f>IF(M74=0,"",M75/M74-1)</f>
        <v>-1.6393011052862061E-2</v>
      </c>
      <c r="N89" s="158"/>
      <c r="O89" s="147"/>
      <c r="P89" s="179"/>
      <c r="Q89" s="16">
        <v>2015</v>
      </c>
      <c r="R89" s="195">
        <f t="shared" ref="R89:S91" si="28">IF(R74="","",IF(R74=0,"",R75/R74-1))</f>
        <v>-1.6577201517483653E-2</v>
      </c>
      <c r="S89" s="195">
        <f t="shared" si="28"/>
        <v>-1.8056073047952426E-2</v>
      </c>
      <c r="T89" s="158"/>
      <c r="U89" s="147"/>
    </row>
    <row r="90" spans="2:22" ht="13.15" x14ac:dyDescent="0.25">
      <c r="C90" s="179"/>
      <c r="D90" s="61">
        <f t="shared" si="26"/>
        <v>2016</v>
      </c>
      <c r="E90" s="158"/>
      <c r="F90" s="158"/>
      <c r="G90" s="194">
        <f t="shared" si="27"/>
        <v>9.8205941132079033E-5</v>
      </c>
      <c r="H90" s="158"/>
      <c r="I90" s="191"/>
      <c r="J90" s="192"/>
      <c r="K90" s="16">
        <f t="shared" si="25"/>
        <v>2016</v>
      </c>
      <c r="L90" s="164">
        <f t="shared" ref="L90:M90" si="29">IF(L75=0,"",L76/L75-1)</f>
        <v>2.0124216464387112E-2</v>
      </c>
      <c r="M90" s="164">
        <f t="shared" si="29"/>
        <v>-3.7670006889992669E-3</v>
      </c>
      <c r="N90" s="158"/>
      <c r="O90" s="147"/>
      <c r="P90" s="179"/>
      <c r="Q90" s="16">
        <v>2016</v>
      </c>
      <c r="R90" s="195">
        <f t="shared" si="28"/>
        <v>2.0024044043164491E-2</v>
      </c>
      <c r="S90" s="195">
        <f t="shared" si="28"/>
        <v>-3.8648270811506569E-3</v>
      </c>
      <c r="T90" s="158"/>
      <c r="U90" s="147"/>
    </row>
    <row r="91" spans="2:22" ht="13.15" x14ac:dyDescent="0.25">
      <c r="C91" s="179"/>
      <c r="D91" s="61">
        <f t="shared" si="26"/>
        <v>2017</v>
      </c>
      <c r="E91" s="158"/>
      <c r="F91" s="158"/>
      <c r="G91" s="194">
        <f t="shared" si="27"/>
        <v>1.0457905702094816E-3</v>
      </c>
      <c r="H91" s="158"/>
      <c r="I91" s="191"/>
      <c r="J91" s="192"/>
      <c r="K91" s="16">
        <f t="shared" si="25"/>
        <v>2017</v>
      </c>
      <c r="L91" s="164">
        <f t="shared" ref="L91:M91" si="30">IF(L76=0,"",L77/L76-1)</f>
        <v>-8.9641295596039949E-2</v>
      </c>
      <c r="M91" s="164">
        <f t="shared" si="30"/>
        <v>-5.3242083254546158E-2</v>
      </c>
      <c r="N91" s="158"/>
      <c r="O91" s="147"/>
      <c r="P91" s="179"/>
      <c r="Q91" s="16">
        <v>2017</v>
      </c>
      <c r="R91" s="195">
        <f t="shared" si="28"/>
        <v>-9.0592345545544739E-2</v>
      </c>
      <c r="S91" s="195">
        <f t="shared" si="28"/>
        <v>-5.4231159389654504E-2</v>
      </c>
      <c r="T91" s="158"/>
      <c r="U91" s="147"/>
    </row>
    <row r="92" spans="2:22" ht="13.15" x14ac:dyDescent="0.25">
      <c r="C92" s="179"/>
      <c r="D92" s="61">
        <f t="shared" si="26"/>
        <v>2018</v>
      </c>
      <c r="E92" s="158"/>
      <c r="F92" s="158"/>
      <c r="G92" s="194">
        <f t="shared" si="27"/>
        <v>1.65941863126573E-3</v>
      </c>
      <c r="H92" s="158"/>
      <c r="I92" s="191"/>
      <c r="J92" s="192"/>
      <c r="K92" s="16">
        <f t="shared" si="25"/>
        <v>2018</v>
      </c>
      <c r="L92" s="164"/>
      <c r="M92" s="164">
        <f t="shared" ref="M92" si="31">IF(M77=0,"",M78/M77-1)</f>
        <v>1.4801736213295946E-2</v>
      </c>
      <c r="N92" s="158"/>
      <c r="O92" s="147"/>
      <c r="P92" s="179"/>
      <c r="Q92" s="16">
        <v>2018</v>
      </c>
      <c r="R92" s="195"/>
      <c r="S92" s="195">
        <f t="shared" ref="S92:S98" si="32">IF(S77="","",IF(S77=0,"",S78/S77-1))</f>
        <v>1.3120545105030468E-2</v>
      </c>
      <c r="T92" s="158"/>
      <c r="U92" s="147"/>
    </row>
    <row r="93" spans="2:22" ht="13.15" x14ac:dyDescent="0.25">
      <c r="C93" s="179"/>
      <c r="D93" s="61">
        <f t="shared" si="26"/>
        <v>2019</v>
      </c>
      <c r="E93" s="158"/>
      <c r="F93" s="158"/>
      <c r="G93" s="194">
        <f t="shared" si="27"/>
        <v>2.6849471579548645E-3</v>
      </c>
      <c r="H93" s="158"/>
      <c r="I93" s="191"/>
      <c r="J93" s="192"/>
      <c r="K93" s="16">
        <f t="shared" si="25"/>
        <v>2019</v>
      </c>
      <c r="L93" s="164"/>
      <c r="M93" s="164">
        <f t="shared" ref="M93" si="33">IF(M78=0,"",M79/M78-1)</f>
        <v>-1.0474066870946541E-2</v>
      </c>
      <c r="N93" s="158"/>
      <c r="O93" s="147"/>
      <c r="P93" s="179"/>
      <c r="Q93" s="16">
        <v>2019</v>
      </c>
      <c r="R93" s="195" t="str">
        <f>IF(Q83="Forecast","",IF(R78=0,"",R83/R78-1))</f>
        <v/>
      </c>
      <c r="S93" s="195">
        <f t="shared" si="32"/>
        <v>-1.3123777380123047E-2</v>
      </c>
      <c r="T93" s="158"/>
      <c r="U93" s="147"/>
    </row>
    <row r="94" spans="2:22" ht="13.15" x14ac:dyDescent="0.25">
      <c r="C94" s="179"/>
      <c r="D94" s="61">
        <f t="shared" si="26"/>
        <v>2020</v>
      </c>
      <c r="E94" s="158"/>
      <c r="F94" s="158"/>
      <c r="G94" s="194">
        <f t="shared" si="27"/>
        <v>2.6777575205105819E-3</v>
      </c>
      <c r="H94" s="158"/>
      <c r="I94" s="191"/>
      <c r="J94" s="192"/>
      <c r="K94" s="16">
        <f t="shared" si="25"/>
        <v>2020</v>
      </c>
      <c r="L94" s="164"/>
      <c r="M94" s="164">
        <f t="shared" ref="M94" si="34">IF(M79=0,"",M80/M79-1)</f>
        <v>-4.7170617435947637E-3</v>
      </c>
      <c r="N94" s="158"/>
      <c r="O94" s="147"/>
      <c r="P94" s="179"/>
      <c r="Q94" s="16">
        <v>2020</v>
      </c>
      <c r="R94" s="195"/>
      <c r="S94" s="195">
        <f t="shared" si="32"/>
        <v>-7.3750706133061117E-3</v>
      </c>
      <c r="T94" s="158"/>
      <c r="U94" s="147"/>
    </row>
    <row r="95" spans="2:22" ht="13.15" x14ac:dyDescent="0.25">
      <c r="C95" s="179"/>
      <c r="D95" s="61">
        <f t="shared" si="26"/>
        <v>2021</v>
      </c>
      <c r="E95" s="158"/>
      <c r="F95" s="158"/>
      <c r="G95" s="194">
        <f t="shared" si="27"/>
        <v>2.6689828155821438E-3</v>
      </c>
      <c r="H95" s="158"/>
      <c r="I95" s="191"/>
      <c r="J95" s="192"/>
      <c r="K95" s="16">
        <f t="shared" si="25"/>
        <v>2021</v>
      </c>
      <c r="L95" s="164"/>
      <c r="M95" s="164">
        <f t="shared" ref="M95" si="35">IF(M80=0,"",M81/M80-1)</f>
        <v>-1.1515239766714536E-2</v>
      </c>
      <c r="N95" s="158"/>
      <c r="O95" s="147"/>
      <c r="P95" s="179"/>
      <c r="Q95" s="16">
        <v>2021</v>
      </c>
      <c r="R95" s="195"/>
      <c r="S95" s="195">
        <f t="shared" si="32"/>
        <v>-1.414646590788704E-2</v>
      </c>
      <c r="T95" s="158"/>
      <c r="U95" s="147"/>
    </row>
    <row r="96" spans="2:22" ht="13.15" x14ac:dyDescent="0.25">
      <c r="C96" s="179"/>
      <c r="D96" s="61">
        <f t="shared" si="26"/>
        <v>2022</v>
      </c>
      <c r="E96" s="158"/>
      <c r="F96" s="158"/>
      <c r="G96" s="194">
        <f t="shared" si="27"/>
        <v>2.6634974555099777E-3</v>
      </c>
      <c r="H96" s="158"/>
      <c r="I96" s="191"/>
      <c r="J96" s="192"/>
      <c r="K96" s="16">
        <f t="shared" si="25"/>
        <v>2022</v>
      </c>
      <c r="L96" s="164"/>
      <c r="M96" s="164">
        <f t="shared" ref="M96" si="36">IF(M81=0,"",M82/M81-1)</f>
        <v>-8.0691464091857679E-3</v>
      </c>
      <c r="N96" s="158"/>
      <c r="O96" s="147"/>
      <c r="P96" s="179"/>
      <c r="Q96" s="16">
        <v>2022</v>
      </c>
      <c r="R96" s="195"/>
      <c r="S96" s="195">
        <f t="shared" si="32"/>
        <v>-1.0704133432534735E-2</v>
      </c>
      <c r="T96" s="158"/>
      <c r="U96" s="147"/>
    </row>
    <row r="97" spans="3:21" ht="13.15" x14ac:dyDescent="0.25">
      <c r="C97" s="179"/>
      <c r="D97" s="61">
        <f t="shared" si="26"/>
        <v>2023</v>
      </c>
      <c r="E97" s="158"/>
      <c r="F97" s="158"/>
      <c r="G97" s="194">
        <f t="shared" si="27"/>
        <v>2.6564220820535223E-3</v>
      </c>
      <c r="H97" s="158"/>
      <c r="I97" s="191"/>
      <c r="J97" s="192"/>
      <c r="K97" s="16">
        <f t="shared" si="25"/>
        <v>2023</v>
      </c>
      <c r="L97" s="164"/>
      <c r="M97" s="164">
        <f t="shared" ref="M97" si="37">IF(M82=0,"",M83/M82-1)</f>
        <v>-8.134787198095017E-3</v>
      </c>
      <c r="N97" s="158"/>
      <c r="O97" s="147"/>
      <c r="P97" s="179"/>
      <c r="Q97" s="16">
        <v>2023</v>
      </c>
      <c r="R97" s="195"/>
      <c r="S97" s="195">
        <f t="shared" si="32"/>
        <v>-1.0762619220789804E-2</v>
      </c>
      <c r="T97" s="158"/>
      <c r="U97" s="147"/>
    </row>
    <row r="98" spans="3:21" ht="13.15" x14ac:dyDescent="0.25">
      <c r="C98" s="179"/>
      <c r="D98" s="61">
        <f t="shared" si="26"/>
        <v>2024</v>
      </c>
      <c r="E98" s="158"/>
      <c r="F98" s="158"/>
      <c r="G98" s="194">
        <f t="shared" si="27"/>
        <v>2.6493841993624478E-3</v>
      </c>
      <c r="H98" s="158"/>
      <c r="I98" s="196">
        <f>IF(I85=0,"",G80/I85-1)</f>
        <v>4.8614566424953765E-3</v>
      </c>
      <c r="J98" s="192"/>
      <c r="K98" s="16">
        <f t="shared" si="25"/>
        <v>2024</v>
      </c>
      <c r="L98" s="164"/>
      <c r="M98" s="164">
        <f t="shared" ref="M98" si="38">IF(M83=0,"",M84/M83-1)</f>
        <v>-4.6281626533741793E-3</v>
      </c>
      <c r="N98" s="158"/>
      <c r="O98" s="167">
        <f>IF(O85=0,"",M80/O85-1)</f>
        <v>-8.1317619803359276E-2</v>
      </c>
      <c r="P98" s="179"/>
      <c r="Q98" s="16">
        <v>2024</v>
      </c>
      <c r="R98" s="195" t="str">
        <f>IF(Q84="Forecast","",IF(R83=0,"",R84/R83-1))</f>
        <v/>
      </c>
      <c r="S98" s="195">
        <f t="shared" si="32"/>
        <v>-7.2583167829380901E-3</v>
      </c>
      <c r="T98" s="158"/>
      <c r="U98" s="167">
        <f>IF(U85=0,"",S80/U85-1)</f>
        <v>-8.576214748429245E-2</v>
      </c>
    </row>
    <row r="99" spans="3:21" ht="27" thickBot="1" x14ac:dyDescent="0.3">
      <c r="C99" s="142"/>
      <c r="D99" s="197" t="s">
        <v>41</v>
      </c>
      <c r="E99" s="168"/>
      <c r="F99" s="168"/>
      <c r="G99" s="198">
        <f>IF(G73=0,"",(G84/G73)^(1/($D84-$D73-1))-1)</f>
        <v>2.6391696397420894E-3</v>
      </c>
      <c r="H99" s="168"/>
      <c r="I99" s="199" t="s">
        <v>56</v>
      </c>
      <c r="J99" s="171"/>
      <c r="K99" s="172" t="str">
        <f t="shared" ref="K99" si="39">D99</f>
        <v>Geometric Mean</v>
      </c>
      <c r="L99" s="173">
        <f>IF(L73=0,"",(L77/L73)^(1/($D77-$D73-1))-1)</f>
        <v>-3.6348769435347483E-2</v>
      </c>
      <c r="M99" s="173">
        <f>IF(M73=0,"",(M84/M73)^(1/($D84-$D73-1))-1)</f>
        <v>-1.3037345789785326E-2</v>
      </c>
      <c r="N99" s="168"/>
      <c r="O99" s="174" t="s">
        <v>56</v>
      </c>
      <c r="P99" s="142"/>
      <c r="Q99" s="172" t="str">
        <f t="shared" ref="Q99" si="40">K99</f>
        <v>Geometric Mean</v>
      </c>
      <c r="R99" s="173">
        <f>IF(R73="","",IF(R73=0,"",(R77/R73)^(1/($D77-$D73-1))-1))</f>
        <v>-3.9145457804511063E-2</v>
      </c>
      <c r="S99" s="173">
        <f>IF(S73="","",IF(S73=0,"",(S84/S73)^(1/($D84-$D73-1))-1))</f>
        <v>-1.5635251348857682E-2</v>
      </c>
      <c r="T99" s="168"/>
      <c r="U99" s="174" t="s">
        <v>56</v>
      </c>
    </row>
    <row r="101" spans="3:21" ht="13.9" thickBot="1" x14ac:dyDescent="0.3">
      <c r="Q101" s="168"/>
      <c r="R101" s="168"/>
      <c r="S101" s="168"/>
      <c r="T101" s="168"/>
      <c r="U101" s="168"/>
    </row>
    <row r="102" spans="3:21" ht="13.15" x14ac:dyDescent="0.25">
      <c r="C102" s="3"/>
      <c r="D102" s="4" t="s">
        <v>28</v>
      </c>
      <c r="E102" s="4"/>
      <c r="F102" s="269" t="s">
        <v>15</v>
      </c>
      <c r="G102" s="270"/>
      <c r="H102" s="270"/>
      <c r="I102" s="271"/>
      <c r="K102" s="276" t="str">
        <f>IF(ISBLANK(N69),"",CONCATENATE("Demand (",N69,")"))</f>
        <v>Demand (kWh)</v>
      </c>
      <c r="L102" s="277"/>
      <c r="M102" s="277"/>
      <c r="N102" s="277"/>
      <c r="O102" s="278"/>
      <c r="Q102" s="261" t="str">
        <f>CONCATENATE("Demand (",N69,") per ",LEFT(F71,LEN(F71)-1))</f>
        <v>Demand (kWh) per Customer</v>
      </c>
      <c r="R102" s="262"/>
      <c r="S102" s="262"/>
      <c r="T102" s="262"/>
      <c r="U102" s="263"/>
    </row>
    <row r="103" spans="3:21" ht="40.15" thickBot="1" x14ac:dyDescent="0.3">
      <c r="C103" s="142"/>
      <c r="D103" s="8" t="s">
        <v>55</v>
      </c>
      <c r="E103" s="15"/>
      <c r="F103" s="254"/>
      <c r="G103" s="255"/>
      <c r="H103" s="255"/>
      <c r="I103" s="43"/>
      <c r="K103" s="11"/>
      <c r="L103" s="12" t="s">
        <v>30</v>
      </c>
      <c r="M103" s="12" t="s">
        <v>31</v>
      </c>
      <c r="N103" s="13"/>
      <c r="O103" s="14" t="str">
        <f>M103</f>
        <v>Weather-normalized</v>
      </c>
      <c r="Q103" s="62"/>
      <c r="R103" s="12" t="str">
        <f>L103</f>
        <v>Actual (Weather actual)</v>
      </c>
      <c r="S103" s="12" t="str">
        <f>M103</f>
        <v>Weather-normalized</v>
      </c>
      <c r="T103" s="12"/>
      <c r="U103" s="63" t="str">
        <f>O103</f>
        <v>Weather-normalized</v>
      </c>
    </row>
    <row r="104" spans="3:21" ht="13.15" x14ac:dyDescent="0.25">
      <c r="C104" s="15" t="s">
        <v>32</v>
      </c>
      <c r="D104" s="16">
        <v>2013</v>
      </c>
      <c r="E104" s="179"/>
      <c r="F104" s="48" t="str">
        <f>$F$73</f>
        <v>Actual</v>
      </c>
      <c r="G104" s="64">
        <v>211842738.04187614</v>
      </c>
      <c r="H104" s="145" t="s">
        <v>56</v>
      </c>
      <c r="I104" s="200"/>
      <c r="K104" s="50" t="str">
        <f>K73</f>
        <v>Actual</v>
      </c>
      <c r="L104" s="20"/>
      <c r="M104" s="20"/>
      <c r="N104" s="51" t="str">
        <f>N73</f>
        <v/>
      </c>
      <c r="O104" s="147"/>
      <c r="Q104" s="180" t="str">
        <f>K104</f>
        <v>Actual</v>
      </c>
      <c r="R104" s="158">
        <f>IF(G104=0,"",L104/G104)</f>
        <v>0</v>
      </c>
      <c r="S104" s="144">
        <f>IF(G104=0,"",M104/G104)</f>
        <v>0</v>
      </c>
      <c r="T104" s="144" t="str">
        <f>N104</f>
        <v/>
      </c>
      <c r="U104" s="179" t="str">
        <f>IF(T104="","",IF(I104=0,"",O104/I104))</f>
        <v/>
      </c>
    </row>
    <row r="105" spans="3:21" ht="13.15" x14ac:dyDescent="0.25">
      <c r="C105" s="15" t="s">
        <v>32</v>
      </c>
      <c r="D105" s="16">
        <v>2014</v>
      </c>
      <c r="E105" s="179"/>
      <c r="F105" s="52" t="str">
        <f>$F$74</f>
        <v>Actual</v>
      </c>
      <c r="G105" s="64">
        <v>213303102.72878426</v>
      </c>
      <c r="H105" s="145"/>
      <c r="I105" s="147"/>
      <c r="K105" s="50"/>
      <c r="L105" s="20"/>
      <c r="M105" s="20"/>
      <c r="N105" s="51"/>
      <c r="O105" s="147"/>
      <c r="Q105" s="180"/>
      <c r="R105" s="158"/>
      <c r="S105" s="144"/>
      <c r="T105" s="144"/>
      <c r="U105" s="179"/>
    </row>
    <row r="106" spans="3:21" ht="13.15" x14ac:dyDescent="0.25">
      <c r="C106" s="15" t="s">
        <v>32</v>
      </c>
      <c r="D106" s="16">
        <v>2015</v>
      </c>
      <c r="E106" s="179"/>
      <c r="F106" s="52" t="str">
        <f>$F$75</f>
        <v>Actual</v>
      </c>
      <c r="G106" s="64">
        <v>250146122.49402076</v>
      </c>
      <c r="H106" s="145" t="s">
        <v>57</v>
      </c>
      <c r="I106" s="201">
        <v>252506394</v>
      </c>
      <c r="K106" s="50" t="str">
        <f>K75</f>
        <v>Actual</v>
      </c>
      <c r="L106" s="20"/>
      <c r="M106" s="20"/>
      <c r="N106" s="51" t="str">
        <f>N75</f>
        <v>Board-approved</v>
      </c>
      <c r="O106" s="147"/>
      <c r="Q106" s="180" t="str">
        <f t="shared" ref="Q106:Q115" si="41">K106</f>
        <v>Actual</v>
      </c>
      <c r="R106" s="158">
        <f t="shared" ref="R106:R115" si="42">IF(G106=0,"",L106/G106)</f>
        <v>0</v>
      </c>
      <c r="S106" s="144">
        <f t="shared" ref="S106:S115" si="43">IF(G106=0,"",M106/G106)</f>
        <v>0</v>
      </c>
      <c r="T106" s="144" t="str">
        <f t="shared" ref="T106:T115" si="44">N106</f>
        <v>Board-approved</v>
      </c>
      <c r="U106" s="179">
        <f t="shared" ref="U106:U115" si="45">IF(T106="","",IF(I106=0,"",O106/I106))</f>
        <v>0</v>
      </c>
    </row>
    <row r="107" spans="3:21" ht="13.15" x14ac:dyDescent="0.25">
      <c r="C107" s="15" t="s">
        <v>32</v>
      </c>
      <c r="D107" s="16">
        <v>2016</v>
      </c>
      <c r="E107" s="179"/>
      <c r="F107" s="52" t="str">
        <f>$F$76</f>
        <v>Actual</v>
      </c>
      <c r="G107" s="64">
        <v>262006433.65951169</v>
      </c>
      <c r="H107" s="145" t="s">
        <v>56</v>
      </c>
      <c r="I107" s="65"/>
      <c r="K107" s="50" t="str">
        <f>K76</f>
        <v>Actual</v>
      </c>
      <c r="L107" s="20"/>
      <c r="M107" s="20"/>
      <c r="N107" s="51" t="str">
        <f>N76</f>
        <v/>
      </c>
      <c r="O107" s="21"/>
      <c r="Q107" s="180" t="str">
        <f t="shared" si="41"/>
        <v>Actual</v>
      </c>
      <c r="R107" s="158">
        <f t="shared" si="42"/>
        <v>0</v>
      </c>
      <c r="S107" s="144">
        <f t="shared" si="43"/>
        <v>0</v>
      </c>
      <c r="T107" s="144" t="str">
        <f t="shared" si="44"/>
        <v/>
      </c>
      <c r="U107" s="179" t="str">
        <f t="shared" si="45"/>
        <v/>
      </c>
    </row>
    <row r="108" spans="3:21" ht="13.15" x14ac:dyDescent="0.25">
      <c r="C108" s="15" t="s">
        <v>32</v>
      </c>
      <c r="D108" s="16">
        <v>2017</v>
      </c>
      <c r="E108" s="179"/>
      <c r="F108" s="52" t="str">
        <f>$F$77</f>
        <v>Actual</v>
      </c>
      <c r="G108" s="64">
        <v>273565973.7626996</v>
      </c>
      <c r="H108" s="145" t="s">
        <v>56</v>
      </c>
      <c r="I108" s="147"/>
      <c r="K108" s="50" t="str">
        <f>K77</f>
        <v>Actual</v>
      </c>
      <c r="L108" s="20"/>
      <c r="M108" s="20"/>
      <c r="N108" s="51" t="str">
        <f>N77</f>
        <v/>
      </c>
      <c r="O108" s="147"/>
      <c r="Q108" s="180" t="str">
        <f t="shared" si="41"/>
        <v>Actual</v>
      </c>
      <c r="R108" s="158">
        <f t="shared" si="42"/>
        <v>0</v>
      </c>
      <c r="S108" s="144">
        <f t="shared" si="43"/>
        <v>0</v>
      </c>
      <c r="T108" s="144" t="str">
        <f t="shared" si="44"/>
        <v/>
      </c>
      <c r="U108" s="179" t="str">
        <f t="shared" si="45"/>
        <v/>
      </c>
    </row>
    <row r="109" spans="3:21" ht="13.15" x14ac:dyDescent="0.25">
      <c r="C109" s="15" t="s">
        <v>34</v>
      </c>
      <c r="D109" s="16">
        <v>2018</v>
      </c>
      <c r="E109" s="179"/>
      <c r="F109" s="52" t="str">
        <f>$F$78</f>
        <v>Forecast</v>
      </c>
      <c r="G109" s="100">
        <v>291916202.76502234</v>
      </c>
      <c r="H109" s="145" t="s">
        <v>56</v>
      </c>
      <c r="I109" s="147"/>
      <c r="K109" s="50" t="str">
        <f>K78</f>
        <v>Forecast</v>
      </c>
      <c r="L109" s="20"/>
      <c r="M109" s="20"/>
      <c r="N109" s="51" t="str">
        <f>N78</f>
        <v/>
      </c>
      <c r="O109" s="147"/>
      <c r="Q109" s="180" t="str">
        <f t="shared" si="41"/>
        <v>Forecast</v>
      </c>
      <c r="R109" s="158">
        <f t="shared" si="42"/>
        <v>0</v>
      </c>
      <c r="S109" s="144">
        <f t="shared" si="43"/>
        <v>0</v>
      </c>
      <c r="T109" s="144" t="str">
        <f t="shared" si="44"/>
        <v/>
      </c>
      <c r="U109" s="179" t="str">
        <f t="shared" si="45"/>
        <v/>
      </c>
    </row>
    <row r="110" spans="3:21" ht="13.15" x14ac:dyDescent="0.25">
      <c r="C110" s="15" t="s">
        <v>34</v>
      </c>
      <c r="D110" s="16">
        <v>2019</v>
      </c>
      <c r="E110" s="179"/>
      <c r="F110" s="52" t="str">
        <f>$F$79</f>
        <v>Forecast</v>
      </c>
      <c r="G110" s="100">
        <v>305001252.11706877</v>
      </c>
      <c r="H110" s="145" t="s">
        <v>56</v>
      </c>
      <c r="I110" s="147"/>
      <c r="K110" s="50" t="str">
        <f>K83</f>
        <v>Forecast</v>
      </c>
      <c r="L110" s="202"/>
      <c r="M110" s="203"/>
      <c r="N110" s="51" t="str">
        <f>N83</f>
        <v/>
      </c>
      <c r="O110" s="147"/>
      <c r="Q110" s="180" t="str">
        <f t="shared" si="41"/>
        <v>Forecast</v>
      </c>
      <c r="R110" s="158">
        <f t="shared" si="42"/>
        <v>0</v>
      </c>
      <c r="S110" s="144">
        <f t="shared" si="43"/>
        <v>0</v>
      </c>
      <c r="T110" s="144" t="str">
        <f t="shared" si="44"/>
        <v/>
      </c>
      <c r="U110" s="179" t="str">
        <f t="shared" si="45"/>
        <v/>
      </c>
    </row>
    <row r="111" spans="3:21" ht="13.15" x14ac:dyDescent="0.25">
      <c r="C111" s="15" t="s">
        <v>36</v>
      </c>
      <c r="D111" s="16">
        <v>2020</v>
      </c>
      <c r="E111" s="179"/>
      <c r="F111" s="52" t="str">
        <f>$F$80</f>
        <v>Forecast</v>
      </c>
      <c r="G111" s="100">
        <v>315807308.7166667</v>
      </c>
      <c r="H111" s="145"/>
      <c r="I111" s="147"/>
      <c r="K111" s="50"/>
      <c r="L111" s="202"/>
      <c r="M111" s="203"/>
      <c r="N111" s="51"/>
      <c r="O111" s="147"/>
      <c r="Q111" s="204"/>
      <c r="R111" s="158"/>
      <c r="S111" s="144"/>
      <c r="T111" s="144"/>
      <c r="U111" s="179"/>
    </row>
    <row r="112" spans="3:21" ht="13.15" x14ac:dyDescent="0.25">
      <c r="C112" s="15" t="s">
        <v>36</v>
      </c>
      <c r="D112" s="16">
        <v>2021</v>
      </c>
      <c r="E112" s="179"/>
      <c r="F112" s="52" t="str">
        <f>$F$81</f>
        <v>Forecast</v>
      </c>
      <c r="G112" s="100">
        <v>326944705.67833334</v>
      </c>
      <c r="H112" s="145"/>
      <c r="I112" s="147"/>
      <c r="K112" s="50"/>
      <c r="L112" s="202"/>
      <c r="M112" s="203"/>
      <c r="N112" s="51"/>
      <c r="O112" s="147"/>
      <c r="Q112" s="204"/>
      <c r="R112" s="158"/>
      <c r="S112" s="144"/>
      <c r="T112" s="144"/>
      <c r="U112" s="179"/>
    </row>
    <row r="113" spans="3:21" ht="13.15" x14ac:dyDescent="0.25">
      <c r="C113" s="15" t="s">
        <v>36</v>
      </c>
      <c r="D113" s="16">
        <v>2022</v>
      </c>
      <c r="E113" s="179"/>
      <c r="F113" s="52" t="str">
        <f>$F$82</f>
        <v>Forecast</v>
      </c>
      <c r="G113" s="100">
        <v>335877177.06</v>
      </c>
      <c r="H113" s="145"/>
      <c r="I113" s="147"/>
      <c r="K113" s="50"/>
      <c r="L113" s="202"/>
      <c r="M113" s="203"/>
      <c r="N113" s="51"/>
      <c r="O113" s="147"/>
      <c r="Q113" s="204"/>
      <c r="R113" s="158"/>
      <c r="S113" s="144"/>
      <c r="T113" s="144"/>
      <c r="U113" s="179"/>
    </row>
    <row r="114" spans="3:21" ht="13.15" x14ac:dyDescent="0.25">
      <c r="C114" s="15" t="s">
        <v>36</v>
      </c>
      <c r="D114" s="16">
        <v>2023</v>
      </c>
      <c r="E114" s="179"/>
      <c r="F114" s="52" t="str">
        <f>$F$83</f>
        <v>Forecast</v>
      </c>
      <c r="G114" s="100">
        <v>351046981.11500001</v>
      </c>
      <c r="H114" s="145"/>
      <c r="I114" s="147"/>
      <c r="K114" s="50"/>
      <c r="L114" s="202"/>
      <c r="M114" s="203"/>
      <c r="N114" s="51"/>
      <c r="O114" s="147"/>
      <c r="Q114" s="204"/>
      <c r="R114" s="158"/>
      <c r="S114" s="144"/>
      <c r="T114" s="144"/>
      <c r="U114" s="179"/>
    </row>
    <row r="115" spans="3:21" ht="13.9" thickBot="1" x14ac:dyDescent="0.3">
      <c r="C115" s="22" t="s">
        <v>36</v>
      </c>
      <c r="D115" s="23">
        <v>2024</v>
      </c>
      <c r="E115" s="142"/>
      <c r="F115" s="53" t="str">
        <f>$F$84</f>
        <v>Forecast</v>
      </c>
      <c r="G115" s="101">
        <v>365837981.59999996</v>
      </c>
      <c r="H115" s="150" t="s">
        <v>56</v>
      </c>
      <c r="I115" s="152"/>
      <c r="K115" s="55" t="str">
        <f>K84</f>
        <v>Forecast</v>
      </c>
      <c r="L115" s="205"/>
      <c r="M115" s="206"/>
      <c r="N115" s="56" t="str">
        <f>N84</f>
        <v/>
      </c>
      <c r="O115" s="152"/>
      <c r="Q115" s="207" t="str">
        <f t="shared" si="41"/>
        <v>Forecast</v>
      </c>
      <c r="R115" s="149">
        <f t="shared" si="42"/>
        <v>0</v>
      </c>
      <c r="S115" s="149">
        <f t="shared" si="43"/>
        <v>0</v>
      </c>
      <c r="T115" s="149" t="str">
        <f t="shared" si="44"/>
        <v/>
      </c>
      <c r="U115" s="142" t="str">
        <f t="shared" si="45"/>
        <v/>
      </c>
    </row>
    <row r="116" spans="3:21" ht="13.9" thickBot="1" x14ac:dyDescent="0.3">
      <c r="C116" s="57"/>
      <c r="I116" s="28">
        <f>SUM(I104:I110)</f>
        <v>252506394</v>
      </c>
      <c r="J116" s="158"/>
      <c r="O116" s="28">
        <f>SUM(O104:O110)</f>
        <v>0</v>
      </c>
      <c r="U116" s="28">
        <f>SUM(U104:U110)</f>
        <v>0</v>
      </c>
    </row>
    <row r="117" spans="3:21" ht="39" customHeight="1" thickBot="1" x14ac:dyDescent="0.3">
      <c r="C117" s="58" t="s">
        <v>37</v>
      </c>
      <c r="D117" s="59" t="s">
        <v>38</v>
      </c>
      <c r="E117" s="117"/>
      <c r="F117" s="117"/>
      <c r="G117" s="117" t="s">
        <v>39</v>
      </c>
      <c r="H117" s="117"/>
      <c r="I117" s="34" t="str">
        <f>I86</f>
        <v>Test Year Versus Board-approved</v>
      </c>
      <c r="J117" s="67"/>
      <c r="K117" s="32" t="s">
        <v>38</v>
      </c>
      <c r="L117" s="264" t="s">
        <v>39</v>
      </c>
      <c r="M117" s="264"/>
      <c r="N117" s="117"/>
      <c r="O117" s="34" t="str">
        <f>I117</f>
        <v>Test Year Versus Board-approved</v>
      </c>
      <c r="P117" s="68"/>
      <c r="Q117" s="32" t="s">
        <v>38</v>
      </c>
      <c r="R117" s="264" t="s">
        <v>39</v>
      </c>
      <c r="S117" s="264"/>
      <c r="T117" s="117"/>
      <c r="U117" s="34" t="str">
        <f>O117</f>
        <v>Test Year Versus Board-approved</v>
      </c>
    </row>
    <row r="118" spans="3:21" ht="13.15" x14ac:dyDescent="0.25">
      <c r="C118" s="179"/>
      <c r="D118" s="69">
        <v>2013</v>
      </c>
      <c r="E118" s="155"/>
      <c r="F118" s="158"/>
      <c r="G118" s="190"/>
      <c r="H118" s="158"/>
      <c r="I118" s="191"/>
      <c r="J118" s="179"/>
      <c r="K118" s="16">
        <f>D118</f>
        <v>2013</v>
      </c>
      <c r="L118" s="160"/>
      <c r="M118" s="160"/>
      <c r="N118" s="158"/>
      <c r="O118" s="208"/>
      <c r="P118" s="179"/>
      <c r="Q118" s="16">
        <f>K118</f>
        <v>2013</v>
      </c>
      <c r="R118" s="193"/>
      <c r="S118" s="193"/>
      <c r="T118" s="158"/>
      <c r="U118" s="147"/>
    </row>
    <row r="119" spans="3:21" ht="13.15" x14ac:dyDescent="0.25">
      <c r="C119" s="179"/>
      <c r="D119" s="61">
        <v>2014</v>
      </c>
      <c r="E119" s="158"/>
      <c r="F119" s="158"/>
      <c r="G119" s="194">
        <f>IF(G104=0,"",G105/G104-1)</f>
        <v>6.893626377787232E-3</v>
      </c>
      <c r="H119" s="158"/>
      <c r="I119" s="191"/>
      <c r="J119" s="179"/>
      <c r="K119" s="16"/>
      <c r="L119" s="160"/>
      <c r="M119" s="160"/>
      <c r="N119" s="158"/>
      <c r="O119" s="208"/>
      <c r="P119" s="179"/>
      <c r="Q119" s="16"/>
      <c r="R119" s="193"/>
      <c r="S119" s="193"/>
      <c r="T119" s="158"/>
      <c r="U119" s="147"/>
    </row>
    <row r="120" spans="3:21" ht="13.15" x14ac:dyDescent="0.25">
      <c r="C120" s="209" t="s">
        <v>69</v>
      </c>
      <c r="D120" s="61">
        <v>2015</v>
      </c>
      <c r="E120" s="158"/>
      <c r="F120" s="158"/>
      <c r="G120" s="194">
        <f t="shared" ref="G120:G129" si="46">IF(G105=0,"",G106/G105-1)</f>
        <v>0.17272613147162019</v>
      </c>
      <c r="H120" s="158"/>
      <c r="I120" s="191"/>
      <c r="J120" s="179"/>
      <c r="K120" s="16">
        <f t="shared" ref="K120:K130" si="47">D120</f>
        <v>2015</v>
      </c>
      <c r="L120" s="164" t="str">
        <f>IF(L104=0,"",L106/L104-1)</f>
        <v/>
      </c>
      <c r="M120" s="164" t="str">
        <f>IF(M104=0,"",M106/M104-1)</f>
        <v/>
      </c>
      <c r="N120" s="158"/>
      <c r="O120" s="208"/>
      <c r="P120" s="179"/>
      <c r="Q120" s="16">
        <f t="shared" ref="Q120:Q130" si="48">K120</f>
        <v>2015</v>
      </c>
      <c r="R120" s="195" t="str">
        <f>IF(R104="","",IF(R104=0,"",R106/R104-1))</f>
        <v/>
      </c>
      <c r="S120" s="195" t="str">
        <f>IF(S104="","",IF(S104=0,"",S106/S104-1))</f>
        <v/>
      </c>
      <c r="T120" s="158"/>
      <c r="U120" s="147"/>
    </row>
    <row r="121" spans="3:21" ht="13.15" x14ac:dyDescent="0.25">
      <c r="C121" s="179"/>
      <c r="D121" s="70">
        <v>2016</v>
      </c>
      <c r="E121" s="158"/>
      <c r="F121" s="158"/>
      <c r="G121" s="194">
        <f t="shared" si="46"/>
        <v>4.7413531927821273E-2</v>
      </c>
      <c r="H121" s="158"/>
      <c r="I121" s="191"/>
      <c r="J121" s="179"/>
      <c r="K121" s="16">
        <f t="shared" si="47"/>
        <v>2016</v>
      </c>
      <c r="L121" s="164" t="str">
        <f t="shared" ref="L121:M123" si="49">IF(L106=0,"",L107/L106-1)</f>
        <v/>
      </c>
      <c r="M121" s="164" t="str">
        <f t="shared" si="49"/>
        <v/>
      </c>
      <c r="N121" s="158"/>
      <c r="O121" s="208"/>
      <c r="P121" s="179"/>
      <c r="Q121" s="16">
        <f t="shared" si="48"/>
        <v>2016</v>
      </c>
      <c r="R121" s="195" t="str">
        <f t="shared" ref="R121:S123" si="50">IF(R106="","",IF(R106=0,"",R107/R106-1))</f>
        <v/>
      </c>
      <c r="S121" s="195" t="str">
        <f t="shared" si="50"/>
        <v/>
      </c>
      <c r="T121" s="158"/>
      <c r="U121" s="147"/>
    </row>
    <row r="122" spans="3:21" ht="13.15" x14ac:dyDescent="0.25">
      <c r="C122" s="179"/>
      <c r="D122" s="61">
        <v>2017</v>
      </c>
      <c r="E122" s="158"/>
      <c r="F122" s="158"/>
      <c r="G122" s="194">
        <f t="shared" si="46"/>
        <v>4.4119298681840835E-2</v>
      </c>
      <c r="H122" s="158"/>
      <c r="I122" s="191"/>
      <c r="J122" s="179"/>
      <c r="K122" s="16">
        <f t="shared" si="47"/>
        <v>2017</v>
      </c>
      <c r="L122" s="164" t="str">
        <f t="shared" si="49"/>
        <v/>
      </c>
      <c r="M122" s="164" t="str">
        <f t="shared" si="49"/>
        <v/>
      </c>
      <c r="N122" s="158"/>
      <c r="O122" s="208"/>
      <c r="P122" s="179"/>
      <c r="Q122" s="16">
        <f t="shared" si="48"/>
        <v>2017</v>
      </c>
      <c r="R122" s="195" t="str">
        <f t="shared" si="50"/>
        <v/>
      </c>
      <c r="S122" s="195" t="str">
        <f t="shared" si="50"/>
        <v/>
      </c>
      <c r="T122" s="158"/>
      <c r="U122" s="147"/>
    </row>
    <row r="123" spans="3:21" ht="13.15" x14ac:dyDescent="0.25">
      <c r="C123" s="179"/>
      <c r="D123" s="61">
        <v>2018</v>
      </c>
      <c r="E123" s="158"/>
      <c r="F123" s="158"/>
      <c r="G123" s="194">
        <f t="shared" si="46"/>
        <v>6.7077892582651177E-2</v>
      </c>
      <c r="H123" s="158"/>
      <c r="I123" s="191"/>
      <c r="J123" s="179"/>
      <c r="K123" s="16">
        <f t="shared" si="47"/>
        <v>2018</v>
      </c>
      <c r="L123" s="164" t="str">
        <f t="shared" si="49"/>
        <v/>
      </c>
      <c r="M123" s="164" t="str">
        <f t="shared" si="49"/>
        <v/>
      </c>
      <c r="N123" s="158"/>
      <c r="O123" s="208"/>
      <c r="P123" s="179"/>
      <c r="Q123" s="16">
        <f t="shared" si="48"/>
        <v>2018</v>
      </c>
      <c r="R123" s="195" t="str">
        <f t="shared" si="50"/>
        <v/>
      </c>
      <c r="S123" s="195" t="str">
        <f t="shared" si="50"/>
        <v/>
      </c>
      <c r="T123" s="158"/>
      <c r="U123" s="147"/>
    </row>
    <row r="124" spans="3:21" ht="13.15" x14ac:dyDescent="0.25">
      <c r="C124" s="179"/>
      <c r="D124" s="61">
        <v>2019</v>
      </c>
      <c r="E124" s="158"/>
      <c r="F124" s="158"/>
      <c r="G124" s="194">
        <f t="shared" si="46"/>
        <v>4.4824676493134596E-2</v>
      </c>
      <c r="H124" s="158"/>
      <c r="I124" s="191"/>
      <c r="J124" s="179"/>
      <c r="K124" s="16">
        <f t="shared" si="47"/>
        <v>2019</v>
      </c>
      <c r="L124" s="164" t="str">
        <f>IF(K110="Forecast","",IF(L109=0,"",L110/L109-1))</f>
        <v/>
      </c>
      <c r="M124" s="164" t="str">
        <f>IF(M109=0,"",M110/M109-1)</f>
        <v/>
      </c>
      <c r="N124" s="158"/>
      <c r="O124" s="208"/>
      <c r="P124" s="179"/>
      <c r="Q124" s="16">
        <f t="shared" si="48"/>
        <v>2019</v>
      </c>
      <c r="R124" s="195" t="str">
        <f>IF(Q110="Forecast","",IF(R109=0,"",R110/R109-1))</f>
        <v/>
      </c>
      <c r="S124" s="195" t="str">
        <f>IF(S109="","",IF(S109=0,"",S110/S109-1))</f>
        <v/>
      </c>
      <c r="T124" s="158"/>
      <c r="U124" s="147"/>
    </row>
    <row r="125" spans="3:21" ht="13.15" x14ac:dyDescent="0.25">
      <c r="C125" s="179"/>
      <c r="D125" s="61">
        <v>2020</v>
      </c>
      <c r="E125" s="158"/>
      <c r="F125" s="158"/>
      <c r="G125" s="194">
        <f t="shared" si="46"/>
        <v>3.5429548320182747E-2</v>
      </c>
      <c r="H125" s="158"/>
      <c r="I125" s="191"/>
      <c r="J125" s="179"/>
      <c r="K125" s="16"/>
      <c r="L125" s="164"/>
      <c r="M125" s="164"/>
      <c r="N125" s="158"/>
      <c r="O125" s="208"/>
      <c r="P125" s="179"/>
      <c r="Q125" s="16"/>
      <c r="R125" s="195"/>
      <c r="S125" s="195"/>
      <c r="T125" s="158"/>
      <c r="U125" s="147"/>
    </row>
    <row r="126" spans="3:21" ht="13.15" x14ac:dyDescent="0.25">
      <c r="C126" s="179"/>
      <c r="D126" s="61">
        <v>2021</v>
      </c>
      <c r="E126" s="158"/>
      <c r="F126" s="158"/>
      <c r="G126" s="194">
        <f t="shared" si="46"/>
        <v>3.5266431948409505E-2</v>
      </c>
      <c r="H126" s="158"/>
      <c r="I126" s="191"/>
      <c r="J126" s="179"/>
      <c r="K126" s="16"/>
      <c r="L126" s="164"/>
      <c r="M126" s="164"/>
      <c r="N126" s="158"/>
      <c r="O126" s="208"/>
      <c r="P126" s="179"/>
      <c r="Q126" s="16"/>
      <c r="R126" s="195"/>
      <c r="S126" s="195"/>
      <c r="T126" s="158"/>
      <c r="U126" s="147"/>
    </row>
    <row r="127" spans="3:21" ht="13.15" x14ac:dyDescent="0.25">
      <c r="C127" s="179"/>
      <c r="D127" s="61">
        <v>2022</v>
      </c>
      <c r="E127" s="158"/>
      <c r="F127" s="158"/>
      <c r="G127" s="194">
        <f t="shared" si="46"/>
        <v>2.7321046117366743E-2</v>
      </c>
      <c r="H127" s="158"/>
      <c r="I127" s="191"/>
      <c r="J127" s="179"/>
      <c r="K127" s="16"/>
      <c r="L127" s="164"/>
      <c r="M127" s="164"/>
      <c r="N127" s="158"/>
      <c r="O127" s="208"/>
      <c r="P127" s="179"/>
      <c r="Q127" s="16"/>
      <c r="R127" s="195"/>
      <c r="S127" s="195"/>
      <c r="T127" s="158"/>
      <c r="U127" s="147"/>
    </row>
    <row r="128" spans="3:21" ht="13.15" x14ac:dyDescent="0.25">
      <c r="C128" s="179"/>
      <c r="D128" s="61">
        <v>2023</v>
      </c>
      <c r="E128" s="158"/>
      <c r="F128" s="158"/>
      <c r="G128" s="194">
        <f t="shared" si="46"/>
        <v>4.5164736073419309E-2</v>
      </c>
      <c r="H128" s="158"/>
      <c r="I128" s="191"/>
      <c r="J128" s="179"/>
      <c r="K128" s="16"/>
      <c r="L128" s="164"/>
      <c r="M128" s="164"/>
      <c r="N128" s="158"/>
      <c r="O128" s="208"/>
      <c r="P128" s="179"/>
      <c r="Q128" s="16"/>
      <c r="R128" s="195"/>
      <c r="S128" s="195"/>
      <c r="T128" s="158"/>
      <c r="U128" s="147"/>
    </row>
    <row r="129" spans="2:22" ht="13.15" x14ac:dyDescent="0.25">
      <c r="C129" s="179"/>
      <c r="D129" s="70">
        <f>D115</f>
        <v>2024</v>
      </c>
      <c r="E129" s="158"/>
      <c r="F129" s="158"/>
      <c r="G129" s="194">
        <f t="shared" si="46"/>
        <v>4.2133962918640133E-2</v>
      </c>
      <c r="H129" s="158"/>
      <c r="I129" s="196">
        <f>IF(I116=0,"",G111/I116-1)</f>
        <v>0.25069034377270749</v>
      </c>
      <c r="J129" s="179"/>
      <c r="K129" s="16">
        <f t="shared" si="47"/>
        <v>2024</v>
      </c>
      <c r="L129" s="164" t="str">
        <f>IF(K115="Forecast","",IF(L110=0,"",L115/L110-1))</f>
        <v/>
      </c>
      <c r="M129" s="164" t="str">
        <f>IF(M110=0,"",M115/M110-1)</f>
        <v/>
      </c>
      <c r="N129" s="158"/>
      <c r="O129" s="210" t="str">
        <f>IF(O116=0,"",M115/O116-1)</f>
        <v/>
      </c>
      <c r="P129" s="179"/>
      <c r="Q129" s="16">
        <f t="shared" si="48"/>
        <v>2024</v>
      </c>
      <c r="R129" s="195" t="str">
        <f>IF(Q115="Forecast","",IF(R110=0,"",R115/R110-1))</f>
        <v/>
      </c>
      <c r="S129" s="195" t="str">
        <f>IF(S110="","",IF(S110=0,"",S115/S110-1))</f>
        <v/>
      </c>
      <c r="T129" s="158"/>
      <c r="U129" s="167" t="str">
        <f>IF(U116=0,"",S115/U116-1)</f>
        <v/>
      </c>
    </row>
    <row r="130" spans="2:22" ht="27" thickBot="1" x14ac:dyDescent="0.3">
      <c r="C130" s="142"/>
      <c r="D130" s="197" t="s">
        <v>41</v>
      </c>
      <c r="E130" s="168"/>
      <c r="F130" s="168"/>
      <c r="G130" s="198">
        <f>IF(G104=0,"",(G115/G104)^(1/($D115-$D104-1))-1)</f>
        <v>5.6154663751734502E-2</v>
      </c>
      <c r="H130" s="168"/>
      <c r="I130" s="174" t="s">
        <v>56</v>
      </c>
      <c r="J130" s="179"/>
      <c r="K130" s="172" t="str">
        <f t="shared" si="47"/>
        <v>Geometric Mean</v>
      </c>
      <c r="L130" s="173" t="str">
        <f>IF(L104=0,"",(L109/L104)^(1/($D109-$D104-1))-1)</f>
        <v/>
      </c>
      <c r="M130" s="173" t="str">
        <f>IF(M104=0,"",(M115/M104)^(1/($D115-$D104-1))-1)</f>
        <v/>
      </c>
      <c r="N130" s="168"/>
      <c r="O130" s="174" t="s">
        <v>56</v>
      </c>
      <c r="P130" s="142"/>
      <c r="Q130" s="172" t="str">
        <f t="shared" si="48"/>
        <v>Geometric Mean</v>
      </c>
      <c r="R130" s="211" t="str">
        <f>IF(R104="","",IF(R104=0,"",(R109/R104)^(1/($D109-$D104-1))-1))</f>
        <v/>
      </c>
      <c r="S130" s="173" t="str">
        <f>IF(S104="","",IF(S104=0,"",(S115/S104)^(1/($D115-$D104-1))-1))</f>
        <v/>
      </c>
      <c r="T130" s="168"/>
      <c r="U130" s="174" t="s">
        <v>56</v>
      </c>
    </row>
    <row r="131" spans="2:22" ht="13.9" thickBot="1" x14ac:dyDescent="0.3"/>
    <row r="132" spans="2:22" ht="13.9" thickBot="1" x14ac:dyDescent="0.3">
      <c r="B132" s="39">
        <v>2</v>
      </c>
      <c r="C132" s="40" t="s">
        <v>43</v>
      </c>
      <c r="D132" s="258" t="s">
        <v>58</v>
      </c>
      <c r="E132" s="259"/>
      <c r="F132" s="260"/>
      <c r="G132" s="176"/>
      <c r="H132" s="41" t="s">
        <v>45</v>
      </c>
      <c r="N132" s="177" t="s">
        <v>46</v>
      </c>
      <c r="O132" s="178"/>
      <c r="P132" s="178"/>
      <c r="Q132" s="178"/>
      <c r="R132" s="178"/>
      <c r="S132" s="178"/>
      <c r="T132" s="178"/>
      <c r="U132" s="178"/>
    </row>
    <row r="133" spans="2:22" ht="13.9" thickBot="1" x14ac:dyDescent="0.3">
      <c r="Q133" s="168"/>
      <c r="R133" s="168"/>
      <c r="S133" s="168"/>
      <c r="T133" s="168"/>
      <c r="U133" s="168"/>
    </row>
    <row r="134" spans="2:22" ht="13.15" x14ac:dyDescent="0.25">
      <c r="C134" s="3"/>
      <c r="D134" s="4" t="s">
        <v>28</v>
      </c>
      <c r="E134" s="4"/>
      <c r="F134" s="265" t="s">
        <v>47</v>
      </c>
      <c r="G134" s="266"/>
      <c r="H134" s="266"/>
      <c r="I134" s="267"/>
      <c r="J134" s="4"/>
      <c r="K134" s="276" t="s">
        <v>29</v>
      </c>
      <c r="L134" s="277"/>
      <c r="M134" s="277"/>
      <c r="N134" s="277"/>
      <c r="O134" s="278"/>
      <c r="P134" s="5"/>
      <c r="Q134" s="261" t="str">
        <f>CONCATENATE("Consumption (kWh) per ",LEFT(F134,LEN(F134)-1))</f>
        <v>Consumption (kWh) per Customer</v>
      </c>
      <c r="R134" s="262"/>
      <c r="S134" s="262"/>
      <c r="T134" s="262"/>
      <c r="U134" s="263"/>
      <c r="V134" s="42"/>
    </row>
    <row r="135" spans="2:22" ht="40.15" thickBot="1" x14ac:dyDescent="0.3">
      <c r="C135" s="142"/>
      <c r="D135" s="8" t="s">
        <v>55</v>
      </c>
      <c r="E135" s="15"/>
      <c r="F135" s="254"/>
      <c r="G135" s="255"/>
      <c r="H135" s="268"/>
      <c r="I135" s="43"/>
      <c r="J135" s="15"/>
      <c r="K135" s="11"/>
      <c r="L135" s="12" t="s">
        <v>30</v>
      </c>
      <c r="M135" s="12" t="s">
        <v>31</v>
      </c>
      <c r="N135" s="13"/>
      <c r="O135" s="14" t="s">
        <v>31</v>
      </c>
      <c r="P135" s="15"/>
      <c r="Q135" s="44"/>
      <c r="R135" s="45" t="str">
        <f>L135</f>
        <v>Actual (Weather actual)</v>
      </c>
      <c r="S135" s="46" t="str">
        <f>M135</f>
        <v>Weather-normalized</v>
      </c>
      <c r="T135" s="46"/>
      <c r="U135" s="47" t="str">
        <f>O135</f>
        <v>Weather-normalized</v>
      </c>
      <c r="V135" s="42"/>
    </row>
    <row r="136" spans="2:22" ht="13.15" x14ac:dyDescent="0.25">
      <c r="C136" s="15" t="s">
        <v>32</v>
      </c>
      <c r="D136" s="16">
        <v>2013</v>
      </c>
      <c r="E136" s="179"/>
      <c r="F136" s="48" t="str">
        <f>$F$73</f>
        <v>Actual</v>
      </c>
      <c r="G136" s="49">
        <v>36156</v>
      </c>
      <c r="H136" s="146" t="s">
        <v>56</v>
      </c>
      <c r="I136" s="147"/>
      <c r="J136" s="179"/>
      <c r="K136" s="48" t="str">
        <f>$F$73</f>
        <v>Actual</v>
      </c>
      <c r="L136" s="71">
        <v>133317284.88575467</v>
      </c>
      <c r="M136" s="71">
        <v>130463404.32702991</v>
      </c>
      <c r="N136" s="51" t="str">
        <f>H136</f>
        <v/>
      </c>
      <c r="O136" s="147"/>
      <c r="P136" s="179"/>
      <c r="Q136" s="48" t="str">
        <f>$F$73</f>
        <v>Actual</v>
      </c>
      <c r="R136" s="181">
        <f>IF(G136=0,"",L136/G136)</f>
        <v>3687.2797014535531</v>
      </c>
      <c r="S136" s="182">
        <f>IF(G136=0,"",M136/G136)</f>
        <v>3608.3472819733906</v>
      </c>
      <c r="T136" s="158" t="str">
        <f>N136</f>
        <v/>
      </c>
      <c r="U136" s="158" t="str">
        <f>IF(T136="","",IF(I136=0,"",O136/I136))</f>
        <v/>
      </c>
      <c r="V136" s="144"/>
    </row>
    <row r="137" spans="2:22" ht="13.15" x14ac:dyDescent="0.25">
      <c r="C137" s="15" t="s">
        <v>32</v>
      </c>
      <c r="D137" s="16">
        <v>2014</v>
      </c>
      <c r="E137" s="179"/>
      <c r="F137" s="52" t="str">
        <f>$F$74</f>
        <v>Actual</v>
      </c>
      <c r="G137" s="49">
        <v>43022</v>
      </c>
      <c r="H137" s="146"/>
      <c r="I137" s="147"/>
      <c r="J137" s="179"/>
      <c r="K137" s="52" t="str">
        <f>$F$74</f>
        <v>Actual</v>
      </c>
      <c r="L137" s="71">
        <v>158440480.73229247</v>
      </c>
      <c r="M137" s="71">
        <v>154703464.07273656</v>
      </c>
      <c r="N137" s="51"/>
      <c r="O137" s="147"/>
      <c r="P137" s="179"/>
      <c r="Q137" s="52" t="str">
        <f>$F$74</f>
        <v>Actual</v>
      </c>
      <c r="R137" s="181">
        <f t="shared" ref="R137:R140" si="51">IF(G137=0,"",L137/G137)</f>
        <v>3682.7781305446624</v>
      </c>
      <c r="S137" s="182">
        <f t="shared" ref="S137:S147" si="52">IF(G137=0,"",M137/G137)</f>
        <v>3595.9152078642687</v>
      </c>
      <c r="T137" s="158"/>
      <c r="U137" s="158" t="str">
        <f t="shared" ref="U137:U147" si="53">IF(T137="","",IF(I137=0,"",O137/I137))</f>
        <v/>
      </c>
      <c r="V137" s="144"/>
    </row>
    <row r="138" spans="2:22" ht="13.15" x14ac:dyDescent="0.25">
      <c r="C138" s="15" t="s">
        <v>32</v>
      </c>
      <c r="D138" s="16">
        <v>2015</v>
      </c>
      <c r="E138" s="179"/>
      <c r="F138" s="52" t="str">
        <f>$F$75</f>
        <v>Actual</v>
      </c>
      <c r="G138" s="49">
        <v>54516</v>
      </c>
      <c r="H138" s="146" t="s">
        <v>57</v>
      </c>
      <c r="I138" s="183">
        <v>54122</v>
      </c>
      <c r="J138" s="179"/>
      <c r="K138" s="52" t="str">
        <f>$F$75</f>
        <v>Actual</v>
      </c>
      <c r="L138" s="71">
        <v>203724686.06732285</v>
      </c>
      <c r="M138" s="71">
        <v>202105727.13479215</v>
      </c>
      <c r="N138" s="51" t="str">
        <f t="shared" ref="N138:N147" si="54">H138</f>
        <v>Board-approved</v>
      </c>
      <c r="O138" s="183">
        <v>213116822.08693662</v>
      </c>
      <c r="P138" s="179"/>
      <c r="Q138" s="52" t="str">
        <f>$F$75</f>
        <v>Actual</v>
      </c>
      <c r="R138" s="181">
        <f t="shared" si="51"/>
        <v>3736.9705419935954</v>
      </c>
      <c r="S138" s="182">
        <f t="shared" si="52"/>
        <v>3707.2735918774697</v>
      </c>
      <c r="T138" s="158" t="str">
        <f t="shared" ref="T138:T147" si="55">N138</f>
        <v>Board-approved</v>
      </c>
      <c r="U138" s="182">
        <f t="shared" si="53"/>
        <v>3937.7115052462332</v>
      </c>
      <c r="V138" s="144"/>
    </row>
    <row r="139" spans="2:22" ht="13.15" x14ac:dyDescent="0.25">
      <c r="C139" s="15" t="s">
        <v>32</v>
      </c>
      <c r="D139" s="16">
        <v>2016</v>
      </c>
      <c r="E139" s="179"/>
      <c r="F139" s="52" t="str">
        <f>$F$76</f>
        <v>Actual</v>
      </c>
      <c r="G139" s="49">
        <v>65685</v>
      </c>
      <c r="H139" s="146" t="s">
        <v>56</v>
      </c>
      <c r="I139" s="147"/>
      <c r="J139" s="179"/>
      <c r="K139" s="52" t="str">
        <f>$F$76</f>
        <v>Actual</v>
      </c>
      <c r="L139" s="71">
        <v>231489090.91980347</v>
      </c>
      <c r="M139" s="71">
        <v>230324614.30859655</v>
      </c>
      <c r="N139" s="51" t="str">
        <f t="shared" si="54"/>
        <v/>
      </c>
      <c r="O139" s="147"/>
      <c r="P139" s="179"/>
      <c r="Q139" s="52" t="str">
        <f>$F$76</f>
        <v>Actual</v>
      </c>
      <c r="R139" s="181">
        <f t="shared" si="51"/>
        <v>3524.2306602695207</v>
      </c>
      <c r="S139" s="182">
        <f t="shared" si="52"/>
        <v>3506.5024634025508</v>
      </c>
      <c r="T139" s="158" t="str">
        <f t="shared" si="55"/>
        <v/>
      </c>
      <c r="U139" s="158" t="str">
        <f t="shared" si="53"/>
        <v/>
      </c>
      <c r="V139" s="144"/>
    </row>
    <row r="140" spans="2:22" ht="13.15" x14ac:dyDescent="0.25">
      <c r="C140" s="15" t="s">
        <v>32</v>
      </c>
      <c r="D140" s="16">
        <v>2017</v>
      </c>
      <c r="E140" s="179"/>
      <c r="F140" s="52" t="str">
        <f>$F$77</f>
        <v>Actual</v>
      </c>
      <c r="G140" s="49">
        <v>71041</v>
      </c>
      <c r="H140" s="146" t="s">
        <v>56</v>
      </c>
      <c r="I140" s="147"/>
      <c r="J140" s="179"/>
      <c r="K140" s="52" t="str">
        <f>$F$77</f>
        <v>Actual</v>
      </c>
      <c r="L140" s="71">
        <v>243307958.44868138</v>
      </c>
      <c r="M140" s="71">
        <v>245098021.74895817</v>
      </c>
      <c r="N140" s="51" t="str">
        <f t="shared" si="54"/>
        <v/>
      </c>
      <c r="O140" s="147"/>
      <c r="P140" s="179"/>
      <c r="Q140" s="52" t="str">
        <f>$F$77</f>
        <v>Actual</v>
      </c>
      <c r="R140" s="181">
        <f t="shared" si="51"/>
        <v>3424.8948979980769</v>
      </c>
      <c r="S140" s="182">
        <f t="shared" si="52"/>
        <v>3450.0925064252779</v>
      </c>
      <c r="T140" s="158" t="str">
        <f t="shared" si="55"/>
        <v/>
      </c>
      <c r="U140" s="158" t="str">
        <f t="shared" si="53"/>
        <v/>
      </c>
      <c r="V140" s="144"/>
    </row>
    <row r="141" spans="2:22" ht="13.15" x14ac:dyDescent="0.25">
      <c r="C141" s="15" t="s">
        <v>34</v>
      </c>
      <c r="D141" s="16">
        <v>2018</v>
      </c>
      <c r="E141" s="179"/>
      <c r="F141" s="52" t="str">
        <f>$F$78</f>
        <v>Forecast</v>
      </c>
      <c r="G141" s="49">
        <v>75371</v>
      </c>
      <c r="H141" s="146"/>
      <c r="I141" s="147"/>
      <c r="J141" s="179"/>
      <c r="K141" s="52" t="str">
        <f>$F$78</f>
        <v>Forecast</v>
      </c>
      <c r="L141" s="71"/>
      <c r="M141" s="71">
        <v>256193965.09973067</v>
      </c>
      <c r="N141" s="51"/>
      <c r="O141" s="147"/>
      <c r="P141" s="179"/>
      <c r="Q141" s="52" t="str">
        <f>$F$78</f>
        <v>Forecast</v>
      </c>
      <c r="R141" s="181"/>
      <c r="S141" s="182">
        <f t="shared" si="52"/>
        <v>3399.1052938096968</v>
      </c>
      <c r="T141" s="158"/>
      <c r="U141" s="158"/>
      <c r="V141" s="144"/>
    </row>
    <row r="142" spans="2:22" ht="13.15" x14ac:dyDescent="0.25">
      <c r="C142" s="15" t="s">
        <v>34</v>
      </c>
      <c r="D142" s="16">
        <v>2019</v>
      </c>
      <c r="E142" s="179"/>
      <c r="F142" s="52" t="str">
        <f>$F$79</f>
        <v>Forecast</v>
      </c>
      <c r="G142" s="49">
        <v>79347</v>
      </c>
      <c r="H142" s="146" t="s">
        <v>56</v>
      </c>
      <c r="I142" s="147"/>
      <c r="J142" s="179"/>
      <c r="K142" s="52" t="str">
        <f>$F$79</f>
        <v>Forecast</v>
      </c>
      <c r="L142" s="71"/>
      <c r="M142" s="71">
        <v>263912885.77935195</v>
      </c>
      <c r="N142" s="51" t="str">
        <f t="shared" si="54"/>
        <v/>
      </c>
      <c r="O142" s="147"/>
      <c r="P142" s="179"/>
      <c r="Q142" s="52" t="str">
        <f>$F$79</f>
        <v>Forecast</v>
      </c>
      <c r="R142" s="181"/>
      <c r="S142" s="182">
        <f t="shared" si="52"/>
        <v>3326.0600372963308</v>
      </c>
      <c r="T142" s="158" t="str">
        <f t="shared" si="55"/>
        <v/>
      </c>
      <c r="U142" s="158" t="str">
        <f t="shared" si="53"/>
        <v/>
      </c>
      <c r="V142" s="144"/>
    </row>
    <row r="143" spans="2:22" ht="13.15" x14ac:dyDescent="0.25">
      <c r="C143" s="15" t="s">
        <v>36</v>
      </c>
      <c r="D143" s="16">
        <v>2020</v>
      </c>
      <c r="E143" s="179"/>
      <c r="F143" s="52" t="str">
        <f>$F$80</f>
        <v>Forecast</v>
      </c>
      <c r="G143" s="49">
        <v>85161</v>
      </c>
      <c r="H143" s="146"/>
      <c r="I143" s="147"/>
      <c r="J143" s="179"/>
      <c r="K143" s="52" t="str">
        <f>$F$80</f>
        <v>Forecast</v>
      </c>
      <c r="L143" s="71"/>
      <c r="M143" s="71">
        <v>277127203.04572177</v>
      </c>
      <c r="N143" s="51"/>
      <c r="O143" s="147"/>
      <c r="P143" s="179"/>
      <c r="Q143" s="52" t="str">
        <f>$F$80</f>
        <v>Forecast</v>
      </c>
      <c r="R143" s="181"/>
      <c r="S143" s="182">
        <f t="shared" si="52"/>
        <v>3254.1562809939028</v>
      </c>
      <c r="T143" s="158"/>
      <c r="U143" s="158"/>
      <c r="V143" s="144"/>
    </row>
    <row r="144" spans="2:22" ht="13.15" x14ac:dyDescent="0.25">
      <c r="C144" s="15" t="s">
        <v>36</v>
      </c>
      <c r="D144" s="16">
        <v>2021</v>
      </c>
      <c r="E144" s="179"/>
      <c r="F144" s="52" t="str">
        <f>$F$81</f>
        <v>Forecast</v>
      </c>
      <c r="G144" s="49">
        <v>90045</v>
      </c>
      <c r="H144" s="146"/>
      <c r="I144" s="147"/>
      <c r="J144" s="179"/>
      <c r="K144" s="52" t="str">
        <f>$F$81</f>
        <v>Forecast</v>
      </c>
      <c r="L144" s="71"/>
      <c r="M144" s="71">
        <v>286903886.18772858</v>
      </c>
      <c r="N144" s="51"/>
      <c r="O144" s="147"/>
      <c r="P144" s="179"/>
      <c r="Q144" s="52" t="str">
        <f>$F$81</f>
        <v>Forecast</v>
      </c>
      <c r="R144" s="181"/>
      <c r="S144" s="182">
        <f t="shared" si="52"/>
        <v>3186.2278437195691</v>
      </c>
      <c r="T144" s="158"/>
      <c r="U144" s="158"/>
      <c r="V144" s="144"/>
    </row>
    <row r="145" spans="2:22" ht="13.15" x14ac:dyDescent="0.25">
      <c r="C145" s="15" t="s">
        <v>36</v>
      </c>
      <c r="D145" s="16">
        <v>2022</v>
      </c>
      <c r="E145" s="179"/>
      <c r="F145" s="52" t="str">
        <f>$F$82</f>
        <v>Forecast</v>
      </c>
      <c r="G145" s="49">
        <v>95962</v>
      </c>
      <c r="H145" s="146"/>
      <c r="I145" s="147"/>
      <c r="J145" s="179"/>
      <c r="K145" s="52" t="str">
        <f>$F$82</f>
        <v>Forecast</v>
      </c>
      <c r="L145" s="71"/>
      <c r="M145" s="71">
        <v>300278055.38605988</v>
      </c>
      <c r="N145" s="51"/>
      <c r="O145" s="147"/>
      <c r="P145" s="179"/>
      <c r="Q145" s="52" t="str">
        <f>$F$82</f>
        <v>Forecast</v>
      </c>
      <c r="R145" s="181"/>
      <c r="S145" s="182">
        <f t="shared" si="52"/>
        <v>3129.1350262193355</v>
      </c>
      <c r="T145" s="158"/>
      <c r="U145" s="158"/>
      <c r="V145" s="144"/>
    </row>
    <row r="146" spans="2:22" ht="13.15" x14ac:dyDescent="0.25">
      <c r="C146" s="15" t="s">
        <v>36</v>
      </c>
      <c r="D146" s="16">
        <v>2023</v>
      </c>
      <c r="E146" s="179"/>
      <c r="F146" s="52" t="str">
        <f>$F$83</f>
        <v>Forecast</v>
      </c>
      <c r="G146" s="49">
        <v>101879</v>
      </c>
      <c r="H146" s="146"/>
      <c r="I146" s="147"/>
      <c r="J146" s="179"/>
      <c r="K146" s="52" t="str">
        <f>$F$83</f>
        <v>Forecast</v>
      </c>
      <c r="L146" s="72"/>
      <c r="M146" s="76">
        <v>313817857.42444968</v>
      </c>
      <c r="N146" s="51"/>
      <c r="O146" s="147"/>
      <c r="P146" s="179"/>
      <c r="Q146" s="52" t="str">
        <f>$F$83</f>
        <v>Forecast</v>
      </c>
      <c r="R146" s="181"/>
      <c r="S146" s="182">
        <f t="shared" si="52"/>
        <v>3080.299742090614</v>
      </c>
      <c r="T146" s="158"/>
      <c r="U146" s="158"/>
      <c r="V146" s="144"/>
    </row>
    <row r="147" spans="2:22" ht="13.9" thickBot="1" x14ac:dyDescent="0.3">
      <c r="C147" s="22" t="s">
        <v>36</v>
      </c>
      <c r="D147" s="23">
        <v>2024</v>
      </c>
      <c r="E147" s="142"/>
      <c r="F147" s="53" t="str">
        <f>$F$84</f>
        <v>Forecast</v>
      </c>
      <c r="G147" s="54">
        <v>107796</v>
      </c>
      <c r="H147" s="151" t="s">
        <v>56</v>
      </c>
      <c r="I147" s="152"/>
      <c r="J147" s="142"/>
      <c r="K147" s="53" t="str">
        <f>$F$84</f>
        <v>Forecast</v>
      </c>
      <c r="L147" s="73"/>
      <c r="M147" s="77">
        <v>328419228.66186601</v>
      </c>
      <c r="N147" s="56" t="str">
        <f t="shared" si="54"/>
        <v/>
      </c>
      <c r="O147" s="152"/>
      <c r="P147" s="142"/>
      <c r="Q147" s="53" t="str">
        <f>$F$84</f>
        <v>Forecast</v>
      </c>
      <c r="R147" s="185"/>
      <c r="S147" s="186">
        <f t="shared" si="52"/>
        <v>3046.6736118396416</v>
      </c>
      <c r="T147" s="168" t="str">
        <f t="shared" si="55"/>
        <v/>
      </c>
      <c r="U147" s="168" t="str">
        <f t="shared" si="53"/>
        <v/>
      </c>
      <c r="V147" s="144"/>
    </row>
    <row r="148" spans="2:22" ht="13.9" thickBot="1" x14ac:dyDescent="0.3">
      <c r="B148" s="187"/>
      <c r="C148" s="57"/>
      <c r="I148" s="28">
        <f>SUM(I136:I142)</f>
        <v>54122</v>
      </c>
      <c r="O148" s="28">
        <f>SUM(O136:O142)</f>
        <v>213116822.08693662</v>
      </c>
      <c r="U148" s="28">
        <f>SUM(U136:U142)</f>
        <v>3937.7115052462332</v>
      </c>
    </row>
    <row r="149" spans="2:22" ht="40.15" thickBot="1" x14ac:dyDescent="0.3">
      <c r="C149" s="58" t="s">
        <v>37</v>
      </c>
      <c r="D149" s="59" t="s">
        <v>38</v>
      </c>
      <c r="E149" s="153"/>
      <c r="F149" s="153"/>
      <c r="G149" s="117" t="s">
        <v>39</v>
      </c>
      <c r="H149" s="153"/>
      <c r="I149" s="34" t="s">
        <v>48</v>
      </c>
      <c r="J149" s="188"/>
      <c r="K149" s="32" t="s">
        <v>38</v>
      </c>
      <c r="L149" s="264" t="s">
        <v>39</v>
      </c>
      <c r="M149" s="264"/>
      <c r="N149" s="153"/>
      <c r="O149" s="34" t="str">
        <f>I149</f>
        <v>Test Year Versus Board-approved</v>
      </c>
      <c r="P149" s="189"/>
      <c r="Q149" s="32" t="s">
        <v>38</v>
      </c>
      <c r="R149" s="264" t="s">
        <v>39</v>
      </c>
      <c r="S149" s="264"/>
      <c r="T149" s="153"/>
      <c r="U149" s="34" t="str">
        <f>O149</f>
        <v>Test Year Versus Board-approved</v>
      </c>
    </row>
    <row r="150" spans="2:22" ht="13.15" x14ac:dyDescent="0.25">
      <c r="C150" s="179"/>
      <c r="D150" s="60">
        <v>2013</v>
      </c>
      <c r="E150" s="158"/>
      <c r="F150" s="158"/>
      <c r="G150" s="190"/>
      <c r="H150" s="158"/>
      <c r="I150" s="191"/>
      <c r="J150" s="192"/>
      <c r="K150" s="16">
        <v>2013</v>
      </c>
      <c r="L150" s="160"/>
      <c r="M150" s="160"/>
      <c r="N150" s="158"/>
      <c r="O150" s="147"/>
      <c r="P150" s="179"/>
      <c r="Q150" s="16">
        <v>2013</v>
      </c>
      <c r="R150" s="193"/>
      <c r="S150" s="193"/>
      <c r="T150" s="158"/>
      <c r="U150" s="147"/>
    </row>
    <row r="151" spans="2:22" ht="13.15" x14ac:dyDescent="0.25">
      <c r="C151" s="209" t="s">
        <v>70</v>
      </c>
      <c r="D151" s="61">
        <v>2014</v>
      </c>
      <c r="E151" s="158"/>
      <c r="F151" s="158"/>
      <c r="G151" s="194">
        <f>IF(G136=0,"",G137/G136-1)</f>
        <v>0.18989932514658703</v>
      </c>
      <c r="H151" s="158"/>
      <c r="I151" s="191"/>
      <c r="J151" s="192"/>
      <c r="K151" s="16">
        <v>2014</v>
      </c>
      <c r="L151" s="164">
        <f>IF(L136=0,"",L137/L136-1)</f>
        <v>0.1884466509205236</v>
      </c>
      <c r="M151" s="164">
        <f t="shared" ref="M151" si="56">IF(M136=0,"",M137/M136-1)</f>
        <v>0.18579968743529474</v>
      </c>
      <c r="N151" s="158"/>
      <c r="O151" s="147"/>
      <c r="P151" s="179"/>
      <c r="Q151" s="16">
        <v>2014</v>
      </c>
      <c r="R151" s="195">
        <f>IF(R136="","",IF(R136=0,"",R137/R136-1))</f>
        <v>-1.2208379275150394E-3</v>
      </c>
      <c r="S151" s="195">
        <f>IF(S136="","",IF(S136=0,"",S137/S136-1))</f>
        <v>-3.4453651873338487E-3</v>
      </c>
      <c r="T151" s="158"/>
      <c r="U151" s="147"/>
    </row>
    <row r="152" spans="2:22" ht="13.15" x14ac:dyDescent="0.25">
      <c r="C152" s="209" t="s">
        <v>70</v>
      </c>
      <c r="D152" s="61">
        <v>2015</v>
      </c>
      <c r="E152" s="158"/>
      <c r="F152" s="158"/>
      <c r="G152" s="194">
        <f t="shared" ref="G152:G161" si="57">IF(G137=0,"",G138/G137-1)</f>
        <v>0.26716563618613742</v>
      </c>
      <c r="H152" s="158"/>
      <c r="I152" s="191"/>
      <c r="J152" s="192"/>
      <c r="K152" s="16">
        <v>2015</v>
      </c>
      <c r="L152" s="164">
        <f>IF(L137=0,"",L138/L137-1)</f>
        <v>0.28581209250143869</v>
      </c>
      <c r="M152" s="164">
        <f t="shared" ref="M152" si="58">IF(M137=0,"",M138/M137-1)</f>
        <v>0.30640725045283124</v>
      </c>
      <c r="N152" s="158"/>
      <c r="O152" s="147"/>
      <c r="P152" s="179"/>
      <c r="Q152" s="16">
        <v>2015</v>
      </c>
      <c r="R152" s="195">
        <f t="shared" ref="R152:S152" si="59">IF(R137="","",IF(R137=0,"",R138/R137-1))</f>
        <v>1.4715089947848092E-2</v>
      </c>
      <c r="S152" s="195">
        <f t="shared" si="59"/>
        <v>3.0968022763623537E-2</v>
      </c>
      <c r="T152" s="158"/>
      <c r="U152" s="147"/>
    </row>
    <row r="153" spans="2:22" ht="13.15" x14ac:dyDescent="0.25">
      <c r="C153" s="209" t="s">
        <v>70</v>
      </c>
      <c r="D153" s="61">
        <v>2016</v>
      </c>
      <c r="E153" s="158"/>
      <c r="F153" s="158"/>
      <c r="G153" s="194">
        <f t="shared" si="57"/>
        <v>0.20487563284173449</v>
      </c>
      <c r="H153" s="158"/>
      <c r="I153" s="191"/>
      <c r="J153" s="192"/>
      <c r="K153" s="16">
        <v>2016</v>
      </c>
      <c r="L153" s="164">
        <f t="shared" ref="L153:M153" si="60">IF(L138=0,"",L139/L138-1)</f>
        <v>0.13628394962064427</v>
      </c>
      <c r="M153" s="164">
        <f t="shared" si="60"/>
        <v>0.13962438162370394</v>
      </c>
      <c r="N153" s="158"/>
      <c r="O153" s="147"/>
      <c r="P153" s="179"/>
      <c r="Q153" s="16">
        <v>2016</v>
      </c>
      <c r="R153" s="195">
        <f t="shared" ref="R153:S153" si="61">IF(R138="","",IF(R138=0,"",R139/R138-1))</f>
        <v>-5.6928434231269698E-2</v>
      </c>
      <c r="S153" s="195">
        <f t="shared" si="61"/>
        <v>-5.4156005349808245E-2</v>
      </c>
      <c r="T153" s="158"/>
      <c r="U153" s="147"/>
    </row>
    <row r="154" spans="2:22" ht="13.15" x14ac:dyDescent="0.25">
      <c r="C154" s="179"/>
      <c r="D154" s="61">
        <v>2017</v>
      </c>
      <c r="E154" s="158"/>
      <c r="F154" s="158"/>
      <c r="G154" s="194">
        <f t="shared" si="57"/>
        <v>8.1540686610337199E-2</v>
      </c>
      <c r="H154" s="158"/>
      <c r="I154" s="191"/>
      <c r="J154" s="192"/>
      <c r="K154" s="16">
        <v>2017</v>
      </c>
      <c r="L154" s="164">
        <f t="shared" ref="L154:M155" si="62">IF(L139=0,"",L140/L139-1)</f>
        <v>5.1055829378034989E-2</v>
      </c>
      <c r="M154" s="164">
        <f t="shared" si="62"/>
        <v>6.4141678841878935E-2</v>
      </c>
      <c r="N154" s="158"/>
      <c r="O154" s="147"/>
      <c r="P154" s="179"/>
      <c r="Q154" s="16">
        <v>2017</v>
      </c>
      <c r="R154" s="195">
        <f t="shared" ref="R154:S154" si="63">IF(R139="","",IF(R139=0,"",R140/R139-1))</f>
        <v>-2.8186509864779108E-2</v>
      </c>
      <c r="S154" s="195">
        <f t="shared" si="63"/>
        <v>-1.6087242933956247E-2</v>
      </c>
      <c r="T154" s="158"/>
      <c r="U154" s="147"/>
    </row>
    <row r="155" spans="2:22" ht="13.15" x14ac:dyDescent="0.25">
      <c r="C155" s="179"/>
      <c r="D155" s="61">
        <v>2018</v>
      </c>
      <c r="E155" s="158"/>
      <c r="F155" s="158"/>
      <c r="G155" s="194">
        <f t="shared" si="57"/>
        <v>6.0950718599118714E-2</v>
      </c>
      <c r="H155" s="158"/>
      <c r="I155" s="191"/>
      <c r="J155" s="192"/>
      <c r="K155" s="16">
        <v>2018</v>
      </c>
      <c r="L155" s="164"/>
      <c r="M155" s="164">
        <f t="shared" si="62"/>
        <v>4.527145209738781E-2</v>
      </c>
      <c r="N155" s="158"/>
      <c r="O155" s="147"/>
      <c r="P155" s="179"/>
      <c r="Q155" s="16">
        <v>2018</v>
      </c>
      <c r="R155" s="195"/>
      <c r="S155" s="195">
        <f t="shared" ref="S155" si="64">IF(S140="","",IF(S140=0,"",S141/S140-1))</f>
        <v>-1.4778505944586962E-2</v>
      </c>
      <c r="T155" s="158"/>
      <c r="U155" s="147"/>
    </row>
    <row r="156" spans="2:22" ht="13.15" x14ac:dyDescent="0.25">
      <c r="C156" s="179"/>
      <c r="D156" s="61">
        <v>2019</v>
      </c>
      <c r="E156" s="158"/>
      <c r="F156" s="158"/>
      <c r="G156" s="194">
        <f t="shared" si="57"/>
        <v>5.275238486951217E-2</v>
      </c>
      <c r="H156" s="158"/>
      <c r="I156" s="191"/>
      <c r="J156" s="192"/>
      <c r="K156" s="16">
        <v>2019</v>
      </c>
      <c r="L156" s="164" t="str">
        <f t="shared" ref="L156:M156" si="65">IF(L141=0,"",L142/L141-1)</f>
        <v/>
      </c>
      <c r="M156" s="164">
        <f t="shared" si="65"/>
        <v>3.0129205723548047E-2</v>
      </c>
      <c r="N156" s="158"/>
      <c r="O156" s="147"/>
      <c r="P156" s="179"/>
      <c r="Q156" s="16">
        <v>2019</v>
      </c>
      <c r="R156" s="195" t="str">
        <f t="shared" ref="R156:S156" si="66">IF(R141="","",IF(R141=0,"",R142/R141-1))</f>
        <v/>
      </c>
      <c r="S156" s="195">
        <f t="shared" si="66"/>
        <v>-2.148955392655616E-2</v>
      </c>
      <c r="T156" s="158"/>
      <c r="U156" s="147"/>
    </row>
    <row r="157" spans="2:22" ht="13.15" x14ac:dyDescent="0.25">
      <c r="C157" s="179"/>
      <c r="D157" s="61">
        <v>2020</v>
      </c>
      <c r="E157" s="158"/>
      <c r="F157" s="158"/>
      <c r="G157" s="194">
        <f t="shared" si="57"/>
        <v>7.3273091610268848E-2</v>
      </c>
      <c r="H157" s="158"/>
      <c r="I157" s="191"/>
      <c r="J157" s="192"/>
      <c r="K157" s="16">
        <v>2020</v>
      </c>
      <c r="L157" s="164" t="str">
        <f t="shared" ref="L157:M157" si="67">IF(L142=0,"",L143/L142-1)</f>
        <v/>
      </c>
      <c r="M157" s="164">
        <f t="shared" si="67"/>
        <v>5.0070754322385946E-2</v>
      </c>
      <c r="N157" s="158"/>
      <c r="O157" s="147"/>
      <c r="P157" s="179"/>
      <c r="Q157" s="16">
        <v>2020</v>
      </c>
      <c r="R157" s="195" t="str">
        <f t="shared" ref="R157:S157" si="68">IF(R142="","",IF(R142=0,"",R143/R142-1))</f>
        <v/>
      </c>
      <c r="S157" s="195">
        <f t="shared" si="68"/>
        <v>-2.1618297774587569E-2</v>
      </c>
      <c r="T157" s="158"/>
      <c r="U157" s="147"/>
    </row>
    <row r="158" spans="2:22" ht="13.15" x14ac:dyDescent="0.25">
      <c r="C158" s="179"/>
      <c r="D158" s="61">
        <v>2021</v>
      </c>
      <c r="E158" s="158"/>
      <c r="F158" s="158"/>
      <c r="G158" s="194">
        <f t="shared" si="57"/>
        <v>5.7350195512030133E-2</v>
      </c>
      <c r="H158" s="158"/>
      <c r="I158" s="191"/>
      <c r="J158" s="192"/>
      <c r="K158" s="16">
        <v>2021</v>
      </c>
      <c r="L158" s="164" t="str">
        <f t="shared" ref="L158:M158" si="69">IF(L143=0,"",L144/L143-1)</f>
        <v/>
      </c>
      <c r="M158" s="164">
        <f t="shared" si="69"/>
        <v>3.5278684425627427E-2</v>
      </c>
      <c r="N158" s="158"/>
      <c r="O158" s="147"/>
      <c r="P158" s="179"/>
      <c r="Q158" s="16">
        <v>2021</v>
      </c>
      <c r="R158" s="195" t="str">
        <f t="shared" ref="R158:S158" si="70">IF(R143="","",IF(R143=0,"",R144/R143-1))</f>
        <v/>
      </c>
      <c r="S158" s="195">
        <f t="shared" si="70"/>
        <v>-2.08743623258274E-2</v>
      </c>
      <c r="T158" s="158"/>
      <c r="U158" s="147"/>
    </row>
    <row r="159" spans="2:22" ht="13.15" x14ac:dyDescent="0.25">
      <c r="C159" s="179"/>
      <c r="D159" s="61">
        <v>2022</v>
      </c>
      <c r="E159" s="158"/>
      <c r="F159" s="158"/>
      <c r="G159" s="194">
        <f t="shared" si="57"/>
        <v>6.571158865011939E-2</v>
      </c>
      <c r="H159" s="158"/>
      <c r="I159" s="191"/>
      <c r="J159" s="192"/>
      <c r="K159" s="16">
        <v>2022</v>
      </c>
      <c r="L159" s="164" t="str">
        <f t="shared" ref="L159:M159" si="71">IF(L144=0,"",L145/L144-1)</f>
        <v/>
      </c>
      <c r="M159" s="164">
        <f t="shared" si="71"/>
        <v>4.6615503805271796E-2</v>
      </c>
      <c r="N159" s="158"/>
      <c r="O159" s="147"/>
      <c r="P159" s="179"/>
      <c r="Q159" s="16">
        <v>2022</v>
      </c>
      <c r="R159" s="195" t="str">
        <f t="shared" ref="R159:S159" si="72">IF(R144="","",IF(R144=0,"",R145/R144-1))</f>
        <v/>
      </c>
      <c r="S159" s="195">
        <f t="shared" si="72"/>
        <v>-1.7918623620332252E-2</v>
      </c>
      <c r="T159" s="158"/>
      <c r="U159" s="147"/>
    </row>
    <row r="160" spans="2:22" ht="13.15" x14ac:dyDescent="0.25">
      <c r="C160" s="179"/>
      <c r="D160" s="61">
        <v>2023</v>
      </c>
      <c r="E160" s="158"/>
      <c r="F160" s="158"/>
      <c r="G160" s="194">
        <f t="shared" si="57"/>
        <v>6.1659823680206838E-2</v>
      </c>
      <c r="H160" s="158"/>
      <c r="I160" s="191"/>
      <c r="J160" s="192"/>
      <c r="K160" s="16">
        <v>2023</v>
      </c>
      <c r="L160" s="164" t="str">
        <f t="shared" ref="L160:M160" si="73">IF(L145=0,"",L146/L145-1)</f>
        <v/>
      </c>
      <c r="M160" s="164">
        <f t="shared" si="73"/>
        <v>4.5090880920292342E-2</v>
      </c>
      <c r="N160" s="158"/>
      <c r="O160" s="147"/>
      <c r="P160" s="179"/>
      <c r="Q160" s="16">
        <v>2023</v>
      </c>
      <c r="R160" s="195" t="str">
        <f t="shared" ref="R160:S160" si="74">IF(R145="","",IF(R145=0,"",R146/R145-1))</f>
        <v/>
      </c>
      <c r="S160" s="195">
        <f t="shared" si="74"/>
        <v>-1.5606640084088963E-2</v>
      </c>
      <c r="T160" s="158"/>
      <c r="U160" s="147"/>
    </row>
    <row r="161" spans="3:21" ht="13.15" x14ac:dyDescent="0.25">
      <c r="C161" s="179"/>
      <c r="D161" s="61">
        <v>2024</v>
      </c>
      <c r="E161" s="158"/>
      <c r="F161" s="158"/>
      <c r="G161" s="194">
        <f t="shared" si="57"/>
        <v>5.8078701204369976E-2</v>
      </c>
      <c r="H161" s="158"/>
      <c r="I161" s="196">
        <f>IF(I148=0,"",G143/I148-1)</f>
        <v>0.57350060973356487</v>
      </c>
      <c r="J161" s="192"/>
      <c r="K161" s="16">
        <v>2024</v>
      </c>
      <c r="L161" s="164" t="str">
        <f t="shared" ref="L161:M161" si="75">IF(L146=0,"",L147/L146-1)</f>
        <v/>
      </c>
      <c r="M161" s="164">
        <f t="shared" si="75"/>
        <v>4.6528171969727916E-2</v>
      </c>
      <c r="N161" s="158"/>
      <c r="O161" s="167">
        <f>IF(O148=0,"",M143/O148-1)</f>
        <v>0.30035348843871845</v>
      </c>
      <c r="P161" s="179"/>
      <c r="Q161" s="16">
        <v>2024</v>
      </c>
      <c r="R161" s="195" t="str">
        <f t="shared" ref="R161:S161" si="76">IF(R146="","",IF(R146=0,"",R147/R146-1))</f>
        <v/>
      </c>
      <c r="S161" s="195">
        <f t="shared" si="76"/>
        <v>-1.0916512374263387E-2</v>
      </c>
      <c r="T161" s="158"/>
      <c r="U161" s="167">
        <f>IF(U148=0,"",S143/U148-1)</f>
        <v>-0.17359200219254922</v>
      </c>
    </row>
    <row r="162" spans="3:21" ht="27" thickBot="1" x14ac:dyDescent="0.3">
      <c r="C162" s="142"/>
      <c r="D162" s="197" t="s">
        <v>41</v>
      </c>
      <c r="E162" s="168"/>
      <c r="F162" s="168"/>
      <c r="G162" s="198">
        <f>IF(G136=0,"",(G147/G136)^(1/($D147-$D136-1))-1)</f>
        <v>0.11542975841743908</v>
      </c>
      <c r="H162" s="168"/>
      <c r="I162" s="199" t="s">
        <v>56</v>
      </c>
      <c r="J162" s="171"/>
      <c r="K162" s="172" t="str">
        <f t="shared" ref="K162" si="77">D162</f>
        <v>Geometric Mean</v>
      </c>
      <c r="L162" s="173">
        <f>IF(L136=0,"",(L140/L136)^(1/($D140-$D136-1))-1)</f>
        <v>0.22205274656951124</v>
      </c>
      <c r="M162" s="173">
        <f>IF(M136=0,"",(M147/M136)^(1/($D147-$D136-1))-1)</f>
        <v>9.6715514002087444E-2</v>
      </c>
      <c r="N162" s="168"/>
      <c r="O162" s="174" t="s">
        <v>56</v>
      </c>
      <c r="P162" s="142"/>
      <c r="Q162" s="172" t="str">
        <f t="shared" ref="Q162" si="78">K162</f>
        <v>Geometric Mean</v>
      </c>
      <c r="R162" s="173">
        <f>IF(R136="","",IF(R136=0,"",(R140/R136)^(1/($D140-$D136-1))-1))</f>
        <v>-2.4305803046458019E-2</v>
      </c>
      <c r="S162" s="173">
        <f>IF(S136="","",IF(S136=0,"",(S147/S136)^(1/($D147-$D136-1))-1))</f>
        <v>-1.6777609055278586E-2</v>
      </c>
      <c r="T162" s="168"/>
      <c r="U162" s="174" t="s">
        <v>56</v>
      </c>
    </row>
    <row r="164" spans="3:21" ht="13.9" thickBot="1" x14ac:dyDescent="0.3">
      <c r="Q164" s="168"/>
      <c r="R164" s="168"/>
      <c r="S164" s="168"/>
      <c r="T164" s="168"/>
      <c r="U164" s="168"/>
    </row>
    <row r="165" spans="3:21" ht="12.75" customHeight="1" x14ac:dyDescent="0.25">
      <c r="C165" s="3"/>
      <c r="D165" s="4" t="s">
        <v>28</v>
      </c>
      <c r="E165" s="4"/>
      <c r="F165" s="269" t="s">
        <v>15</v>
      </c>
      <c r="G165" s="270"/>
      <c r="H165" s="270"/>
      <c r="I165" s="271"/>
      <c r="K165" s="276" t="str">
        <f>IF(ISBLANK(N132),"",CONCATENATE("Demand (",N132,")"))</f>
        <v>Demand (kWh)</v>
      </c>
      <c r="L165" s="277"/>
      <c r="M165" s="277"/>
      <c r="N165" s="277"/>
      <c r="O165" s="278"/>
      <c r="Q165" s="261" t="str">
        <f>CONCATENATE("Demand (",N132,") per ",LEFT(F134,LEN(F134)-1))</f>
        <v>Demand (kWh) per Customer</v>
      </c>
      <c r="R165" s="262"/>
      <c r="S165" s="262"/>
      <c r="T165" s="262"/>
      <c r="U165" s="263"/>
    </row>
    <row r="166" spans="3:21" ht="40.15" thickBot="1" x14ac:dyDescent="0.3">
      <c r="C166" s="142"/>
      <c r="D166" s="8" t="s">
        <v>55</v>
      </c>
      <c r="E166" s="15"/>
      <c r="F166" s="254"/>
      <c r="G166" s="255"/>
      <c r="H166" s="255"/>
      <c r="I166" s="43"/>
      <c r="K166" s="11"/>
      <c r="L166" s="12" t="s">
        <v>30</v>
      </c>
      <c r="M166" s="12" t="s">
        <v>31</v>
      </c>
      <c r="N166" s="13"/>
      <c r="O166" s="14" t="str">
        <f>M166</f>
        <v>Weather-normalized</v>
      </c>
      <c r="Q166" s="62"/>
      <c r="R166" s="12" t="str">
        <f>L166</f>
        <v>Actual (Weather actual)</v>
      </c>
      <c r="S166" s="12" t="str">
        <f>M166</f>
        <v>Weather-normalized</v>
      </c>
      <c r="T166" s="12"/>
      <c r="U166" s="63" t="str">
        <f>O166</f>
        <v>Weather-normalized</v>
      </c>
    </row>
    <row r="167" spans="3:21" ht="13.15" x14ac:dyDescent="0.25">
      <c r="C167" s="15" t="s">
        <v>32</v>
      </c>
      <c r="D167" s="16">
        <v>2013</v>
      </c>
      <c r="E167" s="179"/>
      <c r="F167" s="48" t="str">
        <f>$F$73</f>
        <v>Actual</v>
      </c>
      <c r="G167" s="64">
        <v>11000234.185692187</v>
      </c>
      <c r="H167" s="145" t="s">
        <v>56</v>
      </c>
      <c r="I167" s="200"/>
      <c r="K167" s="50" t="str">
        <f>K136</f>
        <v>Actual</v>
      </c>
      <c r="L167" s="20"/>
      <c r="M167" s="20"/>
      <c r="N167" s="51" t="str">
        <f>N136</f>
        <v/>
      </c>
      <c r="O167" s="147"/>
      <c r="Q167" s="180" t="str">
        <f>K167</f>
        <v>Actual</v>
      </c>
      <c r="R167" s="158">
        <f>IF(G167=0,"",L167/G167)</f>
        <v>0</v>
      </c>
      <c r="S167" s="144">
        <f>IF(G167=0,"",M167/G167)</f>
        <v>0</v>
      </c>
      <c r="T167" s="144" t="str">
        <f>N167</f>
        <v/>
      </c>
      <c r="U167" s="179" t="str">
        <f>IF(T167="","",IF(I167=0,"",O167/I167))</f>
        <v/>
      </c>
    </row>
    <row r="168" spans="3:21" ht="13.15" x14ac:dyDescent="0.25">
      <c r="C168" s="15" t="s">
        <v>32</v>
      </c>
      <c r="D168" s="16">
        <v>2014</v>
      </c>
      <c r="E168" s="179"/>
      <c r="F168" s="52" t="str">
        <f>$F$74</f>
        <v>Actual</v>
      </c>
      <c r="G168" s="64">
        <v>13227973.064097427</v>
      </c>
      <c r="H168" s="145"/>
      <c r="I168" s="147"/>
      <c r="K168" s="50" t="str">
        <f>K137</f>
        <v>Actual</v>
      </c>
      <c r="L168" s="20"/>
      <c r="M168" s="20"/>
      <c r="N168" s="51">
        <f>N137</f>
        <v>0</v>
      </c>
      <c r="O168" s="147"/>
      <c r="Q168" s="180" t="str">
        <f t="shared" ref="Q168:Q178" si="79">K168</f>
        <v>Actual</v>
      </c>
      <c r="R168" s="158">
        <f t="shared" ref="R168:R178" si="80">IF(G168=0,"",L168/G168)</f>
        <v>0</v>
      </c>
      <c r="S168" s="144">
        <f t="shared" ref="S168:S178" si="81">IF(G168=0,"",M168/G168)</f>
        <v>0</v>
      </c>
      <c r="T168" s="144">
        <f t="shared" ref="T168:T178" si="82">N168</f>
        <v>0</v>
      </c>
      <c r="U168" s="179" t="str">
        <f t="shared" ref="U168:U178" si="83">IF(T168="","",IF(I168=0,"",O168/I168))</f>
        <v/>
      </c>
    </row>
    <row r="169" spans="3:21" ht="13.15" x14ac:dyDescent="0.25">
      <c r="C169" s="15" t="s">
        <v>32</v>
      </c>
      <c r="D169" s="16">
        <v>2015</v>
      </c>
      <c r="E169" s="179"/>
      <c r="F169" s="52" t="str">
        <f>$F$75</f>
        <v>Actual</v>
      </c>
      <c r="G169" s="64">
        <v>17829627.910925515</v>
      </c>
      <c r="H169" s="145" t="s">
        <v>57</v>
      </c>
      <c r="I169" s="201">
        <v>18002535</v>
      </c>
      <c r="K169" s="50" t="str">
        <f>K138</f>
        <v>Actual</v>
      </c>
      <c r="L169" s="20"/>
      <c r="M169" s="20"/>
      <c r="N169" s="51" t="str">
        <f>N138</f>
        <v>Board-approved</v>
      </c>
      <c r="O169" s="21"/>
      <c r="Q169" s="180" t="str">
        <f t="shared" si="79"/>
        <v>Actual</v>
      </c>
      <c r="R169" s="158">
        <f t="shared" si="80"/>
        <v>0</v>
      </c>
      <c r="S169" s="144">
        <f t="shared" si="81"/>
        <v>0</v>
      </c>
      <c r="T169" s="144" t="str">
        <f t="shared" si="82"/>
        <v>Board-approved</v>
      </c>
      <c r="U169" s="179">
        <f t="shared" si="83"/>
        <v>0</v>
      </c>
    </row>
    <row r="170" spans="3:21" ht="13.15" x14ac:dyDescent="0.25">
      <c r="C170" s="15" t="s">
        <v>32</v>
      </c>
      <c r="D170" s="16">
        <v>2016</v>
      </c>
      <c r="E170" s="179"/>
      <c r="F170" s="52" t="str">
        <f>$F$76</f>
        <v>Actual</v>
      </c>
      <c r="G170" s="64">
        <v>21941819.135762747</v>
      </c>
      <c r="H170" s="145" t="s">
        <v>56</v>
      </c>
      <c r="I170" s="147"/>
      <c r="K170" s="50" t="str">
        <f>K139</f>
        <v>Actual</v>
      </c>
      <c r="L170" s="20"/>
      <c r="M170" s="20"/>
      <c r="N170" s="51" t="str">
        <f>N139</f>
        <v/>
      </c>
      <c r="O170" s="147"/>
      <c r="Q170" s="180" t="str">
        <f t="shared" si="79"/>
        <v>Actual</v>
      </c>
      <c r="R170" s="158">
        <f t="shared" si="80"/>
        <v>0</v>
      </c>
      <c r="S170" s="144">
        <f t="shared" si="81"/>
        <v>0</v>
      </c>
      <c r="T170" s="144" t="str">
        <f t="shared" si="82"/>
        <v/>
      </c>
      <c r="U170" s="179" t="str">
        <f t="shared" si="83"/>
        <v/>
      </c>
    </row>
    <row r="171" spans="3:21" ht="13.15" x14ac:dyDescent="0.25">
      <c r="C171" s="15" t="s">
        <v>32</v>
      </c>
      <c r="D171" s="16">
        <v>2017</v>
      </c>
      <c r="E171" s="179"/>
      <c r="F171" s="52" t="str">
        <f>$F$77</f>
        <v>Actual</v>
      </c>
      <c r="G171" s="64">
        <v>25460359.141420305</v>
      </c>
      <c r="H171" s="145"/>
      <c r="I171" s="147"/>
      <c r="K171" s="50"/>
      <c r="L171" s="20"/>
      <c r="M171" s="20"/>
      <c r="N171" s="51"/>
      <c r="O171" s="147"/>
      <c r="Q171" s="180"/>
      <c r="R171" s="158"/>
      <c r="S171" s="144"/>
      <c r="T171" s="144"/>
      <c r="U171" s="179"/>
    </row>
    <row r="172" spans="3:21" ht="13.15" x14ac:dyDescent="0.25">
      <c r="C172" s="15" t="s">
        <v>34</v>
      </c>
      <c r="D172" s="16">
        <v>2018</v>
      </c>
      <c r="E172" s="179"/>
      <c r="F172" s="52" t="str">
        <f>$F$78</f>
        <v>Forecast</v>
      </c>
      <c r="G172" s="100">
        <v>28744246.545505952</v>
      </c>
      <c r="H172" s="145" t="s">
        <v>56</v>
      </c>
      <c r="I172" s="147"/>
      <c r="K172" s="50" t="str">
        <f>K140</f>
        <v>Actual</v>
      </c>
      <c r="L172" s="20"/>
      <c r="M172" s="20"/>
      <c r="N172" s="51" t="str">
        <f>N140</f>
        <v/>
      </c>
      <c r="O172" s="147"/>
      <c r="Q172" s="180" t="str">
        <f t="shared" si="79"/>
        <v>Actual</v>
      </c>
      <c r="R172" s="158">
        <f t="shared" si="80"/>
        <v>0</v>
      </c>
      <c r="S172" s="144">
        <f t="shared" si="81"/>
        <v>0</v>
      </c>
      <c r="T172" s="144" t="str">
        <f t="shared" si="82"/>
        <v/>
      </c>
      <c r="U172" s="179" t="str">
        <f t="shared" si="83"/>
        <v/>
      </c>
    </row>
    <row r="173" spans="3:21" ht="13.15" x14ac:dyDescent="0.25">
      <c r="C173" s="15" t="s">
        <v>34</v>
      </c>
      <c r="D173" s="16">
        <v>2019</v>
      </c>
      <c r="E173" s="179"/>
      <c r="F173" s="52" t="str">
        <f>$F$79</f>
        <v>Forecast</v>
      </c>
      <c r="G173" s="100">
        <v>31732336.444835521</v>
      </c>
      <c r="H173" s="145" t="s">
        <v>56</v>
      </c>
      <c r="I173" s="147"/>
      <c r="K173" s="50" t="str">
        <f>K142</f>
        <v>Forecast</v>
      </c>
      <c r="L173" s="202"/>
      <c r="M173" s="203"/>
      <c r="N173" s="51" t="str">
        <f>N142</f>
        <v/>
      </c>
      <c r="O173" s="147"/>
      <c r="Q173" s="180" t="str">
        <f t="shared" si="79"/>
        <v>Forecast</v>
      </c>
      <c r="R173" s="158">
        <f t="shared" si="80"/>
        <v>0</v>
      </c>
      <c r="S173" s="144">
        <f t="shared" si="81"/>
        <v>0</v>
      </c>
      <c r="T173" s="144" t="str">
        <f t="shared" si="82"/>
        <v/>
      </c>
      <c r="U173" s="179" t="str">
        <f t="shared" si="83"/>
        <v/>
      </c>
    </row>
    <row r="174" spans="3:21" ht="13.15" x14ac:dyDescent="0.25">
      <c r="C174" s="15" t="s">
        <v>36</v>
      </c>
      <c r="D174" s="16">
        <v>2020</v>
      </c>
      <c r="E174" s="179"/>
      <c r="F174" s="52" t="str">
        <f>$F$80</f>
        <v>Forecast</v>
      </c>
      <c r="G174" s="100">
        <v>34606591.700000003</v>
      </c>
      <c r="H174" s="145"/>
      <c r="I174" s="147"/>
      <c r="K174" s="50"/>
      <c r="L174" s="202"/>
      <c r="M174" s="203"/>
      <c r="N174" s="51"/>
      <c r="O174" s="147"/>
      <c r="Q174" s="204"/>
      <c r="R174" s="158"/>
      <c r="S174" s="144"/>
      <c r="T174" s="144"/>
      <c r="U174" s="179"/>
    </row>
    <row r="175" spans="3:21" ht="13.15" x14ac:dyDescent="0.25">
      <c r="C175" s="15" t="s">
        <v>36</v>
      </c>
      <c r="D175" s="16">
        <v>2021</v>
      </c>
      <c r="E175" s="179"/>
      <c r="F175" s="52" t="str">
        <f>$F$81</f>
        <v>Forecast</v>
      </c>
      <c r="G175" s="100">
        <v>37785433.275000006</v>
      </c>
      <c r="H175" s="145"/>
      <c r="I175" s="147"/>
      <c r="K175" s="50"/>
      <c r="L175" s="202"/>
      <c r="M175" s="203"/>
      <c r="N175" s="51"/>
      <c r="O175" s="147"/>
      <c r="Q175" s="204"/>
      <c r="R175" s="158"/>
      <c r="S175" s="144"/>
      <c r="T175" s="144"/>
      <c r="U175" s="179"/>
    </row>
    <row r="176" spans="3:21" ht="13.15" x14ac:dyDescent="0.25">
      <c r="C176" s="15" t="s">
        <v>36</v>
      </c>
      <c r="D176" s="16">
        <v>2022</v>
      </c>
      <c r="E176" s="179"/>
      <c r="F176" s="52" t="str">
        <f>$F$82</f>
        <v>Forecast</v>
      </c>
      <c r="G176" s="100">
        <v>41260781.140000008</v>
      </c>
      <c r="H176" s="145"/>
      <c r="I176" s="147"/>
      <c r="K176" s="50"/>
      <c r="L176" s="202"/>
      <c r="M176" s="203"/>
      <c r="N176" s="51"/>
      <c r="O176" s="147"/>
      <c r="Q176" s="204"/>
      <c r="R176" s="158"/>
      <c r="S176" s="144"/>
      <c r="T176" s="144"/>
      <c r="U176" s="179"/>
    </row>
    <row r="177" spans="3:21" ht="13.15" x14ac:dyDescent="0.25">
      <c r="C177" s="15" t="s">
        <v>36</v>
      </c>
      <c r="D177" s="16">
        <v>2023</v>
      </c>
      <c r="E177" s="179"/>
      <c r="F177" s="52" t="str">
        <f>$F$83</f>
        <v>Forecast</v>
      </c>
      <c r="G177" s="100">
        <v>45664205.380000003</v>
      </c>
      <c r="H177" s="145"/>
      <c r="I177" s="147"/>
      <c r="K177" s="50"/>
      <c r="L177" s="202"/>
      <c r="M177" s="203"/>
      <c r="N177" s="51"/>
      <c r="O177" s="147"/>
      <c r="Q177" s="204"/>
      <c r="R177" s="158"/>
      <c r="S177" s="144"/>
      <c r="T177" s="144"/>
      <c r="U177" s="179"/>
    </row>
    <row r="178" spans="3:21" ht="13.9" thickBot="1" x14ac:dyDescent="0.3">
      <c r="C178" s="22" t="s">
        <v>36</v>
      </c>
      <c r="D178" s="23">
        <v>2024</v>
      </c>
      <c r="E178" s="142"/>
      <c r="F178" s="53" t="str">
        <f>$F$84</f>
        <v>Forecast</v>
      </c>
      <c r="G178" s="101">
        <v>50218024.219999999</v>
      </c>
      <c r="H178" s="150" t="s">
        <v>56</v>
      </c>
      <c r="I178" s="152"/>
      <c r="K178" s="55" t="str">
        <f t="shared" ref="K178" si="84">K147</f>
        <v>Forecast</v>
      </c>
      <c r="L178" s="205"/>
      <c r="M178" s="206"/>
      <c r="N178" s="56" t="str">
        <f t="shared" ref="N178" si="85">N147</f>
        <v/>
      </c>
      <c r="O178" s="152"/>
      <c r="Q178" s="207" t="str">
        <f t="shared" si="79"/>
        <v>Forecast</v>
      </c>
      <c r="R178" s="149">
        <f t="shared" si="80"/>
        <v>0</v>
      </c>
      <c r="S178" s="149">
        <f t="shared" si="81"/>
        <v>0</v>
      </c>
      <c r="T178" s="149" t="str">
        <f t="shared" si="82"/>
        <v/>
      </c>
      <c r="U178" s="142" t="str">
        <f t="shared" si="83"/>
        <v/>
      </c>
    </row>
    <row r="179" spans="3:21" ht="13.9" thickBot="1" x14ac:dyDescent="0.3">
      <c r="C179" s="57"/>
      <c r="I179" s="28">
        <f>SUM(I167:I173)</f>
        <v>18002535</v>
      </c>
      <c r="J179" s="158"/>
      <c r="O179" s="28">
        <f>SUM(O167:O173)</f>
        <v>0</v>
      </c>
      <c r="U179" s="28">
        <f>SUM(U167:U173)</f>
        <v>0</v>
      </c>
    </row>
    <row r="180" spans="3:21" ht="40.15" thickBot="1" x14ac:dyDescent="0.3">
      <c r="C180" s="58" t="s">
        <v>37</v>
      </c>
      <c r="D180" s="59" t="s">
        <v>38</v>
      </c>
      <c r="E180" s="117"/>
      <c r="F180" s="117"/>
      <c r="G180" s="117" t="s">
        <v>39</v>
      </c>
      <c r="H180" s="117"/>
      <c r="I180" s="34" t="str">
        <f>I149</f>
        <v>Test Year Versus Board-approved</v>
      </c>
      <c r="J180" s="67"/>
      <c r="K180" s="32" t="s">
        <v>38</v>
      </c>
      <c r="L180" s="264" t="s">
        <v>39</v>
      </c>
      <c r="M180" s="264"/>
      <c r="N180" s="117"/>
      <c r="O180" s="34" t="str">
        <f>I180</f>
        <v>Test Year Versus Board-approved</v>
      </c>
      <c r="P180" s="68"/>
      <c r="Q180" s="32" t="s">
        <v>38</v>
      </c>
      <c r="R180" s="264" t="s">
        <v>39</v>
      </c>
      <c r="S180" s="264"/>
      <c r="T180" s="117"/>
      <c r="U180" s="34" t="str">
        <f>O180</f>
        <v>Test Year Versus Board-approved</v>
      </c>
    </row>
    <row r="181" spans="3:21" ht="13.15" x14ac:dyDescent="0.25">
      <c r="C181" s="179"/>
      <c r="D181" s="69">
        <v>2013</v>
      </c>
      <c r="E181" s="155"/>
      <c r="F181" s="158"/>
      <c r="G181" s="190"/>
      <c r="H181" s="158"/>
      <c r="I181" s="191"/>
      <c r="J181" s="179"/>
      <c r="K181" s="16">
        <f>D181</f>
        <v>2013</v>
      </c>
      <c r="L181" s="160"/>
      <c r="M181" s="160"/>
      <c r="N181" s="158"/>
      <c r="O181" s="208"/>
      <c r="P181" s="179"/>
      <c r="Q181" s="16">
        <f>K181</f>
        <v>2013</v>
      </c>
      <c r="R181" s="193"/>
      <c r="S181" s="193"/>
      <c r="T181" s="158"/>
      <c r="U181" s="147"/>
    </row>
    <row r="182" spans="3:21" ht="13.15" x14ac:dyDescent="0.25">
      <c r="C182" s="209" t="s">
        <v>70</v>
      </c>
      <c r="D182" s="61">
        <v>2014</v>
      </c>
      <c r="E182" s="158"/>
      <c r="F182" s="158"/>
      <c r="G182" s="194">
        <f>IF(G167=0,"",G168/G167-1)</f>
        <v>0.20251740470242185</v>
      </c>
      <c r="H182" s="158"/>
      <c r="I182" s="191"/>
      <c r="J182" s="179"/>
      <c r="K182" s="16">
        <f t="shared" ref="K182:K193" si="86">D182</f>
        <v>2014</v>
      </c>
      <c r="L182" s="164" t="str">
        <f>IF(L167=0,"",L168/L167-1)</f>
        <v/>
      </c>
      <c r="M182" s="164" t="str">
        <f>IF(M167=0,"",M168/M167-1)</f>
        <v/>
      </c>
      <c r="N182" s="158"/>
      <c r="O182" s="208"/>
      <c r="P182" s="179"/>
      <c r="Q182" s="16">
        <f t="shared" ref="Q182:Q193" si="87">K182</f>
        <v>2014</v>
      </c>
      <c r="R182" s="195" t="str">
        <f>IF(R167="","",IF(R167=0,"",R168/R167-1))</f>
        <v/>
      </c>
      <c r="S182" s="195" t="str">
        <f>IF(S167="","",IF(S167=0,"",S168/S167-1))</f>
        <v/>
      </c>
      <c r="T182" s="158"/>
      <c r="U182" s="147"/>
    </row>
    <row r="183" spans="3:21" ht="13.15" x14ac:dyDescent="0.25">
      <c r="C183" s="209" t="s">
        <v>70</v>
      </c>
      <c r="D183" s="61">
        <v>2015</v>
      </c>
      <c r="E183" s="158"/>
      <c r="F183" s="158"/>
      <c r="G183" s="194">
        <f t="shared" ref="G183:G192" si="88">IF(G168=0,"",G169/G168-1)</f>
        <v>0.34787301308600527</v>
      </c>
      <c r="H183" s="158"/>
      <c r="I183" s="191"/>
      <c r="J183" s="179"/>
      <c r="K183" s="16"/>
      <c r="L183" s="164"/>
      <c r="M183" s="164"/>
      <c r="N183" s="158"/>
      <c r="O183" s="208"/>
      <c r="P183" s="179"/>
      <c r="Q183" s="16"/>
      <c r="R183" s="195"/>
      <c r="S183" s="195"/>
      <c r="T183" s="158"/>
      <c r="U183" s="147"/>
    </row>
    <row r="184" spans="3:21" ht="13.15" x14ac:dyDescent="0.25">
      <c r="C184" s="209" t="s">
        <v>70</v>
      </c>
      <c r="D184" s="70">
        <v>2016</v>
      </c>
      <c r="E184" s="158"/>
      <c r="F184" s="158"/>
      <c r="G184" s="194">
        <f t="shared" si="88"/>
        <v>0.2306380842820277</v>
      </c>
      <c r="H184" s="158"/>
      <c r="I184" s="191"/>
      <c r="J184" s="179"/>
      <c r="K184" s="16">
        <f t="shared" si="86"/>
        <v>2016</v>
      </c>
      <c r="L184" s="164" t="str">
        <f>IF(L168=0,"",L169/L168-1)</f>
        <v/>
      </c>
      <c r="M184" s="164" t="str">
        <f>IF(M168=0,"",M169/M168-1)</f>
        <v/>
      </c>
      <c r="N184" s="158"/>
      <c r="O184" s="208"/>
      <c r="P184" s="179"/>
      <c r="Q184" s="16">
        <f t="shared" si="87"/>
        <v>2016</v>
      </c>
      <c r="R184" s="195" t="str">
        <f>IF(R168="","",IF(R168=0,"",R169/R168-1))</f>
        <v/>
      </c>
      <c r="S184" s="195" t="str">
        <f>IF(S168="","",IF(S168=0,"",S169/S168-1))</f>
        <v/>
      </c>
      <c r="T184" s="158"/>
      <c r="U184" s="147"/>
    </row>
    <row r="185" spans="3:21" ht="13.15" x14ac:dyDescent="0.25">
      <c r="C185" s="209" t="s">
        <v>70</v>
      </c>
      <c r="D185" s="61">
        <v>2017</v>
      </c>
      <c r="E185" s="158"/>
      <c r="F185" s="158"/>
      <c r="G185" s="194">
        <f t="shared" si="88"/>
        <v>0.16035771618966299</v>
      </c>
      <c r="H185" s="158"/>
      <c r="I185" s="191"/>
      <c r="J185" s="179"/>
      <c r="K185" s="16">
        <f t="shared" si="86"/>
        <v>2017</v>
      </c>
      <c r="L185" s="164" t="str">
        <f>IF(L169=0,"",L170/L169-1)</f>
        <v/>
      </c>
      <c r="M185" s="164" t="str">
        <f>IF(M169=0,"",M170/M169-1)</f>
        <v/>
      </c>
      <c r="N185" s="158"/>
      <c r="O185" s="208"/>
      <c r="P185" s="179"/>
      <c r="Q185" s="16">
        <f t="shared" si="87"/>
        <v>2017</v>
      </c>
      <c r="R185" s="195" t="str">
        <f>IF(R169="","",IF(R169=0,"",R170/R169-1))</f>
        <v/>
      </c>
      <c r="S185" s="195" t="str">
        <f>IF(S169="","",IF(S169=0,"",S170/S169-1))</f>
        <v/>
      </c>
      <c r="T185" s="158"/>
      <c r="U185" s="147"/>
    </row>
    <row r="186" spans="3:21" ht="13.15" x14ac:dyDescent="0.25">
      <c r="C186" s="209" t="s">
        <v>70</v>
      </c>
      <c r="D186" s="61">
        <v>2018</v>
      </c>
      <c r="E186" s="158"/>
      <c r="F186" s="158"/>
      <c r="G186" s="194">
        <f t="shared" si="88"/>
        <v>0.1289804038444704</v>
      </c>
      <c r="H186" s="158"/>
      <c r="I186" s="191"/>
      <c r="J186" s="179"/>
      <c r="K186" s="16">
        <f t="shared" si="86"/>
        <v>2018</v>
      </c>
      <c r="L186" s="164" t="str">
        <f>IF(L170=0,"",L172/L170-1)</f>
        <v/>
      </c>
      <c r="M186" s="164" t="str">
        <f>IF(M170=0,"",M172/M170-1)</f>
        <v/>
      </c>
      <c r="N186" s="158"/>
      <c r="O186" s="208"/>
      <c r="P186" s="179"/>
      <c r="Q186" s="16">
        <f t="shared" si="87"/>
        <v>2018</v>
      </c>
      <c r="R186" s="195" t="str">
        <f>IF(R170="","",IF(R170=0,"",R172/R170-1))</f>
        <v/>
      </c>
      <c r="S186" s="195" t="str">
        <f>IF(S170="","",IF(S170=0,"",S172/S170-1))</f>
        <v/>
      </c>
      <c r="T186" s="158"/>
      <c r="U186" s="147"/>
    </row>
    <row r="187" spans="3:21" ht="13.15" x14ac:dyDescent="0.25">
      <c r="C187" s="209" t="s">
        <v>70</v>
      </c>
      <c r="D187" s="61">
        <v>2019</v>
      </c>
      <c r="E187" s="158"/>
      <c r="F187" s="158"/>
      <c r="G187" s="194">
        <f t="shared" si="88"/>
        <v>0.10395436507960043</v>
      </c>
      <c r="H187" s="158"/>
      <c r="I187" s="191"/>
      <c r="J187" s="179"/>
      <c r="K187" s="16">
        <f t="shared" si="86"/>
        <v>2019</v>
      </c>
      <c r="L187" s="164" t="str">
        <f>IF(K173="Forecast","",IF(L172=0,"",L173/L172-1))</f>
        <v/>
      </c>
      <c r="M187" s="164" t="str">
        <f>IF(M172=0,"",M173/M172-1)</f>
        <v/>
      </c>
      <c r="N187" s="158"/>
      <c r="O187" s="208"/>
      <c r="P187" s="179"/>
      <c r="Q187" s="16">
        <f t="shared" si="87"/>
        <v>2019</v>
      </c>
      <c r="R187" s="195" t="str">
        <f>IF(Q173="Forecast","",IF(R172=0,"",R173/R172-1))</f>
        <v/>
      </c>
      <c r="S187" s="195" t="str">
        <f>IF(S172="","",IF(S172=0,"",S173/S172-1))</f>
        <v/>
      </c>
      <c r="T187" s="158"/>
      <c r="U187" s="147"/>
    </row>
    <row r="188" spans="3:21" ht="13.15" x14ac:dyDescent="0.25">
      <c r="C188" s="179"/>
      <c r="D188" s="70">
        <v>2020</v>
      </c>
      <c r="E188" s="158"/>
      <c r="F188" s="158"/>
      <c r="G188" s="194">
        <f t="shared" si="88"/>
        <v>9.0578116117014496E-2</v>
      </c>
      <c r="H188" s="158"/>
      <c r="I188" s="196">
        <f>IF(I179=0,"",G178/I179-1)</f>
        <v>1.789497380230062</v>
      </c>
      <c r="J188" s="179"/>
      <c r="K188" s="16">
        <f t="shared" si="86"/>
        <v>2020</v>
      </c>
      <c r="L188" s="164" t="str">
        <f>IF(K178="Forecast","",IF(L173=0,"",L178/L173-1))</f>
        <v/>
      </c>
      <c r="M188" s="164" t="str">
        <f>IF(M173=0,"",M178/M173-1)</f>
        <v/>
      </c>
      <c r="N188" s="158"/>
      <c r="O188" s="210" t="str">
        <f>IF(O179=0,"",M178/O179-1)</f>
        <v/>
      </c>
      <c r="P188" s="179"/>
      <c r="Q188" s="16">
        <f t="shared" si="87"/>
        <v>2020</v>
      </c>
      <c r="R188" s="195" t="str">
        <f>IF(Q178="Forecast","",IF(R173=0,"",R178/R173-1))</f>
        <v/>
      </c>
      <c r="S188" s="195" t="str">
        <f>IF(S173="","",IF(S173=0,"",S178/S173-1))</f>
        <v/>
      </c>
      <c r="T188" s="158"/>
      <c r="U188" s="167" t="str">
        <f>IF(U179=0,"",S178/U179-1)</f>
        <v/>
      </c>
    </row>
    <row r="189" spans="3:21" ht="13.15" x14ac:dyDescent="0.25">
      <c r="C189" s="179"/>
      <c r="D189" s="70">
        <v>2021</v>
      </c>
      <c r="E189" s="158"/>
      <c r="F189" s="158"/>
      <c r="G189" s="194">
        <f t="shared" si="88"/>
        <v>9.1856534227841902E-2</v>
      </c>
      <c r="H189" s="158"/>
      <c r="I189" s="196"/>
      <c r="J189" s="179"/>
      <c r="K189" s="16"/>
      <c r="L189" s="164"/>
      <c r="M189" s="164"/>
      <c r="N189" s="158"/>
      <c r="O189" s="210"/>
      <c r="P189" s="179"/>
      <c r="Q189" s="16"/>
      <c r="R189" s="195"/>
      <c r="S189" s="195"/>
      <c r="T189" s="158"/>
      <c r="U189" s="167"/>
    </row>
    <row r="190" spans="3:21" ht="13.15" x14ac:dyDescent="0.25">
      <c r="C190" s="179"/>
      <c r="D190" s="70">
        <v>2022</v>
      </c>
      <c r="E190" s="158"/>
      <c r="F190" s="158"/>
      <c r="G190" s="194">
        <f t="shared" si="88"/>
        <v>9.1975863812560732E-2</v>
      </c>
      <c r="H190" s="158"/>
      <c r="I190" s="196"/>
      <c r="J190" s="179"/>
      <c r="K190" s="16"/>
      <c r="L190" s="164"/>
      <c r="M190" s="164"/>
      <c r="N190" s="158"/>
      <c r="O190" s="210"/>
      <c r="P190" s="179"/>
      <c r="Q190" s="16"/>
      <c r="R190" s="195"/>
      <c r="S190" s="195"/>
      <c r="T190" s="158"/>
      <c r="U190" s="167"/>
    </row>
    <row r="191" spans="3:21" ht="13.15" x14ac:dyDescent="0.25">
      <c r="C191" s="209" t="s">
        <v>70</v>
      </c>
      <c r="D191" s="70">
        <v>2023</v>
      </c>
      <c r="E191" s="158"/>
      <c r="F191" s="158"/>
      <c r="G191" s="194">
        <f t="shared" si="88"/>
        <v>0.10672178563607271</v>
      </c>
      <c r="H191" s="158"/>
      <c r="I191" s="196"/>
      <c r="J191" s="179"/>
      <c r="K191" s="16"/>
      <c r="L191" s="164"/>
      <c r="M191" s="164"/>
      <c r="N191" s="158"/>
      <c r="O191" s="210"/>
      <c r="P191" s="179"/>
      <c r="Q191" s="16"/>
      <c r="R191" s="195"/>
      <c r="S191" s="195"/>
      <c r="T191" s="158"/>
      <c r="U191" s="167"/>
    </row>
    <row r="192" spans="3:21" ht="13.15" x14ac:dyDescent="0.25">
      <c r="C192" s="209" t="s">
        <v>70</v>
      </c>
      <c r="D192" s="70">
        <v>2024</v>
      </c>
      <c r="E192" s="158"/>
      <c r="F192" s="158"/>
      <c r="G192" s="194">
        <f t="shared" si="88"/>
        <v>9.9724035535160738E-2</v>
      </c>
      <c r="H192" s="158"/>
      <c r="I192" s="196"/>
      <c r="J192" s="179"/>
      <c r="K192" s="16"/>
      <c r="L192" s="164"/>
      <c r="M192" s="164"/>
      <c r="N192" s="158"/>
      <c r="O192" s="210"/>
      <c r="P192" s="179"/>
      <c r="Q192" s="16"/>
      <c r="R192" s="195"/>
      <c r="S192" s="195"/>
      <c r="T192" s="158"/>
      <c r="U192" s="167"/>
    </row>
    <row r="193" spans="2:22" ht="27" thickBot="1" x14ac:dyDescent="0.3">
      <c r="C193" s="142"/>
      <c r="D193" s="197" t="s">
        <v>41</v>
      </c>
      <c r="E193" s="168"/>
      <c r="F193" s="168"/>
      <c r="G193" s="198">
        <f>IF(G167=0,"",(G178/G167)^(1/($D178-$D167-1))-1)</f>
        <v>0.16398067254456383</v>
      </c>
      <c r="H193" s="168"/>
      <c r="I193" s="174" t="s">
        <v>56</v>
      </c>
      <c r="J193" s="179"/>
      <c r="K193" s="172" t="str">
        <f t="shared" si="86"/>
        <v>Geometric Mean</v>
      </c>
      <c r="L193" s="173" t="str">
        <f>IF(L167=0,"",(L172/L167)^(1/($D172-$D167-1))-1)</f>
        <v/>
      </c>
      <c r="M193" s="173" t="str">
        <f>IF(M167=0,"",(M178/M167)^(1/($D178-$D167-1))-1)</f>
        <v/>
      </c>
      <c r="N193" s="168"/>
      <c r="O193" s="174" t="s">
        <v>56</v>
      </c>
      <c r="P193" s="142"/>
      <c r="Q193" s="172" t="str">
        <f t="shared" si="87"/>
        <v>Geometric Mean</v>
      </c>
      <c r="R193" s="211" t="str">
        <f>IF(R167="","",IF(R167=0,"",(R172/R167)^(1/($D172-$D167-1))-1))</f>
        <v/>
      </c>
      <c r="S193" s="173" t="str">
        <f>IF(S167="","",IF(S167=0,"",(S178/S167)^(1/($D178-$D167-1))-1))</f>
        <v/>
      </c>
      <c r="T193" s="168"/>
      <c r="U193" s="174" t="s">
        <v>56</v>
      </c>
    </row>
    <row r="194" spans="2:22" ht="13.9" thickBot="1" x14ac:dyDescent="0.3"/>
    <row r="195" spans="2:22" ht="13.9" thickBot="1" x14ac:dyDescent="0.3">
      <c r="B195" s="39">
        <v>3</v>
      </c>
      <c r="C195" s="40" t="s">
        <v>43</v>
      </c>
      <c r="D195" s="258" t="s">
        <v>51</v>
      </c>
      <c r="E195" s="259"/>
      <c r="F195" s="260"/>
      <c r="G195" s="176"/>
      <c r="H195" s="41" t="s">
        <v>45</v>
      </c>
      <c r="N195" s="177" t="s">
        <v>46</v>
      </c>
      <c r="O195" s="178"/>
      <c r="P195" s="178"/>
      <c r="Q195" s="178"/>
      <c r="R195" s="178"/>
      <c r="S195" s="178"/>
      <c r="T195" s="178"/>
      <c r="U195" s="178"/>
    </row>
    <row r="196" spans="2:22" ht="13.9" thickBot="1" x14ac:dyDescent="0.3">
      <c r="Q196" s="168"/>
      <c r="R196" s="168"/>
      <c r="S196" s="168"/>
      <c r="T196" s="168"/>
      <c r="U196" s="168"/>
    </row>
    <row r="197" spans="2:22" ht="12.75" customHeight="1" x14ac:dyDescent="0.25">
      <c r="C197" s="3"/>
      <c r="D197" s="4" t="s">
        <v>28</v>
      </c>
      <c r="E197" s="4"/>
      <c r="F197" s="265" t="s">
        <v>47</v>
      </c>
      <c r="G197" s="266"/>
      <c r="H197" s="266"/>
      <c r="I197" s="267"/>
      <c r="J197" s="4"/>
      <c r="K197" s="276" t="s">
        <v>29</v>
      </c>
      <c r="L197" s="277"/>
      <c r="M197" s="277"/>
      <c r="N197" s="277"/>
      <c r="O197" s="278"/>
      <c r="P197" s="5"/>
      <c r="Q197" s="261" t="str">
        <f>CONCATENATE("Consumption (kWh) per ",LEFT(F197,LEN(F197)-1))</f>
        <v>Consumption (kWh) per Customer</v>
      </c>
      <c r="R197" s="262"/>
      <c r="S197" s="262"/>
      <c r="T197" s="262"/>
      <c r="U197" s="263"/>
      <c r="V197" s="42"/>
    </row>
    <row r="198" spans="2:22" ht="40.15" thickBot="1" x14ac:dyDescent="0.3">
      <c r="C198" s="142"/>
      <c r="D198" s="8" t="s">
        <v>55</v>
      </c>
      <c r="E198" s="15"/>
      <c r="F198" s="254"/>
      <c r="G198" s="255"/>
      <c r="H198" s="268"/>
      <c r="I198" s="43"/>
      <c r="J198" s="15"/>
      <c r="K198" s="11"/>
      <c r="L198" s="12" t="s">
        <v>30</v>
      </c>
      <c r="M198" s="12" t="s">
        <v>31</v>
      </c>
      <c r="N198" s="13"/>
      <c r="O198" s="14" t="s">
        <v>31</v>
      </c>
      <c r="P198" s="15"/>
      <c r="Q198" s="44"/>
      <c r="R198" s="45" t="str">
        <f>L198</f>
        <v>Actual (Weather actual)</v>
      </c>
      <c r="S198" s="46" t="str">
        <f>M198</f>
        <v>Weather-normalized</v>
      </c>
      <c r="T198" s="46"/>
      <c r="U198" s="47" t="str">
        <f>O198</f>
        <v>Weather-normalized</v>
      </c>
      <c r="V198" s="42"/>
    </row>
    <row r="199" spans="2:22" ht="13.15" x14ac:dyDescent="0.25">
      <c r="C199" s="15" t="s">
        <v>32</v>
      </c>
      <c r="D199" s="16">
        <v>2013</v>
      </c>
      <c r="E199" s="179"/>
      <c r="F199" s="48" t="str">
        <f>$F$73</f>
        <v>Actual</v>
      </c>
      <c r="G199" s="71">
        <v>68312</v>
      </c>
      <c r="H199" s="146" t="s">
        <v>56</v>
      </c>
      <c r="I199" s="147"/>
      <c r="J199" s="179"/>
      <c r="K199" s="48" t="str">
        <f>$F$73</f>
        <v>Actual</v>
      </c>
      <c r="L199" s="71">
        <v>2171642034.9723043</v>
      </c>
      <c r="M199" s="71">
        <v>2169187101.4493985</v>
      </c>
      <c r="N199" s="51" t="str">
        <f>H199</f>
        <v/>
      </c>
      <c r="O199" s="147"/>
      <c r="P199" s="179"/>
      <c r="Q199" s="48" t="str">
        <f>$F$73</f>
        <v>Actual</v>
      </c>
      <c r="R199" s="212">
        <f>IF(G199=0,"",L199/G199)</f>
        <v>31790.052040231647</v>
      </c>
      <c r="S199" s="182">
        <f>IF(G199=0,"",M199/G199)</f>
        <v>31754.114964419114</v>
      </c>
      <c r="T199" s="158" t="str">
        <f>N199</f>
        <v/>
      </c>
      <c r="U199" s="158" t="str">
        <f>IF(T199="","",IF(I199=0,"",O199/I199))</f>
        <v/>
      </c>
      <c r="V199" s="144"/>
    </row>
    <row r="200" spans="2:22" ht="13.15" x14ac:dyDescent="0.25">
      <c r="C200" s="15" t="s">
        <v>32</v>
      </c>
      <c r="D200" s="16">
        <v>2014</v>
      </c>
      <c r="E200" s="179"/>
      <c r="F200" s="52" t="str">
        <f>$F$74</f>
        <v>Actual</v>
      </c>
      <c r="G200" s="71">
        <v>69078</v>
      </c>
      <c r="H200" s="146"/>
      <c r="I200" s="21"/>
      <c r="J200" s="179"/>
      <c r="K200" s="52" t="str">
        <f>$F$74</f>
        <v>Actual</v>
      </c>
      <c r="L200" s="71">
        <v>2253840657.41682</v>
      </c>
      <c r="M200" s="71">
        <v>2250960065.4958887</v>
      </c>
      <c r="N200" s="51"/>
      <c r="O200" s="21"/>
      <c r="P200" s="179"/>
      <c r="Q200" s="52" t="str">
        <f>$F$74</f>
        <v>Actual</v>
      </c>
      <c r="R200" s="212">
        <f t="shared" ref="R200:R203" si="89">IF(G200=0,"",L200/G200)</f>
        <v>32627.4741222505</v>
      </c>
      <c r="S200" s="182">
        <f>IF(G200=0,"",M200/G200)</f>
        <v>32585.773553025403</v>
      </c>
      <c r="T200" s="158"/>
      <c r="U200" s="158" t="str">
        <f t="shared" ref="U200:U210" si="90">IF(T200="","",IF(I200=0,"",O200/I200))</f>
        <v/>
      </c>
      <c r="V200" s="144"/>
    </row>
    <row r="201" spans="2:22" ht="13.15" x14ac:dyDescent="0.25">
      <c r="C201" s="15" t="s">
        <v>32</v>
      </c>
      <c r="D201" s="16">
        <v>2015</v>
      </c>
      <c r="E201" s="179"/>
      <c r="F201" s="52" t="str">
        <f>$F$75</f>
        <v>Actual</v>
      </c>
      <c r="G201" s="71">
        <v>70628</v>
      </c>
      <c r="H201" s="146" t="s">
        <v>57</v>
      </c>
      <c r="I201" s="183">
        <v>69131</v>
      </c>
      <c r="J201" s="179"/>
      <c r="K201" s="52" t="str">
        <f>$F$75</f>
        <v>Actual</v>
      </c>
      <c r="L201" s="71">
        <v>2366876161.1882844</v>
      </c>
      <c r="M201" s="71">
        <v>2360983568.2428513</v>
      </c>
      <c r="N201" s="51" t="s">
        <v>64</v>
      </c>
      <c r="O201" s="183">
        <v>2118402162.3421898</v>
      </c>
      <c r="P201" s="179"/>
      <c r="Q201" s="52" t="str">
        <f>$F$75</f>
        <v>Actual</v>
      </c>
      <c r="R201" s="212">
        <f t="shared" si="89"/>
        <v>33511.867264941444</v>
      </c>
      <c r="S201" s="182">
        <f>IF(G201=0,"",M201/G201)</f>
        <v>33428.435864570019</v>
      </c>
      <c r="T201" s="158" t="s">
        <v>64</v>
      </c>
      <c r="U201" s="158"/>
      <c r="V201" s="144"/>
    </row>
    <row r="202" spans="2:22" ht="13.15" x14ac:dyDescent="0.25">
      <c r="C202" s="15" t="s">
        <v>32</v>
      </c>
      <c r="D202" s="16">
        <v>2016</v>
      </c>
      <c r="E202" s="179"/>
      <c r="F202" s="52" t="str">
        <f>$F$76</f>
        <v>Actual</v>
      </c>
      <c r="G202" s="71">
        <v>70499</v>
      </c>
      <c r="H202" s="146" t="s">
        <v>56</v>
      </c>
      <c r="I202" s="21"/>
      <c r="J202" s="179"/>
      <c r="K202" s="52" t="str">
        <f>$F$76</f>
        <v>Actual</v>
      </c>
      <c r="L202" s="71">
        <v>2371216398.707799</v>
      </c>
      <c r="M202" s="71">
        <v>2330941187.3867807</v>
      </c>
      <c r="N202" s="51" t="str">
        <f t="shared" ref="N202:N210" si="91">H202</f>
        <v/>
      </c>
      <c r="O202" s="21"/>
      <c r="P202" s="179"/>
      <c r="Q202" s="52" t="str">
        <f>$F$76</f>
        <v>Actual</v>
      </c>
      <c r="R202" s="212">
        <f t="shared" si="89"/>
        <v>33634.752247660239</v>
      </c>
      <c r="S202" s="182">
        <f t="shared" ref="S202:S210" si="92">IF(G202=0,"",M202/G202)</f>
        <v>33063.464551082718</v>
      </c>
      <c r="T202" s="158" t="str">
        <f t="shared" ref="T202:T210" si="93">N202</f>
        <v/>
      </c>
      <c r="U202" s="158" t="str">
        <f t="shared" si="90"/>
        <v/>
      </c>
      <c r="V202" s="144"/>
    </row>
    <row r="203" spans="2:22" ht="13.15" x14ac:dyDescent="0.25">
      <c r="C203" s="15" t="s">
        <v>32</v>
      </c>
      <c r="D203" s="16">
        <v>2017</v>
      </c>
      <c r="E203" s="179"/>
      <c r="F203" s="52" t="str">
        <f>$F$77</f>
        <v>Actual</v>
      </c>
      <c r="G203" s="71">
        <v>71116</v>
      </c>
      <c r="H203" s="146" t="s">
        <v>56</v>
      </c>
      <c r="I203" s="147"/>
      <c r="J203" s="179"/>
      <c r="K203" s="52" t="str">
        <f>$F$77</f>
        <v>Actual</v>
      </c>
      <c r="L203" s="71">
        <v>2306089650.0747352</v>
      </c>
      <c r="M203" s="71">
        <v>2319849457.7975974</v>
      </c>
      <c r="N203" s="51" t="str">
        <f t="shared" si="91"/>
        <v/>
      </c>
      <c r="O203" s="147"/>
      <c r="P203" s="179"/>
      <c r="Q203" s="52" t="str">
        <f>$F$77</f>
        <v>Actual</v>
      </c>
      <c r="R203" s="212">
        <f t="shared" si="89"/>
        <v>32427.156337177781</v>
      </c>
      <c r="S203" s="182">
        <f t="shared" si="92"/>
        <v>32620.640331255941</v>
      </c>
      <c r="T203" s="158" t="str">
        <f t="shared" si="93"/>
        <v/>
      </c>
      <c r="U203" s="158" t="str">
        <f t="shared" si="90"/>
        <v/>
      </c>
      <c r="V203" s="144"/>
    </row>
    <row r="204" spans="2:22" ht="13.15" x14ac:dyDescent="0.25">
      <c r="C204" s="15" t="s">
        <v>34</v>
      </c>
      <c r="D204" s="16">
        <v>2018</v>
      </c>
      <c r="E204" s="179"/>
      <c r="F204" s="52" t="str">
        <f>$F$78</f>
        <v>Forecast</v>
      </c>
      <c r="G204" s="71">
        <v>71306</v>
      </c>
      <c r="H204" s="146" t="s">
        <v>56</v>
      </c>
      <c r="I204" s="147"/>
      <c r="J204" s="179"/>
      <c r="K204" s="52" t="str">
        <f>$F$78</f>
        <v>Forecast</v>
      </c>
      <c r="L204" s="71"/>
      <c r="M204" s="71">
        <v>2307381246.1368403</v>
      </c>
      <c r="N204" s="51" t="str">
        <f t="shared" si="91"/>
        <v/>
      </c>
      <c r="O204" s="147"/>
      <c r="P204" s="179"/>
      <c r="Q204" s="52" t="str">
        <f>$F$78</f>
        <v>Forecast</v>
      </c>
      <c r="R204" s="213"/>
      <c r="S204" s="182">
        <f t="shared" si="92"/>
        <v>32358.865258699694</v>
      </c>
      <c r="T204" s="158" t="str">
        <f t="shared" si="93"/>
        <v/>
      </c>
      <c r="U204" s="158" t="str">
        <f t="shared" si="90"/>
        <v/>
      </c>
      <c r="V204" s="144"/>
    </row>
    <row r="205" spans="2:22" ht="13.15" x14ac:dyDescent="0.25">
      <c r="C205" s="15" t="s">
        <v>34</v>
      </c>
      <c r="D205" s="16">
        <v>2019</v>
      </c>
      <c r="E205" s="179"/>
      <c r="F205" s="52" t="str">
        <f>$F$79</f>
        <v>Forecast</v>
      </c>
      <c r="G205" s="71">
        <v>71403</v>
      </c>
      <c r="H205" s="146" t="s">
        <v>56</v>
      </c>
      <c r="I205" s="147"/>
      <c r="J205" s="179"/>
      <c r="K205" s="52" t="str">
        <f>$F$79</f>
        <v>Forecast</v>
      </c>
      <c r="L205" s="72"/>
      <c r="M205" s="76">
        <v>2281497647.847878</v>
      </c>
      <c r="N205" s="51" t="str">
        <f t="shared" si="91"/>
        <v/>
      </c>
      <c r="O205" s="147"/>
      <c r="P205" s="179"/>
      <c r="Q205" s="52" t="str">
        <f>$F$79</f>
        <v>Forecast</v>
      </c>
      <c r="R205" s="213"/>
      <c r="S205" s="182">
        <f t="shared" si="92"/>
        <v>31952.406031229471</v>
      </c>
      <c r="T205" s="158" t="str">
        <f t="shared" si="93"/>
        <v/>
      </c>
      <c r="U205" s="158" t="str">
        <f t="shared" si="90"/>
        <v/>
      </c>
      <c r="V205" s="144"/>
    </row>
    <row r="206" spans="2:22" ht="13.15" x14ac:dyDescent="0.25">
      <c r="C206" s="15" t="s">
        <v>36</v>
      </c>
      <c r="D206" s="16">
        <v>2020</v>
      </c>
      <c r="E206" s="179"/>
      <c r="F206" s="52" t="str">
        <f>$F$80</f>
        <v>Forecast</v>
      </c>
      <c r="G206" s="71">
        <v>71499</v>
      </c>
      <c r="H206" s="146"/>
      <c r="I206" s="147"/>
      <c r="J206" s="179"/>
      <c r="K206" s="52" t="str">
        <f>$F$80</f>
        <v>Forecast</v>
      </c>
      <c r="L206" s="72"/>
      <c r="M206" s="76">
        <v>2267638936.0570927</v>
      </c>
      <c r="N206" s="51"/>
      <c r="O206" s="147"/>
      <c r="P206" s="179"/>
      <c r="Q206" s="52" t="str">
        <f>$F$80</f>
        <v>Forecast</v>
      </c>
      <c r="R206" s="213"/>
      <c r="S206" s="182">
        <f t="shared" si="92"/>
        <v>31715.673450776831</v>
      </c>
      <c r="T206" s="158"/>
      <c r="U206" s="158"/>
      <c r="V206" s="144"/>
    </row>
    <row r="207" spans="2:22" ht="13.15" x14ac:dyDescent="0.25">
      <c r="C207" s="15" t="s">
        <v>36</v>
      </c>
      <c r="D207" s="16">
        <v>2021</v>
      </c>
      <c r="E207" s="179"/>
      <c r="F207" s="52" t="str">
        <f>$F$81</f>
        <v>Forecast</v>
      </c>
      <c r="G207" s="71">
        <v>71596</v>
      </c>
      <c r="H207" s="146"/>
      <c r="I207" s="147"/>
      <c r="J207" s="179"/>
      <c r="K207" s="52" t="str">
        <f>$F$81</f>
        <v>Forecast</v>
      </c>
      <c r="L207" s="72"/>
      <c r="M207" s="76">
        <v>2238780453.411108</v>
      </c>
      <c r="N207" s="51"/>
      <c r="O207" s="147"/>
      <c r="P207" s="179"/>
      <c r="Q207" s="52" t="str">
        <f>$F$81</f>
        <v>Forecast</v>
      </c>
      <c r="R207" s="213"/>
      <c r="S207" s="182">
        <f t="shared" si="92"/>
        <v>31269.630334252026</v>
      </c>
      <c r="T207" s="158"/>
      <c r="U207" s="158"/>
      <c r="V207" s="144"/>
    </row>
    <row r="208" spans="2:22" ht="13.15" x14ac:dyDescent="0.25">
      <c r="C208" s="15" t="s">
        <v>36</v>
      </c>
      <c r="D208" s="16">
        <v>2022</v>
      </c>
      <c r="E208" s="179"/>
      <c r="F208" s="52" t="str">
        <f>$F$82</f>
        <v>Forecast</v>
      </c>
      <c r="G208" s="71">
        <v>71692</v>
      </c>
      <c r="H208" s="146"/>
      <c r="I208" s="147"/>
      <c r="J208" s="179"/>
      <c r="K208" s="52" t="str">
        <f>$F$82</f>
        <v>Forecast</v>
      </c>
      <c r="L208" s="72"/>
      <c r="M208" s="76">
        <v>2214262865.9836574</v>
      </c>
      <c r="N208" s="51"/>
      <c r="O208" s="147"/>
      <c r="P208" s="179"/>
      <c r="Q208" s="52" t="str">
        <f>$F$82</f>
        <v>Forecast</v>
      </c>
      <c r="R208" s="213"/>
      <c r="S208" s="182">
        <f t="shared" si="92"/>
        <v>30885.773391503339</v>
      </c>
      <c r="T208" s="158"/>
      <c r="U208" s="158"/>
      <c r="V208" s="144"/>
    </row>
    <row r="209" spans="2:22" ht="13.15" x14ac:dyDescent="0.25">
      <c r="C209" s="15" t="s">
        <v>36</v>
      </c>
      <c r="D209" s="16">
        <v>2023</v>
      </c>
      <c r="E209" s="179"/>
      <c r="F209" s="52" t="str">
        <f>$F$83</f>
        <v>Forecast</v>
      </c>
      <c r="G209" s="71">
        <v>71788</v>
      </c>
      <c r="H209" s="146"/>
      <c r="I209" s="147"/>
      <c r="J209" s="179"/>
      <c r="K209" s="52" t="str">
        <f>$F$83</f>
        <v>Forecast</v>
      </c>
      <c r="L209" s="72"/>
      <c r="M209" s="76">
        <v>2187481667.4243479</v>
      </c>
      <c r="N209" s="51"/>
      <c r="O209" s="147"/>
      <c r="P209" s="179"/>
      <c r="Q209" s="52" t="str">
        <f>$F$83</f>
        <v>Forecast</v>
      </c>
      <c r="R209" s="213"/>
      <c r="S209" s="182">
        <f t="shared" si="92"/>
        <v>30471.411202768541</v>
      </c>
      <c r="T209" s="158"/>
      <c r="U209" s="158"/>
      <c r="V209" s="144"/>
    </row>
    <row r="210" spans="2:22" ht="13.9" thickBot="1" x14ac:dyDescent="0.3">
      <c r="C210" s="22" t="s">
        <v>36</v>
      </c>
      <c r="D210" s="23">
        <v>2024</v>
      </c>
      <c r="E210" s="142"/>
      <c r="F210" s="53" t="str">
        <f>$F$84</f>
        <v>Forecast</v>
      </c>
      <c r="G210" s="75">
        <v>71885</v>
      </c>
      <c r="H210" s="151" t="s">
        <v>56</v>
      </c>
      <c r="I210" s="152"/>
      <c r="J210" s="142"/>
      <c r="K210" s="53" t="str">
        <f>$F$84</f>
        <v>Forecast</v>
      </c>
      <c r="L210" s="73"/>
      <c r="M210" s="77">
        <v>2169915395.4693317</v>
      </c>
      <c r="N210" s="56" t="str">
        <f t="shared" si="91"/>
        <v/>
      </c>
      <c r="O210" s="152"/>
      <c r="P210" s="142"/>
      <c r="Q210" s="53" t="str">
        <f>$F$84</f>
        <v>Forecast</v>
      </c>
      <c r="R210" s="214"/>
      <c r="S210" s="186">
        <f t="shared" si="92"/>
        <v>30185.9274601006</v>
      </c>
      <c r="T210" s="168" t="str">
        <f t="shared" si="93"/>
        <v/>
      </c>
      <c r="U210" s="168" t="str">
        <f t="shared" si="90"/>
        <v/>
      </c>
      <c r="V210" s="144"/>
    </row>
    <row r="211" spans="2:22" ht="13.9" thickBot="1" x14ac:dyDescent="0.3">
      <c r="B211" s="187"/>
      <c r="C211" s="57"/>
      <c r="I211" s="28">
        <f>SUM(I199:I205)</f>
        <v>69131</v>
      </c>
      <c r="O211" s="28">
        <f>SUM(O199:O205)</f>
        <v>2118402162.3421898</v>
      </c>
      <c r="U211" s="28">
        <f>SUM(U199:U205)</f>
        <v>0</v>
      </c>
    </row>
    <row r="212" spans="2:22" ht="40.15" thickBot="1" x14ac:dyDescent="0.3">
      <c r="C212" s="58" t="s">
        <v>37</v>
      </c>
      <c r="D212" s="59" t="s">
        <v>38</v>
      </c>
      <c r="E212" s="153"/>
      <c r="F212" s="153"/>
      <c r="G212" s="117" t="s">
        <v>39</v>
      </c>
      <c r="H212" s="153"/>
      <c r="I212" s="34" t="s">
        <v>48</v>
      </c>
      <c r="J212" s="188"/>
      <c r="K212" s="32" t="s">
        <v>38</v>
      </c>
      <c r="L212" s="264" t="s">
        <v>39</v>
      </c>
      <c r="M212" s="264"/>
      <c r="N212" s="153"/>
      <c r="O212" s="34" t="str">
        <f>I212</f>
        <v>Test Year Versus Board-approved</v>
      </c>
      <c r="P212" s="189"/>
      <c r="Q212" s="32" t="s">
        <v>38</v>
      </c>
      <c r="R212" s="264" t="s">
        <v>39</v>
      </c>
      <c r="S212" s="264"/>
      <c r="T212" s="153"/>
      <c r="U212" s="34" t="str">
        <f>O212</f>
        <v>Test Year Versus Board-approved</v>
      </c>
    </row>
    <row r="213" spans="2:22" ht="13.15" x14ac:dyDescent="0.25">
      <c r="C213" s="179"/>
      <c r="D213" s="60">
        <v>2013</v>
      </c>
      <c r="E213" s="158"/>
      <c r="F213" s="158"/>
      <c r="G213" s="190"/>
      <c r="H213" s="158"/>
      <c r="I213" s="191"/>
      <c r="J213" s="192"/>
      <c r="K213" s="16">
        <v>2013</v>
      </c>
      <c r="L213" s="160"/>
      <c r="M213" s="160"/>
      <c r="N213" s="158"/>
      <c r="O213" s="147"/>
      <c r="P213" s="179"/>
      <c r="Q213" s="16">
        <v>2013</v>
      </c>
      <c r="R213" s="193"/>
      <c r="S213" s="193"/>
      <c r="T213" s="158"/>
      <c r="U213" s="147"/>
    </row>
    <row r="214" spans="2:22" ht="13.15" x14ac:dyDescent="0.25">
      <c r="C214" s="179"/>
      <c r="D214" s="61">
        <v>2014</v>
      </c>
      <c r="E214" s="158"/>
      <c r="F214" s="158"/>
      <c r="G214" s="194">
        <f>IF(G199=0,"",G200/G199-1)</f>
        <v>1.121325682164187E-2</v>
      </c>
      <c r="H214" s="158"/>
      <c r="I214" s="191"/>
      <c r="J214" s="192"/>
      <c r="K214" s="16">
        <v>2014</v>
      </c>
      <c r="L214" s="164">
        <f>IF(L199=0,"",L200/L199-1)</f>
        <v>3.785090780192224E-2</v>
      </c>
      <c r="M214" s="164">
        <f>IF(M199=0,"",M200/M199-1)</f>
        <v>3.7697515346579058E-2</v>
      </c>
      <c r="N214" s="158"/>
      <c r="O214" s="147"/>
      <c r="P214" s="179"/>
      <c r="Q214" s="16">
        <v>2014</v>
      </c>
      <c r="R214" s="195">
        <f>IF(R199="","",IF(R199=0,"",R200/R199-1))</f>
        <v>2.6342268359896392E-2</v>
      </c>
      <c r="S214" s="195">
        <f t="shared" ref="S214:S218" si="94">IF(S199="","",IF(S199=0,"",S200/S199-1))</f>
        <v>2.6190576860295911E-2</v>
      </c>
      <c r="T214" s="158"/>
      <c r="U214" s="147"/>
    </row>
    <row r="215" spans="2:22" ht="13.15" x14ac:dyDescent="0.25">
      <c r="C215" s="179"/>
      <c r="D215" s="61">
        <v>2015</v>
      </c>
      <c r="E215" s="158"/>
      <c r="F215" s="158"/>
      <c r="G215" s="194">
        <f t="shared" ref="G215:G219" si="95">IF(G200=0,"",G201/G200-1)</f>
        <v>2.2438402964764403E-2</v>
      </c>
      <c r="H215" s="158"/>
      <c r="I215" s="191"/>
      <c r="J215" s="192"/>
      <c r="K215" s="16">
        <v>2015</v>
      </c>
      <c r="L215" s="164">
        <f>IF(L200=0,"",L201/L200-1)</f>
        <v>5.0152393603999146E-2</v>
      </c>
      <c r="M215" s="164">
        <f>IF(M200=0,"",M201/M200-1)</f>
        <v>4.8878478313974183E-2</v>
      </c>
      <c r="N215" s="158"/>
      <c r="O215" s="147"/>
      <c r="P215" s="179"/>
      <c r="Q215" s="16">
        <v>2015</v>
      </c>
      <c r="R215" s="195">
        <f t="shared" ref="R215:R217" si="96">IF(R200="","",IF(R200=0,"",R201/R200-1))</f>
        <v>2.710578021998411E-2</v>
      </c>
      <c r="S215" s="195">
        <f t="shared" si="94"/>
        <v>2.5859822237253027E-2</v>
      </c>
      <c r="T215" s="158"/>
      <c r="U215" s="147"/>
    </row>
    <row r="216" spans="2:22" ht="13.15" x14ac:dyDescent="0.25">
      <c r="C216" s="179"/>
      <c r="D216" s="61">
        <v>2016</v>
      </c>
      <c r="E216" s="158"/>
      <c r="F216" s="158"/>
      <c r="G216" s="194">
        <f t="shared" si="95"/>
        <v>-1.8264710879537516E-3</v>
      </c>
      <c r="H216" s="158"/>
      <c r="I216" s="191"/>
      <c r="J216" s="192"/>
      <c r="K216" s="16">
        <v>2016</v>
      </c>
      <c r="L216" s="164">
        <f t="shared" ref="L216:M216" si="97">IF(L201=0,"",L202/L201-1)</f>
        <v>1.8337408566975189E-3</v>
      </c>
      <c r="M216" s="164">
        <f t="shared" si="97"/>
        <v>-1.2724519247048094E-2</v>
      </c>
      <c r="N216" s="158"/>
      <c r="O216" s="147"/>
      <c r="P216" s="179"/>
      <c r="Q216" s="16">
        <v>2016</v>
      </c>
      <c r="R216" s="195">
        <f t="shared" si="96"/>
        <v>3.6669094487418175E-3</v>
      </c>
      <c r="S216" s="195">
        <f t="shared" si="94"/>
        <v>-1.0917989551348595E-2</v>
      </c>
      <c r="T216" s="158"/>
      <c r="U216" s="147"/>
    </row>
    <row r="217" spans="2:22" ht="13.15" x14ac:dyDescent="0.25">
      <c r="C217" s="179"/>
      <c r="D217" s="61">
        <v>2017</v>
      </c>
      <c r="E217" s="158"/>
      <c r="F217" s="158"/>
      <c r="G217" s="194">
        <f t="shared" si="95"/>
        <v>8.7518971900311104E-3</v>
      </c>
      <c r="H217" s="158"/>
      <c r="I217" s="191"/>
      <c r="J217" s="192"/>
      <c r="K217" s="16">
        <v>2017</v>
      </c>
      <c r="L217" s="164">
        <f t="shared" ref="L217:M217" si="98">IF(L202=0,"",L203/L202-1)</f>
        <v>-2.7465544126868746E-2</v>
      </c>
      <c r="M217" s="164">
        <f t="shared" si="98"/>
        <v>-4.7584768115142007E-3</v>
      </c>
      <c r="N217" s="158"/>
      <c r="O217" s="147"/>
      <c r="P217" s="179"/>
      <c r="Q217" s="16">
        <v>2017</v>
      </c>
      <c r="R217" s="195">
        <f t="shared" si="96"/>
        <v>-3.5903220026437421E-2</v>
      </c>
      <c r="S217" s="195">
        <f t="shared" si="94"/>
        <v>-1.3393158455691112E-2</v>
      </c>
      <c r="T217" s="158"/>
      <c r="U217" s="147"/>
    </row>
    <row r="218" spans="2:22" ht="13.15" x14ac:dyDescent="0.25">
      <c r="C218" s="179"/>
      <c r="D218" s="61">
        <v>2018</v>
      </c>
      <c r="E218" s="158"/>
      <c r="F218" s="158"/>
      <c r="G218" s="194">
        <f t="shared" si="95"/>
        <v>2.671691321221692E-3</v>
      </c>
      <c r="H218" s="158"/>
      <c r="I218" s="191"/>
      <c r="J218" s="192"/>
      <c r="K218" s="16">
        <v>2018</v>
      </c>
      <c r="L218" s="164"/>
      <c r="M218" s="164">
        <f t="shared" ref="M218" si="99">IF(M203=0,"",M204/M203-1)</f>
        <v>-5.3745779144626082E-3</v>
      </c>
      <c r="N218" s="158"/>
      <c r="O218" s="147"/>
      <c r="P218" s="179"/>
      <c r="Q218" s="16">
        <v>2018</v>
      </c>
      <c r="R218" s="195"/>
      <c r="S218" s="195">
        <f t="shared" si="94"/>
        <v>-8.0248293687056327E-3</v>
      </c>
      <c r="T218" s="158"/>
      <c r="U218" s="147"/>
    </row>
    <row r="219" spans="2:22" ht="13.15" x14ac:dyDescent="0.25">
      <c r="C219" s="179"/>
      <c r="D219" s="61">
        <v>2019</v>
      </c>
      <c r="E219" s="158"/>
      <c r="F219" s="158"/>
      <c r="G219" s="194">
        <f t="shared" si="95"/>
        <v>1.3603343337167395E-3</v>
      </c>
      <c r="H219" s="158"/>
      <c r="I219" s="191"/>
      <c r="J219" s="192"/>
      <c r="K219" s="16">
        <v>2019</v>
      </c>
      <c r="L219" s="164" t="str">
        <f t="shared" ref="L219:M219" si="100">IF(L204=0,"",L205/L204-1)</f>
        <v/>
      </c>
      <c r="M219" s="164">
        <f t="shared" si="100"/>
        <v>-1.1217738001597422E-2</v>
      </c>
      <c r="N219" s="158"/>
      <c r="O219" s="147"/>
      <c r="P219" s="179"/>
      <c r="Q219" s="16">
        <v>2019</v>
      </c>
      <c r="R219" s="195" t="str">
        <f>IF(Q205="Forecast","",IF(R204=0,"",R205/R204-1))</f>
        <v/>
      </c>
      <c r="S219" s="195">
        <f>IF(S204="","",IF(S204=0,"",S205/S204-1))</f>
        <v>-1.2560985195886776E-2</v>
      </c>
      <c r="T219" s="158"/>
      <c r="U219" s="147"/>
    </row>
    <row r="220" spans="2:22" ht="13.15" x14ac:dyDescent="0.25">
      <c r="C220" s="179"/>
      <c r="D220" s="61">
        <v>2020</v>
      </c>
      <c r="E220" s="158"/>
      <c r="F220" s="158"/>
      <c r="G220" s="194">
        <f>IF(G205=0,"",G206/G205-1)</f>
        <v>1.3444813243141951E-3</v>
      </c>
      <c r="H220" s="158"/>
      <c r="I220" s="191"/>
      <c r="J220" s="192"/>
      <c r="K220" s="16">
        <v>2020</v>
      </c>
      <c r="L220" s="164" t="str">
        <f t="shared" ref="L220:M220" si="101">IF(L205=0,"",L206/L205-1)</f>
        <v/>
      </c>
      <c r="M220" s="164">
        <f t="shared" si="101"/>
        <v>-6.0743923202630778E-3</v>
      </c>
      <c r="N220" s="158"/>
      <c r="O220" s="147"/>
      <c r="P220" s="179"/>
      <c r="Q220" s="16">
        <v>2020</v>
      </c>
      <c r="R220" s="195"/>
      <c r="S220" s="195">
        <f t="shared" ref="S220:S223" si="102">IF(S205="","",IF(S205=0,"",S206/S205-1))</f>
        <v>-7.4089125000873501E-3</v>
      </c>
      <c r="T220" s="158"/>
      <c r="U220" s="147"/>
    </row>
    <row r="221" spans="2:22" ht="13.15" x14ac:dyDescent="0.25">
      <c r="C221" s="179"/>
      <c r="D221" s="61">
        <v>2021</v>
      </c>
      <c r="E221" s="158"/>
      <c r="F221" s="158"/>
      <c r="G221" s="194">
        <f>IF(G206=0,"",G207/G206-1)</f>
        <v>1.3566623309417825E-3</v>
      </c>
      <c r="H221" s="158"/>
      <c r="I221" s="191"/>
      <c r="J221" s="192"/>
      <c r="K221" s="16">
        <v>2021</v>
      </c>
      <c r="L221" s="164" t="str">
        <f t="shared" ref="L221:M221" si="103">IF(L206=0,"",L207/L206-1)</f>
        <v/>
      </c>
      <c r="M221" s="164">
        <f t="shared" si="103"/>
        <v>-1.2726224703198508E-2</v>
      </c>
      <c r="N221" s="158"/>
      <c r="O221" s="147"/>
      <c r="P221" s="179"/>
      <c r="Q221" s="16">
        <v>2021</v>
      </c>
      <c r="R221" s="195"/>
      <c r="S221" s="195">
        <f t="shared" si="102"/>
        <v>-1.4063807196686873E-2</v>
      </c>
      <c r="T221" s="158"/>
      <c r="U221" s="147"/>
    </row>
    <row r="222" spans="2:22" ht="13.15" x14ac:dyDescent="0.25">
      <c r="C222" s="179"/>
      <c r="D222" s="61">
        <v>2022</v>
      </c>
      <c r="E222" s="158"/>
      <c r="F222" s="158"/>
      <c r="G222" s="194">
        <f t="shared" ref="G222:G223" si="104">IF(G207=0,"",G208/G207-1)</f>
        <v>1.3408570311190804E-3</v>
      </c>
      <c r="H222" s="158"/>
      <c r="I222" s="191"/>
      <c r="J222" s="192"/>
      <c r="K222" s="16">
        <v>2022</v>
      </c>
      <c r="L222" s="164" t="str">
        <f t="shared" ref="L222:M222" si="105">IF(L207=0,"",L208/L207-1)</f>
        <v/>
      </c>
      <c r="M222" s="164">
        <f t="shared" si="105"/>
        <v>-1.0951313868268975E-2</v>
      </c>
      <c r="N222" s="158"/>
      <c r="O222" s="147"/>
      <c r="P222" s="179"/>
      <c r="Q222" s="16">
        <v>2022</v>
      </c>
      <c r="R222" s="195"/>
      <c r="S222" s="195">
        <f t="shared" si="102"/>
        <v>-1.2275710926080818E-2</v>
      </c>
      <c r="T222" s="158"/>
      <c r="U222" s="147"/>
    </row>
    <row r="223" spans="2:22" ht="13.15" x14ac:dyDescent="0.25">
      <c r="C223" s="179"/>
      <c r="D223" s="61">
        <v>2023</v>
      </c>
      <c r="E223" s="158"/>
      <c r="F223" s="158"/>
      <c r="G223" s="194">
        <f t="shared" si="104"/>
        <v>1.3390615410366902E-3</v>
      </c>
      <c r="H223" s="158"/>
      <c r="I223" s="191"/>
      <c r="J223" s="192"/>
      <c r="K223" s="16">
        <v>2023</v>
      </c>
      <c r="L223" s="164" t="str">
        <f t="shared" ref="L223:M223" si="106">IF(L208=0,"",L209/L208-1)</f>
        <v/>
      </c>
      <c r="M223" s="164">
        <f t="shared" si="106"/>
        <v>-1.2094859635110367E-2</v>
      </c>
      <c r="N223" s="158"/>
      <c r="O223" s="147"/>
      <c r="P223" s="179"/>
      <c r="Q223" s="16">
        <v>2023</v>
      </c>
      <c r="R223" s="195"/>
      <c r="S223" s="195">
        <f t="shared" si="102"/>
        <v>-1.3415956384915662E-2</v>
      </c>
      <c r="T223" s="158"/>
      <c r="U223" s="147"/>
    </row>
    <row r="224" spans="2:22" ht="13.15" x14ac:dyDescent="0.25">
      <c r="C224" s="179"/>
      <c r="D224" s="61">
        <v>2024</v>
      </c>
      <c r="E224" s="158"/>
      <c r="F224" s="158"/>
      <c r="G224" s="194">
        <f>IF(G209=0,"",G210/G209-1)</f>
        <v>1.3512007577867191E-3</v>
      </c>
      <c r="H224" s="158"/>
      <c r="I224" s="196">
        <f>IF(I211=0,"",G206/I211-1)</f>
        <v>3.4253807987733476E-2</v>
      </c>
      <c r="J224" s="192"/>
      <c r="K224" s="16">
        <v>2024</v>
      </c>
      <c r="L224" s="164" t="str">
        <f t="shared" ref="L224:M224" si="107">IF(L209=0,"",L210/L209-1)</f>
        <v/>
      </c>
      <c r="M224" s="164">
        <f t="shared" si="107"/>
        <v>-8.0303630501733503E-3</v>
      </c>
      <c r="N224" s="158"/>
      <c r="O224" s="167">
        <f>IF(O211=0,"",M206/O211-1)</f>
        <v>7.0447800879272604E-2</v>
      </c>
      <c r="P224" s="179"/>
      <c r="Q224" s="16">
        <v>2024</v>
      </c>
      <c r="R224" s="195" t="str">
        <f>IF(Q210="Forecast","",IF(R205=0,"",R210/R205-1))</f>
        <v/>
      </c>
      <c r="S224" s="195">
        <f>IF(S205="","",IF(S205=0,"",S210/S205-1))</f>
        <v>-5.5284680890771098E-2</v>
      </c>
      <c r="T224" s="158"/>
      <c r="U224" s="167" t="str">
        <f>IF(U211=0,"",S210/U211-1)</f>
        <v/>
      </c>
    </row>
    <row r="225" spans="3:21" ht="27" thickBot="1" x14ac:dyDescent="0.3">
      <c r="C225" s="142"/>
      <c r="D225" s="197" t="s">
        <v>41</v>
      </c>
      <c r="E225" s="168"/>
      <c r="F225" s="168"/>
      <c r="G225" s="198">
        <f>IF(G199=0,"",(G210/G199)^(1/($D210-$D199-1))-1)</f>
        <v>5.1112353503834917E-3</v>
      </c>
      <c r="H225" s="168"/>
      <c r="I225" s="199" t="s">
        <v>56</v>
      </c>
      <c r="J225" s="171"/>
      <c r="K225" s="172" t="str">
        <f t="shared" ref="K225" si="108">D225</f>
        <v>Geometric Mean</v>
      </c>
      <c r="L225" s="173">
        <f>IF(L199=0,"",(L203/L199)^(1/($D203-$D199-1))-1)</f>
        <v>2.0225049244771753E-2</v>
      </c>
      <c r="M225" s="173">
        <f>IF(M199=0,"",(M210/M199)^(1/($D210-$D199-1))-1)</f>
        <v>3.356944213384061E-5</v>
      </c>
      <c r="N225" s="168"/>
      <c r="O225" s="174" t="s">
        <v>56</v>
      </c>
      <c r="P225" s="142"/>
      <c r="Q225" s="172" t="str">
        <f t="shared" ref="Q225" si="109">K225</f>
        <v>Geometric Mean</v>
      </c>
      <c r="R225" s="173">
        <f>IF(R199="","",IF(R199=0,"",(R203/R199)^(1/($D203-$D199-1))-1))</f>
        <v>6.6361954006630697E-3</v>
      </c>
      <c r="S225" s="173">
        <f>IF(S199="","",IF(S199=0,"",(S210/S199)^(1/($D210-$D199-1))-1))</f>
        <v>-5.0518447408256506E-3</v>
      </c>
      <c r="T225" s="168"/>
      <c r="U225" s="174" t="s">
        <v>56</v>
      </c>
    </row>
    <row r="227" spans="3:21" ht="13.9" thickBot="1" x14ac:dyDescent="0.3">
      <c r="Q227" s="168"/>
      <c r="R227" s="168"/>
      <c r="S227" s="168"/>
      <c r="T227" s="168"/>
      <c r="U227" s="168"/>
    </row>
    <row r="228" spans="3:21" ht="12.75" customHeight="1" x14ac:dyDescent="0.25">
      <c r="C228" s="3"/>
      <c r="D228" s="4" t="s">
        <v>28</v>
      </c>
      <c r="E228" s="4"/>
      <c r="F228" s="269" t="s">
        <v>15</v>
      </c>
      <c r="G228" s="270"/>
      <c r="H228" s="270"/>
      <c r="I228" s="271"/>
      <c r="K228" s="276" t="str">
        <f>IF(ISBLANK(N195),"",CONCATENATE("Demand (",N195,")"))</f>
        <v>Demand (kWh)</v>
      </c>
      <c r="L228" s="277"/>
      <c r="M228" s="277"/>
      <c r="N228" s="277"/>
      <c r="O228" s="278"/>
      <c r="Q228" s="261" t="str">
        <f>CONCATENATE("Demand (",N195,") per ",LEFT(F197,LEN(F197)-1))</f>
        <v>Demand (kWh) per Customer</v>
      </c>
      <c r="R228" s="262"/>
      <c r="S228" s="262"/>
      <c r="T228" s="262"/>
      <c r="U228" s="263"/>
    </row>
    <row r="229" spans="3:21" ht="40.15" thickBot="1" x14ac:dyDescent="0.3">
      <c r="C229" s="142"/>
      <c r="D229" s="8" t="s">
        <v>55</v>
      </c>
      <c r="E229" s="15"/>
      <c r="F229" s="254"/>
      <c r="G229" s="255"/>
      <c r="H229" s="255"/>
      <c r="I229" s="43"/>
      <c r="K229" s="11"/>
      <c r="L229" s="12" t="s">
        <v>30</v>
      </c>
      <c r="M229" s="12" t="s">
        <v>31</v>
      </c>
      <c r="N229" s="13"/>
      <c r="O229" s="14" t="str">
        <f>M229</f>
        <v>Weather-normalized</v>
      </c>
      <c r="Q229" s="62"/>
      <c r="R229" s="12" t="str">
        <f>L229</f>
        <v>Actual (Weather actual)</v>
      </c>
      <c r="S229" s="12" t="str">
        <f>M229</f>
        <v>Weather-normalized</v>
      </c>
      <c r="T229" s="12"/>
      <c r="U229" s="63" t="str">
        <f>O229</f>
        <v>Weather-normalized</v>
      </c>
    </row>
    <row r="230" spans="3:21" ht="13.15" x14ac:dyDescent="0.25">
      <c r="C230" s="15" t="s">
        <v>32</v>
      </c>
      <c r="D230" s="16">
        <v>2013</v>
      </c>
      <c r="E230" s="179"/>
      <c r="F230" s="48" t="str">
        <f>$F$73</f>
        <v>Actual</v>
      </c>
      <c r="G230" s="64">
        <v>69640443.899838537</v>
      </c>
      <c r="H230" s="145" t="s">
        <v>56</v>
      </c>
      <c r="I230" s="200"/>
      <c r="K230" s="50" t="str">
        <f>K199</f>
        <v>Actual</v>
      </c>
      <c r="L230" s="20"/>
      <c r="M230" s="20"/>
      <c r="N230" s="51" t="str">
        <f>N199</f>
        <v/>
      </c>
      <c r="O230" s="147"/>
      <c r="Q230" s="180" t="str">
        <f>K230</f>
        <v>Actual</v>
      </c>
      <c r="R230" s="158">
        <f>IF(G230=0,"",L230/G230)</f>
        <v>0</v>
      </c>
      <c r="S230" s="144">
        <f>IF(G230=0,"",M230/G230)</f>
        <v>0</v>
      </c>
      <c r="T230" s="144" t="str">
        <f>N230</f>
        <v/>
      </c>
      <c r="U230" s="179" t="str">
        <f>IF(T230="","",IF(I230=0,"",O230/I230))</f>
        <v/>
      </c>
    </row>
    <row r="231" spans="3:21" ht="13.15" x14ac:dyDescent="0.25">
      <c r="C231" s="15" t="s">
        <v>32</v>
      </c>
      <c r="D231" s="16">
        <v>2014</v>
      </c>
      <c r="E231" s="179"/>
      <c r="F231" s="52" t="str">
        <f>$F$74</f>
        <v>Actual</v>
      </c>
      <c r="G231" s="64">
        <v>72523701.474567682</v>
      </c>
      <c r="H231" s="145"/>
      <c r="I231" s="111"/>
      <c r="K231" s="50" t="str">
        <f>K200</f>
        <v>Actual</v>
      </c>
      <c r="L231" s="20"/>
      <c r="M231" s="20"/>
      <c r="N231" s="51">
        <f>N200</f>
        <v>0</v>
      </c>
      <c r="O231" s="147"/>
      <c r="Q231" s="180" t="str">
        <f t="shared" ref="Q231:Q241" si="110">K231</f>
        <v>Actual</v>
      </c>
      <c r="R231" s="158">
        <f t="shared" ref="R231:R241" si="111">IF(G231=0,"",L231/G231)</f>
        <v>0</v>
      </c>
      <c r="S231" s="144">
        <f t="shared" ref="S231:S241" si="112">IF(G231=0,"",M231/G231)</f>
        <v>0</v>
      </c>
      <c r="T231" s="144">
        <f t="shared" ref="T231:T241" si="113">N231</f>
        <v>0</v>
      </c>
      <c r="U231" s="179" t="str">
        <f t="shared" ref="U231:U241" si="114">IF(T231="","",IF(I231=0,"",O231/I231))</f>
        <v/>
      </c>
    </row>
    <row r="232" spans="3:21" ht="13.15" x14ac:dyDescent="0.25">
      <c r="C232" s="15" t="s">
        <v>32</v>
      </c>
      <c r="D232" s="16">
        <v>2015</v>
      </c>
      <c r="E232" s="179"/>
      <c r="F232" s="52" t="str">
        <f>$F$75</f>
        <v>Actual</v>
      </c>
      <c r="G232" s="64">
        <v>89457689.247983366</v>
      </c>
      <c r="H232" s="145" t="s">
        <v>57</v>
      </c>
      <c r="I232" s="201">
        <v>82174475</v>
      </c>
      <c r="K232" s="50" t="str">
        <f>K202</f>
        <v>Actual</v>
      </c>
      <c r="L232" s="20"/>
      <c r="M232" s="20"/>
      <c r="N232" s="51" t="str">
        <f>N202</f>
        <v/>
      </c>
      <c r="O232" s="21"/>
      <c r="Q232" s="180" t="str">
        <f t="shared" si="110"/>
        <v>Actual</v>
      </c>
      <c r="R232" s="158">
        <f t="shared" si="111"/>
        <v>0</v>
      </c>
      <c r="S232" s="144">
        <f t="shared" si="112"/>
        <v>0</v>
      </c>
      <c r="T232" s="144" t="str">
        <f t="shared" si="113"/>
        <v/>
      </c>
      <c r="U232" s="179" t="str">
        <f t="shared" si="114"/>
        <v/>
      </c>
    </row>
    <row r="233" spans="3:21" ht="13.15" x14ac:dyDescent="0.25">
      <c r="C233" s="15" t="s">
        <v>32</v>
      </c>
      <c r="D233" s="16">
        <v>2016</v>
      </c>
      <c r="E233" s="179"/>
      <c r="F233" s="52" t="str">
        <f>$F$76</f>
        <v>Actual</v>
      </c>
      <c r="G233" s="64">
        <v>93027753.381585777</v>
      </c>
      <c r="H233" s="145"/>
      <c r="I233" s="65"/>
      <c r="K233" s="50"/>
      <c r="L233" s="20"/>
      <c r="M233" s="20"/>
      <c r="N233" s="51"/>
      <c r="O233" s="21"/>
      <c r="Q233" s="180"/>
      <c r="R233" s="158"/>
      <c r="S233" s="144"/>
      <c r="T233" s="144"/>
      <c r="U233" s="179"/>
    </row>
    <row r="234" spans="3:21" ht="13.15" x14ac:dyDescent="0.25">
      <c r="C234" s="15" t="s">
        <v>32</v>
      </c>
      <c r="D234" s="16">
        <v>2017</v>
      </c>
      <c r="E234" s="179"/>
      <c r="F234" s="52" t="str">
        <f>$F$77</f>
        <v>Actual</v>
      </c>
      <c r="G234" s="64">
        <v>97989285.828425914</v>
      </c>
      <c r="H234" s="145" t="s">
        <v>56</v>
      </c>
      <c r="I234" s="147"/>
      <c r="K234" s="50" t="str">
        <f>K203</f>
        <v>Actual</v>
      </c>
      <c r="L234" s="20"/>
      <c r="M234" s="20"/>
      <c r="N234" s="51" t="str">
        <f>N203</f>
        <v/>
      </c>
      <c r="O234" s="147"/>
      <c r="Q234" s="180" t="str">
        <f t="shared" si="110"/>
        <v>Actual</v>
      </c>
      <c r="R234" s="158">
        <f t="shared" si="111"/>
        <v>0</v>
      </c>
      <c r="S234" s="144">
        <f t="shared" si="112"/>
        <v>0</v>
      </c>
      <c r="T234" s="144" t="str">
        <f t="shared" si="113"/>
        <v/>
      </c>
      <c r="U234" s="179" t="str">
        <f t="shared" si="114"/>
        <v/>
      </c>
    </row>
    <row r="235" spans="3:21" ht="13.15" x14ac:dyDescent="0.25">
      <c r="C235" s="15" t="s">
        <v>34</v>
      </c>
      <c r="D235" s="16">
        <v>2018</v>
      </c>
      <c r="E235" s="179"/>
      <c r="F235" s="52" t="str">
        <f>$F$78</f>
        <v>Forecast</v>
      </c>
      <c r="G235" s="100">
        <v>103423555.99771444</v>
      </c>
      <c r="H235" s="145" t="s">
        <v>56</v>
      </c>
      <c r="I235" s="147"/>
      <c r="K235" s="50" t="str">
        <f>K204</f>
        <v>Forecast</v>
      </c>
      <c r="L235" s="20"/>
      <c r="M235" s="20"/>
      <c r="N235" s="51" t="str">
        <f>N204</f>
        <v/>
      </c>
      <c r="O235" s="147"/>
      <c r="Q235" s="180" t="str">
        <f t="shared" si="110"/>
        <v>Forecast</v>
      </c>
      <c r="R235" s="158">
        <f t="shared" si="111"/>
        <v>0</v>
      </c>
      <c r="S235" s="144">
        <f t="shared" si="112"/>
        <v>0</v>
      </c>
      <c r="T235" s="144" t="str">
        <f t="shared" si="113"/>
        <v/>
      </c>
      <c r="U235" s="179" t="str">
        <f t="shared" si="114"/>
        <v/>
      </c>
    </row>
    <row r="236" spans="3:21" ht="13.15" x14ac:dyDescent="0.25">
      <c r="C236" s="15" t="s">
        <v>34</v>
      </c>
      <c r="D236" s="16">
        <v>2019</v>
      </c>
      <c r="E236" s="179"/>
      <c r="F236" s="52" t="str">
        <f>$F$79</f>
        <v>Forecast</v>
      </c>
      <c r="G236" s="100">
        <v>106600964.11376475</v>
      </c>
      <c r="H236" s="145" t="s">
        <v>56</v>
      </c>
      <c r="I236" s="147"/>
      <c r="K236" s="50" t="str">
        <f>K205</f>
        <v>Forecast</v>
      </c>
      <c r="L236" s="202"/>
      <c r="M236" s="203"/>
      <c r="N236" s="51" t="str">
        <f>N205</f>
        <v/>
      </c>
      <c r="O236" s="147"/>
      <c r="Q236" s="180" t="str">
        <f t="shared" si="110"/>
        <v>Forecast</v>
      </c>
      <c r="R236" s="158">
        <f t="shared" si="111"/>
        <v>0</v>
      </c>
      <c r="S236" s="144">
        <f t="shared" si="112"/>
        <v>0</v>
      </c>
      <c r="T236" s="144" t="str">
        <f t="shared" si="113"/>
        <v/>
      </c>
      <c r="U236" s="179" t="str">
        <f t="shared" si="114"/>
        <v/>
      </c>
    </row>
    <row r="237" spans="3:21" ht="13.15" x14ac:dyDescent="0.25">
      <c r="C237" s="15" t="s">
        <v>36</v>
      </c>
      <c r="D237" s="16">
        <v>2020</v>
      </c>
      <c r="E237" s="179"/>
      <c r="F237" s="52" t="str">
        <f>$F$80</f>
        <v>Forecast</v>
      </c>
      <c r="G237" s="100">
        <v>110004698.93239772</v>
      </c>
      <c r="H237" s="145"/>
      <c r="I237" s="147"/>
      <c r="K237" s="50"/>
      <c r="L237" s="202"/>
      <c r="M237" s="203"/>
      <c r="N237" s="51"/>
      <c r="O237" s="147"/>
      <c r="Q237" s="204"/>
      <c r="R237" s="158"/>
      <c r="S237" s="144"/>
      <c r="T237" s="144"/>
      <c r="U237" s="179"/>
    </row>
    <row r="238" spans="3:21" ht="13.15" x14ac:dyDescent="0.25">
      <c r="C238" s="15" t="s">
        <v>36</v>
      </c>
      <c r="D238" s="16">
        <v>2021</v>
      </c>
      <c r="E238" s="179"/>
      <c r="F238" s="52" t="str">
        <f>$F$81</f>
        <v>Forecast</v>
      </c>
      <c r="G238" s="100">
        <v>112620336.89528733</v>
      </c>
      <c r="H238" s="145"/>
      <c r="I238" s="147"/>
      <c r="K238" s="50"/>
      <c r="L238" s="202"/>
      <c r="M238" s="203"/>
      <c r="N238" s="51"/>
      <c r="O238" s="147"/>
      <c r="Q238" s="204"/>
      <c r="R238" s="158"/>
      <c r="S238" s="144"/>
      <c r="T238" s="144"/>
      <c r="U238" s="179"/>
    </row>
    <row r="239" spans="3:21" ht="13.15" x14ac:dyDescent="0.25">
      <c r="C239" s="15" t="s">
        <v>36</v>
      </c>
      <c r="D239" s="16">
        <v>2022</v>
      </c>
      <c r="E239" s="179"/>
      <c r="F239" s="52" t="str">
        <f>$F$82</f>
        <v>Forecast</v>
      </c>
      <c r="G239" s="100">
        <v>114543206.36455375</v>
      </c>
      <c r="H239" s="145"/>
      <c r="I239" s="147"/>
      <c r="K239" s="50"/>
      <c r="L239" s="202"/>
      <c r="M239" s="203"/>
      <c r="N239" s="51"/>
      <c r="O239" s="147"/>
      <c r="Q239" s="204"/>
      <c r="R239" s="158"/>
      <c r="S239" s="144"/>
      <c r="T239" s="144"/>
      <c r="U239" s="179"/>
    </row>
    <row r="240" spans="3:21" ht="13.15" x14ac:dyDescent="0.25">
      <c r="C240" s="15" t="s">
        <v>36</v>
      </c>
      <c r="D240" s="16">
        <v>2023</v>
      </c>
      <c r="E240" s="179"/>
      <c r="F240" s="52" t="str">
        <f>$F$83</f>
        <v>Forecast</v>
      </c>
      <c r="G240" s="100">
        <v>118435993.51532218</v>
      </c>
      <c r="H240" s="145"/>
      <c r="I240" s="147"/>
      <c r="K240" s="50"/>
      <c r="L240" s="202"/>
      <c r="M240" s="203"/>
      <c r="N240" s="51"/>
      <c r="O240" s="147"/>
      <c r="Q240" s="204"/>
      <c r="R240" s="158"/>
      <c r="S240" s="144"/>
      <c r="T240" s="144"/>
      <c r="U240" s="179"/>
    </row>
    <row r="241" spans="3:21" ht="13.9" thickBot="1" x14ac:dyDescent="0.3">
      <c r="C241" s="22" t="s">
        <v>36</v>
      </c>
      <c r="D241" s="23">
        <v>2024</v>
      </c>
      <c r="E241" s="142"/>
      <c r="F241" s="53" t="str">
        <f>$F$84</f>
        <v>Forecast</v>
      </c>
      <c r="G241" s="101">
        <v>122461163.60423276</v>
      </c>
      <c r="H241" s="150" t="s">
        <v>56</v>
      </c>
      <c r="I241" s="152"/>
      <c r="K241" s="55" t="str">
        <f t="shared" ref="K241" si="115">K210</f>
        <v>Forecast</v>
      </c>
      <c r="L241" s="205"/>
      <c r="M241" s="206"/>
      <c r="N241" s="56" t="str">
        <f t="shared" ref="N241" si="116">N210</f>
        <v/>
      </c>
      <c r="O241" s="152"/>
      <c r="Q241" s="207" t="str">
        <f t="shared" si="110"/>
        <v>Forecast</v>
      </c>
      <c r="R241" s="149">
        <f t="shared" si="111"/>
        <v>0</v>
      </c>
      <c r="S241" s="149">
        <f t="shared" si="112"/>
        <v>0</v>
      </c>
      <c r="T241" s="149" t="str">
        <f t="shared" si="113"/>
        <v/>
      </c>
      <c r="U241" s="142" t="str">
        <f t="shared" si="114"/>
        <v/>
      </c>
    </row>
    <row r="242" spans="3:21" ht="13.9" thickBot="1" x14ac:dyDescent="0.3">
      <c r="C242" s="57"/>
      <c r="I242" s="28">
        <f>SUM(I230:I236)</f>
        <v>82174475</v>
      </c>
      <c r="J242" s="158"/>
      <c r="O242" s="28">
        <f>SUM(O230:O236)</f>
        <v>0</v>
      </c>
      <c r="U242" s="28">
        <f>SUM(U230:U236)</f>
        <v>0</v>
      </c>
    </row>
    <row r="243" spans="3:21" ht="40.15" thickBot="1" x14ac:dyDescent="0.3">
      <c r="C243" s="58" t="s">
        <v>37</v>
      </c>
      <c r="D243" s="59" t="s">
        <v>38</v>
      </c>
      <c r="E243" s="117"/>
      <c r="F243" s="117"/>
      <c r="G243" s="117" t="s">
        <v>39</v>
      </c>
      <c r="H243" s="117"/>
      <c r="I243" s="34" t="str">
        <f>I212</f>
        <v>Test Year Versus Board-approved</v>
      </c>
      <c r="J243" s="67"/>
      <c r="K243" s="32" t="s">
        <v>38</v>
      </c>
      <c r="L243" s="264" t="s">
        <v>39</v>
      </c>
      <c r="M243" s="264"/>
      <c r="N243" s="117"/>
      <c r="O243" s="34" t="str">
        <f>I243</f>
        <v>Test Year Versus Board-approved</v>
      </c>
      <c r="P243" s="68"/>
      <c r="Q243" s="32" t="s">
        <v>38</v>
      </c>
      <c r="R243" s="264" t="s">
        <v>39</v>
      </c>
      <c r="S243" s="264"/>
      <c r="T243" s="117"/>
      <c r="U243" s="34" t="str">
        <f>O243</f>
        <v>Test Year Versus Board-approved</v>
      </c>
    </row>
    <row r="244" spans="3:21" ht="13.15" x14ac:dyDescent="0.25">
      <c r="C244" s="179"/>
      <c r="D244" s="69">
        <v>2013</v>
      </c>
      <c r="E244" s="155"/>
      <c r="F244" s="158"/>
      <c r="G244" s="190"/>
      <c r="H244" s="158"/>
      <c r="I244" s="191"/>
      <c r="J244" s="179"/>
      <c r="K244" s="16">
        <f>D244</f>
        <v>2013</v>
      </c>
      <c r="L244" s="160"/>
      <c r="M244" s="160"/>
      <c r="N244" s="158"/>
      <c r="O244" s="208"/>
      <c r="P244" s="179"/>
      <c r="Q244" s="16">
        <f>K244</f>
        <v>2013</v>
      </c>
      <c r="R244" s="193"/>
      <c r="S244" s="193"/>
      <c r="T244" s="158"/>
      <c r="U244" s="147"/>
    </row>
    <row r="245" spans="3:21" ht="13.15" x14ac:dyDescent="0.25">
      <c r="C245" s="179"/>
      <c r="D245" s="61">
        <v>2014</v>
      </c>
      <c r="E245" s="158"/>
      <c r="F245" s="158"/>
      <c r="G245" s="194">
        <f>IF(G230=0,"",G231/G230-1)</f>
        <v>4.1402056237264118E-2</v>
      </c>
      <c r="H245" s="158"/>
      <c r="I245" s="191"/>
      <c r="J245" s="179"/>
      <c r="K245" s="16">
        <f t="shared" ref="K245:K256" si="117">D245</f>
        <v>2014</v>
      </c>
      <c r="L245" s="164" t="str">
        <f>IF(L230=0,"",L231/L230-1)</f>
        <v/>
      </c>
      <c r="M245" s="164" t="str">
        <f>IF(M230=0,"",M231/M230-1)</f>
        <v/>
      </c>
      <c r="N245" s="158"/>
      <c r="O245" s="208"/>
      <c r="P245" s="179"/>
      <c r="Q245" s="16">
        <f t="shared" ref="Q245:Q256" si="118">K245</f>
        <v>2014</v>
      </c>
      <c r="R245" s="195" t="str">
        <f>IF(R230="","",IF(R230=0,"",R231/R230-1))</f>
        <v/>
      </c>
      <c r="S245" s="195" t="str">
        <f>IF(S230="","",IF(S230=0,"",S231/S230-1))</f>
        <v/>
      </c>
      <c r="T245" s="158"/>
      <c r="U245" s="147"/>
    </row>
    <row r="246" spans="3:21" ht="13.15" x14ac:dyDescent="0.25">
      <c r="C246" s="209" t="s">
        <v>69</v>
      </c>
      <c r="D246" s="70">
        <v>2015</v>
      </c>
      <c r="E246" s="158"/>
      <c r="F246" s="158"/>
      <c r="G246" s="194">
        <f t="shared" ref="G246:G255" si="119">IF(G231=0,"",G232/G231-1)</f>
        <v>0.23349591139324333</v>
      </c>
      <c r="H246" s="158"/>
      <c r="I246" s="191"/>
      <c r="J246" s="179"/>
      <c r="K246" s="16">
        <f t="shared" si="117"/>
        <v>2015</v>
      </c>
      <c r="L246" s="164" t="str">
        <f>IF(L231=0,"",L232/L231-1)</f>
        <v/>
      </c>
      <c r="M246" s="164" t="str">
        <f>IF(M231=0,"",M232/M231-1)</f>
        <v/>
      </c>
      <c r="N246" s="158"/>
      <c r="O246" s="208"/>
      <c r="P246" s="179"/>
      <c r="Q246" s="16">
        <f t="shared" si="118"/>
        <v>2015</v>
      </c>
      <c r="R246" s="195" t="str">
        <f>IF(R231="","",IF(R231=0,"",R232/R231-1))</f>
        <v/>
      </c>
      <c r="S246" s="195" t="str">
        <f>IF(S231="","",IF(S231=0,"",S232/S231-1))</f>
        <v/>
      </c>
      <c r="T246" s="158"/>
      <c r="U246" s="147"/>
    </row>
    <row r="247" spans="3:21" ht="13.15" x14ac:dyDescent="0.25">
      <c r="C247" s="179"/>
      <c r="D247" s="61">
        <v>2016</v>
      </c>
      <c r="E247" s="158"/>
      <c r="F247" s="158"/>
      <c r="G247" s="163">
        <f t="shared" si="119"/>
        <v>3.9907851003237127E-2</v>
      </c>
      <c r="H247" s="158"/>
      <c r="I247" s="191"/>
      <c r="J247" s="179"/>
      <c r="K247" s="16"/>
      <c r="L247" s="164"/>
      <c r="M247" s="164"/>
      <c r="N247" s="158"/>
      <c r="O247" s="208"/>
      <c r="P247" s="179"/>
      <c r="Q247" s="16"/>
      <c r="R247" s="195"/>
      <c r="S247" s="195"/>
      <c r="T247" s="158"/>
      <c r="U247" s="147"/>
    </row>
    <row r="248" spans="3:21" ht="13.15" x14ac:dyDescent="0.25">
      <c r="C248" s="179"/>
      <c r="D248" s="61">
        <v>2017</v>
      </c>
      <c r="E248" s="158"/>
      <c r="F248" s="158"/>
      <c r="G248" s="194">
        <f t="shared" si="119"/>
        <v>5.3333895170924794E-2</v>
      </c>
      <c r="H248" s="158"/>
      <c r="I248" s="191"/>
      <c r="J248" s="179"/>
      <c r="K248" s="16">
        <f t="shared" si="117"/>
        <v>2017</v>
      </c>
      <c r="L248" s="164" t="str">
        <f>IF(L232=0,"",L234/L232-1)</f>
        <v/>
      </c>
      <c r="M248" s="164" t="str">
        <f>IF(M232=0,"",M234/M232-1)</f>
        <v/>
      </c>
      <c r="N248" s="158"/>
      <c r="O248" s="208"/>
      <c r="P248" s="179"/>
      <c r="Q248" s="16">
        <f t="shared" si="118"/>
        <v>2017</v>
      </c>
      <c r="R248" s="195" t="str">
        <f>IF(R232="","",IF(R232=0,"",R234/R232-1))</f>
        <v/>
      </c>
      <c r="S248" s="195" t="str">
        <f>IF(S232="","",IF(S232=0,"",S234/S232-1))</f>
        <v/>
      </c>
      <c r="T248" s="158"/>
      <c r="U248" s="147"/>
    </row>
    <row r="249" spans="3:21" ht="13.15" x14ac:dyDescent="0.25">
      <c r="C249" s="179"/>
      <c r="D249" s="61">
        <v>2018</v>
      </c>
      <c r="E249" s="158"/>
      <c r="F249" s="158"/>
      <c r="G249" s="194">
        <f t="shared" si="119"/>
        <v>5.5457799527222296E-2</v>
      </c>
      <c r="H249" s="158"/>
      <c r="I249" s="191"/>
      <c r="J249" s="179"/>
      <c r="K249" s="16">
        <f t="shared" si="117"/>
        <v>2018</v>
      </c>
      <c r="L249" s="164" t="str">
        <f>IF(L234=0,"",L235/L234-1)</f>
        <v/>
      </c>
      <c r="M249" s="164" t="str">
        <f>IF(M234=0,"",M235/M234-1)</f>
        <v/>
      </c>
      <c r="N249" s="158"/>
      <c r="O249" s="208"/>
      <c r="P249" s="179"/>
      <c r="Q249" s="16">
        <f t="shared" si="118"/>
        <v>2018</v>
      </c>
      <c r="R249" s="195" t="str">
        <f>IF(R234="","",IF(R234=0,"",R235/R234-1))</f>
        <v/>
      </c>
      <c r="S249" s="195" t="str">
        <f>IF(S234="","",IF(S234=0,"",S235/S234-1))</f>
        <v/>
      </c>
      <c r="T249" s="158"/>
      <c r="U249" s="147"/>
    </row>
    <row r="250" spans="3:21" ht="13.15" x14ac:dyDescent="0.25">
      <c r="C250" s="179"/>
      <c r="D250" s="61">
        <v>2019</v>
      </c>
      <c r="E250" s="158"/>
      <c r="F250" s="158"/>
      <c r="G250" s="194">
        <f t="shared" si="119"/>
        <v>3.0722286479112348E-2</v>
      </c>
      <c r="H250" s="158"/>
      <c r="I250" s="191"/>
      <c r="J250" s="179"/>
      <c r="K250" s="16">
        <f t="shared" si="117"/>
        <v>2019</v>
      </c>
      <c r="L250" s="164" t="str">
        <f>IF(K236="Forecast","",IF(L235=0,"",L236/L235-1))</f>
        <v/>
      </c>
      <c r="M250" s="164" t="str">
        <f>IF(M235=0,"",M236/M235-1)</f>
        <v/>
      </c>
      <c r="N250" s="158"/>
      <c r="O250" s="208"/>
      <c r="P250" s="179"/>
      <c r="Q250" s="16">
        <f t="shared" si="118"/>
        <v>2019</v>
      </c>
      <c r="R250" s="195" t="str">
        <f>IF(Q236="Forecast","",IF(R235=0,"",R236/R235-1))</f>
        <v/>
      </c>
      <c r="S250" s="195" t="str">
        <f>IF(S235="","",IF(S235=0,"",S236/S235-1))</f>
        <v/>
      </c>
      <c r="T250" s="158"/>
      <c r="U250" s="147"/>
    </row>
    <row r="251" spans="3:21" ht="13.15" x14ac:dyDescent="0.25">
      <c r="C251" s="179"/>
      <c r="D251" s="61">
        <v>2020</v>
      </c>
      <c r="E251" s="158"/>
      <c r="F251" s="158"/>
      <c r="G251" s="194">
        <f t="shared" si="119"/>
        <v>3.1929681376994923E-2</v>
      </c>
      <c r="H251" s="158"/>
      <c r="I251" s="191"/>
      <c r="J251" s="179"/>
      <c r="K251" s="16"/>
      <c r="L251" s="164"/>
      <c r="M251" s="164"/>
      <c r="N251" s="158"/>
      <c r="O251" s="208"/>
      <c r="P251" s="179"/>
      <c r="Q251" s="16"/>
      <c r="R251" s="195"/>
      <c r="S251" s="195"/>
      <c r="T251" s="158"/>
      <c r="U251" s="147"/>
    </row>
    <row r="252" spans="3:21" ht="13.15" x14ac:dyDescent="0.25">
      <c r="C252" s="179"/>
      <c r="D252" s="61">
        <v>2021</v>
      </c>
      <c r="E252" s="158"/>
      <c r="F252" s="158"/>
      <c r="G252" s="194">
        <f t="shared" si="119"/>
        <v>2.3777511217925484E-2</v>
      </c>
      <c r="H252" s="158"/>
      <c r="I252" s="191"/>
      <c r="J252" s="179"/>
      <c r="K252" s="16"/>
      <c r="L252" s="164"/>
      <c r="M252" s="164"/>
      <c r="N252" s="158"/>
      <c r="O252" s="208"/>
      <c r="P252" s="179"/>
      <c r="Q252" s="16"/>
      <c r="R252" s="195"/>
      <c r="S252" s="195"/>
      <c r="T252" s="158"/>
      <c r="U252" s="147"/>
    </row>
    <row r="253" spans="3:21" ht="13.15" x14ac:dyDescent="0.25">
      <c r="C253" s="179"/>
      <c r="D253" s="61">
        <v>2022</v>
      </c>
      <c r="E253" s="158"/>
      <c r="F253" s="158"/>
      <c r="G253" s="194">
        <f t="shared" si="119"/>
        <v>1.7073909759782291E-2</v>
      </c>
      <c r="H253" s="158"/>
      <c r="I253" s="191"/>
      <c r="J253" s="179"/>
      <c r="K253" s="16"/>
      <c r="L253" s="164"/>
      <c r="M253" s="164"/>
      <c r="N253" s="158"/>
      <c r="O253" s="208"/>
      <c r="P253" s="179"/>
      <c r="Q253" s="16"/>
      <c r="R253" s="195"/>
      <c r="S253" s="195"/>
      <c r="T253" s="158"/>
      <c r="U253" s="147"/>
    </row>
    <row r="254" spans="3:21" ht="13.15" x14ac:dyDescent="0.25">
      <c r="C254" s="179"/>
      <c r="D254" s="61">
        <v>2023</v>
      </c>
      <c r="E254" s="158"/>
      <c r="F254" s="158"/>
      <c r="G254" s="194">
        <f t="shared" si="119"/>
        <v>3.398531675793115E-2</v>
      </c>
      <c r="H254" s="158"/>
      <c r="I254" s="191"/>
      <c r="J254" s="179"/>
      <c r="K254" s="16"/>
      <c r="L254" s="164"/>
      <c r="M254" s="164"/>
      <c r="N254" s="158"/>
      <c r="O254" s="208"/>
      <c r="P254" s="179"/>
      <c r="Q254" s="16"/>
      <c r="R254" s="195"/>
      <c r="S254" s="195"/>
      <c r="T254" s="158"/>
      <c r="U254" s="147"/>
    </row>
    <row r="255" spans="3:21" ht="13.15" x14ac:dyDescent="0.25">
      <c r="C255" s="179"/>
      <c r="D255" s="70">
        <v>2024</v>
      </c>
      <c r="E255" s="158"/>
      <c r="F255" s="158"/>
      <c r="G255" s="194">
        <f t="shared" si="119"/>
        <v>3.3986037263155522E-2</v>
      </c>
      <c r="H255" s="158"/>
      <c r="I255" s="196">
        <f>IF(I242=0,"",G237/I242-1)</f>
        <v>0.33867236672212053</v>
      </c>
      <c r="J255" s="179"/>
      <c r="K255" s="16">
        <f t="shared" si="117"/>
        <v>2024</v>
      </c>
      <c r="L255" s="164" t="str">
        <f>IF(K241="Forecast","",IF(L236=0,"",L241/L236-1))</f>
        <v/>
      </c>
      <c r="M255" s="164" t="str">
        <f>IF(M236=0,"",M241/M236-1)</f>
        <v/>
      </c>
      <c r="N255" s="158"/>
      <c r="O255" s="210" t="str">
        <f>IF(O242=0,"",M241/O242-1)</f>
        <v/>
      </c>
      <c r="P255" s="179"/>
      <c r="Q255" s="16">
        <f t="shared" si="118"/>
        <v>2024</v>
      </c>
      <c r="R255" s="195" t="str">
        <f>IF(Q241="Forecast","",IF(R236=0,"",R241/R236-1))</f>
        <v/>
      </c>
      <c r="S255" s="195" t="str">
        <f>IF(S236="","",IF(S236=0,"",S241/S236-1))</f>
        <v/>
      </c>
      <c r="T255" s="158"/>
      <c r="U255" s="167" t="str">
        <f>IF(U242=0,"",S241/U242-1)</f>
        <v/>
      </c>
    </row>
    <row r="256" spans="3:21" ht="27" thickBot="1" x14ac:dyDescent="0.3">
      <c r="C256" s="142"/>
      <c r="D256" s="197" t="s">
        <v>41</v>
      </c>
      <c r="E256" s="168"/>
      <c r="F256" s="168"/>
      <c r="G256" s="198">
        <f>IF(G230=0,"",(G241/G230)^(1/($D241-$D230-1))-1)</f>
        <v>5.8068256370461757E-2</v>
      </c>
      <c r="H256" s="168"/>
      <c r="I256" s="174" t="s">
        <v>56</v>
      </c>
      <c r="J256" s="179"/>
      <c r="K256" s="172" t="str">
        <f t="shared" si="117"/>
        <v>Geometric Mean</v>
      </c>
      <c r="L256" s="173" t="str">
        <f>IF(L230=0,"",(L235/L230)^(1/($D235-$D230-1))-1)</f>
        <v/>
      </c>
      <c r="M256" s="173" t="str">
        <f>IF(M230=0,"",(M241/M230)^(1/($D241-$D230-1))-1)</f>
        <v/>
      </c>
      <c r="N256" s="168"/>
      <c r="O256" s="174" t="s">
        <v>56</v>
      </c>
      <c r="P256" s="142"/>
      <c r="Q256" s="172" t="str">
        <f t="shared" si="118"/>
        <v>Geometric Mean</v>
      </c>
      <c r="R256" s="211" t="str">
        <f>IF(R230="","",IF(R230=0,"",(R235/R230)^(1/($D235-$D230-1))-1))</f>
        <v/>
      </c>
      <c r="S256" s="173" t="str">
        <f>IF(S230="","",IF(S230=0,"",(S241/S230)^(1/($D241-$D230-1))-1))</f>
        <v/>
      </c>
      <c r="T256" s="168"/>
      <c r="U256" s="174" t="s">
        <v>56</v>
      </c>
    </row>
    <row r="257" spans="2:22" ht="13.9" thickBot="1" x14ac:dyDescent="0.3"/>
    <row r="258" spans="2:22" ht="13.9" thickBot="1" x14ac:dyDescent="0.3">
      <c r="B258" s="39">
        <v>4</v>
      </c>
      <c r="C258" s="40" t="s">
        <v>43</v>
      </c>
      <c r="D258" s="258" t="s">
        <v>59</v>
      </c>
      <c r="E258" s="259"/>
      <c r="F258" s="260"/>
      <c r="G258" s="176"/>
      <c r="H258" s="41" t="s">
        <v>45</v>
      </c>
      <c r="N258" s="177" t="s">
        <v>52</v>
      </c>
      <c r="O258" s="178"/>
      <c r="P258" s="178"/>
      <c r="Q258" s="178"/>
      <c r="R258" s="178"/>
      <c r="S258" s="178"/>
      <c r="T258" s="178"/>
      <c r="U258" s="178"/>
    </row>
    <row r="259" spans="2:22" ht="13.9" thickBot="1" x14ac:dyDescent="0.3">
      <c r="Q259" s="168"/>
      <c r="R259" s="168"/>
      <c r="S259" s="168"/>
      <c r="T259" s="168"/>
      <c r="U259" s="168"/>
    </row>
    <row r="260" spans="2:22" ht="12.75" customHeight="1" x14ac:dyDescent="0.25">
      <c r="C260" s="3"/>
      <c r="D260" s="4" t="s">
        <v>28</v>
      </c>
      <c r="E260" s="4"/>
      <c r="F260" s="265" t="s">
        <v>47</v>
      </c>
      <c r="G260" s="266"/>
      <c r="H260" s="266"/>
      <c r="I260" s="267"/>
      <c r="J260" s="4"/>
      <c r="K260" s="276" t="s">
        <v>29</v>
      </c>
      <c r="L260" s="277"/>
      <c r="M260" s="277"/>
      <c r="N260" s="277"/>
      <c r="O260" s="278"/>
      <c r="P260" s="5"/>
      <c r="Q260" s="261" t="str">
        <f>CONCATENATE("Consumption (kWh) per ",LEFT(F260,LEN(F260)-1))</f>
        <v>Consumption (kWh) per Customer</v>
      </c>
      <c r="R260" s="262"/>
      <c r="S260" s="262"/>
      <c r="T260" s="262"/>
      <c r="U260" s="263"/>
      <c r="V260" s="42"/>
    </row>
    <row r="261" spans="2:22" ht="40.15" thickBot="1" x14ac:dyDescent="0.3">
      <c r="C261" s="142"/>
      <c r="D261" s="8" t="s">
        <v>55</v>
      </c>
      <c r="E261" s="15"/>
      <c r="F261" s="254"/>
      <c r="G261" s="255"/>
      <c r="H261" s="268"/>
      <c r="I261" s="43"/>
      <c r="J261" s="15"/>
      <c r="K261" s="11"/>
      <c r="L261" s="12" t="s">
        <v>30</v>
      </c>
      <c r="M261" s="12" t="s">
        <v>31</v>
      </c>
      <c r="N261" s="13"/>
      <c r="O261" s="14" t="s">
        <v>31</v>
      </c>
      <c r="P261" s="15"/>
      <c r="Q261" s="44"/>
      <c r="R261" s="45" t="str">
        <f>L261</f>
        <v>Actual (Weather actual)</v>
      </c>
      <c r="S261" s="46" t="str">
        <f>M261</f>
        <v>Weather-normalized</v>
      </c>
      <c r="T261" s="46"/>
      <c r="U261" s="47" t="str">
        <f>O261</f>
        <v>Weather-normalized</v>
      </c>
      <c r="V261" s="42"/>
    </row>
    <row r="262" spans="2:22" ht="13.15" x14ac:dyDescent="0.25">
      <c r="C262" s="15" t="s">
        <v>32</v>
      </c>
      <c r="D262" s="16">
        <v>2013</v>
      </c>
      <c r="E262" s="179"/>
      <c r="F262" s="48" t="str">
        <f>$F$73</f>
        <v>Actual</v>
      </c>
      <c r="G262" s="71">
        <v>11885</v>
      </c>
      <c r="H262" s="146" t="s">
        <v>56</v>
      </c>
      <c r="I262" s="147"/>
      <c r="J262" s="179"/>
      <c r="K262" s="48" t="str">
        <f>$F$73</f>
        <v>Actual</v>
      </c>
      <c r="L262" s="71">
        <v>9901798272.6358433</v>
      </c>
      <c r="M262" s="71">
        <v>9879064931.1268463</v>
      </c>
      <c r="N262" s="51" t="str">
        <f>H262</f>
        <v/>
      </c>
      <c r="O262" s="147"/>
      <c r="P262" s="179"/>
      <c r="Q262" s="48" t="str">
        <f>$F$73</f>
        <v>Actual</v>
      </c>
      <c r="R262" s="181">
        <f>IF(G262=0,"",L262/G262)</f>
        <v>833134.05743675586</v>
      </c>
      <c r="S262" s="182">
        <f>IF(G262=0,"",M262/G262)</f>
        <v>831221.2815420148</v>
      </c>
      <c r="T262" s="158" t="str">
        <f>N262</f>
        <v/>
      </c>
      <c r="U262" s="158" t="str">
        <f>IF(T262="","",IF(I262=0,"",O262/I262))</f>
        <v/>
      </c>
      <c r="V262" s="144"/>
    </row>
    <row r="263" spans="2:22" ht="13.15" x14ac:dyDescent="0.25">
      <c r="C263" s="15" t="s">
        <v>32</v>
      </c>
      <c r="D263" s="16">
        <v>2014</v>
      </c>
      <c r="E263" s="179"/>
      <c r="F263" s="52" t="str">
        <f>$F$74</f>
        <v>Actual</v>
      </c>
      <c r="G263" s="71">
        <v>11852</v>
      </c>
      <c r="H263" s="146"/>
      <c r="I263" s="21"/>
      <c r="J263" s="179"/>
      <c r="K263" s="52" t="str">
        <f>$F$74</f>
        <v>Actual</v>
      </c>
      <c r="L263" s="71">
        <v>10026512948.221664</v>
      </c>
      <c r="M263" s="71">
        <v>9969187148.2336273</v>
      </c>
      <c r="N263" s="51"/>
      <c r="O263" s="21"/>
      <c r="P263" s="179"/>
      <c r="Q263" s="52" t="str">
        <f>$F$74</f>
        <v>Actual</v>
      </c>
      <c r="R263" s="181">
        <f t="shared" ref="R263:R266" si="120">IF(G263=0,"",L263/G263)</f>
        <v>845976.45530051168</v>
      </c>
      <c r="S263" s="182">
        <f t="shared" ref="S263:S273" si="121">IF(G263=0,"",M263/G263)</f>
        <v>841139.65138656995</v>
      </c>
      <c r="T263" s="158"/>
      <c r="U263" s="158" t="str">
        <f t="shared" ref="U263:U273" si="122">IF(T263="","",IF(I263=0,"",O263/I263))</f>
        <v/>
      </c>
      <c r="V263" s="144"/>
    </row>
    <row r="264" spans="2:22" ht="13.15" x14ac:dyDescent="0.25">
      <c r="C264" s="15" t="s">
        <v>32</v>
      </c>
      <c r="D264" s="16">
        <v>2015</v>
      </c>
      <c r="E264" s="179"/>
      <c r="F264" s="52" t="str">
        <f>$F$75</f>
        <v>Actual</v>
      </c>
      <c r="G264" s="71">
        <v>10364</v>
      </c>
      <c r="H264" s="146" t="s">
        <v>57</v>
      </c>
      <c r="I264" s="183">
        <v>12054</v>
      </c>
      <c r="J264" s="179"/>
      <c r="K264" s="52" t="str">
        <f>$F$75</f>
        <v>Actual</v>
      </c>
      <c r="L264" s="71">
        <v>9931112876.1115284</v>
      </c>
      <c r="M264" s="71">
        <v>9894525368.3828888</v>
      </c>
      <c r="N264" s="51" t="str">
        <f t="shared" ref="N264:N273" si="123">H264</f>
        <v>Board-approved</v>
      </c>
      <c r="O264" s="183">
        <v>9848614894.2619476</v>
      </c>
      <c r="P264" s="179"/>
      <c r="Q264" s="52" t="str">
        <f>$F$75</f>
        <v>Actual</v>
      </c>
      <c r="R264" s="181">
        <f>IF(G264=0,"",L264/G264)</f>
        <v>958231.65535618761</v>
      </c>
      <c r="S264" s="182">
        <f t="shared" si="121"/>
        <v>954701.40567183413</v>
      </c>
      <c r="T264" s="158" t="str">
        <f t="shared" ref="T264:T273" si="124">N264</f>
        <v>Board-approved</v>
      </c>
      <c r="U264" s="182">
        <f t="shared" si="122"/>
        <v>817041.22235456679</v>
      </c>
      <c r="V264" s="144"/>
    </row>
    <row r="265" spans="2:22" ht="13.15" x14ac:dyDescent="0.25">
      <c r="C265" s="15" t="s">
        <v>32</v>
      </c>
      <c r="D265" s="16">
        <v>2016</v>
      </c>
      <c r="E265" s="179"/>
      <c r="F265" s="52" t="str">
        <f>$F$76</f>
        <v>Actual</v>
      </c>
      <c r="G265" s="71">
        <v>10475</v>
      </c>
      <c r="H265" s="146"/>
      <c r="I265" s="21"/>
      <c r="J265" s="179"/>
      <c r="K265" s="52" t="str">
        <f>$F$76</f>
        <v>Actual</v>
      </c>
      <c r="L265" s="71">
        <v>9975508523.3468838</v>
      </c>
      <c r="M265" s="71">
        <v>9858005610.7312317</v>
      </c>
      <c r="N265" s="51"/>
      <c r="O265" s="21"/>
      <c r="P265" s="179"/>
      <c r="Q265" s="52" t="str">
        <f>$F$76</f>
        <v>Actual</v>
      </c>
      <c r="R265" s="181">
        <f t="shared" si="120"/>
        <v>952315.84948418941</v>
      </c>
      <c r="S265" s="182">
        <f t="shared" si="121"/>
        <v>941098.38765930617</v>
      </c>
      <c r="T265" s="158"/>
      <c r="U265" s="158"/>
      <c r="V265" s="144"/>
    </row>
    <row r="266" spans="2:22" ht="13.15" x14ac:dyDescent="0.25">
      <c r="C266" s="15" t="s">
        <v>32</v>
      </c>
      <c r="D266" s="16">
        <v>2017</v>
      </c>
      <c r="E266" s="179"/>
      <c r="F266" s="52" t="str">
        <f>$F$77</f>
        <v>Actual</v>
      </c>
      <c r="G266" s="71">
        <v>10407</v>
      </c>
      <c r="H266" s="146" t="s">
        <v>56</v>
      </c>
      <c r="I266" s="147"/>
      <c r="J266" s="179"/>
      <c r="K266" s="52" t="str">
        <f>$F$77</f>
        <v>Actual</v>
      </c>
      <c r="L266" s="71">
        <v>9672125163.5904045</v>
      </c>
      <c r="M266" s="71">
        <v>9730910630.1354809</v>
      </c>
      <c r="N266" s="51" t="str">
        <f t="shared" si="123"/>
        <v/>
      </c>
      <c r="O266" s="147"/>
      <c r="P266" s="179"/>
      <c r="Q266" s="52" t="str">
        <f>$F$77</f>
        <v>Actual</v>
      </c>
      <c r="R266" s="181">
        <f t="shared" si="120"/>
        <v>929386.48636402469</v>
      </c>
      <c r="S266" s="182">
        <f t="shared" si="121"/>
        <v>935035.13309651974</v>
      </c>
      <c r="T266" s="158" t="str">
        <f t="shared" si="124"/>
        <v/>
      </c>
      <c r="U266" s="158" t="str">
        <f t="shared" si="122"/>
        <v/>
      </c>
      <c r="V266" s="144"/>
    </row>
    <row r="267" spans="2:22" ht="13.15" x14ac:dyDescent="0.25">
      <c r="C267" s="15" t="s">
        <v>34</v>
      </c>
      <c r="D267" s="16">
        <v>2018</v>
      </c>
      <c r="E267" s="179"/>
      <c r="F267" s="52" t="str">
        <f>$F$78</f>
        <v>Forecast</v>
      </c>
      <c r="G267" s="71">
        <v>10396</v>
      </c>
      <c r="H267" s="146" t="s">
        <v>56</v>
      </c>
      <c r="I267" s="147"/>
      <c r="J267" s="179"/>
      <c r="K267" s="52" t="str">
        <f>$F$78</f>
        <v>Forecast</v>
      </c>
      <c r="L267" s="71"/>
      <c r="M267" s="71">
        <v>9654315225.4104385</v>
      </c>
      <c r="N267" s="51" t="str">
        <f t="shared" si="123"/>
        <v/>
      </c>
      <c r="O267" s="147"/>
      <c r="P267" s="179"/>
      <c r="Q267" s="52" t="str">
        <f>$F$78</f>
        <v>Forecast</v>
      </c>
      <c r="R267" s="181"/>
      <c r="S267" s="182">
        <f t="shared" si="121"/>
        <v>928656.71656506718</v>
      </c>
      <c r="T267" s="158" t="str">
        <f t="shared" si="124"/>
        <v/>
      </c>
      <c r="U267" s="158" t="str">
        <f t="shared" si="122"/>
        <v/>
      </c>
      <c r="V267" s="144"/>
    </row>
    <row r="268" spans="2:22" ht="13.15" x14ac:dyDescent="0.25">
      <c r="C268" s="15" t="s">
        <v>34</v>
      </c>
      <c r="D268" s="16">
        <v>2019</v>
      </c>
      <c r="E268" s="179"/>
      <c r="F268" s="52" t="str">
        <f>$F$79</f>
        <v>Forecast</v>
      </c>
      <c r="G268" s="71">
        <v>10385</v>
      </c>
      <c r="H268" s="146" t="s">
        <v>56</v>
      </c>
      <c r="I268" s="147"/>
      <c r="J268" s="179"/>
      <c r="K268" s="52" t="str">
        <f>$F$79</f>
        <v>Forecast</v>
      </c>
      <c r="L268" s="72"/>
      <c r="M268" s="76">
        <v>9589676796.4830799</v>
      </c>
      <c r="N268" s="51" t="str">
        <f t="shared" si="123"/>
        <v/>
      </c>
      <c r="O268" s="147"/>
      <c r="P268" s="179"/>
      <c r="Q268" s="52" t="str">
        <f>$F$79</f>
        <v>Forecast</v>
      </c>
      <c r="R268" s="181"/>
      <c r="S268" s="182">
        <f t="shared" si="121"/>
        <v>923416.15758142318</v>
      </c>
      <c r="T268" s="158" t="str">
        <f t="shared" si="124"/>
        <v/>
      </c>
      <c r="U268" s="158" t="str">
        <f t="shared" si="122"/>
        <v/>
      </c>
      <c r="V268" s="144"/>
    </row>
    <row r="269" spans="2:22" ht="13.15" x14ac:dyDescent="0.25">
      <c r="C269" s="15" t="s">
        <v>36</v>
      </c>
      <c r="D269" s="16">
        <v>2020</v>
      </c>
      <c r="E269" s="179"/>
      <c r="F269" s="52" t="str">
        <f>$F$80</f>
        <v>Forecast</v>
      </c>
      <c r="G269" s="71">
        <v>10374</v>
      </c>
      <c r="H269" s="146"/>
      <c r="I269" s="147"/>
      <c r="J269" s="179"/>
      <c r="K269" s="52" t="str">
        <f>$F$80</f>
        <v>Forecast</v>
      </c>
      <c r="L269" s="72"/>
      <c r="M269" s="76">
        <v>9587728582.1042347</v>
      </c>
      <c r="N269" s="51"/>
      <c r="O269" s="147"/>
      <c r="P269" s="179"/>
      <c r="Q269" s="52" t="str">
        <f>$F$80</f>
        <v>Forecast</v>
      </c>
      <c r="R269" s="181"/>
      <c r="S269" s="182">
        <f t="shared" si="121"/>
        <v>924207.49779296655</v>
      </c>
      <c r="T269" s="158"/>
      <c r="U269" s="158"/>
      <c r="V269" s="144"/>
    </row>
    <row r="270" spans="2:22" ht="13.15" x14ac:dyDescent="0.25">
      <c r="C270" s="15" t="s">
        <v>36</v>
      </c>
      <c r="D270" s="16">
        <v>2021</v>
      </c>
      <c r="E270" s="179"/>
      <c r="F270" s="52" t="str">
        <f>$F$81</f>
        <v>Forecast</v>
      </c>
      <c r="G270" s="71">
        <v>10363</v>
      </c>
      <c r="H270" s="146"/>
      <c r="I270" s="147"/>
      <c r="J270" s="179"/>
      <c r="K270" s="52" t="str">
        <f>$F$81</f>
        <v>Forecast</v>
      </c>
      <c r="L270" s="72"/>
      <c r="M270" s="76">
        <v>9526101781.4443779</v>
      </c>
      <c r="N270" s="51"/>
      <c r="O270" s="147"/>
      <c r="P270" s="179"/>
      <c r="Q270" s="52" t="str">
        <f>$F$81</f>
        <v>Forecast</v>
      </c>
      <c r="R270" s="181"/>
      <c r="S270" s="182">
        <f t="shared" si="121"/>
        <v>919241.70427910623</v>
      </c>
      <c r="T270" s="158"/>
      <c r="U270" s="158"/>
      <c r="V270" s="144"/>
    </row>
    <row r="271" spans="2:22" ht="13.15" x14ac:dyDescent="0.25">
      <c r="C271" s="15" t="s">
        <v>36</v>
      </c>
      <c r="D271" s="16">
        <v>2022</v>
      </c>
      <c r="E271" s="179"/>
      <c r="F271" s="52" t="str">
        <f>$F$82</f>
        <v>Forecast</v>
      </c>
      <c r="G271" s="71">
        <v>10352</v>
      </c>
      <c r="H271" s="146"/>
      <c r="I271" s="147"/>
      <c r="J271" s="179"/>
      <c r="K271" s="52" t="str">
        <f>$F$82</f>
        <v>Forecast</v>
      </c>
      <c r="L271" s="72"/>
      <c r="M271" s="76">
        <v>9482679715.8757401</v>
      </c>
      <c r="N271" s="51"/>
      <c r="O271" s="147"/>
      <c r="P271" s="179"/>
      <c r="Q271" s="52" t="str">
        <f>$F$82</f>
        <v>Forecast</v>
      </c>
      <c r="R271" s="181"/>
      <c r="S271" s="182">
        <f t="shared" si="121"/>
        <v>916023.92927702283</v>
      </c>
      <c r="T271" s="158"/>
      <c r="U271" s="158"/>
      <c r="V271" s="144"/>
    </row>
    <row r="272" spans="2:22" ht="13.15" x14ac:dyDescent="0.25">
      <c r="C272" s="15" t="s">
        <v>36</v>
      </c>
      <c r="D272" s="16">
        <v>2023</v>
      </c>
      <c r="E272" s="179"/>
      <c r="F272" s="52" t="str">
        <f>$F$83</f>
        <v>Forecast</v>
      </c>
      <c r="G272" s="71">
        <v>10341</v>
      </c>
      <c r="H272" s="146"/>
      <c r="I272" s="147"/>
      <c r="J272" s="179"/>
      <c r="K272" s="52" t="str">
        <f>$F$83</f>
        <v>Forecast</v>
      </c>
      <c r="L272" s="72"/>
      <c r="M272" s="76">
        <v>9432138728.5464973</v>
      </c>
      <c r="N272" s="51"/>
      <c r="O272" s="147"/>
      <c r="P272" s="179"/>
      <c r="Q272" s="52" t="str">
        <f>$F$83</f>
        <v>Forecast</v>
      </c>
      <c r="R272" s="181"/>
      <c r="S272" s="182">
        <f t="shared" si="121"/>
        <v>912110.89145600016</v>
      </c>
      <c r="T272" s="158"/>
      <c r="U272" s="158"/>
      <c r="V272" s="144"/>
    </row>
    <row r="273" spans="2:22" ht="13.9" thickBot="1" x14ac:dyDescent="0.3">
      <c r="C273" s="22" t="s">
        <v>36</v>
      </c>
      <c r="D273" s="23">
        <v>2024</v>
      </c>
      <c r="E273" s="142"/>
      <c r="F273" s="53" t="str">
        <f>$F$84</f>
        <v>Forecast</v>
      </c>
      <c r="G273" s="75">
        <v>10330</v>
      </c>
      <c r="H273" s="151" t="s">
        <v>56</v>
      </c>
      <c r="I273" s="152"/>
      <c r="J273" s="142"/>
      <c r="K273" s="53" t="str">
        <f>$F$84</f>
        <v>Forecast</v>
      </c>
      <c r="L273" s="73"/>
      <c r="M273" s="77">
        <v>9419379151.9304562</v>
      </c>
      <c r="N273" s="56" t="str">
        <f t="shared" si="123"/>
        <v/>
      </c>
      <c r="O273" s="152"/>
      <c r="P273" s="142"/>
      <c r="Q273" s="53" t="str">
        <f>$F$84</f>
        <v>Forecast</v>
      </c>
      <c r="R273" s="185"/>
      <c r="S273" s="186">
        <f t="shared" si="121"/>
        <v>911846.96533692698</v>
      </c>
      <c r="T273" s="168" t="str">
        <f t="shared" si="124"/>
        <v/>
      </c>
      <c r="U273" s="168" t="str">
        <f t="shared" si="122"/>
        <v/>
      </c>
      <c r="V273" s="144"/>
    </row>
    <row r="274" spans="2:22" ht="13.9" thickBot="1" x14ac:dyDescent="0.3">
      <c r="B274" s="187"/>
      <c r="C274" s="57"/>
      <c r="I274" s="28">
        <f>SUM(I262:I268)</f>
        <v>12054</v>
      </c>
      <c r="O274" s="28">
        <f>SUM(O262:O268)</f>
        <v>9848614894.2619476</v>
      </c>
      <c r="U274" s="28">
        <f>SUM(U262:U268)</f>
        <v>817041.22235456679</v>
      </c>
    </row>
    <row r="275" spans="2:22" ht="40.15" thickBot="1" x14ac:dyDescent="0.3">
      <c r="C275" s="58" t="s">
        <v>37</v>
      </c>
      <c r="D275" s="59" t="s">
        <v>38</v>
      </c>
      <c r="E275" s="153"/>
      <c r="F275" s="153"/>
      <c r="G275" s="117" t="s">
        <v>39</v>
      </c>
      <c r="H275" s="153"/>
      <c r="I275" s="34" t="s">
        <v>48</v>
      </c>
      <c r="J275" s="188"/>
      <c r="K275" s="32" t="s">
        <v>38</v>
      </c>
      <c r="L275" s="264" t="s">
        <v>39</v>
      </c>
      <c r="M275" s="264"/>
      <c r="N275" s="153"/>
      <c r="O275" s="34" t="str">
        <f>I275</f>
        <v>Test Year Versus Board-approved</v>
      </c>
      <c r="P275" s="189"/>
      <c r="Q275" s="32" t="s">
        <v>38</v>
      </c>
      <c r="R275" s="264" t="s">
        <v>39</v>
      </c>
      <c r="S275" s="264"/>
      <c r="T275" s="153"/>
      <c r="U275" s="34" t="str">
        <f>O275</f>
        <v>Test Year Versus Board-approved</v>
      </c>
    </row>
    <row r="276" spans="2:22" ht="13.15" x14ac:dyDescent="0.25">
      <c r="C276" s="179"/>
      <c r="D276" s="60">
        <v>2013</v>
      </c>
      <c r="E276" s="158"/>
      <c r="F276" s="158"/>
      <c r="G276" s="190"/>
      <c r="H276" s="158"/>
      <c r="I276" s="191"/>
      <c r="J276" s="192"/>
      <c r="K276" s="16">
        <v>2013</v>
      </c>
      <c r="L276" s="160"/>
      <c r="M276" s="160"/>
      <c r="N276" s="158"/>
      <c r="O276" s="147"/>
      <c r="P276" s="179"/>
      <c r="Q276" s="16">
        <v>2013</v>
      </c>
      <c r="R276" s="193"/>
      <c r="S276" s="193"/>
      <c r="T276" s="158"/>
      <c r="U276" s="147"/>
    </row>
    <row r="277" spans="2:22" ht="13.15" x14ac:dyDescent="0.25">
      <c r="C277" s="179"/>
      <c r="D277" s="61">
        <v>2014</v>
      </c>
      <c r="E277" s="158"/>
      <c r="F277" s="158"/>
      <c r="G277" s="194">
        <f>IF(G262=0,"",G263/G262-1)</f>
        <v>-2.7766091712242424E-3</v>
      </c>
      <c r="H277" s="158"/>
      <c r="I277" s="191"/>
      <c r="J277" s="192"/>
      <c r="K277" s="16">
        <v>2014</v>
      </c>
      <c r="L277" s="164">
        <f>IF(L262=0,"",L263/L262-1)</f>
        <v>1.2595154147956755E-2</v>
      </c>
      <c r="M277" s="164">
        <f>IF(M262=0,"",M263/M262-1)</f>
        <v>9.1225452747885072E-3</v>
      </c>
      <c r="N277" s="158"/>
      <c r="O277" s="147"/>
      <c r="P277" s="179"/>
      <c r="Q277" s="16">
        <v>2014</v>
      </c>
      <c r="R277" s="195">
        <f>IF(R262="","",IF(R262=0,"",R263/R262-1))</f>
        <v>1.5414563537670123E-2</v>
      </c>
      <c r="S277" s="195">
        <f>IF(S262="","",IF(S262=0,"",S263/S262-1))</f>
        <v>1.1932285740032356E-2</v>
      </c>
      <c r="T277" s="158"/>
      <c r="U277" s="147"/>
    </row>
    <row r="278" spans="2:22" ht="13.15" x14ac:dyDescent="0.25">
      <c r="C278" s="209" t="s">
        <v>69</v>
      </c>
      <c r="D278" s="61">
        <v>2015</v>
      </c>
      <c r="E278" s="158"/>
      <c r="F278" s="158"/>
      <c r="G278" s="194">
        <f>IF(G263=0,"",G264/G263-1)</f>
        <v>-0.12554843064461696</v>
      </c>
      <c r="H278" s="158"/>
      <c r="I278" s="191"/>
      <c r="J278" s="192"/>
      <c r="K278" s="16">
        <v>2015</v>
      </c>
      <c r="L278" s="164">
        <f>IF(L263=0,"",L264/L263-1)</f>
        <v>-9.5147807221509506E-3</v>
      </c>
      <c r="M278" s="164">
        <f>IF(M263=0,"",M264/M263-1)</f>
        <v>-7.4892545139918498E-3</v>
      </c>
      <c r="N278" s="158"/>
      <c r="O278" s="147"/>
      <c r="P278" s="179"/>
      <c r="Q278" s="16">
        <v>2015</v>
      </c>
      <c r="R278" s="195">
        <f t="shared" ref="R278:S278" si="125">IF(R263="","",IF(R263=0,"",R264/R263-1))</f>
        <v>0.13269305469713122</v>
      </c>
      <c r="S278" s="195">
        <f t="shared" si="125"/>
        <v>0.1350093936221699</v>
      </c>
      <c r="T278" s="158"/>
      <c r="U278" s="147"/>
    </row>
    <row r="279" spans="2:22" ht="13.15" x14ac:dyDescent="0.25">
      <c r="C279" s="179"/>
      <c r="D279" s="61">
        <v>2016</v>
      </c>
      <c r="E279" s="158"/>
      <c r="F279" s="158"/>
      <c r="G279" s="194">
        <f t="shared" ref="G279:G287" si="126">IF(G264=0,"",G265/G264-1)</f>
        <v>1.0710150521034301E-2</v>
      </c>
      <c r="H279" s="158"/>
      <c r="I279" s="191"/>
      <c r="J279" s="192"/>
      <c r="K279" s="16">
        <v>2016</v>
      </c>
      <c r="L279" s="164">
        <f t="shared" ref="L279:M279" si="127">IF(L264=0,"",L265/L264-1)</f>
        <v>4.4703597461011046E-3</v>
      </c>
      <c r="M279" s="164">
        <f t="shared" si="127"/>
        <v>-3.6909054544802533E-3</v>
      </c>
      <c r="N279" s="158"/>
      <c r="O279" s="147"/>
      <c r="P279" s="179"/>
      <c r="Q279" s="16">
        <v>2016</v>
      </c>
      <c r="R279" s="195">
        <f t="shared" ref="R279:S279" si="128">IF(R264="","",IF(R264=0,"",R265/R264-1))</f>
        <v>-6.1736698416617886E-3</v>
      </c>
      <c r="S279" s="195">
        <f t="shared" si="128"/>
        <v>-1.4248452900260888E-2</v>
      </c>
      <c r="T279" s="158"/>
      <c r="U279" s="147"/>
    </row>
    <row r="280" spans="2:22" ht="13.15" x14ac:dyDescent="0.25">
      <c r="C280" s="179"/>
      <c r="D280" s="61">
        <v>2017</v>
      </c>
      <c r="E280" s="158"/>
      <c r="F280" s="158"/>
      <c r="G280" s="194">
        <f t="shared" si="126"/>
        <v>-6.4916467780429254E-3</v>
      </c>
      <c r="H280" s="158"/>
      <c r="I280" s="191"/>
      <c r="J280" s="192"/>
      <c r="K280" s="16">
        <v>2017</v>
      </c>
      <c r="L280" s="164">
        <f t="shared" ref="L280:M281" si="129">IF(L265=0,"",L266/L265-1)</f>
        <v>-3.0412821466337725E-2</v>
      </c>
      <c r="M280" s="164">
        <f t="shared" si="129"/>
        <v>-1.2892565252488608E-2</v>
      </c>
      <c r="N280" s="158"/>
      <c r="O280" s="147"/>
      <c r="P280" s="179"/>
      <c r="Q280" s="16">
        <v>2017</v>
      </c>
      <c r="R280" s="195">
        <f t="shared" ref="R280:S280" si="130">IF(R265="","",IF(R265=0,"",R266/R265-1))</f>
        <v>-2.4077477165358685E-2</v>
      </c>
      <c r="S280" s="195">
        <f t="shared" si="130"/>
        <v>-6.4427424829266444E-3</v>
      </c>
      <c r="T280" s="158"/>
      <c r="U280" s="147"/>
    </row>
    <row r="281" spans="2:22" ht="13.15" x14ac:dyDescent="0.25">
      <c r="C281" s="179"/>
      <c r="D281" s="61">
        <v>2018</v>
      </c>
      <c r="E281" s="158"/>
      <c r="F281" s="158"/>
      <c r="G281" s="194">
        <f t="shared" si="126"/>
        <v>-1.0569808782550094E-3</v>
      </c>
      <c r="H281" s="158"/>
      <c r="I281" s="191"/>
      <c r="J281" s="192"/>
      <c r="K281" s="16">
        <v>2018</v>
      </c>
      <c r="L281" s="164"/>
      <c r="M281" s="164">
        <f t="shared" si="129"/>
        <v>-7.8713501373484096E-3</v>
      </c>
      <c r="N281" s="158"/>
      <c r="O281" s="147"/>
      <c r="P281" s="179"/>
      <c r="Q281" s="16">
        <v>2018</v>
      </c>
      <c r="R281" s="195"/>
      <c r="S281" s="195">
        <f t="shared" ref="S281" si="131">IF(S266="","",IF(S266=0,"",S267/S266-1))</f>
        <v>-6.8215795382248201E-3</v>
      </c>
      <c r="T281" s="158"/>
      <c r="U281" s="147"/>
    </row>
    <row r="282" spans="2:22" ht="13.15" x14ac:dyDescent="0.25">
      <c r="C282" s="179"/>
      <c r="D282" s="61">
        <v>2019</v>
      </c>
      <c r="E282" s="158"/>
      <c r="F282" s="158"/>
      <c r="G282" s="194">
        <f t="shared" si="126"/>
        <v>-1.0580992689496194E-3</v>
      </c>
      <c r="H282" s="158"/>
      <c r="I282" s="191"/>
      <c r="J282" s="192"/>
      <c r="K282" s="16">
        <v>2019</v>
      </c>
      <c r="L282" s="164" t="str">
        <f t="shared" ref="L282:M282" si="132">IF(L267=0,"",L268/L267-1)</f>
        <v/>
      </c>
      <c r="M282" s="164">
        <f t="shared" si="132"/>
        <v>-6.6952888338707162E-3</v>
      </c>
      <c r="N282" s="158"/>
      <c r="O282" s="147"/>
      <c r="P282" s="179"/>
      <c r="Q282" s="16">
        <v>2019</v>
      </c>
      <c r="R282" s="195"/>
      <c r="S282" s="195">
        <f t="shared" ref="S282" si="133">IF(S267="","",IF(S267=0,"",S268/S267-1))</f>
        <v>-5.6431605890149283E-3</v>
      </c>
      <c r="T282" s="158"/>
      <c r="U282" s="147"/>
    </row>
    <row r="283" spans="2:22" ht="13.15" x14ac:dyDescent="0.25">
      <c r="C283" s="179"/>
      <c r="D283" s="61">
        <v>2020</v>
      </c>
      <c r="E283" s="158"/>
      <c r="F283" s="158"/>
      <c r="G283" s="194">
        <f t="shared" si="126"/>
        <v>-1.0592200288878084E-3</v>
      </c>
      <c r="H283" s="158"/>
      <c r="I283" s="191"/>
      <c r="J283" s="192"/>
      <c r="K283" s="16">
        <v>2020</v>
      </c>
      <c r="L283" s="164" t="str">
        <f t="shared" ref="L283:M283" si="134">IF(L268=0,"",L269/L268-1)</f>
        <v/>
      </c>
      <c r="M283" s="164">
        <f t="shared" si="134"/>
        <v>-2.0315745985932665E-4</v>
      </c>
      <c r="N283" s="158"/>
      <c r="O283" s="147"/>
      <c r="P283" s="179"/>
      <c r="Q283" s="16">
        <v>2020</v>
      </c>
      <c r="R283" s="195"/>
      <c r="S283" s="195">
        <f t="shared" ref="S283" si="135">IF(S268="","",IF(S268=0,"",S269/S268-1))</f>
        <v>8.5697028912301576E-4</v>
      </c>
      <c r="T283" s="158"/>
      <c r="U283" s="147"/>
    </row>
    <row r="284" spans="2:22" ht="13.15" x14ac:dyDescent="0.25">
      <c r="C284" s="179"/>
      <c r="D284" s="61">
        <v>2021</v>
      </c>
      <c r="E284" s="158"/>
      <c r="F284" s="158"/>
      <c r="G284" s="194">
        <f t="shared" si="126"/>
        <v>-1.0603431656063256E-3</v>
      </c>
      <c r="H284" s="158"/>
      <c r="I284" s="191"/>
      <c r="J284" s="192"/>
      <c r="K284" s="16">
        <v>2021</v>
      </c>
      <c r="L284" s="164" t="str">
        <f t="shared" ref="L284:M284" si="136">IF(L269=0,"",L270/L269-1)</f>
        <v/>
      </c>
      <c r="M284" s="164">
        <f t="shared" si="136"/>
        <v>-6.4276747231752918E-3</v>
      </c>
      <c r="N284" s="158"/>
      <c r="O284" s="147"/>
      <c r="P284" s="179"/>
      <c r="Q284" s="16">
        <v>2021</v>
      </c>
      <c r="R284" s="195"/>
      <c r="S284" s="195">
        <f t="shared" ref="S284" si="137">IF(S269="","",IF(S269=0,"",S270/S269-1))</f>
        <v>-5.3730288119483438E-3</v>
      </c>
      <c r="T284" s="158"/>
      <c r="U284" s="147"/>
    </row>
    <row r="285" spans="2:22" ht="13.15" x14ac:dyDescent="0.25">
      <c r="C285" s="179"/>
      <c r="D285" s="61">
        <v>2022</v>
      </c>
      <c r="E285" s="158"/>
      <c r="F285" s="158"/>
      <c r="G285" s="194">
        <f t="shared" si="126"/>
        <v>-1.0614686866737832E-3</v>
      </c>
      <c r="H285" s="158"/>
      <c r="I285" s="191"/>
      <c r="J285" s="192"/>
      <c r="K285" s="16">
        <v>2022</v>
      </c>
      <c r="L285" s="164" t="str">
        <f t="shared" ref="L285:M285" si="138">IF(L270=0,"",L271/L270-1)</f>
        <v/>
      </c>
      <c r="M285" s="164">
        <f t="shared" si="138"/>
        <v>-4.5582197802273017E-3</v>
      </c>
      <c r="N285" s="158"/>
      <c r="O285" s="147"/>
      <c r="P285" s="179"/>
      <c r="Q285" s="16">
        <v>2022</v>
      </c>
      <c r="R285" s="195"/>
      <c r="S285" s="195">
        <f t="shared" ref="S285" si="139">IF(S270="","",IF(S270=0,"",S271/S270-1))</f>
        <v>-3.5004667293754288E-3</v>
      </c>
      <c r="T285" s="158"/>
      <c r="U285" s="147"/>
    </row>
    <row r="286" spans="2:22" ht="13.15" x14ac:dyDescent="0.25">
      <c r="C286" s="179"/>
      <c r="D286" s="61">
        <v>2023</v>
      </c>
      <c r="E286" s="158"/>
      <c r="F286" s="158"/>
      <c r="G286" s="194">
        <f t="shared" si="126"/>
        <v>-1.0625965996908793E-3</v>
      </c>
      <c r="H286" s="158"/>
      <c r="I286" s="191"/>
      <c r="J286" s="192"/>
      <c r="K286" s="16">
        <v>2023</v>
      </c>
      <c r="L286" s="164" t="str">
        <f t="shared" ref="L286:M286" si="140">IF(L271=0,"",L272/L271-1)</f>
        <v/>
      </c>
      <c r="M286" s="164">
        <f t="shared" si="140"/>
        <v>-5.329821194385409E-3</v>
      </c>
      <c r="N286" s="158"/>
      <c r="O286" s="147"/>
      <c r="P286" s="179"/>
      <c r="Q286" s="16">
        <v>2023</v>
      </c>
      <c r="R286" s="195"/>
      <c r="S286" s="195">
        <f t="shared" ref="S286" si="141">IF(S271="","",IF(S271=0,"",S272/S271-1))</f>
        <v>-4.271763756336644E-3</v>
      </c>
      <c r="T286" s="158"/>
      <c r="U286" s="147"/>
    </row>
    <row r="287" spans="2:22" ht="13.15" x14ac:dyDescent="0.25">
      <c r="C287" s="179"/>
      <c r="D287" s="61">
        <v>2024</v>
      </c>
      <c r="E287" s="158"/>
      <c r="F287" s="158"/>
      <c r="G287" s="194">
        <f t="shared" si="126"/>
        <v>-1.063726912290841E-3</v>
      </c>
      <c r="H287" s="158"/>
      <c r="I287" s="196">
        <f>IF(I274=0,"",G269/I274-1)</f>
        <v>-0.13937282229965153</v>
      </c>
      <c r="J287" s="192"/>
      <c r="K287" s="16">
        <v>2024</v>
      </c>
      <c r="L287" s="164" t="str">
        <f t="shared" ref="L287:M287" si="142">IF(L272=0,"",L273/L272-1)</f>
        <v/>
      </c>
      <c r="M287" s="164">
        <f t="shared" si="142"/>
        <v>-1.3527766059487911E-3</v>
      </c>
      <c r="N287" s="158"/>
      <c r="O287" s="167">
        <f>IF(O274=0,"",M269/O274-1)</f>
        <v>-2.6489644986495753E-2</v>
      </c>
      <c r="P287" s="179"/>
      <c r="Q287" s="16">
        <v>2024</v>
      </c>
      <c r="R287" s="195"/>
      <c r="S287" s="195">
        <f t="shared" ref="S287" si="143">IF(S272="","",IF(S272=0,"",S273/S272-1))</f>
        <v>-2.8935749100844621E-4</v>
      </c>
      <c r="T287" s="158"/>
      <c r="U287" s="167">
        <f>IF(U274=0,"",S269/U274-1)</f>
        <v>0.13116385380111639</v>
      </c>
    </row>
    <row r="288" spans="2:22" ht="27" thickBot="1" x14ac:dyDescent="0.3">
      <c r="C288" s="142"/>
      <c r="D288" s="197" t="s">
        <v>41</v>
      </c>
      <c r="E288" s="168"/>
      <c r="F288" s="168"/>
      <c r="G288" s="198">
        <f>IF(G262=0,"",(G273/G262)^(1/($D273-$D262-1))-1)</f>
        <v>-1.3924624704214073E-2</v>
      </c>
      <c r="H288" s="168"/>
      <c r="I288" s="199" t="s">
        <v>56</v>
      </c>
      <c r="J288" s="171"/>
      <c r="K288" s="172" t="str">
        <f t="shared" ref="K288" si="144">D288</f>
        <v>Geometric Mean</v>
      </c>
      <c r="L288" s="173">
        <f>IF(L262=0,"",(L266/L262)^(1/($D266-$D262-1))-1)</f>
        <v>-7.7922584793603811E-3</v>
      </c>
      <c r="M288" s="173">
        <f>IF(M262=0,"",(M273/M262)^(1/($D273-$D262-1))-1)</f>
        <v>-4.7535345929849981E-3</v>
      </c>
      <c r="N288" s="168"/>
      <c r="O288" s="174" t="s">
        <v>56</v>
      </c>
      <c r="P288" s="142"/>
      <c r="Q288" s="172" t="str">
        <f t="shared" ref="Q288" si="145">K288</f>
        <v>Geometric Mean</v>
      </c>
      <c r="R288" s="173">
        <f>IF(R262="","",IF(R262=0,"",(R266/R262)^(1/($D266-$D262-1))-1))</f>
        <v>3.7115571833403971E-2</v>
      </c>
      <c r="S288" s="173">
        <f>IF(S262="","",IF(S262=0,"",(S273/S262)^(1/($D273-$D262-1))-1))</f>
        <v>9.300597440107472E-3</v>
      </c>
      <c r="T288" s="168"/>
      <c r="U288" s="174" t="s">
        <v>56</v>
      </c>
    </row>
    <row r="289" spans="3:21" ht="13.9" thickBot="1" x14ac:dyDescent="0.3"/>
    <row r="290" spans="3:21" ht="13.15" x14ac:dyDescent="0.25">
      <c r="C290" s="3"/>
      <c r="D290" s="4" t="s">
        <v>28</v>
      </c>
      <c r="E290" s="4"/>
      <c r="F290" s="269" t="s">
        <v>68</v>
      </c>
      <c r="G290" s="270"/>
      <c r="H290" s="270"/>
      <c r="I290" s="271"/>
    </row>
    <row r="291" spans="3:21" ht="27" thickBot="1" x14ac:dyDescent="0.3">
      <c r="C291" s="142"/>
      <c r="D291" s="8" t="s">
        <v>55</v>
      </c>
      <c r="E291" s="15"/>
      <c r="F291" s="254"/>
      <c r="G291" s="255"/>
      <c r="H291" s="255"/>
      <c r="I291" s="43"/>
    </row>
    <row r="292" spans="3:21" ht="13.15" x14ac:dyDescent="0.25">
      <c r="C292" s="15" t="s">
        <v>32</v>
      </c>
      <c r="D292" s="16">
        <v>2013</v>
      </c>
      <c r="E292" s="179"/>
      <c r="F292" s="48" t="str">
        <f>$F$73</f>
        <v>Actual</v>
      </c>
      <c r="G292" s="71">
        <v>5677787.8849088941</v>
      </c>
      <c r="H292" s="145"/>
      <c r="I292" s="200"/>
    </row>
    <row r="293" spans="3:21" ht="13.15" x14ac:dyDescent="0.25">
      <c r="C293" s="15" t="s">
        <v>32</v>
      </c>
      <c r="D293" s="16">
        <v>2014</v>
      </c>
      <c r="E293" s="179"/>
      <c r="F293" s="52" t="str">
        <f>$F$74</f>
        <v>Actual</v>
      </c>
      <c r="G293" s="71">
        <v>6043033.0897391373</v>
      </c>
      <c r="H293" s="145"/>
      <c r="I293" s="65"/>
    </row>
    <row r="294" spans="3:21" ht="13.15" x14ac:dyDescent="0.25">
      <c r="C294" s="15" t="s">
        <v>32</v>
      </c>
      <c r="D294" s="16">
        <v>2015</v>
      </c>
      <c r="E294" s="179"/>
      <c r="F294" s="52" t="str">
        <f>$F$75</f>
        <v>Actual</v>
      </c>
      <c r="G294" s="71">
        <v>6255491.4515130231</v>
      </c>
      <c r="H294" s="145"/>
      <c r="I294" s="65"/>
    </row>
    <row r="295" spans="3:21" ht="13.15" x14ac:dyDescent="0.25">
      <c r="C295" s="15" t="s">
        <v>32</v>
      </c>
      <c r="D295" s="16">
        <v>2016</v>
      </c>
      <c r="E295" s="179"/>
      <c r="F295" s="52" t="str">
        <f>$F$76</f>
        <v>Actual</v>
      </c>
      <c r="G295" s="71">
        <v>6426851.2451858679</v>
      </c>
      <c r="H295" s="145"/>
      <c r="I295" s="65"/>
    </row>
    <row r="296" spans="3:21" ht="13.15" x14ac:dyDescent="0.25">
      <c r="C296" s="15" t="s">
        <v>32</v>
      </c>
      <c r="D296" s="16">
        <v>2017</v>
      </c>
      <c r="E296" s="179"/>
      <c r="F296" s="52" t="str">
        <f>$F$77</f>
        <v>Actual</v>
      </c>
      <c r="G296" s="71">
        <v>6387212.2255183896</v>
      </c>
      <c r="H296" s="145"/>
      <c r="I296" s="147"/>
    </row>
    <row r="297" spans="3:21" ht="13.15" x14ac:dyDescent="0.25">
      <c r="C297" s="15" t="s">
        <v>34</v>
      </c>
      <c r="D297" s="16">
        <v>2018</v>
      </c>
      <c r="E297" s="179"/>
      <c r="F297" s="52" t="str">
        <f>$F$78</f>
        <v>Forecast</v>
      </c>
      <c r="G297" s="109">
        <v>6347644.5059493389</v>
      </c>
      <c r="H297" s="145"/>
      <c r="I297" s="147"/>
    </row>
    <row r="298" spans="3:21" ht="13.15" x14ac:dyDescent="0.25">
      <c r="C298" s="15" t="s">
        <v>34</v>
      </c>
      <c r="D298" s="16">
        <v>2019</v>
      </c>
      <c r="E298" s="179"/>
      <c r="F298" s="52" t="str">
        <f>$F$79</f>
        <v>Forecast</v>
      </c>
      <c r="G298" s="109">
        <v>6339037.1439234214</v>
      </c>
      <c r="H298" s="145"/>
      <c r="I298" s="147"/>
    </row>
    <row r="299" spans="3:21" ht="13.15" x14ac:dyDescent="0.25">
      <c r="C299" s="15" t="s">
        <v>36</v>
      </c>
      <c r="D299" s="16">
        <v>2020</v>
      </c>
      <c r="E299" s="179"/>
      <c r="F299" s="52" t="str">
        <f>$F$80</f>
        <v>Forecast</v>
      </c>
      <c r="G299" s="109">
        <v>6256401.2294961652</v>
      </c>
      <c r="H299" s="145"/>
      <c r="I299" s="147"/>
    </row>
    <row r="300" spans="3:21" ht="13.15" x14ac:dyDescent="0.25">
      <c r="C300" s="15" t="s">
        <v>36</v>
      </c>
      <c r="D300" s="16">
        <v>2021</v>
      </c>
      <c r="E300" s="179"/>
      <c r="F300" s="52" t="str">
        <f>$F$81</f>
        <v>Forecast</v>
      </c>
      <c r="G300" s="109">
        <v>6244727.8580046035</v>
      </c>
      <c r="H300" s="145"/>
      <c r="I300" s="147"/>
    </row>
    <row r="301" spans="3:21" ht="13.15" x14ac:dyDescent="0.25">
      <c r="C301" s="15" t="s">
        <v>36</v>
      </c>
      <c r="D301" s="16">
        <v>2022</v>
      </c>
      <c r="E301" s="179"/>
      <c r="F301" s="52" t="str">
        <f>$F$82</f>
        <v>Forecast</v>
      </c>
      <c r="G301" s="109">
        <v>6242677.432493859</v>
      </c>
      <c r="H301" s="145"/>
      <c r="I301" s="147"/>
    </row>
    <row r="302" spans="3:21" ht="13.15" x14ac:dyDescent="0.25">
      <c r="C302" s="15" t="s">
        <v>36</v>
      </c>
      <c r="D302" s="16">
        <v>2023</v>
      </c>
      <c r="E302" s="179"/>
      <c r="F302" s="52" t="str">
        <f>$F$83</f>
        <v>Forecast</v>
      </c>
      <c r="G302" s="109">
        <v>6235946.2324170889</v>
      </c>
      <c r="H302" s="145"/>
      <c r="I302" s="147"/>
    </row>
    <row r="303" spans="3:21" ht="13.9" thickBot="1" x14ac:dyDescent="0.3">
      <c r="C303" s="22" t="s">
        <v>36</v>
      </c>
      <c r="D303" s="23">
        <v>2024</v>
      </c>
      <c r="E303" s="142"/>
      <c r="F303" s="53" t="str">
        <f>$F$84</f>
        <v>Forecast</v>
      </c>
      <c r="G303" s="110">
        <v>6250759.2275669416</v>
      </c>
      <c r="H303" s="150"/>
      <c r="I303" s="152"/>
    </row>
    <row r="304" spans="3:21" ht="13.9" thickBot="1" x14ac:dyDescent="0.3">
      <c r="Q304" s="168"/>
      <c r="R304" s="168"/>
      <c r="S304" s="168"/>
      <c r="T304" s="168"/>
      <c r="U304" s="168"/>
    </row>
    <row r="305" spans="3:21" ht="12.75" customHeight="1" x14ac:dyDescent="0.25">
      <c r="C305" s="3"/>
      <c r="D305" s="4" t="s">
        <v>28</v>
      </c>
      <c r="E305" s="4"/>
      <c r="F305" s="269" t="s">
        <v>15</v>
      </c>
      <c r="G305" s="270"/>
      <c r="H305" s="270"/>
      <c r="I305" s="271"/>
      <c r="K305" s="276" t="str">
        <f>IF(ISBLANK(N258),"",CONCATENATE("Demand (",N258,")"))</f>
        <v>Demand (kVA)</v>
      </c>
      <c r="L305" s="277"/>
      <c r="M305" s="277"/>
      <c r="N305" s="277"/>
      <c r="O305" s="278"/>
      <c r="Q305" s="261" t="str">
        <f>CONCATENATE("Demand (",N258,") per ",LEFT(F260,LEN(F260)-1))</f>
        <v>Demand (kVA) per Customer</v>
      </c>
      <c r="R305" s="262"/>
      <c r="S305" s="262"/>
      <c r="T305" s="262"/>
      <c r="U305" s="263"/>
    </row>
    <row r="306" spans="3:21" ht="40.15" thickBot="1" x14ac:dyDescent="0.3">
      <c r="C306" s="142"/>
      <c r="D306" s="8" t="s">
        <v>55</v>
      </c>
      <c r="E306" s="15"/>
      <c r="F306" s="254"/>
      <c r="G306" s="255"/>
      <c r="H306" s="255"/>
      <c r="I306" s="43"/>
      <c r="K306" s="11"/>
      <c r="L306" s="12" t="s">
        <v>30</v>
      </c>
      <c r="M306" s="12" t="s">
        <v>31</v>
      </c>
      <c r="N306" s="13"/>
      <c r="O306" s="14" t="str">
        <f>M306</f>
        <v>Weather-normalized</v>
      </c>
      <c r="Q306" s="62"/>
      <c r="R306" s="12" t="str">
        <f>L306</f>
        <v>Actual (Weather actual)</v>
      </c>
      <c r="S306" s="12" t="str">
        <f>M306</f>
        <v>Weather-normalized</v>
      </c>
      <c r="T306" s="12"/>
      <c r="U306" s="63" t="str">
        <f>O306</f>
        <v>Weather-normalized</v>
      </c>
    </row>
    <row r="307" spans="3:21" ht="13.15" x14ac:dyDescent="0.25">
      <c r="C307" s="15" t="s">
        <v>32</v>
      </c>
      <c r="D307" s="16">
        <v>2013</v>
      </c>
      <c r="E307" s="179"/>
      <c r="F307" s="48" t="str">
        <f>$F$73</f>
        <v>Actual</v>
      </c>
      <c r="G307" s="64">
        <v>150194117.51931474</v>
      </c>
      <c r="H307" s="145" t="s">
        <v>56</v>
      </c>
      <c r="I307" s="200"/>
      <c r="K307" s="48" t="str">
        <f>$F$73</f>
        <v>Actual</v>
      </c>
      <c r="L307" s="71">
        <v>25938018.29247015</v>
      </c>
      <c r="M307" s="71">
        <v>25882337.078532647</v>
      </c>
      <c r="N307" s="51" t="str">
        <f>N262</f>
        <v/>
      </c>
      <c r="O307" s="147"/>
      <c r="Q307" s="78" t="str">
        <f>$F$73</f>
        <v>Actual</v>
      </c>
      <c r="R307" s="215">
        <f>IF(G262=0,"",L307/G262)</f>
        <v>2182.4163477046823</v>
      </c>
      <c r="S307" s="216">
        <f t="shared" ref="S307:S318" si="146">IF(G262=0,"",M307/G262)</f>
        <v>2177.7313486354774</v>
      </c>
      <c r="T307" s="144" t="str">
        <f>N307</f>
        <v/>
      </c>
      <c r="U307" s="179" t="str">
        <f>IF(T307="","",IF(I307=0,"",O307/I307))</f>
        <v/>
      </c>
    </row>
    <row r="308" spans="3:21" ht="13.15" x14ac:dyDescent="0.25">
      <c r="C308" s="15" t="s">
        <v>32</v>
      </c>
      <c r="D308" s="16">
        <v>2014</v>
      </c>
      <c r="E308" s="179"/>
      <c r="F308" s="52" t="str">
        <f>$F$74</f>
        <v>Actual</v>
      </c>
      <c r="G308" s="64">
        <v>150772038.02930772</v>
      </c>
      <c r="H308" s="145"/>
      <c r="I308" s="65"/>
      <c r="K308" s="52" t="str">
        <f>$F$74</f>
        <v>Actual</v>
      </c>
      <c r="L308" s="71">
        <v>25788227.327015702</v>
      </c>
      <c r="M308" s="71">
        <v>25679509.253813095</v>
      </c>
      <c r="N308" s="51"/>
      <c r="O308" s="147"/>
      <c r="Q308" s="79" t="str">
        <f>$F$74</f>
        <v>Actual</v>
      </c>
      <c r="R308" s="215">
        <f>IF(G263=0,"",L308/G263)</f>
        <v>2175.8544825359181</v>
      </c>
      <c r="S308" s="216">
        <f t="shared" si="146"/>
        <v>2166.6815097716076</v>
      </c>
      <c r="T308" s="144"/>
      <c r="U308" s="179" t="str">
        <f t="shared" ref="U308:U318" si="147">IF(T308="","",IF(I308=0,"",O308/I308))</f>
        <v/>
      </c>
    </row>
    <row r="309" spans="3:21" ht="13.15" x14ac:dyDescent="0.25">
      <c r="C309" s="15" t="s">
        <v>32</v>
      </c>
      <c r="D309" s="16">
        <v>2015</v>
      </c>
      <c r="E309" s="179"/>
      <c r="F309" s="52" t="str">
        <f>$F$75</f>
        <v>Actual</v>
      </c>
      <c r="G309" s="64">
        <v>172375420.05969885</v>
      </c>
      <c r="H309" s="145" t="s">
        <v>57</v>
      </c>
      <c r="I309" s="201">
        <v>180346188</v>
      </c>
      <c r="K309" s="52" t="str">
        <f>$F$75</f>
        <v>Actual</v>
      </c>
      <c r="L309" s="71">
        <v>25388279.895753395</v>
      </c>
      <c r="M309" s="71">
        <v>25324533.646860018</v>
      </c>
      <c r="N309" s="51" t="str">
        <f>N264</f>
        <v>Board-approved</v>
      </c>
      <c r="O309" s="183">
        <v>26395826.41104278</v>
      </c>
      <c r="Q309" s="79" t="str">
        <f>$F$75</f>
        <v>Actual</v>
      </c>
      <c r="R309" s="215">
        <f>IF(G264=0,"",L309/G264)</f>
        <v>2449.6603527357579</v>
      </c>
      <c r="S309" s="216">
        <f t="shared" si="146"/>
        <v>2443.5096147105382</v>
      </c>
      <c r="T309" s="144" t="str">
        <f t="shared" ref="T309:T318" si="148">N309</f>
        <v>Board-approved</v>
      </c>
      <c r="U309" s="217">
        <f>IF(T309="","",IF(I264=0,"",O309/I264))</f>
        <v>2189.7981094278066</v>
      </c>
    </row>
    <row r="310" spans="3:21" ht="13.15" x14ac:dyDescent="0.25">
      <c r="C310" s="15" t="s">
        <v>32</v>
      </c>
      <c r="D310" s="16">
        <v>2016</v>
      </c>
      <c r="E310" s="179"/>
      <c r="F310" s="52" t="str">
        <f>$F$76</f>
        <v>Actual</v>
      </c>
      <c r="G310" s="64">
        <v>181645981.55258295</v>
      </c>
      <c r="H310" s="145"/>
      <c r="I310" s="65"/>
      <c r="K310" s="52" t="str">
        <f>$F$76</f>
        <v>Actual</v>
      </c>
      <c r="L310" s="71">
        <v>25684305.110675123</v>
      </c>
      <c r="M310" s="71">
        <v>25373258.05587494</v>
      </c>
      <c r="N310" s="51"/>
      <c r="O310" s="21"/>
      <c r="Q310" s="79" t="str">
        <f>$F$76</f>
        <v>Actual</v>
      </c>
      <c r="R310" s="215">
        <f>IF(G265=0,"",L310/G265)</f>
        <v>2451.962301735095</v>
      </c>
      <c r="S310" s="216">
        <f t="shared" si="146"/>
        <v>2422.268072159899</v>
      </c>
      <c r="T310" s="144"/>
      <c r="U310" s="179"/>
    </row>
    <row r="311" spans="3:21" ht="13.15" x14ac:dyDescent="0.25">
      <c r="C311" s="15" t="s">
        <v>32</v>
      </c>
      <c r="D311" s="16">
        <v>2017</v>
      </c>
      <c r="E311" s="179"/>
      <c r="F311" s="52" t="str">
        <f>$F$77</f>
        <v>Actual</v>
      </c>
      <c r="G311" s="64">
        <v>188108962.86153266</v>
      </c>
      <c r="H311" s="145" t="s">
        <v>56</v>
      </c>
      <c r="I311" s="147"/>
      <c r="K311" s="52" t="str">
        <f>$F$77</f>
        <v>Actual</v>
      </c>
      <c r="L311" s="71">
        <v>24821586.619308949</v>
      </c>
      <c r="M311" s="71">
        <v>24967767.378962908</v>
      </c>
      <c r="N311" s="51" t="str">
        <f>N266</f>
        <v/>
      </c>
      <c r="O311" s="147"/>
      <c r="Q311" s="79" t="str">
        <f>$F$77</f>
        <v>Actual</v>
      </c>
      <c r="R311" s="215">
        <f>IF(G266=0,"",L311/G266)</f>
        <v>2385.0856749600221</v>
      </c>
      <c r="S311" s="218">
        <f t="shared" si="146"/>
        <v>2399.1320629348429</v>
      </c>
      <c r="T311" s="144" t="str">
        <f t="shared" si="148"/>
        <v/>
      </c>
      <c r="U311" s="179" t="str">
        <f t="shared" si="147"/>
        <v/>
      </c>
    </row>
    <row r="312" spans="3:21" ht="13.15" x14ac:dyDescent="0.25">
      <c r="C312" s="15" t="s">
        <v>34</v>
      </c>
      <c r="D312" s="16">
        <v>2018</v>
      </c>
      <c r="E312" s="179"/>
      <c r="F312" s="52" t="str">
        <f>$F$78</f>
        <v>Forecast</v>
      </c>
      <c r="G312" s="64">
        <v>202001465.23729995</v>
      </c>
      <c r="H312" s="145" t="s">
        <v>56</v>
      </c>
      <c r="I312" s="147"/>
      <c r="K312" s="52" t="str">
        <f>$F$78</f>
        <v>Forecast</v>
      </c>
      <c r="L312" s="71"/>
      <c r="M312" s="71">
        <v>25259132.915944129</v>
      </c>
      <c r="N312" s="51" t="str">
        <f>N267</f>
        <v/>
      </c>
      <c r="O312" s="147"/>
      <c r="Q312" s="79" t="str">
        <f>$F$78</f>
        <v>Forecast</v>
      </c>
      <c r="R312" s="158"/>
      <c r="S312" s="218">
        <f t="shared" si="146"/>
        <v>2429.6972793328327</v>
      </c>
      <c r="T312" s="144" t="str">
        <f t="shared" si="148"/>
        <v/>
      </c>
      <c r="U312" s="179" t="str">
        <f t="shared" si="147"/>
        <v/>
      </c>
    </row>
    <row r="313" spans="3:21" ht="13.15" x14ac:dyDescent="0.25">
      <c r="C313" s="15" t="s">
        <v>34</v>
      </c>
      <c r="D313" s="16">
        <v>2019</v>
      </c>
      <c r="E313" s="179"/>
      <c r="F313" s="52" t="str">
        <f>$F$79</f>
        <v>Forecast</v>
      </c>
      <c r="G313" s="64">
        <v>209647073.69108698</v>
      </c>
      <c r="H313" s="145" t="s">
        <v>56</v>
      </c>
      <c r="I313" s="147"/>
      <c r="K313" s="52" t="str">
        <f>$F$79</f>
        <v>Forecast</v>
      </c>
      <c r="L313" s="72"/>
      <c r="M313" s="219">
        <v>25224716.171149638</v>
      </c>
      <c r="N313" s="51" t="str">
        <f>N268</f>
        <v/>
      </c>
      <c r="O313" s="147"/>
      <c r="Q313" s="79" t="str">
        <f>$F$79</f>
        <v>Forecast</v>
      </c>
      <c r="R313" s="158"/>
      <c r="S313" s="218">
        <f t="shared" si="146"/>
        <v>2428.9567810447411</v>
      </c>
      <c r="T313" s="144" t="str">
        <f t="shared" si="148"/>
        <v/>
      </c>
      <c r="U313" s="179" t="str">
        <f t="shared" si="147"/>
        <v/>
      </c>
    </row>
    <row r="314" spans="3:21" ht="13.15" x14ac:dyDescent="0.25">
      <c r="C314" s="15" t="s">
        <v>36</v>
      </c>
      <c r="D314" s="16">
        <v>2020</v>
      </c>
      <c r="E314" s="179"/>
      <c r="F314" s="52" t="str">
        <f>$F$80</f>
        <v>Forecast</v>
      </c>
      <c r="G314" s="64">
        <v>213897608.95408544</v>
      </c>
      <c r="H314" s="145"/>
      <c r="I314" s="147"/>
      <c r="K314" s="52" t="str">
        <f>$F$80</f>
        <v>Forecast</v>
      </c>
      <c r="L314" s="72"/>
      <c r="M314" s="219">
        <v>24899248.849652871</v>
      </c>
      <c r="N314" s="51"/>
      <c r="O314" s="147"/>
      <c r="Q314" s="79" t="str">
        <f>$F$80</f>
        <v>Forecast</v>
      </c>
      <c r="R314" s="158"/>
      <c r="S314" s="218">
        <f t="shared" si="146"/>
        <v>2400.1589405873215</v>
      </c>
      <c r="T314" s="144"/>
      <c r="U314" s="179"/>
    </row>
    <row r="315" spans="3:21" ht="13.15" x14ac:dyDescent="0.25">
      <c r="C315" s="15" t="s">
        <v>36</v>
      </c>
      <c r="D315" s="16">
        <v>2021</v>
      </c>
      <c r="E315" s="179"/>
      <c r="F315" s="52" t="str">
        <f>$F$81</f>
        <v>Forecast</v>
      </c>
      <c r="G315" s="64">
        <v>220563142.01091439</v>
      </c>
      <c r="H315" s="145"/>
      <c r="I315" s="147"/>
      <c r="K315" s="52" t="str">
        <f>$F$81</f>
        <v>Forecast</v>
      </c>
      <c r="L315" s="72"/>
      <c r="M315" s="219">
        <v>24849478.353195168</v>
      </c>
      <c r="N315" s="51"/>
      <c r="O315" s="147"/>
      <c r="Q315" s="79" t="str">
        <f>$F$81</f>
        <v>Forecast</v>
      </c>
      <c r="R315" s="158"/>
      <c r="S315" s="218">
        <f t="shared" si="146"/>
        <v>2397.9039229176078</v>
      </c>
      <c r="T315" s="144"/>
      <c r="U315" s="179"/>
    </row>
    <row r="316" spans="3:21" ht="13.15" x14ac:dyDescent="0.25">
      <c r="C316" s="15" t="s">
        <v>36</v>
      </c>
      <c r="D316" s="16">
        <v>2022</v>
      </c>
      <c r="E316" s="179"/>
      <c r="F316" s="52" t="str">
        <f>$F$82</f>
        <v>Forecast</v>
      </c>
      <c r="G316" s="64">
        <v>226003812.24795869</v>
      </c>
      <c r="H316" s="145"/>
      <c r="I316" s="147"/>
      <c r="K316" s="52" t="str">
        <f>$F$82</f>
        <v>Forecast</v>
      </c>
      <c r="L316" s="72"/>
      <c r="M316" s="219">
        <v>24840867.124042295</v>
      </c>
      <c r="N316" s="51"/>
      <c r="O316" s="147"/>
      <c r="Q316" s="79" t="str">
        <f>$F$82</f>
        <v>Forecast</v>
      </c>
      <c r="R316" s="158"/>
      <c r="S316" s="218">
        <f t="shared" si="146"/>
        <v>2399.6200853982123</v>
      </c>
      <c r="T316" s="144"/>
      <c r="U316" s="179"/>
    </row>
    <row r="317" spans="3:21" ht="13.15" x14ac:dyDescent="0.25">
      <c r="C317" s="15" t="s">
        <v>36</v>
      </c>
      <c r="D317" s="16">
        <v>2023</v>
      </c>
      <c r="E317" s="179"/>
      <c r="F317" s="52" t="str">
        <f>$F$83</f>
        <v>Forecast</v>
      </c>
      <c r="G317" s="64">
        <v>235495164.29022214</v>
      </c>
      <c r="H317" s="145"/>
      <c r="I317" s="147"/>
      <c r="K317" s="52" t="str">
        <f>$F$83</f>
        <v>Forecast</v>
      </c>
      <c r="L317" s="72"/>
      <c r="M317" s="219">
        <v>24813648.453683134</v>
      </c>
      <c r="N317" s="51"/>
      <c r="O317" s="147"/>
      <c r="Q317" s="79" t="str">
        <f>$F$83</f>
        <v>Forecast</v>
      </c>
      <c r="R317" s="158"/>
      <c r="S317" s="218">
        <f t="shared" si="146"/>
        <v>2399.5405138461592</v>
      </c>
      <c r="T317" s="144"/>
      <c r="U317" s="179"/>
    </row>
    <row r="318" spans="3:21" ht="13.9" thickBot="1" x14ac:dyDescent="0.3">
      <c r="C318" s="22" t="s">
        <v>36</v>
      </c>
      <c r="D318" s="23">
        <v>2024</v>
      </c>
      <c r="E318" s="142"/>
      <c r="F318" s="53" t="str">
        <f>$F$84</f>
        <v>Forecast</v>
      </c>
      <c r="G318" s="66">
        <v>245490240.39953202</v>
      </c>
      <c r="H318" s="150" t="s">
        <v>56</v>
      </c>
      <c r="I318" s="152"/>
      <c r="K318" s="53" t="str">
        <f>$F$84</f>
        <v>Forecast</v>
      </c>
      <c r="L318" s="73"/>
      <c r="M318" s="220">
        <v>24875670.984658018</v>
      </c>
      <c r="N318" s="56" t="str">
        <f>N273</f>
        <v/>
      </c>
      <c r="O318" s="152"/>
      <c r="Q318" s="80" t="str">
        <f>$F$84</f>
        <v>Forecast</v>
      </c>
      <c r="R318" s="168"/>
      <c r="S318" s="221">
        <f t="shared" si="146"/>
        <v>2408.0998049039708</v>
      </c>
      <c r="T318" s="149" t="str">
        <f t="shared" si="148"/>
        <v/>
      </c>
      <c r="U318" s="142" t="str">
        <f t="shared" si="147"/>
        <v/>
      </c>
    </row>
    <row r="319" spans="3:21" ht="13.9" thickBot="1" x14ac:dyDescent="0.3">
      <c r="C319" s="57"/>
      <c r="I319" s="28">
        <f>SUM(I307:I313)</f>
        <v>180346188</v>
      </c>
      <c r="J319" s="158"/>
      <c r="O319" s="28">
        <f>SUM(O307:O313)</f>
        <v>26395826.41104278</v>
      </c>
      <c r="U319" s="28">
        <f>SUM(U307:U313)</f>
        <v>2189.7981094278066</v>
      </c>
    </row>
    <row r="320" spans="3:21" ht="40.15" thickBot="1" x14ac:dyDescent="0.3">
      <c r="C320" s="58" t="s">
        <v>37</v>
      </c>
      <c r="D320" s="59" t="s">
        <v>38</v>
      </c>
      <c r="E320" s="117"/>
      <c r="F320" s="117"/>
      <c r="G320" s="117" t="s">
        <v>39</v>
      </c>
      <c r="H320" s="117"/>
      <c r="I320" s="34" t="str">
        <f>I275</f>
        <v>Test Year Versus Board-approved</v>
      </c>
      <c r="J320" s="67"/>
      <c r="K320" s="32" t="s">
        <v>38</v>
      </c>
      <c r="L320" s="264" t="s">
        <v>39</v>
      </c>
      <c r="M320" s="264"/>
      <c r="N320" s="117"/>
      <c r="O320" s="34" t="str">
        <f>I320</f>
        <v>Test Year Versus Board-approved</v>
      </c>
      <c r="P320" s="68"/>
      <c r="Q320" s="32" t="s">
        <v>38</v>
      </c>
      <c r="R320" s="264" t="s">
        <v>39</v>
      </c>
      <c r="S320" s="264"/>
      <c r="T320" s="117"/>
      <c r="U320" s="34" t="str">
        <f>O320</f>
        <v>Test Year Versus Board-approved</v>
      </c>
    </row>
    <row r="321" spans="2:21" ht="13.15" x14ac:dyDescent="0.25">
      <c r="C321" s="179"/>
      <c r="D321" s="69">
        <v>2013</v>
      </c>
      <c r="E321" s="155"/>
      <c r="F321" s="158"/>
      <c r="G321" s="190"/>
      <c r="H321" s="158"/>
      <c r="I321" s="191"/>
      <c r="J321" s="179"/>
      <c r="K321" s="16">
        <v>2013</v>
      </c>
      <c r="L321" s="160"/>
      <c r="M321" s="160"/>
      <c r="N321" s="158"/>
      <c r="O321" s="208"/>
      <c r="P321" s="179"/>
      <c r="Q321" s="16">
        <v>2013</v>
      </c>
      <c r="R321" s="193"/>
      <c r="S321" s="193"/>
      <c r="T321" s="158"/>
      <c r="U321" s="147"/>
    </row>
    <row r="322" spans="2:21" ht="13.15" x14ac:dyDescent="0.25">
      <c r="C322" s="179"/>
      <c r="D322" s="61">
        <v>2014</v>
      </c>
      <c r="E322" s="158"/>
      <c r="F322" s="158"/>
      <c r="G322" s="194">
        <f>IF(G307=0,"",G308/G307-1)</f>
        <v>3.8478238664618747E-3</v>
      </c>
      <c r="H322" s="158"/>
      <c r="I322" s="191"/>
      <c r="J322" s="179"/>
      <c r="K322" s="16">
        <v>2014</v>
      </c>
      <c r="L322" s="164">
        <f>IF(L307=0,"",L308/L307-1)</f>
        <v>-5.7749579696276809E-3</v>
      </c>
      <c r="M322" s="164">
        <f>IF(M307=0,"",M308/M307-1)</f>
        <v>-7.8365343942522481E-3</v>
      </c>
      <c r="N322" s="158"/>
      <c r="O322" s="208"/>
      <c r="P322" s="179"/>
      <c r="Q322" s="16">
        <v>2014</v>
      </c>
      <c r="R322" s="195">
        <f>IF(R307="","",IF(R307=0,"",R308/R307-1))</f>
        <v>-3.0066972214836118E-3</v>
      </c>
      <c r="S322" s="195">
        <f>IF(S307="","",IF(S307=0,"",S308/S307-1))</f>
        <v>-5.0740137762141924E-3</v>
      </c>
      <c r="T322" s="158"/>
      <c r="U322" s="147"/>
    </row>
    <row r="323" spans="2:21" ht="13.15" x14ac:dyDescent="0.25">
      <c r="C323" s="209" t="s">
        <v>69</v>
      </c>
      <c r="D323" s="61">
        <v>2015</v>
      </c>
      <c r="E323" s="158"/>
      <c r="F323" s="158"/>
      <c r="G323" s="194">
        <f t="shared" ref="G323:G332" si="149">IF(G308=0,"",G309/G308-1)</f>
        <v>0.14328507004854418</v>
      </c>
      <c r="H323" s="158"/>
      <c r="I323" s="191"/>
      <c r="J323" s="179"/>
      <c r="K323" s="16">
        <v>2015</v>
      </c>
      <c r="L323" s="164">
        <f>IF(L308=0,"",L309/L308-1)</f>
        <v>-1.5508915218973685E-2</v>
      </c>
      <c r="M323" s="164">
        <f>IF(M308=0,"",M309/M308-1)</f>
        <v>-1.3823301817980305E-2</v>
      </c>
      <c r="N323" s="158"/>
      <c r="O323" s="208"/>
      <c r="P323" s="179"/>
      <c r="Q323" s="16">
        <v>2015</v>
      </c>
      <c r="R323" s="222">
        <f t="shared" ref="R323:S323" si="150">IF(R308="","",IF(R308=0,"",R309/R308-1))</f>
        <v>0.12583831887540753</v>
      </c>
      <c r="S323" s="222">
        <f t="shared" si="150"/>
        <v>0.12776594238260297</v>
      </c>
      <c r="T323" s="158"/>
      <c r="U323" s="147"/>
    </row>
    <row r="324" spans="2:21" ht="13.15" x14ac:dyDescent="0.25">
      <c r="C324" s="179"/>
      <c r="D324" s="70">
        <v>2016</v>
      </c>
      <c r="E324" s="158"/>
      <c r="F324" s="158"/>
      <c r="G324" s="163">
        <f t="shared" si="149"/>
        <v>5.378122640497951E-2</v>
      </c>
      <c r="H324" s="158"/>
      <c r="I324" s="191"/>
      <c r="J324" s="179"/>
      <c r="K324" s="16">
        <v>2016</v>
      </c>
      <c r="L324" s="164">
        <f t="shared" ref="L324:M324" si="151">IF(L309=0,"",L310/L309-1)</f>
        <v>1.1659916155692063E-2</v>
      </c>
      <c r="M324" s="164">
        <f t="shared" si="151"/>
        <v>1.9240002479161689E-3</v>
      </c>
      <c r="N324" s="158"/>
      <c r="O324" s="208"/>
      <c r="P324" s="179"/>
      <c r="Q324" s="16">
        <v>2016</v>
      </c>
      <c r="R324" s="195">
        <f t="shared" ref="R324:S324" si="152">IF(R309="","",IF(R309=0,"",R310/R309-1))</f>
        <v>9.3970129237153088E-4</v>
      </c>
      <c r="S324" s="195">
        <f t="shared" si="152"/>
        <v>-8.6930464372882987E-3</v>
      </c>
      <c r="T324" s="158"/>
      <c r="U324" s="147"/>
    </row>
    <row r="325" spans="2:21" ht="13.15" x14ac:dyDescent="0.25">
      <c r="C325" s="179"/>
      <c r="D325" s="61">
        <v>2017</v>
      </c>
      <c r="E325" s="158"/>
      <c r="F325" s="158"/>
      <c r="G325" s="194">
        <f t="shared" si="149"/>
        <v>3.5580095159323921E-2</v>
      </c>
      <c r="H325" s="158"/>
      <c r="I325" s="191"/>
      <c r="J325" s="179"/>
      <c r="K325" s="16">
        <v>2017</v>
      </c>
      <c r="L325" s="164">
        <f t="shared" ref="L325:M326" si="153">IF(L310=0,"",L311/L310-1)</f>
        <v>-3.3589325763288991E-2</v>
      </c>
      <c r="M325" s="164">
        <f t="shared" si="153"/>
        <v>-1.5981025220296652E-2</v>
      </c>
      <c r="N325" s="158"/>
      <c r="O325" s="208"/>
      <c r="P325" s="179"/>
      <c r="Q325" s="16">
        <v>2017</v>
      </c>
      <c r="R325" s="195">
        <f t="shared" ref="R325:S325" si="154">IF(R310="","",IF(R310=0,"",R311/R310-1))</f>
        <v>-2.7274736943446731E-2</v>
      </c>
      <c r="S325" s="195">
        <f t="shared" si="154"/>
        <v>-9.5513826446245176E-3</v>
      </c>
      <c r="T325" s="158"/>
      <c r="U325" s="147"/>
    </row>
    <row r="326" spans="2:21" ht="13.15" x14ac:dyDescent="0.25">
      <c r="C326" s="179"/>
      <c r="D326" s="61">
        <v>2018</v>
      </c>
      <c r="E326" s="158"/>
      <c r="F326" s="158"/>
      <c r="G326" s="194">
        <f t="shared" si="149"/>
        <v>7.3853484514682988E-2</v>
      </c>
      <c r="H326" s="158"/>
      <c r="I326" s="191"/>
      <c r="J326" s="179"/>
      <c r="K326" s="16">
        <v>2018</v>
      </c>
      <c r="L326" s="164"/>
      <c r="M326" s="164">
        <f t="shared" si="153"/>
        <v>1.1669667237717007E-2</v>
      </c>
      <c r="N326" s="158"/>
      <c r="O326" s="208"/>
      <c r="P326" s="179"/>
      <c r="Q326" s="16">
        <v>2018</v>
      </c>
      <c r="R326" s="195"/>
      <c r="S326" s="195">
        <f t="shared" ref="S326" si="155">IF(S311="","",IF(S311=0,"",S312/S311-1))</f>
        <v>1.2740114173039663E-2</v>
      </c>
      <c r="T326" s="158"/>
      <c r="U326" s="147"/>
    </row>
    <row r="327" spans="2:21" ht="13.15" x14ac:dyDescent="0.25">
      <c r="C327" s="179"/>
      <c r="D327" s="61">
        <v>2019</v>
      </c>
      <c r="E327" s="158"/>
      <c r="F327" s="158"/>
      <c r="G327" s="194">
        <f t="shared" si="149"/>
        <v>3.7849272255552124E-2</v>
      </c>
      <c r="H327" s="158"/>
      <c r="I327" s="191"/>
      <c r="J327" s="179"/>
      <c r="K327" s="16">
        <v>2019</v>
      </c>
      <c r="L327" s="164" t="str">
        <f t="shared" ref="L327:M327" si="156">IF(L312=0,"",L313/L312-1)</f>
        <v/>
      </c>
      <c r="M327" s="164">
        <f t="shared" si="156"/>
        <v>-1.362546565197742E-3</v>
      </c>
      <c r="N327" s="158"/>
      <c r="O327" s="208"/>
      <c r="P327" s="179"/>
      <c r="Q327" s="16">
        <v>2019</v>
      </c>
      <c r="R327" s="195" t="str">
        <f t="shared" ref="R327:S327" si="157">IF(R312="","",IF(R312=0,"",R313/R312-1))</f>
        <v/>
      </c>
      <c r="S327" s="195">
        <f t="shared" si="157"/>
        <v>-3.0476977292204221E-4</v>
      </c>
      <c r="T327" s="158"/>
      <c r="U327" s="147"/>
    </row>
    <row r="328" spans="2:21" ht="13.15" x14ac:dyDescent="0.25">
      <c r="C328" s="179"/>
      <c r="D328" s="61">
        <v>2020</v>
      </c>
      <c r="E328" s="158"/>
      <c r="F328" s="158"/>
      <c r="G328" s="194">
        <f t="shared" si="149"/>
        <v>2.0274717830126132E-2</v>
      </c>
      <c r="H328" s="158"/>
      <c r="I328" s="191"/>
      <c r="J328" s="179"/>
      <c r="K328" s="16">
        <v>2020</v>
      </c>
      <c r="L328" s="164" t="str">
        <f t="shared" ref="L328:M328" si="158">IF(L313=0,"",L314/L313-1)</f>
        <v/>
      </c>
      <c r="M328" s="164">
        <f t="shared" si="158"/>
        <v>-1.2902714912170654E-2</v>
      </c>
      <c r="N328" s="158"/>
      <c r="O328" s="208"/>
      <c r="P328" s="179"/>
      <c r="Q328" s="16">
        <v>2020</v>
      </c>
      <c r="R328" s="195" t="str">
        <f t="shared" ref="R328:S328" si="159">IF(R313="","",IF(R313=0,"",R314/R313-1))</f>
        <v/>
      </c>
      <c r="S328" s="195">
        <f t="shared" si="159"/>
        <v>-1.1856053052139215E-2</v>
      </c>
      <c r="T328" s="158"/>
      <c r="U328" s="147"/>
    </row>
    <row r="329" spans="2:21" ht="13.15" x14ac:dyDescent="0.25">
      <c r="C329" s="179"/>
      <c r="D329" s="61">
        <v>2021</v>
      </c>
      <c r="E329" s="158"/>
      <c r="F329" s="158"/>
      <c r="G329" s="194">
        <f t="shared" si="149"/>
        <v>3.1162260716339985E-2</v>
      </c>
      <c r="H329" s="158"/>
      <c r="I329" s="191"/>
      <c r="J329" s="179"/>
      <c r="K329" s="16">
        <v>2021</v>
      </c>
      <c r="L329" s="164" t="str">
        <f t="shared" ref="L329:M329" si="160">IF(L314=0,"",L315/L314-1)</f>
        <v/>
      </c>
      <c r="M329" s="164">
        <f t="shared" si="160"/>
        <v>-1.9988754182196367E-3</v>
      </c>
      <c r="N329" s="158"/>
      <c r="O329" s="208"/>
      <c r="P329" s="179"/>
      <c r="Q329" s="16">
        <v>2021</v>
      </c>
      <c r="R329" s="195" t="str">
        <f t="shared" ref="R329:S329" si="161">IF(R314="","",IF(R314=0,"",R315/R314-1))</f>
        <v/>
      </c>
      <c r="S329" s="195">
        <f t="shared" si="161"/>
        <v>-9.3952847521083793E-4</v>
      </c>
      <c r="T329" s="158"/>
      <c r="U329" s="147"/>
    </row>
    <row r="330" spans="2:21" ht="13.15" x14ac:dyDescent="0.25">
      <c r="C330" s="179"/>
      <c r="D330" s="61">
        <v>2022</v>
      </c>
      <c r="E330" s="158"/>
      <c r="F330" s="158"/>
      <c r="G330" s="194">
        <f t="shared" si="149"/>
        <v>2.4667177786101169E-2</v>
      </c>
      <c r="H330" s="158"/>
      <c r="I330" s="191"/>
      <c r="J330" s="179"/>
      <c r="K330" s="16">
        <v>2022</v>
      </c>
      <c r="L330" s="164" t="str">
        <f t="shared" ref="L330:M330" si="162">IF(L315=0,"",L316/L315-1)</f>
        <v/>
      </c>
      <c r="M330" s="164">
        <f t="shared" si="162"/>
        <v>-3.4653561054598381E-4</v>
      </c>
      <c r="N330" s="158"/>
      <c r="O330" s="208"/>
      <c r="P330" s="179"/>
      <c r="Q330" s="16">
        <v>2022</v>
      </c>
      <c r="R330" s="195" t="str">
        <f t="shared" ref="R330:S330" si="163">IF(R315="","",IF(R315=0,"",R316/R315-1))</f>
        <v/>
      </c>
      <c r="S330" s="195">
        <f t="shared" si="163"/>
        <v>7.1569276158345296E-4</v>
      </c>
      <c r="T330" s="158"/>
      <c r="U330" s="147"/>
    </row>
    <row r="331" spans="2:21" ht="13.15" x14ac:dyDescent="0.25">
      <c r="C331" s="179"/>
      <c r="D331" s="61">
        <v>2023</v>
      </c>
      <c r="E331" s="158"/>
      <c r="F331" s="158"/>
      <c r="G331" s="194">
        <f t="shared" si="149"/>
        <v>4.1996424519822106E-2</v>
      </c>
      <c r="H331" s="158"/>
      <c r="I331" s="191"/>
      <c r="J331" s="179"/>
      <c r="K331" s="16">
        <v>2023</v>
      </c>
      <c r="L331" s="164" t="str">
        <f t="shared" ref="L331:M331" si="164">IF(L316=0,"",L317/L316-1)</f>
        <v/>
      </c>
      <c r="M331" s="164">
        <f t="shared" si="164"/>
        <v>-1.0957214264399884E-3</v>
      </c>
      <c r="N331" s="158"/>
      <c r="O331" s="208"/>
      <c r="P331" s="179"/>
      <c r="Q331" s="16">
        <v>2023</v>
      </c>
      <c r="R331" s="195" t="str">
        <f t="shared" ref="R331:S331" si="165">IF(R316="","",IF(R316=0,"",R317/R316-1))</f>
        <v/>
      </c>
      <c r="S331" s="195">
        <f t="shared" si="165"/>
        <v>-3.3160062518744482E-5</v>
      </c>
      <c r="T331" s="158"/>
      <c r="U331" s="147"/>
    </row>
    <row r="332" spans="2:21" ht="13.15" x14ac:dyDescent="0.25">
      <c r="C332" s="179"/>
      <c r="D332" s="70">
        <v>2024</v>
      </c>
      <c r="E332" s="158"/>
      <c r="F332" s="158"/>
      <c r="G332" s="194">
        <f t="shared" si="149"/>
        <v>4.2442808282008082E-2</v>
      </c>
      <c r="H332" s="158"/>
      <c r="I332" s="196">
        <f>IF(I319=0,"",G314/I319-1)</f>
        <v>0.18603898050834</v>
      </c>
      <c r="J332" s="179"/>
      <c r="K332" s="16">
        <v>2024</v>
      </c>
      <c r="L332" s="164" t="str">
        <f t="shared" ref="L332:M332" si="166">IF(L317=0,"",L318/L317-1)</f>
        <v/>
      </c>
      <c r="M332" s="164">
        <f t="shared" si="166"/>
        <v>2.4995329119235077E-3</v>
      </c>
      <c r="N332" s="158"/>
      <c r="O332" s="210">
        <f>IF(O319=0,"",M314/O319-1)</f>
        <v>-5.6697507328802965E-2</v>
      </c>
      <c r="P332" s="179"/>
      <c r="Q332" s="16">
        <v>2024</v>
      </c>
      <c r="R332" s="195" t="str">
        <f t="shared" ref="R332:S332" si="167">IF(R317="","",IF(R317=0,"",R318/R317-1))</f>
        <v/>
      </c>
      <c r="S332" s="195">
        <f t="shared" si="167"/>
        <v>3.5670541957601998E-3</v>
      </c>
      <c r="T332" s="158"/>
      <c r="U332" s="167">
        <f>IF(U319=0,"",S314/U319-1)</f>
        <v>9.606402994588481E-2</v>
      </c>
    </row>
    <row r="333" spans="2:21" ht="27" thickBot="1" x14ac:dyDescent="0.3">
      <c r="C333" s="142"/>
      <c r="D333" s="197" t="s">
        <v>41</v>
      </c>
      <c r="E333" s="168"/>
      <c r="F333" s="168"/>
      <c r="G333" s="198">
        <f>IF(G307=0,"",(G318/G307)^(1/($D318-$D307-1))-1)</f>
        <v>5.0359894199825561E-2</v>
      </c>
      <c r="H333" s="168"/>
      <c r="I333" s="174" t="s">
        <v>56</v>
      </c>
      <c r="J333" s="179"/>
      <c r="K333" s="172" t="str">
        <f t="shared" ref="K333" si="168">D333</f>
        <v>Geometric Mean</v>
      </c>
      <c r="L333" s="173">
        <f>IF(L307=0,"",(L311/L307)^(1/($D311-$D307-1))-1)</f>
        <v>-1.4558346514193077E-2</v>
      </c>
      <c r="M333" s="173">
        <f>IF(M307=0,"",(M318/M307)^(1/($D318-$D307-1))-1)</f>
        <v>-3.9591929511618718E-3</v>
      </c>
      <c r="N333" s="168"/>
      <c r="O333" s="174" t="s">
        <v>56</v>
      </c>
      <c r="P333" s="142"/>
      <c r="Q333" s="172" t="str">
        <f t="shared" ref="Q333" si="169">K333</f>
        <v>Geometric Mean</v>
      </c>
      <c r="R333" s="173">
        <f>IF(R307="","",IF(R307=0,"",(R311/R307)^(1/($D311-$D307-1))-1))</f>
        <v>3.0043247190415068E-2</v>
      </c>
      <c r="S333" s="173">
        <f>IF(S307="","",IF(S307=0,"",(S318/S307)^(1/($D318-$D307-1))-1))</f>
        <v>1.0106156185132331E-2</v>
      </c>
      <c r="T333" s="168"/>
      <c r="U333" s="174" t="s">
        <v>56</v>
      </c>
    </row>
    <row r="334" spans="2:21" ht="13.9" thickBot="1" x14ac:dyDescent="0.3"/>
    <row r="335" spans="2:21" ht="13.9" thickBot="1" x14ac:dyDescent="0.3">
      <c r="B335" s="39">
        <v>5</v>
      </c>
      <c r="C335" s="40" t="s">
        <v>43</v>
      </c>
      <c r="D335" s="258" t="s">
        <v>60</v>
      </c>
      <c r="E335" s="259"/>
      <c r="F335" s="260"/>
      <c r="G335" s="176"/>
      <c r="H335" s="41" t="s">
        <v>45</v>
      </c>
      <c r="N335" s="177" t="s">
        <v>52</v>
      </c>
      <c r="O335" s="178"/>
      <c r="P335" s="178"/>
      <c r="Q335" s="178"/>
      <c r="R335" s="178"/>
      <c r="S335" s="178"/>
      <c r="T335" s="178"/>
      <c r="U335" s="178"/>
    </row>
    <row r="336" spans="2:21" ht="13.9" thickBot="1" x14ac:dyDescent="0.3">
      <c r="Q336" s="168"/>
      <c r="R336" s="168"/>
      <c r="S336" s="168"/>
      <c r="T336" s="168"/>
      <c r="U336" s="168"/>
    </row>
    <row r="337" spans="2:22" ht="13.15" x14ac:dyDescent="0.25">
      <c r="C337" s="3"/>
      <c r="D337" s="4" t="s">
        <v>28</v>
      </c>
      <c r="E337" s="4"/>
      <c r="F337" s="265" t="s">
        <v>47</v>
      </c>
      <c r="G337" s="266"/>
      <c r="H337" s="266"/>
      <c r="I337" s="267"/>
      <c r="J337" s="4"/>
      <c r="K337" s="276" t="s">
        <v>29</v>
      </c>
      <c r="L337" s="277"/>
      <c r="M337" s="277"/>
      <c r="N337" s="277"/>
      <c r="O337" s="278"/>
      <c r="P337" s="5"/>
      <c r="Q337" s="261" t="str">
        <f>CONCATENATE("Consumption (kWh) per ",LEFT(F337,LEN(F337)-1))</f>
        <v>Consumption (kWh) per Customer</v>
      </c>
      <c r="R337" s="262"/>
      <c r="S337" s="262"/>
      <c r="T337" s="262"/>
      <c r="U337" s="263"/>
      <c r="V337" s="42"/>
    </row>
    <row r="338" spans="2:22" ht="40.15" thickBot="1" x14ac:dyDescent="0.3">
      <c r="C338" s="142"/>
      <c r="D338" s="8" t="s">
        <v>55</v>
      </c>
      <c r="E338" s="15"/>
      <c r="F338" s="254"/>
      <c r="G338" s="255"/>
      <c r="H338" s="268"/>
      <c r="I338" s="43"/>
      <c r="J338" s="15"/>
      <c r="K338" s="11"/>
      <c r="L338" s="12" t="s">
        <v>30</v>
      </c>
      <c r="M338" s="12" t="s">
        <v>31</v>
      </c>
      <c r="N338" s="13"/>
      <c r="O338" s="14" t="s">
        <v>31</v>
      </c>
      <c r="P338" s="15"/>
      <c r="Q338" s="44"/>
      <c r="R338" s="45" t="str">
        <f>L338</f>
        <v>Actual (Weather actual)</v>
      </c>
      <c r="S338" s="46" t="str">
        <f>M338</f>
        <v>Weather-normalized</v>
      </c>
      <c r="T338" s="46"/>
      <c r="U338" s="47" t="str">
        <f>O338</f>
        <v>Weather-normalized</v>
      </c>
      <c r="V338" s="42"/>
    </row>
    <row r="339" spans="2:22" ht="13.15" x14ac:dyDescent="0.25">
      <c r="C339" s="15" t="s">
        <v>32</v>
      </c>
      <c r="D339" s="16">
        <v>2013</v>
      </c>
      <c r="E339" s="179"/>
      <c r="F339" s="48" t="str">
        <f>$F$73</f>
        <v>Actual</v>
      </c>
      <c r="G339" s="49">
        <v>516</v>
      </c>
      <c r="H339" s="146" t="s">
        <v>56</v>
      </c>
      <c r="I339" s="147"/>
      <c r="J339" s="179"/>
      <c r="K339" s="48" t="str">
        <f>$F$73</f>
        <v>Actual</v>
      </c>
      <c r="L339" s="71">
        <v>4933804363.2356815</v>
      </c>
      <c r="M339" s="71">
        <v>4922403920.6574192</v>
      </c>
      <c r="N339" s="51" t="str">
        <f>H339</f>
        <v/>
      </c>
      <c r="O339" s="147"/>
      <c r="P339" s="179"/>
      <c r="Q339" s="48" t="str">
        <f>$F$73</f>
        <v>Actual</v>
      </c>
      <c r="R339" s="181">
        <f>IF(G339=0,"",L339/G339)</f>
        <v>9561636.362859847</v>
      </c>
      <c r="S339" s="182">
        <f>IF(G339=0,"",M339/G339)</f>
        <v>9539542.481894223</v>
      </c>
      <c r="T339" s="158" t="str">
        <f>N339</f>
        <v/>
      </c>
      <c r="U339" s="158" t="str">
        <f>IF(T339="","",IF(I339=0,"",O339/I339))</f>
        <v/>
      </c>
      <c r="V339" s="144"/>
    </row>
    <row r="340" spans="2:22" ht="13.15" x14ac:dyDescent="0.25">
      <c r="C340" s="15" t="s">
        <v>32</v>
      </c>
      <c r="D340" s="16">
        <v>2014</v>
      </c>
      <c r="E340" s="179"/>
      <c r="F340" s="52" t="str">
        <f>$F$74</f>
        <v>Actual</v>
      </c>
      <c r="G340" s="49">
        <v>447</v>
      </c>
      <c r="H340" s="146"/>
      <c r="I340" s="21"/>
      <c r="J340" s="179"/>
      <c r="K340" s="52" t="str">
        <f>$F$74</f>
        <v>Actual</v>
      </c>
      <c r="L340" s="71">
        <v>4882286645.7082224</v>
      </c>
      <c r="M340" s="71">
        <v>4850090381.344759</v>
      </c>
      <c r="N340" s="51"/>
      <c r="O340" s="21"/>
      <c r="P340" s="179"/>
      <c r="Q340" s="52" t="str">
        <f>$F$74</f>
        <v>Actual</v>
      </c>
      <c r="R340" s="181">
        <f t="shared" ref="R340" si="170">IF(G340=0,"",L340/G340)</f>
        <v>10922341.48928014</v>
      </c>
      <c r="S340" s="182">
        <f t="shared" ref="S340" si="171">IF(G340=0,"",M340/G340)</f>
        <v>10850314.052225411</v>
      </c>
      <c r="T340" s="158"/>
      <c r="U340" s="158" t="str">
        <f t="shared" ref="U340:U350" si="172">IF(T340="","",IF(I340=0,"",O340/I340))</f>
        <v/>
      </c>
      <c r="V340" s="144"/>
    </row>
    <row r="341" spans="2:22" ht="13.15" x14ac:dyDescent="0.25">
      <c r="C341" s="15" t="s">
        <v>32</v>
      </c>
      <c r="D341" s="16">
        <v>2015</v>
      </c>
      <c r="E341" s="179"/>
      <c r="F341" s="52" t="str">
        <f>$F$75</f>
        <v>Actual</v>
      </c>
      <c r="G341" s="49">
        <v>432</v>
      </c>
      <c r="H341" s="146" t="s">
        <v>57</v>
      </c>
      <c r="I341" s="147">
        <v>440</v>
      </c>
      <c r="J341" s="179"/>
      <c r="K341" s="52" t="str">
        <f>$F$75</f>
        <v>Actual</v>
      </c>
      <c r="L341" s="71">
        <v>4807842081.7897081</v>
      </c>
      <c r="M341" s="71">
        <v>4791516662.9281235</v>
      </c>
      <c r="N341" s="51" t="str">
        <f t="shared" ref="N341:N350" si="173">H341</f>
        <v>Board-approved</v>
      </c>
      <c r="O341" s="183">
        <v>4654535571.241478</v>
      </c>
      <c r="P341" s="179"/>
      <c r="Q341" s="52" t="str">
        <f>$F$75</f>
        <v>Actual</v>
      </c>
      <c r="R341" s="181">
        <f t="shared" ref="R341:R343" si="174">IF(G341=0,"",L341/G341)</f>
        <v>11129264.078216918</v>
      </c>
      <c r="S341" s="182">
        <f t="shared" ref="S341:S350" si="175">IF(G341=0,"",M341/G341)</f>
        <v>11091473.756778063</v>
      </c>
      <c r="T341" s="158" t="str">
        <f t="shared" ref="T341:T350" si="176">N341</f>
        <v>Board-approved</v>
      </c>
      <c r="U341" s="182">
        <f t="shared" si="172"/>
        <v>10578489.934639722</v>
      </c>
      <c r="V341" s="144"/>
    </row>
    <row r="342" spans="2:22" ht="13.15" x14ac:dyDescent="0.25">
      <c r="C342" s="15" t="s">
        <v>32</v>
      </c>
      <c r="D342" s="16">
        <v>2016</v>
      </c>
      <c r="E342" s="179"/>
      <c r="F342" s="52" t="str">
        <f>$F$76</f>
        <v>Actual</v>
      </c>
      <c r="G342" s="49">
        <v>443</v>
      </c>
      <c r="H342" s="146"/>
      <c r="I342" s="21"/>
      <c r="J342" s="179"/>
      <c r="K342" s="52" t="str">
        <f>$F$76</f>
        <v>Actual</v>
      </c>
      <c r="L342" s="71">
        <v>4753125810.2926779</v>
      </c>
      <c r="M342" s="71">
        <v>4722938583.4505672</v>
      </c>
      <c r="N342" s="51"/>
      <c r="O342" s="21"/>
      <c r="P342" s="179"/>
      <c r="Q342" s="52" t="str">
        <f>$F$76</f>
        <v>Actual</v>
      </c>
      <c r="R342" s="181">
        <f t="shared" si="174"/>
        <v>10729403.634972185</v>
      </c>
      <c r="S342" s="182">
        <f t="shared" si="175"/>
        <v>10661260.910723628</v>
      </c>
      <c r="T342" s="158"/>
      <c r="U342" s="158"/>
      <c r="V342" s="144"/>
    </row>
    <row r="343" spans="2:22" ht="13.15" x14ac:dyDescent="0.25">
      <c r="C343" s="15" t="s">
        <v>32</v>
      </c>
      <c r="D343" s="16">
        <v>2017</v>
      </c>
      <c r="E343" s="179"/>
      <c r="F343" s="52" t="str">
        <f>$F$77</f>
        <v>Actual</v>
      </c>
      <c r="G343" s="49">
        <v>431</v>
      </c>
      <c r="H343" s="146" t="s">
        <v>56</v>
      </c>
      <c r="I343" s="147"/>
      <c r="J343" s="179"/>
      <c r="K343" s="52" t="str">
        <f>$F$77</f>
        <v>Actual</v>
      </c>
      <c r="L343" s="71">
        <v>4608797464.8167963</v>
      </c>
      <c r="M343" s="71">
        <v>4630556211.7525826</v>
      </c>
      <c r="N343" s="51" t="str">
        <f t="shared" si="173"/>
        <v/>
      </c>
      <c r="O343" s="147"/>
      <c r="P343" s="179"/>
      <c r="Q343" s="52" t="str">
        <f>$F$77</f>
        <v>Actual</v>
      </c>
      <c r="R343" s="181">
        <f t="shared" si="174"/>
        <v>10693265.579621337</v>
      </c>
      <c r="S343" s="182">
        <f t="shared" si="175"/>
        <v>10743749.911258893</v>
      </c>
      <c r="T343" s="158" t="str">
        <f t="shared" si="176"/>
        <v/>
      </c>
      <c r="U343" s="158" t="str">
        <f t="shared" si="172"/>
        <v/>
      </c>
      <c r="V343" s="144"/>
    </row>
    <row r="344" spans="2:22" ht="13.15" x14ac:dyDescent="0.25">
      <c r="C344" s="15" t="s">
        <v>34</v>
      </c>
      <c r="D344" s="16">
        <v>2018</v>
      </c>
      <c r="E344" s="179"/>
      <c r="F344" s="52" t="str">
        <f>$F$78</f>
        <v>Forecast</v>
      </c>
      <c r="G344" s="49">
        <v>430</v>
      </c>
      <c r="H344" s="146" t="s">
        <v>56</v>
      </c>
      <c r="I344" s="147"/>
      <c r="J344" s="179"/>
      <c r="K344" s="52" t="str">
        <f>$F$78</f>
        <v>Forecast</v>
      </c>
      <c r="L344" s="71"/>
      <c r="M344" s="71">
        <v>4660641682.3922119</v>
      </c>
      <c r="N344" s="51" t="str">
        <f t="shared" si="173"/>
        <v/>
      </c>
      <c r="O344" s="147"/>
      <c r="P344" s="179"/>
      <c r="Q344" s="52" t="str">
        <f>$F$78</f>
        <v>Forecast</v>
      </c>
      <c r="R344" s="181"/>
      <c r="S344" s="182">
        <f t="shared" si="175"/>
        <v>10838701.586958632</v>
      </c>
      <c r="T344" s="158" t="str">
        <f t="shared" si="176"/>
        <v/>
      </c>
      <c r="U344" s="158" t="str">
        <f t="shared" si="172"/>
        <v/>
      </c>
      <c r="V344" s="144"/>
    </row>
    <row r="345" spans="2:22" ht="13.15" x14ac:dyDescent="0.25">
      <c r="C345" s="15" t="s">
        <v>34</v>
      </c>
      <c r="D345" s="16">
        <v>2019</v>
      </c>
      <c r="E345" s="179"/>
      <c r="F345" s="52" t="str">
        <f>$F$79</f>
        <v>Forecast</v>
      </c>
      <c r="G345" s="49">
        <v>430</v>
      </c>
      <c r="H345" s="146" t="s">
        <v>56</v>
      </c>
      <c r="I345" s="147"/>
      <c r="J345" s="179"/>
      <c r="K345" s="52" t="str">
        <f>$F$79</f>
        <v>Forecast</v>
      </c>
      <c r="L345" s="72"/>
      <c r="M345" s="76">
        <v>4591708574.3313179</v>
      </c>
      <c r="N345" s="51" t="str">
        <f t="shared" si="173"/>
        <v/>
      </c>
      <c r="O345" s="147"/>
      <c r="P345" s="179"/>
      <c r="Q345" s="52" t="str">
        <f>$F$79</f>
        <v>Forecast</v>
      </c>
      <c r="R345" s="181"/>
      <c r="S345" s="182">
        <f t="shared" si="175"/>
        <v>10678392.033328647</v>
      </c>
      <c r="T345" s="158" t="str">
        <f t="shared" si="176"/>
        <v/>
      </c>
      <c r="U345" s="158" t="str">
        <f t="shared" si="172"/>
        <v/>
      </c>
      <c r="V345" s="144"/>
    </row>
    <row r="346" spans="2:22" ht="13.15" x14ac:dyDescent="0.25">
      <c r="C346" s="15" t="s">
        <v>36</v>
      </c>
      <c r="D346" s="16">
        <v>2020</v>
      </c>
      <c r="E346" s="179"/>
      <c r="F346" s="52" t="str">
        <f>$F$80</f>
        <v>Forecast</v>
      </c>
      <c r="G346" s="49">
        <v>430</v>
      </c>
      <c r="H346" s="146"/>
      <c r="I346" s="147"/>
      <c r="J346" s="179"/>
      <c r="K346" s="52" t="str">
        <f>$F$80</f>
        <v>Forecast</v>
      </c>
      <c r="L346" s="72"/>
      <c r="M346" s="76">
        <v>4561528176.8588076</v>
      </c>
      <c r="N346" s="51"/>
      <c r="O346" s="147"/>
      <c r="P346" s="179"/>
      <c r="Q346" s="52" t="str">
        <f>$F$80</f>
        <v>Forecast</v>
      </c>
      <c r="R346" s="181"/>
      <c r="S346" s="182">
        <f t="shared" si="175"/>
        <v>10608205.062462343</v>
      </c>
      <c r="T346" s="158"/>
      <c r="U346" s="158"/>
      <c r="V346" s="144"/>
    </row>
    <row r="347" spans="2:22" ht="13.15" x14ac:dyDescent="0.25">
      <c r="C347" s="15" t="s">
        <v>36</v>
      </c>
      <c r="D347" s="16">
        <v>2021</v>
      </c>
      <c r="E347" s="179"/>
      <c r="F347" s="52" t="str">
        <f>$F$81</f>
        <v>Forecast</v>
      </c>
      <c r="G347" s="49">
        <v>430</v>
      </c>
      <c r="H347" s="146"/>
      <c r="I347" s="147"/>
      <c r="J347" s="179"/>
      <c r="K347" s="52" t="str">
        <f>$F$81</f>
        <v>Forecast</v>
      </c>
      <c r="L347" s="72"/>
      <c r="M347" s="76">
        <v>4500819337.9923515</v>
      </c>
      <c r="N347" s="51"/>
      <c r="O347" s="147"/>
      <c r="P347" s="179"/>
      <c r="Q347" s="52" t="str">
        <f>$F$81</f>
        <v>Forecast</v>
      </c>
      <c r="R347" s="181"/>
      <c r="S347" s="182">
        <f t="shared" si="175"/>
        <v>10467021.716261283</v>
      </c>
      <c r="T347" s="158"/>
      <c r="U347" s="158"/>
      <c r="V347" s="144"/>
    </row>
    <row r="348" spans="2:22" ht="13.15" x14ac:dyDescent="0.25">
      <c r="C348" s="15" t="s">
        <v>36</v>
      </c>
      <c r="D348" s="16">
        <v>2022</v>
      </c>
      <c r="E348" s="179"/>
      <c r="F348" s="52" t="str">
        <f>$F$82</f>
        <v>Forecast</v>
      </c>
      <c r="G348" s="49">
        <v>430</v>
      </c>
      <c r="H348" s="146"/>
      <c r="I348" s="147"/>
      <c r="J348" s="179"/>
      <c r="K348" s="52" t="str">
        <f>$F$82</f>
        <v>Forecast</v>
      </c>
      <c r="L348" s="72"/>
      <c r="M348" s="76">
        <v>4444016815.070488</v>
      </c>
      <c r="N348" s="51"/>
      <c r="O348" s="147"/>
      <c r="P348" s="179"/>
      <c r="Q348" s="52" t="str">
        <f>$F$82</f>
        <v>Forecast</v>
      </c>
      <c r="R348" s="181"/>
      <c r="S348" s="182">
        <f t="shared" si="175"/>
        <v>10334922.82574532</v>
      </c>
      <c r="T348" s="158"/>
      <c r="U348" s="158"/>
      <c r="V348" s="144"/>
    </row>
    <row r="349" spans="2:22" ht="13.15" x14ac:dyDescent="0.25">
      <c r="C349" s="15" t="s">
        <v>36</v>
      </c>
      <c r="D349" s="16">
        <v>2023</v>
      </c>
      <c r="E349" s="179"/>
      <c r="F349" s="52" t="str">
        <f>$F$83</f>
        <v>Forecast</v>
      </c>
      <c r="G349" s="49">
        <v>430</v>
      </c>
      <c r="H349" s="146"/>
      <c r="I349" s="147"/>
      <c r="J349" s="179"/>
      <c r="K349" s="52" t="str">
        <f>$F$83</f>
        <v>Forecast</v>
      </c>
      <c r="L349" s="72"/>
      <c r="M349" s="76">
        <v>4387143302.4462109</v>
      </c>
      <c r="N349" s="51"/>
      <c r="O349" s="147"/>
      <c r="P349" s="179"/>
      <c r="Q349" s="52" t="str">
        <f>$F$83</f>
        <v>Forecast</v>
      </c>
      <c r="R349" s="181"/>
      <c r="S349" s="182">
        <f t="shared" si="175"/>
        <v>10202658.842898164</v>
      </c>
      <c r="T349" s="158"/>
      <c r="U349" s="158"/>
      <c r="V349" s="144"/>
    </row>
    <row r="350" spans="2:22" ht="13.9" thickBot="1" x14ac:dyDescent="0.3">
      <c r="C350" s="22" t="s">
        <v>36</v>
      </c>
      <c r="D350" s="23">
        <v>2024</v>
      </c>
      <c r="E350" s="142"/>
      <c r="F350" s="53" t="str">
        <f>$F$84</f>
        <v>Forecast</v>
      </c>
      <c r="G350" s="54">
        <v>430</v>
      </c>
      <c r="H350" s="151" t="s">
        <v>56</v>
      </c>
      <c r="I350" s="152"/>
      <c r="J350" s="142"/>
      <c r="K350" s="53" t="str">
        <f>$F$84</f>
        <v>Forecast</v>
      </c>
      <c r="L350" s="73"/>
      <c r="M350" s="77">
        <v>4351721473.5105076</v>
      </c>
      <c r="N350" s="56" t="str">
        <f t="shared" si="173"/>
        <v/>
      </c>
      <c r="O350" s="152"/>
      <c r="P350" s="142"/>
      <c r="Q350" s="53" t="str">
        <f>$F$84</f>
        <v>Forecast</v>
      </c>
      <c r="R350" s="185"/>
      <c r="S350" s="186">
        <f t="shared" si="175"/>
        <v>10120282.496536065</v>
      </c>
      <c r="T350" s="168" t="str">
        <f t="shared" si="176"/>
        <v/>
      </c>
      <c r="U350" s="168" t="str">
        <f t="shared" si="172"/>
        <v/>
      </c>
      <c r="V350" s="144"/>
    </row>
    <row r="351" spans="2:22" ht="13.9" thickBot="1" x14ac:dyDescent="0.3">
      <c r="B351" s="187"/>
      <c r="C351" s="57"/>
      <c r="I351" s="28">
        <f>SUM(I339:I345)</f>
        <v>440</v>
      </c>
      <c r="O351" s="28">
        <f>SUM(O339:O345)</f>
        <v>4654535571.241478</v>
      </c>
      <c r="U351" s="28">
        <f>SUM(U339:U345)</f>
        <v>10578489.934639722</v>
      </c>
    </row>
    <row r="352" spans="2:22" ht="40.15" thickBot="1" x14ac:dyDescent="0.3">
      <c r="C352" s="58" t="s">
        <v>37</v>
      </c>
      <c r="D352" s="59" t="s">
        <v>38</v>
      </c>
      <c r="E352" s="153"/>
      <c r="F352" s="153"/>
      <c r="G352" s="117" t="s">
        <v>39</v>
      </c>
      <c r="H352" s="153"/>
      <c r="I352" s="34" t="s">
        <v>48</v>
      </c>
      <c r="J352" s="188"/>
      <c r="K352" s="32" t="s">
        <v>38</v>
      </c>
      <c r="L352" s="264" t="s">
        <v>39</v>
      </c>
      <c r="M352" s="264"/>
      <c r="N352" s="153"/>
      <c r="O352" s="34" t="str">
        <f>I352</f>
        <v>Test Year Versus Board-approved</v>
      </c>
      <c r="P352" s="189"/>
      <c r="Q352" s="32" t="s">
        <v>38</v>
      </c>
      <c r="R352" s="264" t="s">
        <v>39</v>
      </c>
      <c r="S352" s="264"/>
      <c r="T352" s="153"/>
      <c r="U352" s="34" t="str">
        <f>O352</f>
        <v>Test Year Versus Board-approved</v>
      </c>
    </row>
    <row r="353" spans="3:21" ht="13.15" x14ac:dyDescent="0.25">
      <c r="C353" s="179"/>
      <c r="D353" s="60">
        <v>2013</v>
      </c>
      <c r="E353" s="158"/>
      <c r="F353" s="158"/>
      <c r="G353" s="190"/>
      <c r="H353" s="158"/>
      <c r="I353" s="191"/>
      <c r="J353" s="192"/>
      <c r="K353" s="16">
        <v>2013</v>
      </c>
      <c r="L353" s="160"/>
      <c r="M353" s="160"/>
      <c r="N353" s="158"/>
      <c r="O353" s="147"/>
      <c r="P353" s="179"/>
      <c r="Q353" s="103">
        <v>2013</v>
      </c>
      <c r="R353" s="193"/>
      <c r="S353" s="193"/>
      <c r="T353" s="158"/>
      <c r="U353" s="147"/>
    </row>
    <row r="354" spans="3:21" ht="13.15" x14ac:dyDescent="0.25">
      <c r="C354" s="223" t="s">
        <v>71</v>
      </c>
      <c r="D354" s="61">
        <v>2014</v>
      </c>
      <c r="E354" s="158"/>
      <c r="F354" s="158"/>
      <c r="G354" s="194">
        <f>IF(G339=0,"",G340/G339-1)</f>
        <v>-0.13372093023255816</v>
      </c>
      <c r="H354" s="158"/>
      <c r="I354" s="191"/>
      <c r="J354" s="192"/>
      <c r="K354" s="16">
        <v>2014</v>
      </c>
      <c r="L354" s="164">
        <f>IF(L339=0,"",L340/L339-1)</f>
        <v>-1.0441783608475474E-2</v>
      </c>
      <c r="M354" s="164">
        <f>IF(M339=0,"",M340/M339-1)</f>
        <v>-1.4690695944147958E-2</v>
      </c>
      <c r="N354" s="158"/>
      <c r="O354" s="147"/>
      <c r="P354" s="179"/>
      <c r="Q354" s="104">
        <v>2014</v>
      </c>
      <c r="R354" s="195">
        <f>IF(R339="","",IF(R339=0,"",R340/R339-1))</f>
        <v>0.14230881355263247</v>
      </c>
      <c r="S354" s="195">
        <f>IF(S339="","",IF(S339=0,"",S340/S339-1))</f>
        <v>0.13740402884299696</v>
      </c>
      <c r="T354" s="158"/>
      <c r="U354" s="147"/>
    </row>
    <row r="355" spans="3:21" ht="13.15" x14ac:dyDescent="0.25">
      <c r="C355" s="179"/>
      <c r="D355" s="61">
        <v>2015</v>
      </c>
      <c r="E355" s="158"/>
      <c r="F355" s="158"/>
      <c r="G355" s="194">
        <f t="shared" ref="G355:G364" si="177">IF(G340=0,"",G341/G340-1)</f>
        <v>-3.3557046979865723E-2</v>
      </c>
      <c r="H355" s="158"/>
      <c r="I355" s="191"/>
      <c r="J355" s="192"/>
      <c r="K355" s="16">
        <v>2015</v>
      </c>
      <c r="L355" s="164">
        <f>IF(L340=0,"",L341/L340-1)</f>
        <v>-1.5247888811271371E-2</v>
      </c>
      <c r="M355" s="164">
        <f>IF(M340=0,"",M341/M340-1)</f>
        <v>-1.2076830287932716E-2</v>
      </c>
      <c r="N355" s="158"/>
      <c r="O355" s="147"/>
      <c r="P355" s="179"/>
      <c r="Q355" s="104">
        <v>2015</v>
      </c>
      <c r="R355" s="195">
        <f t="shared" ref="R355:S355" si="178">IF(R340="","",IF(R340=0,"",R341/R340-1))</f>
        <v>1.8944892827226223E-2</v>
      </c>
      <c r="S355" s="195">
        <f t="shared" si="178"/>
        <v>2.2226057549291856E-2</v>
      </c>
      <c r="T355" s="158"/>
      <c r="U355" s="147"/>
    </row>
    <row r="356" spans="3:21" ht="13.15" x14ac:dyDescent="0.25">
      <c r="C356" s="179"/>
      <c r="D356" s="61">
        <v>2016</v>
      </c>
      <c r="E356" s="158"/>
      <c r="F356" s="158"/>
      <c r="G356" s="194">
        <f t="shared" si="177"/>
        <v>2.5462962962963021E-2</v>
      </c>
      <c r="H356" s="158"/>
      <c r="I356" s="191"/>
      <c r="J356" s="192"/>
      <c r="K356" s="16">
        <v>2016</v>
      </c>
      <c r="L356" s="164">
        <f t="shared" ref="L356:M356" si="179">IF(L341=0,"",L342/L341-1)</f>
        <v>-1.1380629930478503E-2</v>
      </c>
      <c r="M356" s="164">
        <f t="shared" si="179"/>
        <v>-1.4312395072763384E-2</v>
      </c>
      <c r="N356" s="158"/>
      <c r="O356" s="147"/>
      <c r="P356" s="179"/>
      <c r="Q356" s="104">
        <v>2016</v>
      </c>
      <c r="R356" s="195">
        <f t="shared" ref="R356:S356" si="180">IF(R341="","",IF(R341=0,"",R342/R341-1))</f>
        <v>-3.5928740699699202E-2</v>
      </c>
      <c r="S356" s="195">
        <f t="shared" si="180"/>
        <v>-3.8787708061927217E-2</v>
      </c>
      <c r="T356" s="158"/>
      <c r="U356" s="147"/>
    </row>
    <row r="357" spans="3:21" ht="13.15" x14ac:dyDescent="0.25">
      <c r="C357" s="179"/>
      <c r="D357" s="61">
        <v>2017</v>
      </c>
      <c r="E357" s="158"/>
      <c r="F357" s="158"/>
      <c r="G357" s="194">
        <f t="shared" si="177"/>
        <v>-2.7088036117381531E-2</v>
      </c>
      <c r="H357" s="158"/>
      <c r="I357" s="191"/>
      <c r="J357" s="192"/>
      <c r="K357" s="16">
        <v>2017</v>
      </c>
      <c r="L357" s="164">
        <f t="shared" ref="L357:M358" si="181">IF(L342=0,"",L343/L342-1)</f>
        <v>-3.0364932727710459E-2</v>
      </c>
      <c r="M357" s="164">
        <f t="shared" si="181"/>
        <v>-1.9560358464473238E-2</v>
      </c>
      <c r="N357" s="158"/>
      <c r="O357" s="147"/>
      <c r="P357" s="179"/>
      <c r="Q357" s="104">
        <v>2017</v>
      </c>
      <c r="R357" s="195">
        <f t="shared" ref="R357:S357" si="182">IF(R342="","",IF(R342=0,"",R343/R342-1))</f>
        <v>-3.3681327108485704E-3</v>
      </c>
      <c r="S357" s="195">
        <f t="shared" si="182"/>
        <v>7.7372649657503345E-3</v>
      </c>
      <c r="T357" s="158"/>
      <c r="U357" s="147"/>
    </row>
    <row r="358" spans="3:21" ht="13.15" x14ac:dyDescent="0.25">
      <c r="C358" s="179"/>
      <c r="D358" s="61">
        <v>2018</v>
      </c>
      <c r="E358" s="158"/>
      <c r="F358" s="158"/>
      <c r="G358" s="194">
        <f t="shared" si="177"/>
        <v>-2.3201856148491462E-3</v>
      </c>
      <c r="H358" s="158"/>
      <c r="I358" s="191"/>
      <c r="J358" s="192"/>
      <c r="K358" s="16">
        <v>2018</v>
      </c>
      <c r="L358" s="164"/>
      <c r="M358" s="164">
        <f t="shared" si="181"/>
        <v>6.4971613050006649E-3</v>
      </c>
      <c r="N358" s="158"/>
      <c r="O358" s="147"/>
      <c r="P358" s="179"/>
      <c r="Q358" s="104">
        <v>2018</v>
      </c>
      <c r="R358" s="195"/>
      <c r="S358" s="195">
        <f t="shared" ref="S358" si="183">IF(S343="","",IF(S343=0,"",S344/S343-1))</f>
        <v>8.8378523778027684E-3</v>
      </c>
      <c r="T358" s="158"/>
      <c r="U358" s="147"/>
    </row>
    <row r="359" spans="3:21" ht="13.15" x14ac:dyDescent="0.25">
      <c r="C359" s="179"/>
      <c r="D359" s="61">
        <v>2019</v>
      </c>
      <c r="E359" s="158"/>
      <c r="F359" s="158"/>
      <c r="G359" s="194">
        <f t="shared" si="177"/>
        <v>0</v>
      </c>
      <c r="H359" s="158"/>
      <c r="I359" s="191"/>
      <c r="J359" s="192"/>
      <c r="K359" s="16">
        <v>2019</v>
      </c>
      <c r="L359" s="164" t="str">
        <f t="shared" ref="L359:M359" si="184">IF(L344=0,"",L345/L344-1)</f>
        <v/>
      </c>
      <c r="M359" s="164">
        <f t="shared" si="184"/>
        <v>-1.4790475809655423E-2</v>
      </c>
      <c r="N359" s="158"/>
      <c r="O359" s="147"/>
      <c r="P359" s="179"/>
      <c r="Q359" s="104">
        <v>2019</v>
      </c>
      <c r="R359" s="195" t="str">
        <f>IF(Q345="Forecast","",IF(R344=0,"",R345/R344-1))</f>
        <v/>
      </c>
      <c r="S359" s="195">
        <f>IF(S344="","",IF(S344=0,"",S345/S344-1))</f>
        <v>-1.4790475809655423E-2</v>
      </c>
      <c r="T359" s="158"/>
      <c r="U359" s="147"/>
    </row>
    <row r="360" spans="3:21" ht="13.15" x14ac:dyDescent="0.25">
      <c r="C360" s="179"/>
      <c r="D360" s="61">
        <v>2020</v>
      </c>
      <c r="E360" s="158"/>
      <c r="F360" s="158"/>
      <c r="G360" s="194">
        <f t="shared" si="177"/>
        <v>0</v>
      </c>
      <c r="H360" s="158"/>
      <c r="I360" s="191"/>
      <c r="J360" s="192"/>
      <c r="K360" s="16">
        <v>2020</v>
      </c>
      <c r="L360" s="164" t="str">
        <f t="shared" ref="L360:M360" si="185">IF(L345=0,"",L346/L345-1)</f>
        <v/>
      </c>
      <c r="M360" s="164">
        <f t="shared" si="185"/>
        <v>-6.5728033441028177E-3</v>
      </c>
      <c r="N360" s="158"/>
      <c r="O360" s="147"/>
      <c r="P360" s="179"/>
      <c r="Q360" s="104">
        <v>2020</v>
      </c>
      <c r="R360" s="195"/>
      <c r="S360" s="195">
        <f t="shared" ref="S360:S364" si="186">IF(S345="","",IF(S345=0,"",S346/S345-1))</f>
        <v>-6.5728033441028177E-3</v>
      </c>
      <c r="T360" s="158"/>
      <c r="U360" s="147"/>
    </row>
    <row r="361" spans="3:21" ht="13.15" x14ac:dyDescent="0.25">
      <c r="C361" s="179"/>
      <c r="D361" s="61">
        <v>2021</v>
      </c>
      <c r="E361" s="158"/>
      <c r="F361" s="158"/>
      <c r="G361" s="194">
        <f t="shared" si="177"/>
        <v>0</v>
      </c>
      <c r="H361" s="158"/>
      <c r="I361" s="191"/>
      <c r="J361" s="192"/>
      <c r="K361" s="16">
        <v>2021</v>
      </c>
      <c r="L361" s="164" t="str">
        <f t="shared" ref="L361:M361" si="187">IF(L346=0,"",L347/L346-1)</f>
        <v/>
      </c>
      <c r="M361" s="164">
        <f t="shared" si="187"/>
        <v>-1.3308881697681851E-2</v>
      </c>
      <c r="N361" s="158"/>
      <c r="O361" s="147"/>
      <c r="P361" s="179"/>
      <c r="Q361" s="104">
        <v>2021</v>
      </c>
      <c r="R361" s="195"/>
      <c r="S361" s="195">
        <f t="shared" si="186"/>
        <v>-1.330888169768174E-2</v>
      </c>
      <c r="T361" s="158"/>
      <c r="U361" s="147"/>
    </row>
    <row r="362" spans="3:21" ht="13.15" x14ac:dyDescent="0.25">
      <c r="C362" s="179"/>
      <c r="D362" s="61">
        <v>2022</v>
      </c>
      <c r="E362" s="158"/>
      <c r="F362" s="158"/>
      <c r="G362" s="194">
        <f t="shared" si="177"/>
        <v>0</v>
      </c>
      <c r="H362" s="158"/>
      <c r="I362" s="191"/>
      <c r="J362" s="192"/>
      <c r="K362" s="16">
        <v>2022</v>
      </c>
      <c r="L362" s="164" t="str">
        <f t="shared" ref="L362:M362" si="188">IF(L347=0,"",L348/L347-1)</f>
        <v/>
      </c>
      <c r="M362" s="164">
        <f t="shared" si="188"/>
        <v>-1.2620484995338854E-2</v>
      </c>
      <c r="N362" s="158"/>
      <c r="O362" s="147"/>
      <c r="P362" s="179"/>
      <c r="Q362" s="104">
        <v>2022</v>
      </c>
      <c r="R362" s="195"/>
      <c r="S362" s="195">
        <f t="shared" si="186"/>
        <v>-1.2620484995338965E-2</v>
      </c>
      <c r="T362" s="158"/>
      <c r="U362" s="147"/>
    </row>
    <row r="363" spans="3:21" ht="13.15" x14ac:dyDescent="0.25">
      <c r="C363" s="179"/>
      <c r="D363" s="61">
        <v>2023</v>
      </c>
      <c r="E363" s="158"/>
      <c r="F363" s="158"/>
      <c r="G363" s="194">
        <f t="shared" si="177"/>
        <v>0</v>
      </c>
      <c r="H363" s="158"/>
      <c r="I363" s="191"/>
      <c r="J363" s="192"/>
      <c r="K363" s="16">
        <v>2023</v>
      </c>
      <c r="L363" s="164" t="str">
        <f t="shared" ref="L363:M363" si="189">IF(L348=0,"",L349/L348-1)</f>
        <v/>
      </c>
      <c r="M363" s="164">
        <f t="shared" si="189"/>
        <v>-1.2797771698659699E-2</v>
      </c>
      <c r="N363" s="158"/>
      <c r="O363" s="147"/>
      <c r="P363" s="179"/>
      <c r="Q363" s="104">
        <v>2023</v>
      </c>
      <c r="R363" s="195"/>
      <c r="S363" s="195">
        <f t="shared" si="186"/>
        <v>-1.2797771698659699E-2</v>
      </c>
      <c r="T363" s="158"/>
      <c r="U363" s="147"/>
    </row>
    <row r="364" spans="3:21" ht="13.15" x14ac:dyDescent="0.25">
      <c r="C364" s="179"/>
      <c r="D364" s="61">
        <v>2024</v>
      </c>
      <c r="E364" s="158"/>
      <c r="F364" s="158"/>
      <c r="G364" s="194">
        <f t="shared" si="177"/>
        <v>0</v>
      </c>
      <c r="H364" s="158"/>
      <c r="I364" s="196">
        <f>IF(I351=0,"",G346/I351-1)</f>
        <v>-2.2727272727272707E-2</v>
      </c>
      <c r="J364" s="192"/>
      <c r="K364" s="16">
        <v>2024</v>
      </c>
      <c r="L364" s="164" t="str">
        <f t="shared" ref="L364:M364" si="190">IF(L349=0,"",L350/L349-1)</f>
        <v/>
      </c>
      <c r="M364" s="164">
        <f t="shared" si="190"/>
        <v>-8.0740077298028234E-3</v>
      </c>
      <c r="N364" s="158"/>
      <c r="O364" s="167">
        <f>IF(O351=0,"",M346/O351-1)</f>
        <v>-1.9982099816215015E-2</v>
      </c>
      <c r="P364" s="179"/>
      <c r="Q364" s="104">
        <v>2024</v>
      </c>
      <c r="R364" s="195" t="str">
        <f>IF(Q350="Forecast","",IF(R345=0,"",R350/R345-1))</f>
        <v/>
      </c>
      <c r="S364" s="195">
        <f t="shared" si="186"/>
        <v>-8.0740077298026014E-3</v>
      </c>
      <c r="T364" s="158"/>
      <c r="U364" s="167">
        <f>IF(U351=0,"",S346/U351-1)</f>
        <v>2.80901414154755E-3</v>
      </c>
    </row>
    <row r="365" spans="3:21" ht="27" thickBot="1" x14ac:dyDescent="0.3">
      <c r="C365" s="142"/>
      <c r="D365" s="197" t="s">
        <v>41</v>
      </c>
      <c r="E365" s="168"/>
      <c r="F365" s="168"/>
      <c r="G365" s="198">
        <f>IF(G339=0,"",(G350/G339)^(1/($D350-$D339-1))-1)</f>
        <v>-1.806695543808734E-2</v>
      </c>
      <c r="H365" s="168"/>
      <c r="I365" s="199" t="s">
        <v>56</v>
      </c>
      <c r="J365" s="171"/>
      <c r="K365" s="172" t="str">
        <f t="shared" ref="K365" si="191">D365</f>
        <v>Geometric Mean</v>
      </c>
      <c r="L365" s="173">
        <f>IF(L339=0,"",(L343/L339)^(1/($D343-$D339-1))-1)</f>
        <v>-2.2458434463799137E-2</v>
      </c>
      <c r="M365" s="173">
        <f>IF(M339=0,"",(M350/M339)^(1/($D350-$D339-1))-1)</f>
        <v>-1.2246938778023853E-2</v>
      </c>
      <c r="N365" s="168"/>
      <c r="O365" s="174" t="s">
        <v>56</v>
      </c>
      <c r="P365" s="142"/>
      <c r="Q365" s="224" t="str">
        <f t="shared" ref="Q365" si="192">K365</f>
        <v>Geometric Mean</v>
      </c>
      <c r="R365" s="173">
        <f>IF(R339="","",IF(R339=0,"",(R343/R339)^(1/($D343-$D339-1))-1))</f>
        <v>3.7988901739027137E-2</v>
      </c>
      <c r="S365" s="173">
        <f>IF(S339="","",IF(S339=0,"",(S350/S339)^(1/($D350-$D339-1))-1))</f>
        <v>5.9271013357740099E-3</v>
      </c>
      <c r="T365" s="168"/>
      <c r="U365" s="174" t="s">
        <v>56</v>
      </c>
    </row>
    <row r="366" spans="3:21" ht="13.9" thickBot="1" x14ac:dyDescent="0.3"/>
    <row r="367" spans="3:21" ht="13.15" x14ac:dyDescent="0.25">
      <c r="C367" s="3"/>
      <c r="D367" s="4" t="s">
        <v>28</v>
      </c>
      <c r="E367" s="4"/>
      <c r="F367" s="269" t="s">
        <v>68</v>
      </c>
      <c r="G367" s="270"/>
      <c r="H367" s="270"/>
      <c r="I367" s="271"/>
    </row>
    <row r="368" spans="3:21" ht="27" thickBot="1" x14ac:dyDescent="0.3">
      <c r="C368" s="142"/>
      <c r="D368" s="8" t="s">
        <v>55</v>
      </c>
      <c r="E368" s="15"/>
      <c r="F368" s="254"/>
      <c r="G368" s="255"/>
      <c r="H368" s="255"/>
      <c r="I368" s="43"/>
    </row>
    <row r="369" spans="3:21" ht="13.15" x14ac:dyDescent="0.25">
      <c r="C369" s="15" t="s">
        <v>32</v>
      </c>
      <c r="D369" s="16">
        <v>2013</v>
      </c>
      <c r="E369" s="179"/>
      <c r="F369" s="48" t="str">
        <f>$F$73</f>
        <v>Actual</v>
      </c>
      <c r="G369" s="71">
        <v>8869214.3275044803</v>
      </c>
      <c r="H369" s="145"/>
      <c r="I369" s="200"/>
    </row>
    <row r="370" spans="3:21" ht="13.15" x14ac:dyDescent="0.25">
      <c r="C370" s="15" t="s">
        <v>32</v>
      </c>
      <c r="D370" s="16">
        <v>2014</v>
      </c>
      <c r="E370" s="179"/>
      <c r="F370" s="52" t="str">
        <f>$F$74</f>
        <v>Actual</v>
      </c>
      <c r="G370" s="71">
        <v>8796123.5678196326</v>
      </c>
      <c r="H370" s="145"/>
      <c r="I370" s="65"/>
    </row>
    <row r="371" spans="3:21" ht="13.15" x14ac:dyDescent="0.25">
      <c r="C371" s="15" t="s">
        <v>32</v>
      </c>
      <c r="D371" s="16">
        <v>2015</v>
      </c>
      <c r="E371" s="179"/>
      <c r="F371" s="52" t="str">
        <f>$F$75</f>
        <v>Actual</v>
      </c>
      <c r="G371" s="71">
        <v>8758785.3067474663</v>
      </c>
      <c r="H371" s="145"/>
      <c r="I371" s="65"/>
    </row>
    <row r="372" spans="3:21" x14ac:dyDescent="0.2">
      <c r="C372" s="15" t="s">
        <v>32</v>
      </c>
      <c r="D372" s="16">
        <v>2016</v>
      </c>
      <c r="E372" s="179"/>
      <c r="F372" s="52" t="str">
        <f>$F$76</f>
        <v>Actual</v>
      </c>
      <c r="G372" s="71">
        <v>8807222.0265894476</v>
      </c>
      <c r="H372" s="145"/>
      <c r="I372" s="65"/>
    </row>
    <row r="373" spans="3:21" x14ac:dyDescent="0.2">
      <c r="C373" s="15" t="s">
        <v>32</v>
      </c>
      <c r="D373" s="16">
        <v>2017</v>
      </c>
      <c r="E373" s="179"/>
      <c r="F373" s="52" t="str">
        <f>$F$77</f>
        <v>Actual</v>
      </c>
      <c r="G373" s="71">
        <v>8576555.6352590434</v>
      </c>
      <c r="H373" s="145"/>
      <c r="I373" s="147"/>
    </row>
    <row r="374" spans="3:21" x14ac:dyDescent="0.2">
      <c r="C374" s="15" t="s">
        <v>34</v>
      </c>
      <c r="D374" s="16">
        <v>2018</v>
      </c>
      <c r="E374" s="179"/>
      <c r="F374" s="52" t="str">
        <f>$F$78</f>
        <v>Forecast</v>
      </c>
      <c r="G374" s="109">
        <v>8677265.4150793459</v>
      </c>
      <c r="H374" s="145"/>
      <c r="I374" s="147"/>
    </row>
    <row r="375" spans="3:21" x14ac:dyDescent="0.2">
      <c r="C375" s="15" t="s">
        <v>34</v>
      </c>
      <c r="D375" s="16">
        <v>2019</v>
      </c>
      <c r="E375" s="179"/>
      <c r="F375" s="52" t="str">
        <f>$F$79</f>
        <v>Forecast</v>
      </c>
      <c r="G375" s="109">
        <v>8628165.1092177667</v>
      </c>
      <c r="H375" s="145"/>
      <c r="I375" s="147"/>
    </row>
    <row r="376" spans="3:21" x14ac:dyDescent="0.2">
      <c r="C376" s="15" t="s">
        <v>36</v>
      </c>
      <c r="D376" s="16">
        <v>2020</v>
      </c>
      <c r="E376" s="179"/>
      <c r="F376" s="52" t="str">
        <f>$F$80</f>
        <v>Forecast</v>
      </c>
      <c r="G376" s="109">
        <v>8635125.4366611149</v>
      </c>
      <c r="H376" s="145"/>
      <c r="I376" s="147"/>
    </row>
    <row r="377" spans="3:21" x14ac:dyDescent="0.2">
      <c r="C377" s="15" t="s">
        <v>36</v>
      </c>
      <c r="D377" s="16">
        <v>2021</v>
      </c>
      <c r="E377" s="179"/>
      <c r="F377" s="52" t="str">
        <f>$F$81</f>
        <v>Forecast</v>
      </c>
      <c r="G377" s="109">
        <v>8586979.4583532736</v>
      </c>
      <c r="H377" s="145"/>
      <c r="I377" s="147"/>
    </row>
    <row r="378" spans="3:21" x14ac:dyDescent="0.2">
      <c r="C378" s="15" t="s">
        <v>36</v>
      </c>
      <c r="D378" s="16">
        <v>2022</v>
      </c>
      <c r="E378" s="179"/>
      <c r="F378" s="52" t="str">
        <f>$F$82</f>
        <v>Forecast</v>
      </c>
      <c r="G378" s="109">
        <v>8545146.3191296291</v>
      </c>
      <c r="H378" s="145"/>
      <c r="I378" s="147"/>
    </row>
    <row r="379" spans="3:21" x14ac:dyDescent="0.2">
      <c r="C379" s="15" t="s">
        <v>36</v>
      </c>
      <c r="D379" s="16">
        <v>2023</v>
      </c>
      <c r="E379" s="179"/>
      <c r="F379" s="52" t="str">
        <f>$F$83</f>
        <v>Forecast</v>
      </c>
      <c r="G379" s="109">
        <v>8502656.6861074567</v>
      </c>
      <c r="H379" s="145"/>
      <c r="I379" s="147"/>
    </row>
    <row r="380" spans="3:21" ht="13.5" thickBot="1" x14ac:dyDescent="0.25">
      <c r="C380" s="22" t="s">
        <v>36</v>
      </c>
      <c r="D380" s="23">
        <v>2024</v>
      </c>
      <c r="E380" s="142"/>
      <c r="F380" s="53" t="str">
        <f>$F$84</f>
        <v>Forecast</v>
      </c>
      <c r="G380" s="110">
        <v>8498729.9785311241</v>
      </c>
      <c r="H380" s="150"/>
      <c r="I380" s="152"/>
    </row>
    <row r="381" spans="3:21" ht="13.5" thickBot="1" x14ac:dyDescent="0.25">
      <c r="Q381" s="168"/>
      <c r="R381" s="168"/>
      <c r="S381" s="168"/>
      <c r="T381" s="168"/>
      <c r="U381" s="168"/>
    </row>
    <row r="382" spans="3:21" x14ac:dyDescent="0.2">
      <c r="C382" s="3"/>
      <c r="D382" s="4" t="s">
        <v>28</v>
      </c>
      <c r="E382" s="4"/>
      <c r="F382" s="269" t="s">
        <v>15</v>
      </c>
      <c r="G382" s="270"/>
      <c r="H382" s="270"/>
      <c r="I382" s="271"/>
      <c r="K382" s="276" t="str">
        <f>IF(ISBLANK(N335),"",CONCATENATE("Demand (",N335,")"))</f>
        <v>Demand (kVA)</v>
      </c>
      <c r="L382" s="277"/>
      <c r="M382" s="277"/>
      <c r="N382" s="277"/>
      <c r="O382" s="278"/>
      <c r="Q382" s="261" t="str">
        <f>CONCATENATE("Demand (",N335,") per ",LEFT(F337,LEN(F337)-1))</f>
        <v>Demand (kVA) per Customer</v>
      </c>
      <c r="R382" s="262"/>
      <c r="S382" s="262"/>
      <c r="T382" s="262"/>
      <c r="U382" s="263"/>
    </row>
    <row r="383" spans="3:21" ht="39" thickBot="1" x14ac:dyDescent="0.25">
      <c r="C383" s="142"/>
      <c r="D383" s="8" t="s">
        <v>55</v>
      </c>
      <c r="E383" s="15"/>
      <c r="F383" s="254"/>
      <c r="G383" s="255"/>
      <c r="H383" s="255"/>
      <c r="I383" s="43"/>
      <c r="K383" s="11"/>
      <c r="L383" s="12" t="s">
        <v>30</v>
      </c>
      <c r="M383" s="12" t="s">
        <v>31</v>
      </c>
      <c r="N383" s="13"/>
      <c r="O383" s="14" t="str">
        <f>M383</f>
        <v>Weather-normalized</v>
      </c>
      <c r="Q383" s="62"/>
      <c r="R383" s="12" t="str">
        <f>L383</f>
        <v>Actual (Weather actual)</v>
      </c>
      <c r="S383" s="12" t="str">
        <f>M383</f>
        <v>Weather-normalized</v>
      </c>
      <c r="T383" s="12"/>
      <c r="U383" s="63" t="str">
        <f>O383</f>
        <v>Weather-normalized</v>
      </c>
    </row>
    <row r="384" spans="3:21" x14ac:dyDescent="0.2">
      <c r="C384" s="15" t="s">
        <v>32</v>
      </c>
      <c r="D384" s="16">
        <v>2013</v>
      </c>
      <c r="E384" s="179"/>
      <c r="F384" s="48" t="str">
        <f>$F$73</f>
        <v>Actual</v>
      </c>
      <c r="G384" s="102">
        <v>49204688.388353132</v>
      </c>
      <c r="H384" s="145" t="s">
        <v>56</v>
      </c>
      <c r="I384" s="200"/>
      <c r="K384" s="48" t="str">
        <f>$F$73</f>
        <v>Actual</v>
      </c>
      <c r="L384" s="71">
        <v>11071371.602485964</v>
      </c>
      <c r="M384" s="71">
        <v>11046388.512280324</v>
      </c>
      <c r="N384" s="51" t="str">
        <f>N339</f>
        <v/>
      </c>
      <c r="O384" s="147"/>
      <c r="Q384" s="48" t="str">
        <f>$F$73</f>
        <v>Actual</v>
      </c>
      <c r="R384" s="182">
        <f>IF(G339=0,"",L384/G339)</f>
        <v>21456.146516445668</v>
      </c>
      <c r="S384" s="225">
        <f t="shared" ref="S384:S395" si="193">IF(G339=0,"",M384/G339)</f>
        <v>21407.729674961869</v>
      </c>
      <c r="T384" s="144" t="str">
        <f>N384</f>
        <v/>
      </c>
      <c r="U384" s="179" t="str">
        <f>IF(T384="","",IF(I384=0,"",O384/I384))</f>
        <v/>
      </c>
    </row>
    <row r="385" spans="3:21" x14ac:dyDescent="0.2">
      <c r="C385" s="15" t="s">
        <v>32</v>
      </c>
      <c r="D385" s="16">
        <v>2014</v>
      </c>
      <c r="E385" s="179"/>
      <c r="F385" s="52" t="str">
        <f>$F$74</f>
        <v>Actual</v>
      </c>
      <c r="G385" s="102">
        <v>47856241.171451032</v>
      </c>
      <c r="H385" s="145"/>
      <c r="I385" s="65"/>
      <c r="K385" s="52" t="str">
        <f>$F$74</f>
        <v>Actual</v>
      </c>
      <c r="L385" s="71">
        <v>10765500.190657014</v>
      </c>
      <c r="M385" s="71">
        <v>10703389.903218754</v>
      </c>
      <c r="N385" s="51"/>
      <c r="O385" s="21"/>
      <c r="Q385" s="52" t="str">
        <f>$F$74</f>
        <v>Actual</v>
      </c>
      <c r="R385" s="182">
        <f>IF(G340=0,"",L385/G340)</f>
        <v>24083.893043975422</v>
      </c>
      <c r="S385" s="225">
        <f t="shared" si="193"/>
        <v>23944.943855075511</v>
      </c>
      <c r="T385" s="144"/>
      <c r="U385" s="179" t="str">
        <f t="shared" ref="U385:U395" si="194">IF(T385="","",IF(I385=0,"",O385/I385))</f>
        <v/>
      </c>
    </row>
    <row r="386" spans="3:21" x14ac:dyDescent="0.2">
      <c r="C386" s="15" t="s">
        <v>32</v>
      </c>
      <c r="D386" s="16">
        <v>2015</v>
      </c>
      <c r="E386" s="179"/>
      <c r="F386" s="52" t="str">
        <f>$F$75</f>
        <v>Actual</v>
      </c>
      <c r="G386" s="102">
        <v>55006262.859587133</v>
      </c>
      <c r="H386" s="145" t="s">
        <v>57</v>
      </c>
      <c r="I386" s="201">
        <v>55588622</v>
      </c>
      <c r="K386" s="52" t="str">
        <f>$F$75</f>
        <v>Actual</v>
      </c>
      <c r="L386" s="71">
        <v>10620705.445778651</v>
      </c>
      <c r="M386" s="71">
        <v>10591944.065722432</v>
      </c>
      <c r="N386" s="51" t="str">
        <f>N341</f>
        <v>Board-approved</v>
      </c>
      <c r="O386" s="183">
        <v>10671870.91811181</v>
      </c>
      <c r="Q386" s="52" t="str">
        <f>$F$75</f>
        <v>Actual</v>
      </c>
      <c r="R386" s="182">
        <f>IF(G341=0,"",L386/G341)</f>
        <v>24584.966309672804</v>
      </c>
      <c r="S386" s="225">
        <f t="shared" si="193"/>
        <v>24518.389041024147</v>
      </c>
      <c r="T386" s="144" t="str">
        <f t="shared" ref="T386:T395" si="195">N386</f>
        <v>Board-approved</v>
      </c>
      <c r="U386" s="217">
        <f>O386/I341</f>
        <v>24254.252086617751</v>
      </c>
    </row>
    <row r="387" spans="3:21" x14ac:dyDescent="0.2">
      <c r="C387" s="15" t="s">
        <v>32</v>
      </c>
      <c r="D387" s="16">
        <v>2016</v>
      </c>
      <c r="E387" s="179"/>
      <c r="F387" s="52" t="str">
        <f>$F$76</f>
        <v>Actual</v>
      </c>
      <c r="G387" s="102">
        <v>57374752.276617259</v>
      </c>
      <c r="H387" s="145"/>
      <c r="I387" s="65"/>
      <c r="K387" s="52" t="str">
        <f>$F$76</f>
        <v>Actual</v>
      </c>
      <c r="L387" s="71">
        <v>10586541.186032578</v>
      </c>
      <c r="M387" s="71">
        <v>10515476.337005898</v>
      </c>
      <c r="N387" s="51"/>
      <c r="O387" s="21"/>
      <c r="Q387" s="52" t="str">
        <f>$F$76</f>
        <v>Actual</v>
      </c>
      <c r="R387" s="182">
        <f>IF(G342=0,"",L387/G342)</f>
        <v>23897.38416711643</v>
      </c>
      <c r="S387" s="225">
        <f t="shared" si="193"/>
        <v>23736.966900690517</v>
      </c>
      <c r="T387" s="144"/>
      <c r="U387" s="179"/>
    </row>
    <row r="388" spans="3:21" x14ac:dyDescent="0.2">
      <c r="C388" s="15" t="s">
        <v>32</v>
      </c>
      <c r="D388" s="16">
        <v>2017</v>
      </c>
      <c r="E388" s="179"/>
      <c r="F388" s="52" t="str">
        <f>$F$77</f>
        <v>Actual</v>
      </c>
      <c r="G388" s="102">
        <v>59842095.310053028</v>
      </c>
      <c r="H388" s="145" t="s">
        <v>56</v>
      </c>
      <c r="I388" s="147"/>
      <c r="K388" s="52" t="str">
        <f>$F$77</f>
        <v>Actual</v>
      </c>
      <c r="L388" s="71">
        <v>10256881.007824425</v>
      </c>
      <c r="M388" s="71">
        <v>10303604.382768929</v>
      </c>
      <c r="N388" s="51" t="str">
        <f>N343</f>
        <v/>
      </c>
      <c r="O388" s="147"/>
      <c r="Q388" s="52" t="str">
        <f>$F$77</f>
        <v>Actual</v>
      </c>
      <c r="R388" s="182">
        <f>IF(G343=0,"",L388/G343)</f>
        <v>23797.867767574073</v>
      </c>
      <c r="S388" s="225">
        <f t="shared" si="193"/>
        <v>23906.274669997514</v>
      </c>
      <c r="T388" s="144" t="str">
        <f t="shared" si="195"/>
        <v/>
      </c>
      <c r="U388" s="179" t="str">
        <f t="shared" si="194"/>
        <v/>
      </c>
    </row>
    <row r="389" spans="3:21" x14ac:dyDescent="0.2">
      <c r="C389" s="15" t="s">
        <v>34</v>
      </c>
      <c r="D389" s="16">
        <v>2018</v>
      </c>
      <c r="E389" s="179"/>
      <c r="F389" s="52" t="str">
        <f>$F$78</f>
        <v>Forecast</v>
      </c>
      <c r="G389" s="102">
        <v>64459917.738985568</v>
      </c>
      <c r="H389" s="145" t="s">
        <v>56</v>
      </c>
      <c r="I389" s="147"/>
      <c r="K389" s="52" t="str">
        <f>$F$78</f>
        <v>Forecast</v>
      </c>
      <c r="L389" s="71"/>
      <c r="M389" s="71">
        <v>10442957.627669765</v>
      </c>
      <c r="N389" s="51" t="str">
        <f>N344</f>
        <v/>
      </c>
      <c r="O389" s="147"/>
      <c r="Q389" s="52" t="str">
        <f>$F$78</f>
        <v>Forecast</v>
      </c>
      <c r="R389" s="182"/>
      <c r="S389" s="225">
        <f t="shared" si="193"/>
        <v>24285.947971325033</v>
      </c>
      <c r="T389" s="144" t="str">
        <f t="shared" si="195"/>
        <v/>
      </c>
      <c r="U389" s="179" t="str">
        <f t="shared" si="194"/>
        <v/>
      </c>
    </row>
    <row r="390" spans="3:21" x14ac:dyDescent="0.2">
      <c r="C390" s="15" t="s">
        <v>34</v>
      </c>
      <c r="D390" s="16">
        <v>2019</v>
      </c>
      <c r="E390" s="179"/>
      <c r="F390" s="52" t="str">
        <f>$F$79</f>
        <v>Forecast</v>
      </c>
      <c r="G390" s="102">
        <v>66800371.087725021</v>
      </c>
      <c r="H390" s="145" t="s">
        <v>56</v>
      </c>
      <c r="I390" s="147"/>
      <c r="K390" s="52" t="str">
        <f>$F$79</f>
        <v>Forecast</v>
      </c>
      <c r="L390" s="72"/>
      <c r="M390" s="219">
        <v>10383835.75480576</v>
      </c>
      <c r="N390" s="51" t="str">
        <f>N345</f>
        <v/>
      </c>
      <c r="O390" s="147"/>
      <c r="Q390" s="52" t="str">
        <f>$F$79</f>
        <v>Forecast</v>
      </c>
      <c r="R390" s="182"/>
      <c r="S390" s="225">
        <f t="shared" si="193"/>
        <v>24148.455243734326</v>
      </c>
      <c r="T390" s="144" t="str">
        <f t="shared" si="195"/>
        <v/>
      </c>
      <c r="U390" s="179" t="str">
        <f t="shared" si="194"/>
        <v/>
      </c>
    </row>
    <row r="391" spans="3:21" x14ac:dyDescent="0.2">
      <c r="C391" s="15" t="s">
        <v>36</v>
      </c>
      <c r="D391" s="16">
        <v>2020</v>
      </c>
      <c r="E391" s="179"/>
      <c r="F391" s="52" t="str">
        <f>$F$80</f>
        <v>Forecast</v>
      </c>
      <c r="G391" s="102">
        <v>69156856.961934641</v>
      </c>
      <c r="H391" s="145"/>
      <c r="I391" s="147"/>
      <c r="K391" s="52" t="str">
        <f>$F$80</f>
        <v>Forecast</v>
      </c>
      <c r="L391" s="72"/>
      <c r="M391" s="219">
        <v>10392864.465575602</v>
      </c>
      <c r="N391" s="51"/>
      <c r="O391" s="147"/>
      <c r="Q391" s="52" t="str">
        <f>$F$80</f>
        <v>Forecast</v>
      </c>
      <c r="R391" s="182"/>
      <c r="S391" s="225">
        <f t="shared" si="193"/>
        <v>24169.452245524655</v>
      </c>
      <c r="T391" s="144"/>
      <c r="U391" s="179"/>
    </row>
    <row r="392" spans="3:21" x14ac:dyDescent="0.2">
      <c r="C392" s="15" t="s">
        <v>36</v>
      </c>
      <c r="D392" s="16">
        <v>2021</v>
      </c>
      <c r="E392" s="179"/>
      <c r="F392" s="52" t="str">
        <f>$F$81</f>
        <v>Forecast</v>
      </c>
      <c r="G392" s="102">
        <v>71212853.877260417</v>
      </c>
      <c r="H392" s="145"/>
      <c r="I392" s="147"/>
      <c r="K392" s="52" t="str">
        <f>$F$81</f>
        <v>Forecast</v>
      </c>
      <c r="L392" s="72"/>
      <c r="M392" s="219">
        <v>10334297.000860654</v>
      </c>
      <c r="N392" s="51"/>
      <c r="O392" s="147"/>
      <c r="Q392" s="52" t="str">
        <f>$F$81</f>
        <v>Forecast</v>
      </c>
      <c r="R392" s="182"/>
      <c r="S392" s="225">
        <f t="shared" si="193"/>
        <v>24033.248839210824</v>
      </c>
      <c r="T392" s="144"/>
      <c r="U392" s="179"/>
    </row>
    <row r="393" spans="3:21" x14ac:dyDescent="0.2">
      <c r="C393" s="15" t="s">
        <v>36</v>
      </c>
      <c r="D393" s="16">
        <v>2022</v>
      </c>
      <c r="E393" s="179"/>
      <c r="F393" s="52" t="str">
        <f>$F$82</f>
        <v>Forecast</v>
      </c>
      <c r="G393" s="102">
        <v>72765116.604120702</v>
      </c>
      <c r="H393" s="145"/>
      <c r="I393" s="147"/>
      <c r="K393" s="52" t="str">
        <f>$F$82</f>
        <v>Forecast</v>
      </c>
      <c r="L393" s="72"/>
      <c r="M393" s="219">
        <v>10283782.538849795</v>
      </c>
      <c r="N393" s="51"/>
      <c r="O393" s="147"/>
      <c r="Q393" s="52" t="str">
        <f>$F$82</f>
        <v>Forecast</v>
      </c>
      <c r="R393" s="182"/>
      <c r="S393" s="225">
        <f t="shared" si="193"/>
        <v>23915.773346162314</v>
      </c>
      <c r="T393" s="144"/>
      <c r="U393" s="179"/>
    </row>
    <row r="394" spans="3:21" x14ac:dyDescent="0.2">
      <c r="C394" s="15" t="s">
        <v>36</v>
      </c>
      <c r="D394" s="16">
        <v>2023</v>
      </c>
      <c r="E394" s="179"/>
      <c r="F394" s="52" t="str">
        <f>$F$83</f>
        <v>Forecast</v>
      </c>
      <c r="G394" s="102">
        <v>75726988.53164573</v>
      </c>
      <c r="H394" s="145"/>
      <c r="I394" s="147"/>
      <c r="K394" s="52" t="str">
        <f>$F$83</f>
        <v>Forecast</v>
      </c>
      <c r="L394" s="72"/>
      <c r="M394" s="219">
        <v>10232645.043441523</v>
      </c>
      <c r="N394" s="51"/>
      <c r="O394" s="147"/>
      <c r="Q394" s="52" t="str">
        <f>$F$83</f>
        <v>Forecast</v>
      </c>
      <c r="R394" s="182"/>
      <c r="S394" s="225">
        <f t="shared" si="193"/>
        <v>23796.8489382361</v>
      </c>
      <c r="T394" s="144"/>
      <c r="U394" s="179"/>
    </row>
    <row r="395" spans="3:21" ht="13.5" thickBot="1" x14ac:dyDescent="0.25">
      <c r="C395" s="22" t="s">
        <v>36</v>
      </c>
      <c r="D395" s="23">
        <v>2024</v>
      </c>
      <c r="E395" s="142"/>
      <c r="F395" s="53" t="str">
        <f>$F$84</f>
        <v>Forecast</v>
      </c>
      <c r="G395" s="112">
        <v>78883981.855750874</v>
      </c>
      <c r="H395" s="150" t="s">
        <v>56</v>
      </c>
      <c r="I395" s="152"/>
      <c r="K395" s="53" t="str">
        <f>$F$84</f>
        <v>Forecast</v>
      </c>
      <c r="L395" s="73"/>
      <c r="M395" s="220">
        <v>10228470.619063804</v>
      </c>
      <c r="N395" s="56" t="str">
        <f t="shared" ref="N395" si="196">N350</f>
        <v/>
      </c>
      <c r="O395" s="152"/>
      <c r="Q395" s="53" t="str">
        <f>$F$84</f>
        <v>Forecast</v>
      </c>
      <c r="R395" s="186"/>
      <c r="S395" s="226">
        <f t="shared" si="193"/>
        <v>23787.140974566984</v>
      </c>
      <c r="T395" s="149" t="str">
        <f t="shared" si="195"/>
        <v/>
      </c>
      <c r="U395" s="142" t="str">
        <f t="shared" si="194"/>
        <v/>
      </c>
    </row>
    <row r="396" spans="3:21" ht="13.5" thickBot="1" x14ac:dyDescent="0.25">
      <c r="C396" s="57"/>
      <c r="I396" s="28">
        <f>SUM(I384:I390)</f>
        <v>55588622</v>
      </c>
      <c r="J396" s="158"/>
      <c r="O396" s="28">
        <f>SUM(O384:O390)</f>
        <v>10671870.91811181</v>
      </c>
      <c r="U396" s="28">
        <f>SUM(U384:U390)</f>
        <v>24254.252086617751</v>
      </c>
    </row>
    <row r="397" spans="3:21" ht="39" thickBot="1" x14ac:dyDescent="0.25">
      <c r="C397" s="58" t="s">
        <v>37</v>
      </c>
      <c r="D397" s="59" t="s">
        <v>38</v>
      </c>
      <c r="E397" s="117"/>
      <c r="F397" s="117"/>
      <c r="G397" s="117" t="s">
        <v>39</v>
      </c>
      <c r="H397" s="117"/>
      <c r="I397" s="34" t="str">
        <f>I352</f>
        <v>Test Year Versus Board-approved</v>
      </c>
      <c r="J397" s="67"/>
      <c r="K397" s="32" t="s">
        <v>38</v>
      </c>
      <c r="L397" s="264" t="s">
        <v>39</v>
      </c>
      <c r="M397" s="264"/>
      <c r="N397" s="117"/>
      <c r="O397" s="34" t="str">
        <f>I397</f>
        <v>Test Year Versus Board-approved</v>
      </c>
      <c r="P397" s="68"/>
      <c r="Q397" s="105" t="s">
        <v>38</v>
      </c>
      <c r="R397" s="264" t="s">
        <v>39</v>
      </c>
      <c r="S397" s="264"/>
      <c r="T397" s="117"/>
      <c r="U397" s="34" t="str">
        <f>O397</f>
        <v>Test Year Versus Board-approved</v>
      </c>
    </row>
    <row r="398" spans="3:21" x14ac:dyDescent="0.2">
      <c r="C398" s="179"/>
      <c r="D398" s="69">
        <v>2013</v>
      </c>
      <c r="E398" s="155"/>
      <c r="F398" s="158"/>
      <c r="G398" s="190"/>
      <c r="H398" s="158"/>
      <c r="I398" s="191"/>
      <c r="J398" s="179"/>
      <c r="K398" s="16">
        <v>2013</v>
      </c>
      <c r="L398" s="160"/>
      <c r="M398" s="160"/>
      <c r="N398" s="158"/>
      <c r="O398" s="208"/>
      <c r="P398" s="179"/>
      <c r="Q398" s="103">
        <v>2013</v>
      </c>
      <c r="R398" s="193"/>
      <c r="S398" s="193"/>
      <c r="T398" s="158"/>
      <c r="U398" s="147"/>
    </row>
    <row r="399" spans="3:21" x14ac:dyDescent="0.2">
      <c r="C399" s="179"/>
      <c r="D399" s="61">
        <v>2014</v>
      </c>
      <c r="E399" s="158"/>
      <c r="F399" s="158"/>
      <c r="G399" s="194">
        <f>IF(G384=0,"",G385/G384-1)</f>
        <v>-2.7404852282760905E-2</v>
      </c>
      <c r="H399" s="158"/>
      <c r="I399" s="191"/>
      <c r="J399" s="179"/>
      <c r="K399" s="16">
        <v>2014</v>
      </c>
      <c r="L399" s="164">
        <f>IF(L384=0,"",L385/L384-1)</f>
        <v>-2.7627237420182804E-2</v>
      </c>
      <c r="M399" s="164">
        <f>IF(M384=0,"",M385/M384-1)</f>
        <v>-3.105074646616468E-2</v>
      </c>
      <c r="N399" s="158"/>
      <c r="O399" s="208"/>
      <c r="P399" s="179"/>
      <c r="Q399" s="104">
        <v>2014</v>
      </c>
      <c r="R399" s="195">
        <f>IF(R384="","",IF(R384=0,"",R385/R384-1))</f>
        <v>0.12247057156864782</v>
      </c>
      <c r="S399" s="195">
        <f>IF(S384="","",IF(S384=0,"",S385/S384-1))</f>
        <v>0.11851860139476278</v>
      </c>
      <c r="T399" s="158"/>
      <c r="U399" s="147"/>
    </row>
    <row r="400" spans="3:21" x14ac:dyDescent="0.2">
      <c r="C400" s="209" t="s">
        <v>69</v>
      </c>
      <c r="D400" s="70">
        <v>2015</v>
      </c>
      <c r="E400" s="158"/>
      <c r="F400" s="158"/>
      <c r="G400" s="194">
        <f t="shared" ref="G400:G409" si="197">IF(G385=0,"",G386/G385-1)</f>
        <v>0.14940625325169687</v>
      </c>
      <c r="H400" s="158"/>
      <c r="I400" s="191"/>
      <c r="J400" s="179"/>
      <c r="K400" s="16">
        <v>2015</v>
      </c>
      <c r="L400" s="164">
        <f>IF(L385=0,"",L386/L385-1)</f>
        <v>-1.3449885496637171E-2</v>
      </c>
      <c r="M400" s="164">
        <f>IF(M385=0,"",M386/M385-1)</f>
        <v>-1.0412200107071445E-2</v>
      </c>
      <c r="N400" s="158"/>
      <c r="O400" s="208"/>
      <c r="P400" s="179"/>
      <c r="Q400" s="104">
        <v>2015</v>
      </c>
      <c r="R400" s="195">
        <f t="shared" ref="R400:S400" si="198">IF(R385="","",IF(R385=0,"",R386/R385-1))</f>
        <v>2.0805326812507463E-2</v>
      </c>
      <c r="S400" s="195">
        <f t="shared" si="198"/>
        <v>2.3948487389210849E-2</v>
      </c>
      <c r="T400" s="158"/>
      <c r="U400" s="147"/>
    </row>
    <row r="401" spans="2:22" x14ac:dyDescent="0.2">
      <c r="C401" s="179"/>
      <c r="D401" s="61">
        <v>2016</v>
      </c>
      <c r="E401" s="158"/>
      <c r="F401" s="158"/>
      <c r="G401" s="194">
        <f t="shared" si="197"/>
        <v>4.3058540862448647E-2</v>
      </c>
      <c r="H401" s="158"/>
      <c r="I401" s="191"/>
      <c r="J401" s="179"/>
      <c r="K401" s="16">
        <v>2016</v>
      </c>
      <c r="L401" s="164">
        <f t="shared" ref="L401:M401" si="199">IF(L386=0,"",L387/L386-1)</f>
        <v>-3.2167599337435959E-3</v>
      </c>
      <c r="M401" s="164">
        <f t="shared" si="199"/>
        <v>-7.2194233883842163E-3</v>
      </c>
      <c r="N401" s="158"/>
      <c r="O401" s="208"/>
      <c r="P401" s="179"/>
      <c r="Q401" s="104">
        <v>2016</v>
      </c>
      <c r="R401" s="195">
        <f t="shared" ref="R401:S401" si="200">IF(R386="","",IF(R386=0,"",R387/R386-1))</f>
        <v>-2.7967585307849263E-2</v>
      </c>
      <c r="S401" s="195">
        <f t="shared" si="200"/>
        <v>-3.1870859827950238E-2</v>
      </c>
      <c r="T401" s="158"/>
      <c r="U401" s="147"/>
    </row>
    <row r="402" spans="2:22" x14ac:dyDescent="0.2">
      <c r="C402" s="179"/>
      <c r="D402" s="61">
        <v>2017</v>
      </c>
      <c r="E402" s="158"/>
      <c r="F402" s="158"/>
      <c r="G402" s="194">
        <f t="shared" si="197"/>
        <v>4.3003985821849389E-2</v>
      </c>
      <c r="H402" s="158"/>
      <c r="I402" s="191"/>
      <c r="J402" s="179"/>
      <c r="K402" s="16">
        <v>2017</v>
      </c>
      <c r="L402" s="164">
        <f t="shared" ref="L402:M403" si="201">IF(L387=0,"",L388/L387-1)</f>
        <v>-3.1139554686954174E-2</v>
      </c>
      <c r="M402" s="164">
        <f t="shared" si="201"/>
        <v>-2.01485836158799E-2</v>
      </c>
      <c r="N402" s="158"/>
      <c r="O402" s="208"/>
      <c r="P402" s="179"/>
      <c r="Q402" s="104">
        <v>2017</v>
      </c>
      <c r="R402" s="195">
        <f t="shared" ref="R402:S402" si="202">IF(R387="","",IF(R387=0,"",R388/R387-1))</f>
        <v>-4.1643218708136143E-3</v>
      </c>
      <c r="S402" s="195">
        <f t="shared" si="202"/>
        <v>7.1326623159284619E-3</v>
      </c>
      <c r="T402" s="158"/>
      <c r="U402" s="147"/>
    </row>
    <row r="403" spans="2:22" x14ac:dyDescent="0.2">
      <c r="C403" s="179"/>
      <c r="D403" s="61">
        <v>2018</v>
      </c>
      <c r="E403" s="158"/>
      <c r="F403" s="158"/>
      <c r="G403" s="194">
        <f t="shared" si="197"/>
        <v>7.7166790450881484E-2</v>
      </c>
      <c r="H403" s="158"/>
      <c r="I403" s="191"/>
      <c r="J403" s="179"/>
      <c r="K403" s="16">
        <v>2018</v>
      </c>
      <c r="L403" s="164"/>
      <c r="M403" s="164">
        <f t="shared" si="201"/>
        <v>1.3524708415035835E-2</v>
      </c>
      <c r="N403" s="158"/>
      <c r="O403" s="208"/>
      <c r="P403" s="179"/>
      <c r="Q403" s="104">
        <v>2018</v>
      </c>
      <c r="R403" s="195"/>
      <c r="S403" s="195">
        <f t="shared" ref="S403" si="203">IF(S388="","",IF(S388=0,"",S389/S388-1))</f>
        <v>1.5881742620652339E-2</v>
      </c>
      <c r="T403" s="158"/>
      <c r="U403" s="147"/>
    </row>
    <row r="404" spans="2:22" x14ac:dyDescent="0.2">
      <c r="C404" s="179"/>
      <c r="D404" s="61">
        <v>2019</v>
      </c>
      <c r="E404" s="158"/>
      <c r="F404" s="158"/>
      <c r="G404" s="194">
        <f t="shared" si="197"/>
        <v>3.6308661736376147E-2</v>
      </c>
      <c r="H404" s="158"/>
      <c r="I404" s="191"/>
      <c r="J404" s="179"/>
      <c r="K404" s="16">
        <v>2019</v>
      </c>
      <c r="L404" s="164" t="str">
        <f t="shared" ref="L404:M404" si="204">IF(L389=0,"",L390/L389-1)</f>
        <v/>
      </c>
      <c r="M404" s="164">
        <f t="shared" si="204"/>
        <v>-5.6614107776664646E-3</v>
      </c>
      <c r="N404" s="158"/>
      <c r="O404" s="208"/>
      <c r="P404" s="179"/>
      <c r="Q404" s="104">
        <v>2019</v>
      </c>
      <c r="R404" s="195" t="str">
        <f t="shared" ref="R404:S404" si="205">IF(R389="","",IF(R389=0,"",R390/R389-1))</f>
        <v/>
      </c>
      <c r="S404" s="195">
        <f t="shared" si="205"/>
        <v>-5.6614107776664646E-3</v>
      </c>
      <c r="T404" s="158"/>
      <c r="U404" s="147"/>
    </row>
    <row r="405" spans="2:22" x14ac:dyDescent="0.2">
      <c r="C405" s="179"/>
      <c r="D405" s="61">
        <v>2020</v>
      </c>
      <c r="E405" s="158"/>
      <c r="F405" s="158"/>
      <c r="G405" s="194">
        <f t="shared" si="197"/>
        <v>3.527653867543612E-2</v>
      </c>
      <c r="H405" s="158"/>
      <c r="I405" s="191"/>
      <c r="J405" s="179"/>
      <c r="K405" s="16">
        <v>2020</v>
      </c>
      <c r="L405" s="164" t="str">
        <f t="shared" ref="L405:M405" si="206">IF(L390=0,"",L391/L390-1)</f>
        <v/>
      </c>
      <c r="M405" s="164">
        <f t="shared" si="206"/>
        <v>8.6949668533264912E-4</v>
      </c>
      <c r="N405" s="158"/>
      <c r="O405" s="208"/>
      <c r="P405" s="179"/>
      <c r="Q405" s="104">
        <v>2020</v>
      </c>
      <c r="R405" s="195" t="str">
        <f t="shared" ref="R405:S405" si="207">IF(R390="","",IF(R390=0,"",R391/R390-1))</f>
        <v/>
      </c>
      <c r="S405" s="195">
        <f t="shared" si="207"/>
        <v>8.6949668533264912E-4</v>
      </c>
      <c r="T405" s="158"/>
      <c r="U405" s="147"/>
    </row>
    <row r="406" spans="2:22" x14ac:dyDescent="0.2">
      <c r="C406" s="179"/>
      <c r="D406" s="61">
        <v>2021</v>
      </c>
      <c r="E406" s="158"/>
      <c r="F406" s="158"/>
      <c r="G406" s="194">
        <f t="shared" si="197"/>
        <v>2.9729473050769784E-2</v>
      </c>
      <c r="H406" s="158"/>
      <c r="I406" s="191"/>
      <c r="J406" s="179"/>
      <c r="K406" s="16">
        <v>2021</v>
      </c>
      <c r="L406" s="164" t="str">
        <f t="shared" ref="L406:M406" si="208">IF(L391=0,"",L392/L391-1)</f>
        <v/>
      </c>
      <c r="M406" s="164">
        <f t="shared" si="208"/>
        <v>-5.6353534589950183E-3</v>
      </c>
      <c r="N406" s="158"/>
      <c r="O406" s="208"/>
      <c r="P406" s="179"/>
      <c r="Q406" s="104">
        <v>2021</v>
      </c>
      <c r="R406" s="195" t="str">
        <f t="shared" ref="R406:S406" si="209">IF(R391="","",IF(R391=0,"",R392/R391-1))</f>
        <v/>
      </c>
      <c r="S406" s="195">
        <f t="shared" si="209"/>
        <v>-5.6353534589949072E-3</v>
      </c>
      <c r="T406" s="158"/>
      <c r="U406" s="147"/>
    </row>
    <row r="407" spans="2:22" x14ac:dyDescent="0.2">
      <c r="C407" s="179"/>
      <c r="D407" s="61">
        <v>2022</v>
      </c>
      <c r="E407" s="158"/>
      <c r="F407" s="158"/>
      <c r="G407" s="194">
        <f t="shared" si="197"/>
        <v>2.1797507645680225E-2</v>
      </c>
      <c r="H407" s="158"/>
      <c r="I407" s="191"/>
      <c r="J407" s="179"/>
      <c r="K407" s="16">
        <v>2022</v>
      </c>
      <c r="L407" s="164" t="str">
        <f t="shared" ref="L407:M407" si="210">IF(L392=0,"",L393/L392-1)</f>
        <v/>
      </c>
      <c r="M407" s="164">
        <f t="shared" si="210"/>
        <v>-4.8880404740304639E-3</v>
      </c>
      <c r="N407" s="158"/>
      <c r="O407" s="208"/>
      <c r="P407" s="179"/>
      <c r="Q407" s="104">
        <v>2022</v>
      </c>
      <c r="R407" s="195" t="str">
        <f t="shared" ref="R407:S407" si="211">IF(R392="","",IF(R392=0,"",R393/R392-1))</f>
        <v/>
      </c>
      <c r="S407" s="195">
        <f t="shared" si="211"/>
        <v>-4.888040474030575E-3</v>
      </c>
      <c r="T407" s="158"/>
      <c r="U407" s="147"/>
    </row>
    <row r="408" spans="2:22" x14ac:dyDescent="0.2">
      <c r="C408" s="179"/>
      <c r="D408" s="61">
        <v>2023</v>
      </c>
      <c r="E408" s="158"/>
      <c r="F408" s="158"/>
      <c r="G408" s="194">
        <f t="shared" si="197"/>
        <v>4.0704558251986711E-2</v>
      </c>
      <c r="H408" s="158"/>
      <c r="I408" s="191"/>
      <c r="J408" s="179"/>
      <c r="K408" s="16">
        <v>2023</v>
      </c>
      <c r="L408" s="164" t="str">
        <f t="shared" ref="L408:M408" si="212">IF(L393=0,"",L394/L393-1)</f>
        <v/>
      </c>
      <c r="M408" s="164">
        <f t="shared" si="212"/>
        <v>-4.9726348466710979E-3</v>
      </c>
      <c r="N408" s="158"/>
      <c r="O408" s="208"/>
      <c r="P408" s="179"/>
      <c r="Q408" s="104">
        <v>2023</v>
      </c>
      <c r="R408" s="195" t="str">
        <f t="shared" ref="R408:S408" si="213">IF(R393="","",IF(R393=0,"",R394/R393-1))</f>
        <v/>
      </c>
      <c r="S408" s="195">
        <f t="shared" si="213"/>
        <v>-4.9726348466710979E-3</v>
      </c>
      <c r="T408" s="158"/>
      <c r="U408" s="147"/>
    </row>
    <row r="409" spans="2:22" x14ac:dyDescent="0.2">
      <c r="C409" s="179"/>
      <c r="D409" s="70">
        <v>2024</v>
      </c>
      <c r="E409" s="158"/>
      <c r="F409" s="158"/>
      <c r="G409" s="194">
        <f t="shared" si="197"/>
        <v>4.1689143927674532E-2</v>
      </c>
      <c r="H409" s="158"/>
      <c r="I409" s="196">
        <f>IF(I396=0,"",G391/I396-1)</f>
        <v>0.24408295211805475</v>
      </c>
      <c r="J409" s="179"/>
      <c r="K409" s="16">
        <v>2024</v>
      </c>
      <c r="L409" s="164" t="str">
        <f t="shared" ref="L409:M409" si="214">IF(L394=0,"",L395/L394-1)</f>
        <v/>
      </c>
      <c r="M409" s="164">
        <f t="shared" si="214"/>
        <v>-4.0795164495566194E-4</v>
      </c>
      <c r="N409" s="158"/>
      <c r="O409" s="210">
        <f>IF(O396=0,"",M391/O396-1)</f>
        <v>-2.6144099256550368E-2</v>
      </c>
      <c r="P409" s="179"/>
      <c r="Q409" s="104">
        <v>2024</v>
      </c>
      <c r="R409" s="195" t="str">
        <f t="shared" ref="R409:S409" si="215">IF(R394="","",IF(R394=0,"",R395/R394-1))</f>
        <v/>
      </c>
      <c r="S409" s="195">
        <f t="shared" si="215"/>
        <v>-4.0795164495566194E-4</v>
      </c>
      <c r="T409" s="158"/>
      <c r="U409" s="167">
        <f>IF(U396=0,"",S391/U396-1)</f>
        <v>-3.4962876113538988E-3</v>
      </c>
    </row>
    <row r="410" spans="2:22" ht="26.25" thickBot="1" x14ac:dyDescent="0.25">
      <c r="C410" s="142"/>
      <c r="D410" s="197" t="s">
        <v>41</v>
      </c>
      <c r="E410" s="168"/>
      <c r="F410" s="168"/>
      <c r="G410" s="198">
        <f>IF(G384=0,"",(G395/G384)^(1/($D395-$D384-1))-1)</f>
        <v>4.8330530375607195E-2</v>
      </c>
      <c r="H410" s="168"/>
      <c r="I410" s="174" t="s">
        <v>56</v>
      </c>
      <c r="J410" s="179"/>
      <c r="K410" s="172" t="str">
        <f t="shared" ref="K410" si="216">D410</f>
        <v>Geometric Mean</v>
      </c>
      <c r="L410" s="173">
        <f>IF(L384=0,"",(L388/L384)^(1/($D388-$D384-1))-1)</f>
        <v>-2.5149624877616739E-2</v>
      </c>
      <c r="M410" s="173">
        <f>IF(M384=0,"",(M395/M384)^(1/($D395-$D384-1))-1)</f>
        <v>-7.6633331698398033E-3</v>
      </c>
      <c r="N410" s="168"/>
      <c r="O410" s="174" t="s">
        <v>56</v>
      </c>
      <c r="P410" s="142"/>
      <c r="Q410" s="224" t="str">
        <f t="shared" ref="Q410" si="217">K410</f>
        <v>Geometric Mean</v>
      </c>
      <c r="R410" s="173">
        <f>IF(R384="","",IF(R384=0,"",(R388/R384)^(1/($D388-$D384-1))-1))</f>
        <v>3.5131298665671329E-2</v>
      </c>
      <c r="S410" s="173">
        <f>IF(S384="","",IF(S384=0,"",(S395/S384)^(1/($D395-$D384-1))-1))</f>
        <v>1.0595042427652634E-2</v>
      </c>
      <c r="T410" s="168"/>
      <c r="U410" s="174" t="s">
        <v>56</v>
      </c>
    </row>
    <row r="411" spans="2:22" ht="13.5" thickBot="1" x14ac:dyDescent="0.25"/>
    <row r="412" spans="2:22" ht="13.5" thickBot="1" x14ac:dyDescent="0.25">
      <c r="B412" s="39">
        <f>B335+1</f>
        <v>6</v>
      </c>
      <c r="C412" s="40" t="s">
        <v>43</v>
      </c>
      <c r="D412" s="258" t="s">
        <v>61</v>
      </c>
      <c r="E412" s="259"/>
      <c r="F412" s="260"/>
      <c r="G412" s="176"/>
      <c r="H412" s="41" t="s">
        <v>45</v>
      </c>
      <c r="N412" s="177" t="s">
        <v>52</v>
      </c>
      <c r="O412" s="178"/>
      <c r="P412" s="178"/>
      <c r="Q412" s="178"/>
      <c r="R412" s="178"/>
      <c r="S412" s="178"/>
      <c r="T412" s="178"/>
      <c r="U412" s="178"/>
    </row>
    <row r="413" spans="2:22" ht="13.5" thickBot="1" x14ac:dyDescent="0.25">
      <c r="Q413" s="168"/>
      <c r="R413" s="168"/>
      <c r="S413" s="168"/>
      <c r="T413" s="168"/>
      <c r="U413" s="168"/>
    </row>
    <row r="414" spans="2:22" x14ac:dyDescent="0.2">
      <c r="C414" s="3"/>
      <c r="D414" s="4" t="s">
        <v>28</v>
      </c>
      <c r="E414" s="4"/>
      <c r="F414" s="265" t="s">
        <v>47</v>
      </c>
      <c r="G414" s="266"/>
      <c r="H414" s="266"/>
      <c r="I414" s="267"/>
      <c r="J414" s="4"/>
      <c r="K414" s="276" t="s">
        <v>29</v>
      </c>
      <c r="L414" s="277"/>
      <c r="M414" s="277"/>
      <c r="N414" s="277"/>
      <c r="O414" s="278"/>
      <c r="P414" s="5"/>
      <c r="Q414" s="261" t="str">
        <f>CONCATENATE("Consumption (kWh) per ",LEFT(F414,LEN(F414)-1))</f>
        <v>Consumption (kWh) per Customer</v>
      </c>
      <c r="R414" s="262"/>
      <c r="S414" s="262"/>
      <c r="T414" s="262"/>
      <c r="U414" s="263"/>
      <c r="V414" s="42"/>
    </row>
    <row r="415" spans="2:22" ht="39" thickBot="1" x14ac:dyDescent="0.25">
      <c r="C415" s="142"/>
      <c r="D415" s="8" t="s">
        <v>55</v>
      </c>
      <c r="E415" s="15"/>
      <c r="F415" s="254"/>
      <c r="G415" s="255"/>
      <c r="H415" s="268"/>
      <c r="I415" s="43"/>
      <c r="J415" s="15"/>
      <c r="K415" s="11"/>
      <c r="L415" s="12" t="s">
        <v>30</v>
      </c>
      <c r="M415" s="12" t="s">
        <v>31</v>
      </c>
      <c r="N415" s="13"/>
      <c r="O415" s="14" t="s">
        <v>31</v>
      </c>
      <c r="P415" s="15"/>
      <c r="Q415" s="44"/>
      <c r="R415" s="45" t="str">
        <f>L415</f>
        <v>Actual (Weather actual)</v>
      </c>
      <c r="S415" s="46" t="str">
        <f>M415</f>
        <v>Weather-normalized</v>
      </c>
      <c r="T415" s="46"/>
      <c r="U415" s="47" t="str">
        <f>O415</f>
        <v>Weather-normalized</v>
      </c>
      <c r="V415" s="42"/>
    </row>
    <row r="416" spans="2:22" x14ac:dyDescent="0.2">
      <c r="C416" s="15" t="s">
        <v>32</v>
      </c>
      <c r="D416" s="16">
        <v>2013</v>
      </c>
      <c r="E416" s="179"/>
      <c r="F416" s="48" t="str">
        <f>$F$73</f>
        <v>Actual</v>
      </c>
      <c r="G416" s="49">
        <v>52</v>
      </c>
      <c r="H416" s="146" t="s">
        <v>56</v>
      </c>
      <c r="I416" s="147"/>
      <c r="J416" s="179"/>
      <c r="K416" s="48" t="str">
        <f>$F$73</f>
        <v>Actual</v>
      </c>
      <c r="L416" s="71">
        <v>2317813992.2513928</v>
      </c>
      <c r="M416" s="71">
        <v>2314158706.7370024</v>
      </c>
      <c r="N416" s="51" t="str">
        <f>H416</f>
        <v/>
      </c>
      <c r="O416" s="147"/>
      <c r="P416" s="179"/>
      <c r="Q416" s="48" t="str">
        <f>$F$73</f>
        <v>Actual</v>
      </c>
      <c r="R416" s="181">
        <f>IF(G416=0,"",L416/G416)</f>
        <v>44573346.004834481</v>
      </c>
      <c r="S416" s="182">
        <f>IF(G416=0,"",M416/G416)</f>
        <v>44503052.052634664</v>
      </c>
      <c r="T416" s="158" t="str">
        <f>N416</f>
        <v/>
      </c>
      <c r="U416" s="158" t="str">
        <f>IF(T416="","",IF(I416=0,"",O416/I416))</f>
        <v/>
      </c>
      <c r="V416" s="144"/>
    </row>
    <row r="417" spans="2:22" x14ac:dyDescent="0.2">
      <c r="C417" s="15" t="s">
        <v>32</v>
      </c>
      <c r="D417" s="16">
        <v>2014</v>
      </c>
      <c r="E417" s="179"/>
      <c r="F417" s="52" t="str">
        <f>$F$74</f>
        <v>Actual</v>
      </c>
      <c r="G417" s="49">
        <v>47</v>
      </c>
      <c r="H417" s="146"/>
      <c r="I417" s="21"/>
      <c r="J417" s="179"/>
      <c r="K417" s="52" t="str">
        <f>$F$74</f>
        <v>Actual</v>
      </c>
      <c r="L417" s="71">
        <v>2202455831.8258214</v>
      </c>
      <c r="M417" s="71">
        <v>2193335718.6624537</v>
      </c>
      <c r="N417" s="51"/>
      <c r="O417" s="21"/>
      <c r="P417" s="179"/>
      <c r="Q417" s="52" t="str">
        <f>$F$74</f>
        <v>Actual</v>
      </c>
      <c r="R417" s="181">
        <f t="shared" ref="R417:R420" si="218">IF(G417=0,"",L417/G417)</f>
        <v>46860762.379272796</v>
      </c>
      <c r="S417" s="182">
        <f t="shared" ref="S417:S427" si="219">IF(G417=0,"",M417/G417)</f>
        <v>46666717.418350078</v>
      </c>
      <c r="T417" s="158"/>
      <c r="U417" s="158" t="str">
        <f t="shared" ref="U417:U427" si="220">IF(T417="","",IF(I417=0,"",O417/I417))</f>
        <v/>
      </c>
      <c r="V417" s="144"/>
    </row>
    <row r="418" spans="2:22" x14ac:dyDescent="0.2">
      <c r="C418" s="15" t="s">
        <v>32</v>
      </c>
      <c r="D418" s="16">
        <v>2015</v>
      </c>
      <c r="E418" s="179"/>
      <c r="F418" s="52" t="str">
        <f>$F$75</f>
        <v>Actual</v>
      </c>
      <c r="G418" s="49">
        <v>44</v>
      </c>
      <c r="H418" s="146" t="s">
        <v>57</v>
      </c>
      <c r="I418" s="147">
        <v>49</v>
      </c>
      <c r="J418" s="179"/>
      <c r="K418" s="52" t="str">
        <f>$F$75</f>
        <v>Actual</v>
      </c>
      <c r="L418" s="71">
        <v>2156018802.1435328</v>
      </c>
      <c r="M418" s="71">
        <v>2150078846.2351193</v>
      </c>
      <c r="N418" s="51" t="str">
        <f t="shared" ref="N418:N427" si="221">H418</f>
        <v>Board-approved</v>
      </c>
      <c r="O418" s="183">
        <v>2228386373.5670919</v>
      </c>
      <c r="P418" s="179"/>
      <c r="Q418" s="52" t="str">
        <f>$F$75</f>
        <v>Actual</v>
      </c>
      <c r="R418" s="181">
        <f t="shared" si="218"/>
        <v>49000427.321443923</v>
      </c>
      <c r="S418" s="182">
        <f t="shared" si="219"/>
        <v>48865428.323525436</v>
      </c>
      <c r="T418" s="158" t="str">
        <f t="shared" ref="T418:T427" si="222">N418</f>
        <v>Board-approved</v>
      </c>
      <c r="U418" s="182">
        <f t="shared" si="220"/>
        <v>45477272.929940648</v>
      </c>
      <c r="V418" s="144"/>
    </row>
    <row r="419" spans="2:22" x14ac:dyDescent="0.2">
      <c r="C419" s="15" t="s">
        <v>32</v>
      </c>
      <c r="D419" s="16">
        <v>2016</v>
      </c>
      <c r="E419" s="179"/>
      <c r="F419" s="52" t="str">
        <f>$F$76</f>
        <v>Actual</v>
      </c>
      <c r="G419" s="49">
        <v>42</v>
      </c>
      <c r="H419" s="146"/>
      <c r="I419" s="21"/>
      <c r="J419" s="179"/>
      <c r="K419" s="52" t="str">
        <f>$F$76</f>
        <v>Actual</v>
      </c>
      <c r="L419" s="71">
        <v>2175392444.6800556</v>
      </c>
      <c r="M419" s="71">
        <v>2155688415.1491814</v>
      </c>
      <c r="N419" s="51"/>
      <c r="O419" s="21"/>
      <c r="P419" s="179"/>
      <c r="Q419" s="52" t="str">
        <f>$F$76</f>
        <v>Actual</v>
      </c>
      <c r="R419" s="181">
        <f t="shared" si="218"/>
        <v>51795058.206667989</v>
      </c>
      <c r="S419" s="182">
        <f t="shared" si="219"/>
        <v>51325914.646409079</v>
      </c>
      <c r="T419" s="158"/>
      <c r="U419" s="158"/>
      <c r="V419" s="144"/>
    </row>
    <row r="420" spans="2:22" x14ac:dyDescent="0.2">
      <c r="C420" s="15" t="s">
        <v>32</v>
      </c>
      <c r="D420" s="16">
        <v>2017</v>
      </c>
      <c r="E420" s="179"/>
      <c r="F420" s="52" t="str">
        <f>$F$77</f>
        <v>Actual</v>
      </c>
      <c r="G420" s="49">
        <v>44</v>
      </c>
      <c r="H420" s="146" t="s">
        <v>56</v>
      </c>
      <c r="I420" s="147"/>
      <c r="J420" s="179"/>
      <c r="K420" s="52" t="str">
        <f>$F$77</f>
        <v>Actual</v>
      </c>
      <c r="L420" s="71">
        <v>2148489978.7001319</v>
      </c>
      <c r="M420" s="71">
        <v>2158159906.0850482</v>
      </c>
      <c r="N420" s="51" t="str">
        <f t="shared" si="221"/>
        <v/>
      </c>
      <c r="O420" s="147"/>
      <c r="P420" s="179"/>
      <c r="Q420" s="52" t="str">
        <f>$F$77</f>
        <v>Actual</v>
      </c>
      <c r="R420" s="181">
        <f t="shared" si="218"/>
        <v>48829317.697730273</v>
      </c>
      <c r="S420" s="182">
        <f t="shared" si="219"/>
        <v>49049088.774660185</v>
      </c>
      <c r="T420" s="158" t="str">
        <f t="shared" si="222"/>
        <v/>
      </c>
      <c r="U420" s="158" t="str">
        <f t="shared" si="220"/>
        <v/>
      </c>
      <c r="V420" s="144"/>
    </row>
    <row r="421" spans="2:22" x14ac:dyDescent="0.2">
      <c r="C421" s="15" t="s">
        <v>34</v>
      </c>
      <c r="D421" s="16">
        <v>2018</v>
      </c>
      <c r="E421" s="179"/>
      <c r="F421" s="52" t="str">
        <f>$F$78</f>
        <v>Forecast</v>
      </c>
      <c r="G421" s="49">
        <v>44</v>
      </c>
      <c r="H421" s="146" t="s">
        <v>56</v>
      </c>
      <c r="I421" s="147"/>
      <c r="J421" s="179"/>
      <c r="K421" s="52" t="str">
        <f>$F$78</f>
        <v>Forecast</v>
      </c>
      <c r="L421" s="71"/>
      <c r="M421" s="71">
        <v>2090235503.1839101</v>
      </c>
      <c r="N421" s="51" t="str">
        <f t="shared" si="221"/>
        <v/>
      </c>
      <c r="O421" s="147"/>
      <c r="P421" s="179"/>
      <c r="Q421" s="52" t="str">
        <f>$F$78</f>
        <v>Forecast</v>
      </c>
      <c r="R421" s="181"/>
      <c r="S421" s="182">
        <f t="shared" si="219"/>
        <v>47505352.345088869</v>
      </c>
      <c r="T421" s="158" t="str">
        <f t="shared" si="222"/>
        <v/>
      </c>
      <c r="U421" s="158" t="str">
        <f t="shared" si="220"/>
        <v/>
      </c>
      <c r="V421" s="144"/>
    </row>
    <row r="422" spans="2:22" x14ac:dyDescent="0.2">
      <c r="C422" s="15" t="s">
        <v>34</v>
      </c>
      <c r="D422" s="16">
        <v>2019</v>
      </c>
      <c r="E422" s="179"/>
      <c r="F422" s="52" t="str">
        <f>$F$79</f>
        <v>Forecast</v>
      </c>
      <c r="G422" s="49">
        <v>44</v>
      </c>
      <c r="H422" s="146" t="s">
        <v>56</v>
      </c>
      <c r="I422" s="147"/>
      <c r="J422" s="179"/>
      <c r="K422" s="52" t="str">
        <f>$F$79</f>
        <v>Forecast</v>
      </c>
      <c r="L422" s="72"/>
      <c r="M422" s="76">
        <v>2042069342.7119062</v>
      </c>
      <c r="N422" s="51" t="str">
        <f t="shared" si="221"/>
        <v/>
      </c>
      <c r="O422" s="147"/>
      <c r="P422" s="179"/>
      <c r="Q422" s="52" t="str">
        <f>$F$79</f>
        <v>Forecast</v>
      </c>
      <c r="R422" s="181"/>
      <c r="S422" s="182">
        <f t="shared" si="219"/>
        <v>46410666.879816048</v>
      </c>
      <c r="T422" s="158" t="str">
        <f t="shared" si="222"/>
        <v/>
      </c>
      <c r="U422" s="158" t="str">
        <f t="shared" si="220"/>
        <v/>
      </c>
      <c r="V422" s="144"/>
    </row>
    <row r="423" spans="2:22" x14ac:dyDescent="0.2">
      <c r="C423" s="15" t="s">
        <v>36</v>
      </c>
      <c r="D423" s="16">
        <v>2020</v>
      </c>
      <c r="E423" s="179"/>
      <c r="F423" s="52" t="str">
        <f>$F$80</f>
        <v>Forecast</v>
      </c>
      <c r="G423" s="49">
        <v>44</v>
      </c>
      <c r="H423" s="146"/>
      <c r="I423" s="147"/>
      <c r="J423" s="179"/>
      <c r="K423" s="52" t="str">
        <f>$F$80</f>
        <v>Forecast</v>
      </c>
      <c r="L423" s="72"/>
      <c r="M423" s="76">
        <v>2009923443.2453647</v>
      </c>
      <c r="N423" s="51"/>
      <c r="O423" s="147"/>
      <c r="P423" s="179"/>
      <c r="Q423" s="52" t="str">
        <f>$F$80</f>
        <v>Forecast</v>
      </c>
      <c r="R423" s="181"/>
      <c r="S423" s="182">
        <f t="shared" si="219"/>
        <v>45680078.255576469</v>
      </c>
      <c r="T423" s="158"/>
      <c r="U423" s="158"/>
      <c r="V423" s="144"/>
    </row>
    <row r="424" spans="2:22" x14ac:dyDescent="0.2">
      <c r="C424" s="15" t="s">
        <v>36</v>
      </c>
      <c r="D424" s="16">
        <v>2021</v>
      </c>
      <c r="E424" s="179"/>
      <c r="F424" s="52" t="str">
        <f>$F$81</f>
        <v>Forecast</v>
      </c>
      <c r="G424" s="49">
        <v>44</v>
      </c>
      <c r="H424" s="146"/>
      <c r="I424" s="147"/>
      <c r="J424" s="179"/>
      <c r="K424" s="52" t="str">
        <f>$F$81</f>
        <v>Forecast</v>
      </c>
      <c r="L424" s="72"/>
      <c r="M424" s="76">
        <v>1991635383.3854795</v>
      </c>
      <c r="N424" s="51"/>
      <c r="O424" s="147"/>
      <c r="P424" s="179"/>
      <c r="Q424" s="52" t="str">
        <f>$F$81</f>
        <v>Forecast</v>
      </c>
      <c r="R424" s="181"/>
      <c r="S424" s="182">
        <f t="shared" si="219"/>
        <v>45264440.531488173</v>
      </c>
      <c r="T424" s="158"/>
      <c r="U424" s="158"/>
      <c r="V424" s="144"/>
    </row>
    <row r="425" spans="2:22" x14ac:dyDescent="0.2">
      <c r="C425" s="15" t="s">
        <v>36</v>
      </c>
      <c r="D425" s="16">
        <v>2022</v>
      </c>
      <c r="E425" s="179"/>
      <c r="F425" s="52" t="str">
        <f>$F$82</f>
        <v>Forecast</v>
      </c>
      <c r="G425" s="49">
        <v>44</v>
      </c>
      <c r="H425" s="146"/>
      <c r="I425" s="147"/>
      <c r="J425" s="179"/>
      <c r="K425" s="52" t="str">
        <f>$F$82</f>
        <v>Forecast</v>
      </c>
      <c r="L425" s="72"/>
      <c r="M425" s="76">
        <v>1977187697.3080187</v>
      </c>
      <c r="N425" s="51"/>
      <c r="O425" s="147"/>
      <c r="P425" s="179"/>
      <c r="Q425" s="52" t="str">
        <f>$F$82</f>
        <v>Forecast</v>
      </c>
      <c r="R425" s="181"/>
      <c r="S425" s="182">
        <f t="shared" si="219"/>
        <v>44936084.029727697</v>
      </c>
      <c r="T425" s="158"/>
      <c r="U425" s="158"/>
      <c r="V425" s="144"/>
    </row>
    <row r="426" spans="2:22" x14ac:dyDescent="0.2">
      <c r="C426" s="15" t="s">
        <v>36</v>
      </c>
      <c r="D426" s="16">
        <v>2023</v>
      </c>
      <c r="E426" s="179"/>
      <c r="F426" s="52" t="str">
        <f>$F$83</f>
        <v>Forecast</v>
      </c>
      <c r="G426" s="49">
        <v>44</v>
      </c>
      <c r="H426" s="146"/>
      <c r="I426" s="147"/>
      <c r="J426" s="179"/>
      <c r="K426" s="52" t="str">
        <f>$F$83</f>
        <v>Forecast</v>
      </c>
      <c r="L426" s="72"/>
      <c r="M426" s="76">
        <v>1962015257.3585291</v>
      </c>
      <c r="N426" s="51"/>
      <c r="O426" s="147"/>
      <c r="P426" s="179"/>
      <c r="Q426" s="52" t="str">
        <f>$F$83</f>
        <v>Forecast</v>
      </c>
      <c r="R426" s="181"/>
      <c r="S426" s="182">
        <f t="shared" si="219"/>
        <v>44591255.849057481</v>
      </c>
      <c r="T426" s="158"/>
      <c r="U426" s="158"/>
      <c r="V426" s="144"/>
    </row>
    <row r="427" spans="2:22" ht="13.5" thickBot="1" x14ac:dyDescent="0.25">
      <c r="C427" s="22" t="s">
        <v>36</v>
      </c>
      <c r="D427" s="23">
        <v>2024</v>
      </c>
      <c r="E427" s="142"/>
      <c r="F427" s="53" t="str">
        <f>$F$84</f>
        <v>Forecast</v>
      </c>
      <c r="G427" s="54">
        <v>44</v>
      </c>
      <c r="H427" s="151" t="s">
        <v>56</v>
      </c>
      <c r="I427" s="152"/>
      <c r="J427" s="142"/>
      <c r="K427" s="53" t="str">
        <f>$F$84</f>
        <v>Forecast</v>
      </c>
      <c r="L427" s="73"/>
      <c r="M427" s="77">
        <v>1956322242.2747645</v>
      </c>
      <c r="N427" s="56" t="str">
        <f t="shared" si="221"/>
        <v/>
      </c>
      <c r="O427" s="152"/>
      <c r="P427" s="142"/>
      <c r="Q427" s="53" t="str">
        <f>$F$84</f>
        <v>Forecast</v>
      </c>
      <c r="R427" s="185"/>
      <c r="S427" s="186">
        <f t="shared" si="219"/>
        <v>44461869.142608285</v>
      </c>
      <c r="T427" s="168" t="str">
        <f t="shared" si="222"/>
        <v/>
      </c>
      <c r="U427" s="168" t="str">
        <f t="shared" si="220"/>
        <v/>
      </c>
      <c r="V427" s="144"/>
    </row>
    <row r="428" spans="2:22" ht="13.5" thickBot="1" x14ac:dyDescent="0.25">
      <c r="B428" s="187"/>
      <c r="C428" s="57"/>
      <c r="I428" s="28">
        <f>SUM(I416:I422)</f>
        <v>49</v>
      </c>
      <c r="O428" s="28">
        <f>SUM(O416:O422)</f>
        <v>2228386373.5670919</v>
      </c>
      <c r="U428" s="28">
        <f>SUM(U416:U422)</f>
        <v>45477272.929940648</v>
      </c>
    </row>
    <row r="429" spans="2:22" ht="39" thickBot="1" x14ac:dyDescent="0.25">
      <c r="C429" s="58" t="s">
        <v>37</v>
      </c>
      <c r="D429" s="59" t="s">
        <v>38</v>
      </c>
      <c r="E429" s="153"/>
      <c r="F429" s="153"/>
      <c r="G429" s="117" t="s">
        <v>39</v>
      </c>
      <c r="H429" s="153"/>
      <c r="I429" s="34" t="s">
        <v>48</v>
      </c>
      <c r="J429" s="188"/>
      <c r="K429" s="32" t="s">
        <v>38</v>
      </c>
      <c r="L429" s="264" t="s">
        <v>39</v>
      </c>
      <c r="M429" s="264"/>
      <c r="N429" s="153"/>
      <c r="O429" s="34" t="str">
        <f>I429</f>
        <v>Test Year Versus Board-approved</v>
      </c>
      <c r="P429" s="189"/>
      <c r="Q429" s="105" t="s">
        <v>38</v>
      </c>
      <c r="R429" s="264" t="s">
        <v>39</v>
      </c>
      <c r="S429" s="264"/>
      <c r="T429" s="153"/>
      <c r="U429" s="34" t="str">
        <f>O429</f>
        <v>Test Year Versus Board-approved</v>
      </c>
    </row>
    <row r="430" spans="2:22" x14ac:dyDescent="0.2">
      <c r="C430" s="179"/>
      <c r="D430" s="60">
        <v>2013</v>
      </c>
      <c r="E430" s="158"/>
      <c r="F430" s="158"/>
      <c r="G430" s="190"/>
      <c r="H430" s="158"/>
      <c r="I430" s="191"/>
      <c r="J430" s="192"/>
      <c r="K430" s="16">
        <v>2013</v>
      </c>
      <c r="L430" s="160"/>
      <c r="M430" s="160"/>
      <c r="N430" s="158"/>
      <c r="O430" s="147"/>
      <c r="P430" s="179"/>
      <c r="Q430" s="104">
        <v>2013</v>
      </c>
      <c r="R430" s="193"/>
      <c r="S430" s="193"/>
      <c r="T430" s="158"/>
      <c r="U430" s="147"/>
    </row>
    <row r="431" spans="2:22" x14ac:dyDescent="0.2">
      <c r="C431" s="179"/>
      <c r="D431" s="61">
        <v>2014</v>
      </c>
      <c r="E431" s="158"/>
      <c r="F431" s="158"/>
      <c r="G431" s="194">
        <f>IF(G416=0,"",G417/G416-1)</f>
        <v>-9.6153846153846145E-2</v>
      </c>
      <c r="H431" s="158"/>
      <c r="I431" s="191"/>
      <c r="J431" s="192"/>
      <c r="K431" s="16">
        <v>2014</v>
      </c>
      <c r="L431" s="164">
        <f>IF(L416=0,"",L417/L416-1)</f>
        <v>-4.9770240757550654E-2</v>
      </c>
      <c r="M431" s="164">
        <f>IF(M416=0,"",M417/M416-1)</f>
        <v>-5.2210329275519274E-2</v>
      </c>
      <c r="N431" s="158"/>
      <c r="O431" s="147"/>
      <c r="P431" s="179"/>
      <c r="Q431" s="104">
        <v>2014</v>
      </c>
      <c r="R431" s="195">
        <f>IF(R416="","",IF(R416=0,"",R417/R416-1))</f>
        <v>5.1318031502284311E-2</v>
      </c>
      <c r="S431" s="195">
        <f>IF(S416="","",IF(S416=0,"",S417/S416-1))</f>
        <v>4.8618359099425357E-2</v>
      </c>
      <c r="T431" s="158"/>
      <c r="U431" s="147"/>
    </row>
    <row r="432" spans="2:22" x14ac:dyDescent="0.2">
      <c r="C432" s="179"/>
      <c r="D432" s="61">
        <v>2015</v>
      </c>
      <c r="E432" s="158"/>
      <c r="F432" s="158"/>
      <c r="G432" s="194">
        <f t="shared" ref="G432:G441" si="223">IF(G417=0,"",G418/G417-1)</f>
        <v>-6.3829787234042534E-2</v>
      </c>
      <c r="H432" s="158"/>
      <c r="I432" s="191"/>
      <c r="J432" s="192"/>
      <c r="K432" s="16">
        <v>2015</v>
      </c>
      <c r="L432" s="164">
        <f>IF(L417=0,"",L418/L417-1)</f>
        <v>-2.1084204736942502E-2</v>
      </c>
      <c r="M432" s="164">
        <f>IF(M417=0,"",M418/M417-1)</f>
        <v>-1.9721956861995293E-2</v>
      </c>
      <c r="N432" s="158"/>
      <c r="O432" s="147"/>
      <c r="P432" s="179"/>
      <c r="Q432" s="104">
        <v>2015</v>
      </c>
      <c r="R432" s="195">
        <f t="shared" ref="R432:S432" si="224">IF(R417="","",IF(R417=0,"",R418/R417-1))</f>
        <v>4.5660054030993047E-2</v>
      </c>
      <c r="S432" s="195">
        <f t="shared" si="224"/>
        <v>4.7115182442868608E-2</v>
      </c>
      <c r="T432" s="158"/>
      <c r="U432" s="147"/>
    </row>
    <row r="433" spans="3:21" x14ac:dyDescent="0.2">
      <c r="C433" s="179"/>
      <c r="D433" s="61">
        <v>2016</v>
      </c>
      <c r="E433" s="158"/>
      <c r="F433" s="158"/>
      <c r="G433" s="194">
        <f t="shared" si="223"/>
        <v>-4.5454545454545414E-2</v>
      </c>
      <c r="H433" s="158"/>
      <c r="I433" s="191"/>
      <c r="J433" s="192"/>
      <c r="K433" s="16">
        <v>2016</v>
      </c>
      <c r="L433" s="164">
        <f t="shared" ref="L433:M433" si="225">IF(L418=0,"",L419/L418-1)</f>
        <v>8.9858411797065774E-3</v>
      </c>
      <c r="M433" s="164">
        <f t="shared" si="225"/>
        <v>2.6090061412793464E-3</v>
      </c>
      <c r="N433" s="158"/>
      <c r="O433" s="147"/>
      <c r="P433" s="179"/>
      <c r="Q433" s="104">
        <v>2016</v>
      </c>
      <c r="R433" s="195">
        <f t="shared" ref="R433:S433" si="226">IF(R418="","",IF(R418=0,"",R419/R418-1))</f>
        <v>5.7032785997787716E-2</v>
      </c>
      <c r="S433" s="195">
        <f t="shared" si="226"/>
        <v>5.035229214800685E-2</v>
      </c>
      <c r="T433" s="158"/>
      <c r="U433" s="147"/>
    </row>
    <row r="434" spans="3:21" x14ac:dyDescent="0.2">
      <c r="C434" s="179"/>
      <c r="D434" s="61">
        <v>2017</v>
      </c>
      <c r="E434" s="158"/>
      <c r="F434" s="158"/>
      <c r="G434" s="194">
        <f t="shared" si="223"/>
        <v>4.7619047619047672E-2</v>
      </c>
      <c r="H434" s="158"/>
      <c r="I434" s="191"/>
      <c r="J434" s="192"/>
      <c r="K434" s="16">
        <v>2017</v>
      </c>
      <c r="L434" s="164">
        <f t="shared" ref="L434:M435" si="227">IF(L419=0,"",L420/L419-1)</f>
        <v>-1.2366718495191109E-2</v>
      </c>
      <c r="M434" s="164">
        <f t="shared" si="227"/>
        <v>1.1464972945525176E-3</v>
      </c>
      <c r="N434" s="158"/>
      <c r="O434" s="147"/>
      <c r="P434" s="179"/>
      <c r="Q434" s="104">
        <v>2017</v>
      </c>
      <c r="R434" s="195">
        <f t="shared" ref="R434:S434" si="228">IF(R419="","",IF(R419=0,"",R420/R419-1))</f>
        <v>-5.7259140381773155E-2</v>
      </c>
      <c r="S434" s="195">
        <f t="shared" si="228"/>
        <v>-4.4360161673381637E-2</v>
      </c>
      <c r="T434" s="158"/>
      <c r="U434" s="147"/>
    </row>
    <row r="435" spans="3:21" x14ac:dyDescent="0.2">
      <c r="C435" s="179"/>
      <c r="D435" s="61">
        <v>2018</v>
      </c>
      <c r="E435" s="158"/>
      <c r="F435" s="158"/>
      <c r="G435" s="194">
        <f t="shared" si="223"/>
        <v>0</v>
      </c>
      <c r="H435" s="158"/>
      <c r="I435" s="191"/>
      <c r="J435" s="192"/>
      <c r="K435" s="16">
        <v>2018</v>
      </c>
      <c r="L435" s="164"/>
      <c r="M435" s="164">
        <f t="shared" si="227"/>
        <v>-3.147329477747296E-2</v>
      </c>
      <c r="N435" s="158"/>
      <c r="O435" s="147"/>
      <c r="P435" s="179"/>
      <c r="Q435" s="104">
        <v>2018</v>
      </c>
      <c r="R435" s="195"/>
      <c r="S435" s="195">
        <f t="shared" ref="S435" si="229">IF(S420="","",IF(S420=0,"",S421/S420-1))</f>
        <v>-3.1473294777472849E-2</v>
      </c>
      <c r="T435" s="158"/>
      <c r="U435" s="147"/>
    </row>
    <row r="436" spans="3:21" x14ac:dyDescent="0.2">
      <c r="C436" s="179"/>
      <c r="D436" s="61">
        <v>2019</v>
      </c>
      <c r="E436" s="158"/>
      <c r="F436" s="158"/>
      <c r="G436" s="194">
        <f t="shared" si="223"/>
        <v>0</v>
      </c>
      <c r="H436" s="158"/>
      <c r="I436" s="191"/>
      <c r="J436" s="192"/>
      <c r="K436" s="16">
        <v>2019</v>
      </c>
      <c r="L436" s="164" t="str">
        <f t="shared" ref="L436:M436" si="230">IF(L421=0,"",L422/L421-1)</f>
        <v/>
      </c>
      <c r="M436" s="164">
        <f t="shared" si="230"/>
        <v>-2.3043413241539468E-2</v>
      </c>
      <c r="N436" s="158"/>
      <c r="O436" s="147"/>
      <c r="P436" s="179"/>
      <c r="Q436" s="104">
        <v>2019</v>
      </c>
      <c r="R436" s="195" t="str">
        <f t="shared" ref="R436:S436" si="231">IF(R421="","",IF(R421=0,"",R422/R421-1))</f>
        <v/>
      </c>
      <c r="S436" s="195">
        <f t="shared" si="231"/>
        <v>-2.3043413241539468E-2</v>
      </c>
      <c r="T436" s="158"/>
      <c r="U436" s="147"/>
    </row>
    <row r="437" spans="3:21" x14ac:dyDescent="0.2">
      <c r="C437" s="179"/>
      <c r="D437" s="61">
        <v>2020</v>
      </c>
      <c r="E437" s="158"/>
      <c r="F437" s="158"/>
      <c r="G437" s="194">
        <f t="shared" si="223"/>
        <v>0</v>
      </c>
      <c r="H437" s="158"/>
      <c r="I437" s="191"/>
      <c r="J437" s="192"/>
      <c r="K437" s="16">
        <v>2020</v>
      </c>
      <c r="L437" s="164" t="str">
        <f t="shared" ref="L437:M437" si="232">IF(L422=0,"",L423/L422-1)</f>
        <v/>
      </c>
      <c r="M437" s="164">
        <f t="shared" si="232"/>
        <v>-1.5741825605124271E-2</v>
      </c>
      <c r="N437" s="158"/>
      <c r="O437" s="147"/>
      <c r="P437" s="179"/>
      <c r="Q437" s="104">
        <v>2020</v>
      </c>
      <c r="R437" s="195" t="str">
        <f t="shared" ref="R437:S437" si="233">IF(R422="","",IF(R422=0,"",R423/R422-1))</f>
        <v/>
      </c>
      <c r="S437" s="195">
        <f t="shared" si="233"/>
        <v>-1.5741825605124271E-2</v>
      </c>
      <c r="T437" s="158"/>
      <c r="U437" s="147"/>
    </row>
    <row r="438" spans="3:21" x14ac:dyDescent="0.2">
      <c r="C438" s="179"/>
      <c r="D438" s="61">
        <v>2021</v>
      </c>
      <c r="E438" s="158"/>
      <c r="F438" s="158"/>
      <c r="G438" s="194">
        <f t="shared" si="223"/>
        <v>0</v>
      </c>
      <c r="H438" s="158"/>
      <c r="I438" s="191"/>
      <c r="J438" s="192"/>
      <c r="K438" s="16">
        <v>2021</v>
      </c>
      <c r="L438" s="164" t="str">
        <f t="shared" ref="L438:M438" si="234">IF(L423=0,"",L424/L423-1)</f>
        <v/>
      </c>
      <c r="M438" s="164">
        <f t="shared" si="234"/>
        <v>-9.0988838014427476E-3</v>
      </c>
      <c r="N438" s="158"/>
      <c r="O438" s="147"/>
      <c r="P438" s="179"/>
      <c r="Q438" s="104">
        <v>2021</v>
      </c>
      <c r="R438" s="195" t="str">
        <f t="shared" ref="R438:S438" si="235">IF(R423="","",IF(R423=0,"",R424/R423-1))</f>
        <v/>
      </c>
      <c r="S438" s="195">
        <f t="shared" si="235"/>
        <v>-9.0988838014426365E-3</v>
      </c>
      <c r="T438" s="158"/>
      <c r="U438" s="147"/>
    </row>
    <row r="439" spans="3:21" x14ac:dyDescent="0.2">
      <c r="C439" s="179"/>
      <c r="D439" s="61">
        <v>2022</v>
      </c>
      <c r="E439" s="158"/>
      <c r="F439" s="158"/>
      <c r="G439" s="194">
        <f t="shared" si="223"/>
        <v>0</v>
      </c>
      <c r="H439" s="158"/>
      <c r="I439" s="191"/>
      <c r="J439" s="192"/>
      <c r="K439" s="16">
        <v>2022</v>
      </c>
      <c r="L439" s="164" t="str">
        <f t="shared" ref="L439:M439" si="236">IF(L424=0,"",L425/L424-1)</f>
        <v/>
      </c>
      <c r="M439" s="164">
        <f t="shared" si="236"/>
        <v>-7.2541822654816901E-3</v>
      </c>
      <c r="N439" s="158"/>
      <c r="O439" s="147"/>
      <c r="P439" s="179"/>
      <c r="Q439" s="104">
        <v>2022</v>
      </c>
      <c r="R439" s="195" t="str">
        <f t="shared" ref="R439:S439" si="237">IF(R424="","",IF(R424=0,"",R425/R424-1))</f>
        <v/>
      </c>
      <c r="S439" s="195">
        <f t="shared" si="237"/>
        <v>-7.2541822654818011E-3</v>
      </c>
      <c r="T439" s="158"/>
      <c r="U439" s="147"/>
    </row>
    <row r="440" spans="3:21" x14ac:dyDescent="0.2">
      <c r="C440" s="179"/>
      <c r="D440" s="61">
        <v>2023</v>
      </c>
      <c r="E440" s="158"/>
      <c r="F440" s="158"/>
      <c r="G440" s="194">
        <f t="shared" si="223"/>
        <v>0</v>
      </c>
      <c r="H440" s="158"/>
      <c r="I440" s="191"/>
      <c r="J440" s="192"/>
      <c r="K440" s="16">
        <v>2023</v>
      </c>
      <c r="L440" s="164" t="str">
        <f t="shared" ref="L440:M440" si="238">IF(L425=0,"",L426/L425-1)</f>
        <v/>
      </c>
      <c r="M440" s="164">
        <f t="shared" si="238"/>
        <v>-7.6737479047371826E-3</v>
      </c>
      <c r="N440" s="158"/>
      <c r="O440" s="147"/>
      <c r="P440" s="179"/>
      <c r="Q440" s="104">
        <v>2023</v>
      </c>
      <c r="R440" s="195" t="str">
        <f t="shared" ref="R440:S440" si="239">IF(R425="","",IF(R425=0,"",R426/R425-1))</f>
        <v/>
      </c>
      <c r="S440" s="195">
        <f t="shared" si="239"/>
        <v>-7.6737479047371826E-3</v>
      </c>
      <c r="T440" s="158"/>
      <c r="U440" s="147"/>
    </row>
    <row r="441" spans="3:21" x14ac:dyDescent="0.2">
      <c r="C441" s="179"/>
      <c r="D441" s="61">
        <v>2024</v>
      </c>
      <c r="E441" s="158"/>
      <c r="F441" s="158"/>
      <c r="G441" s="194">
        <f t="shared" si="223"/>
        <v>0</v>
      </c>
      <c r="H441" s="158"/>
      <c r="I441" s="196">
        <f>IF(I428=0,"",G423/I428-1)</f>
        <v>-0.10204081632653061</v>
      </c>
      <c r="J441" s="192"/>
      <c r="K441" s="16">
        <v>2024</v>
      </c>
      <c r="L441" s="164" t="str">
        <f t="shared" ref="L441:M441" si="240">IF(L426=0,"",L427/L426-1)</f>
        <v/>
      </c>
      <c r="M441" s="164">
        <f t="shared" si="240"/>
        <v>-2.9016161125214879E-3</v>
      </c>
      <c r="N441" s="158"/>
      <c r="O441" s="167">
        <f>IF(O428=0,"",M423/O428-1)</f>
        <v>-9.8036378660861456E-2</v>
      </c>
      <c r="P441" s="179"/>
      <c r="Q441" s="104">
        <v>2024</v>
      </c>
      <c r="R441" s="195" t="str">
        <f t="shared" ref="R441:S441" si="241">IF(R426="","",IF(R426=0,"",R427/R426-1))</f>
        <v/>
      </c>
      <c r="S441" s="195">
        <f t="shared" si="241"/>
        <v>-2.9016161125215989E-3</v>
      </c>
      <c r="T441" s="158"/>
      <c r="U441" s="167">
        <f>IF(U428=0,"",S423/U428-1)</f>
        <v>4.4594874004044716E-3</v>
      </c>
    </row>
    <row r="442" spans="3:21" ht="26.25" thickBot="1" x14ac:dyDescent="0.25">
      <c r="C442" s="142"/>
      <c r="D442" s="197" t="s">
        <v>41</v>
      </c>
      <c r="E442" s="168"/>
      <c r="F442" s="168"/>
      <c r="G442" s="198">
        <f>IF(G416=0,"",(G427/G416)^(1/($D427-$D416-1))-1)</f>
        <v>-1.656664689435805E-2</v>
      </c>
      <c r="H442" s="168"/>
      <c r="I442" s="199" t="s">
        <v>56</v>
      </c>
      <c r="J442" s="171"/>
      <c r="K442" s="172" t="str">
        <f t="shared" ref="K442" si="242">D442</f>
        <v>Geometric Mean</v>
      </c>
      <c r="L442" s="173">
        <f>IF(L416=0,"",(L420/L416)^(1/($D420-$D416-1))-1)</f>
        <v>-2.4969388717291596E-2</v>
      </c>
      <c r="M442" s="173">
        <f>IF(M416=0,"",(M427/M416)^(1/($D427-$D416-1))-1)</f>
        <v>-1.6657691263040952E-2</v>
      </c>
      <c r="N442" s="168"/>
      <c r="O442" s="174" t="s">
        <v>56</v>
      </c>
      <c r="P442" s="142"/>
      <c r="Q442" s="224" t="str">
        <f t="shared" ref="Q442" si="243">K442</f>
        <v>Geometric Mean</v>
      </c>
      <c r="R442" s="173">
        <f>IF(R416="","",IF(R416=0,"",(R420/R416)^(1/($D420-$D416-1))-1))</f>
        <v>3.0865027803247624E-2</v>
      </c>
      <c r="S442" s="173">
        <f>IF(S416="","",IF(S416=0,"",(S427/S416)^(1/($D427-$D416-1))-1))</f>
        <v>-9.25780769945872E-5</v>
      </c>
      <c r="T442" s="168"/>
      <c r="U442" s="174" t="s">
        <v>56</v>
      </c>
    </row>
    <row r="443" spans="3:21" ht="13.5" thickBot="1" x14ac:dyDescent="0.25"/>
    <row r="444" spans="3:21" x14ac:dyDescent="0.2">
      <c r="C444" s="3"/>
      <c r="D444" s="4" t="s">
        <v>28</v>
      </c>
      <c r="E444" s="4"/>
      <c r="F444" s="269" t="s">
        <v>68</v>
      </c>
      <c r="G444" s="270"/>
      <c r="H444" s="270"/>
      <c r="I444" s="271"/>
    </row>
    <row r="445" spans="3:21" ht="26.25" thickBot="1" x14ac:dyDescent="0.25">
      <c r="C445" s="142"/>
      <c r="D445" s="8" t="s">
        <v>55</v>
      </c>
      <c r="E445" s="15"/>
      <c r="F445" s="254"/>
      <c r="G445" s="255"/>
      <c r="H445" s="255"/>
      <c r="I445" s="43"/>
    </row>
    <row r="446" spans="3:21" x14ac:dyDescent="0.2">
      <c r="C446" s="15" t="s">
        <v>32</v>
      </c>
      <c r="D446" s="16">
        <v>2013</v>
      </c>
      <c r="E446" s="179"/>
      <c r="F446" s="48" t="str">
        <f>$F$73</f>
        <v>Actual</v>
      </c>
      <c r="G446" s="71">
        <v>5297782.5761775738</v>
      </c>
      <c r="H446" s="145"/>
      <c r="I446" s="200"/>
    </row>
    <row r="447" spans="3:21" x14ac:dyDescent="0.2">
      <c r="C447" s="15" t="s">
        <v>32</v>
      </c>
      <c r="D447" s="16">
        <v>2014</v>
      </c>
      <c r="E447" s="179"/>
      <c r="F447" s="52" t="str">
        <f>$F$74</f>
        <v>Actual</v>
      </c>
      <c r="G447" s="71">
        <v>5037228.2437923569</v>
      </c>
      <c r="H447" s="145"/>
      <c r="I447" s="65"/>
    </row>
    <row r="448" spans="3:21" x14ac:dyDescent="0.2">
      <c r="C448" s="15" t="s">
        <v>32</v>
      </c>
      <c r="D448" s="16">
        <v>2015</v>
      </c>
      <c r="E448" s="179"/>
      <c r="F448" s="52" t="str">
        <f>$F$75</f>
        <v>Actual</v>
      </c>
      <c r="G448" s="71">
        <v>4961604.6177631784</v>
      </c>
      <c r="H448" s="145"/>
      <c r="I448" s="147"/>
    </row>
    <row r="449" spans="3:21" x14ac:dyDescent="0.2">
      <c r="C449" s="15" t="s">
        <v>32</v>
      </c>
      <c r="D449" s="16">
        <v>2016</v>
      </c>
      <c r="E449" s="179"/>
      <c r="F449" s="52" t="str">
        <f>$F$76</f>
        <v>Actual</v>
      </c>
      <c r="G449" s="71">
        <v>5040440.862003549</v>
      </c>
      <c r="H449" s="145"/>
      <c r="I449" s="65"/>
    </row>
    <row r="450" spans="3:21" x14ac:dyDescent="0.2">
      <c r="C450" s="15" t="s">
        <v>32</v>
      </c>
      <c r="D450" s="16">
        <v>2017</v>
      </c>
      <c r="E450" s="179"/>
      <c r="F450" s="52" t="str">
        <f>$F$77</f>
        <v>Actual</v>
      </c>
      <c r="G450" s="71">
        <v>4991727.1137072556</v>
      </c>
      <c r="H450" s="145"/>
      <c r="I450" s="147"/>
    </row>
    <row r="451" spans="3:21" x14ac:dyDescent="0.2">
      <c r="C451" s="15" t="s">
        <v>34</v>
      </c>
      <c r="D451" s="16">
        <v>2018</v>
      </c>
      <c r="E451" s="179"/>
      <c r="F451" s="52" t="str">
        <f>$F$78</f>
        <v>Forecast</v>
      </c>
      <c r="G451" s="109">
        <v>4775971.0838546734</v>
      </c>
      <c r="H451" s="145"/>
      <c r="I451" s="147"/>
    </row>
    <row r="452" spans="3:21" x14ac:dyDescent="0.2">
      <c r="C452" s="15" t="s">
        <v>34</v>
      </c>
      <c r="D452" s="16">
        <v>2019</v>
      </c>
      <c r="E452" s="179"/>
      <c r="F452" s="52" t="str">
        <f>$F$79</f>
        <v>Forecast</v>
      </c>
      <c r="G452" s="109">
        <v>4706855.1608740045</v>
      </c>
      <c r="H452" s="145"/>
      <c r="I452" s="147"/>
    </row>
    <row r="453" spans="3:21" x14ac:dyDescent="0.2">
      <c r="C453" s="15" t="s">
        <v>36</v>
      </c>
      <c r="D453" s="16">
        <v>2020</v>
      </c>
      <c r="E453" s="179"/>
      <c r="F453" s="52" t="str">
        <f>$F$80</f>
        <v>Forecast</v>
      </c>
      <c r="G453" s="109">
        <v>4670712.8761958033</v>
      </c>
      <c r="H453" s="145"/>
      <c r="I453" s="147"/>
    </row>
    <row r="454" spans="3:21" x14ac:dyDescent="0.2">
      <c r="C454" s="15" t="s">
        <v>36</v>
      </c>
      <c r="D454" s="16">
        <v>2021</v>
      </c>
      <c r="E454" s="179"/>
      <c r="F454" s="52" t="str">
        <f>$F$81</f>
        <v>Forecast</v>
      </c>
      <c r="G454" s="109">
        <v>4646613.4852251606</v>
      </c>
      <c r="H454" s="145"/>
      <c r="I454" s="147"/>
    </row>
    <row r="455" spans="3:21" x14ac:dyDescent="0.2">
      <c r="C455" s="15" t="s">
        <v>36</v>
      </c>
      <c r="D455" s="16">
        <v>2022</v>
      </c>
      <c r="E455" s="179"/>
      <c r="F455" s="52" t="str">
        <f>$F$82</f>
        <v>Forecast</v>
      </c>
      <c r="G455" s="109">
        <v>4630772.5143226301</v>
      </c>
      <c r="H455" s="145"/>
      <c r="I455" s="147"/>
    </row>
    <row r="456" spans="3:21" x14ac:dyDescent="0.2">
      <c r="C456" s="15" t="s">
        <v>36</v>
      </c>
      <c r="D456" s="16">
        <v>2023</v>
      </c>
      <c r="E456" s="179"/>
      <c r="F456" s="52" t="str">
        <f>$F$83</f>
        <v>Forecast</v>
      </c>
      <c r="G456" s="109">
        <v>4613066.1367663881</v>
      </c>
      <c r="H456" s="145"/>
      <c r="I456" s="147"/>
    </row>
    <row r="457" spans="3:21" ht="13.5" thickBot="1" x14ac:dyDescent="0.25">
      <c r="C457" s="22" t="s">
        <v>36</v>
      </c>
      <c r="D457" s="23">
        <v>2024</v>
      </c>
      <c r="E457" s="142"/>
      <c r="F457" s="53" t="str">
        <f>$F$84</f>
        <v>Forecast</v>
      </c>
      <c r="G457" s="110">
        <v>4616689.523082532</v>
      </c>
      <c r="H457" s="150"/>
      <c r="I457" s="152"/>
    </row>
    <row r="458" spans="3:21" ht="13.5" thickBot="1" x14ac:dyDescent="0.25">
      <c r="Q458" s="168"/>
      <c r="R458" s="168"/>
      <c r="S458" s="168"/>
      <c r="T458" s="168"/>
      <c r="U458" s="168"/>
    </row>
    <row r="459" spans="3:21" x14ac:dyDescent="0.2">
      <c r="C459" s="3"/>
      <c r="D459" s="4" t="s">
        <v>28</v>
      </c>
      <c r="E459" s="4"/>
      <c r="F459" s="269" t="s">
        <v>15</v>
      </c>
      <c r="G459" s="270"/>
      <c r="H459" s="270"/>
      <c r="I459" s="271"/>
      <c r="K459" s="276" t="str">
        <f>IF(ISBLANK(N412),"",CONCATENATE("Demand (",N412,")"))</f>
        <v>Demand (kVA)</v>
      </c>
      <c r="L459" s="277"/>
      <c r="M459" s="277"/>
      <c r="N459" s="277"/>
      <c r="O459" s="278"/>
      <c r="Q459" s="261" t="str">
        <f>CONCATENATE("Demand (",N412,") per ",LEFT(F414,LEN(F414)-1))</f>
        <v>Demand (kVA) per Customer</v>
      </c>
      <c r="R459" s="262"/>
      <c r="S459" s="262"/>
      <c r="T459" s="262"/>
      <c r="U459" s="263"/>
    </row>
    <row r="460" spans="3:21" ht="39" thickBot="1" x14ac:dyDescent="0.25">
      <c r="C460" s="142"/>
      <c r="D460" s="8" t="s">
        <v>55</v>
      </c>
      <c r="E460" s="15"/>
      <c r="F460" s="254"/>
      <c r="G460" s="255"/>
      <c r="H460" s="255"/>
      <c r="I460" s="43"/>
      <c r="K460" s="11"/>
      <c r="L460" s="12" t="s">
        <v>30</v>
      </c>
      <c r="M460" s="12" t="s">
        <v>31</v>
      </c>
      <c r="N460" s="13"/>
      <c r="O460" s="14" t="str">
        <f>M460</f>
        <v>Weather-normalized</v>
      </c>
      <c r="Q460" s="44"/>
      <c r="R460" s="12" t="str">
        <f>L460</f>
        <v>Actual (Weather actual)</v>
      </c>
      <c r="S460" s="12" t="str">
        <f>M460</f>
        <v>Weather-normalized</v>
      </c>
      <c r="T460" s="12"/>
      <c r="U460" s="63" t="str">
        <f>O460</f>
        <v>Weather-normalized</v>
      </c>
    </row>
    <row r="461" spans="3:21" x14ac:dyDescent="0.2">
      <c r="C461" s="15" t="s">
        <v>32</v>
      </c>
      <c r="D461" s="16">
        <v>2013</v>
      </c>
      <c r="E461" s="179"/>
      <c r="F461" s="48" t="str">
        <f>$F$73</f>
        <v>Actual</v>
      </c>
      <c r="G461" s="64">
        <v>25251423.383076243</v>
      </c>
      <c r="H461" s="145" t="s">
        <v>56</v>
      </c>
      <c r="I461" s="200"/>
      <c r="K461" s="48" t="str">
        <f>$F$73</f>
        <v>Actual</v>
      </c>
      <c r="L461" s="71">
        <v>5493793.7133736834</v>
      </c>
      <c r="M461" s="71">
        <v>5485573.6715030363</v>
      </c>
      <c r="N461" s="51" t="str">
        <f>N416</f>
        <v/>
      </c>
      <c r="O461" s="200"/>
      <c r="Q461" s="48" t="str">
        <f>$F$73</f>
        <v>Actual</v>
      </c>
      <c r="R461" s="182">
        <f>IF(G416=0,"",L461/G416)</f>
        <v>105649.87910334006</v>
      </c>
      <c r="S461" s="225">
        <f t="shared" ref="S461:S472" si="244">IF(G416=0,"",M461/G416)</f>
        <v>105491.80137505839</v>
      </c>
      <c r="T461" s="144" t="str">
        <f>N461</f>
        <v/>
      </c>
      <c r="U461" s="179" t="str">
        <f>IF(T461="","",IF(I461=0,"",O461/I461))</f>
        <v/>
      </c>
    </row>
    <row r="462" spans="3:21" x14ac:dyDescent="0.2">
      <c r="C462" s="15" t="s">
        <v>32</v>
      </c>
      <c r="D462" s="16">
        <v>2014</v>
      </c>
      <c r="E462" s="179"/>
      <c r="F462" s="52" t="str">
        <f>$F$74</f>
        <v>Actual</v>
      </c>
      <c r="G462" s="64">
        <v>23989998.647027541</v>
      </c>
      <c r="H462" s="145"/>
      <c r="I462" s="65"/>
      <c r="K462" s="52" t="str">
        <f>$F$74</f>
        <v>Actual</v>
      </c>
      <c r="L462" s="71">
        <v>5177345.8212214531</v>
      </c>
      <c r="M462" s="71">
        <v>5159659.8161504772</v>
      </c>
      <c r="N462" s="51"/>
      <c r="O462" s="65"/>
      <c r="Q462" s="52" t="str">
        <f>$F$74</f>
        <v>Actual</v>
      </c>
      <c r="R462" s="182">
        <f>IF(G417=0,"",L462/G417)</f>
        <v>110156.29406854155</v>
      </c>
      <c r="S462" s="225">
        <f t="shared" si="244"/>
        <v>109779.99608830802</v>
      </c>
      <c r="T462" s="144"/>
      <c r="U462" s="179" t="str">
        <f t="shared" ref="U462:U472" si="245">IF(T462="","",IF(I462=0,"",O462/I462))</f>
        <v/>
      </c>
    </row>
    <row r="463" spans="3:21" x14ac:dyDescent="0.2">
      <c r="C463" s="15" t="s">
        <v>32</v>
      </c>
      <c r="D463" s="16">
        <v>2015</v>
      </c>
      <c r="E463" s="179"/>
      <c r="F463" s="52" t="str">
        <f>$F$75</f>
        <v>Actual</v>
      </c>
      <c r="G463" s="64">
        <v>27721665.239260878</v>
      </c>
      <c r="H463" s="145" t="s">
        <v>57</v>
      </c>
      <c r="I463" s="201">
        <v>29054341</v>
      </c>
      <c r="K463" s="52" t="str">
        <f>$F$75</f>
        <v>Actual</v>
      </c>
      <c r="L463" s="71">
        <v>5090546.9745429363</v>
      </c>
      <c r="M463" s="71">
        <v>5080087.8812130503</v>
      </c>
      <c r="N463" s="145" t="s">
        <v>57</v>
      </c>
      <c r="O463" s="183">
        <v>5305029.569195278</v>
      </c>
      <c r="Q463" s="52" t="str">
        <f>$F$75</f>
        <v>Actual</v>
      </c>
      <c r="R463" s="182">
        <f>IF(G418=0,"",L463/G418)</f>
        <v>115694.24942143037</v>
      </c>
      <c r="S463" s="225">
        <f t="shared" si="244"/>
        <v>115456.54275484206</v>
      </c>
      <c r="T463" s="144" t="str">
        <f t="shared" ref="T463:T472" si="246">N463</f>
        <v>Board-approved</v>
      </c>
      <c r="U463" s="227">
        <f>O463/I418</f>
        <v>108265.90957541384</v>
      </c>
    </row>
    <row r="464" spans="3:21" x14ac:dyDescent="0.2">
      <c r="C464" s="15" t="s">
        <v>32</v>
      </c>
      <c r="D464" s="16">
        <v>2016</v>
      </c>
      <c r="E464" s="179"/>
      <c r="F464" s="52" t="str">
        <f>$F$76</f>
        <v>Actual</v>
      </c>
      <c r="G464" s="64">
        <v>29318163.263671201</v>
      </c>
      <c r="H464" s="145"/>
      <c r="I464" s="65"/>
      <c r="K464" s="52" t="str">
        <f>$F$76</f>
        <v>Actual</v>
      </c>
      <c r="L464" s="71">
        <v>5170992.2849751087</v>
      </c>
      <c r="M464" s="71">
        <v>5122203.4471320789</v>
      </c>
      <c r="N464" s="51"/>
      <c r="O464" s="65"/>
      <c r="Q464" s="52" t="str">
        <f>$F$76</f>
        <v>Actual</v>
      </c>
      <c r="R464" s="182">
        <f>IF(G419=0,"",L464/G419)</f>
        <v>123118.86392797877</v>
      </c>
      <c r="S464" s="225">
        <f t="shared" si="244"/>
        <v>121957.22493171616</v>
      </c>
      <c r="T464" s="144"/>
      <c r="U464" s="179"/>
    </row>
    <row r="465" spans="3:21" x14ac:dyDescent="0.2">
      <c r="C465" s="15" t="s">
        <v>32</v>
      </c>
      <c r="D465" s="16">
        <v>2017</v>
      </c>
      <c r="E465" s="179"/>
      <c r="F465" s="52" t="str">
        <f>$F$77</f>
        <v>Actual</v>
      </c>
      <c r="G465" s="64">
        <v>31351056.149178162</v>
      </c>
      <c r="H465" s="145" t="s">
        <v>56</v>
      </c>
      <c r="I465" s="147"/>
      <c r="K465" s="52" t="str">
        <f>$F$77</f>
        <v>Actual</v>
      </c>
      <c r="L465" s="71">
        <v>5113056.6143066781</v>
      </c>
      <c r="M465" s="71">
        <v>5134769.4280958641</v>
      </c>
      <c r="N465" s="51" t="str">
        <f>N420</f>
        <v/>
      </c>
      <c r="O465" s="147"/>
      <c r="Q465" s="52" t="str">
        <f>$F$77</f>
        <v>Actual</v>
      </c>
      <c r="R465" s="182">
        <f>IF(G420=0,"",L465/G420)</f>
        <v>116205.8321433336</v>
      </c>
      <c r="S465" s="225">
        <f t="shared" si="244"/>
        <v>116699.30518399691</v>
      </c>
      <c r="T465" s="144" t="str">
        <f t="shared" si="246"/>
        <v/>
      </c>
      <c r="U465" s="179" t="str">
        <f t="shared" si="245"/>
        <v/>
      </c>
    </row>
    <row r="466" spans="3:21" x14ac:dyDescent="0.2">
      <c r="C466" s="15" t="s">
        <v>34</v>
      </c>
      <c r="D466" s="16">
        <v>2018</v>
      </c>
      <c r="E466" s="179"/>
      <c r="F466" s="52" t="str">
        <f>$F$78</f>
        <v>Forecast</v>
      </c>
      <c r="G466" s="100">
        <v>31915698.768042874</v>
      </c>
      <c r="H466" s="145" t="s">
        <v>56</v>
      </c>
      <c r="I466" s="147"/>
      <c r="K466" s="52" t="str">
        <f>$F$78</f>
        <v>Forecast</v>
      </c>
      <c r="L466" s="71"/>
      <c r="M466" s="71">
        <v>4897234.8293901375</v>
      </c>
      <c r="N466" s="51" t="str">
        <f>N421</f>
        <v/>
      </c>
      <c r="O466" s="147"/>
      <c r="Q466" s="52" t="str">
        <f>$F$78</f>
        <v>Forecast</v>
      </c>
      <c r="R466" s="182"/>
      <c r="S466" s="225">
        <f t="shared" si="244"/>
        <v>111300.79157704859</v>
      </c>
      <c r="T466" s="144" t="str">
        <f t="shared" si="246"/>
        <v/>
      </c>
      <c r="U466" s="179" t="str">
        <f t="shared" si="245"/>
        <v/>
      </c>
    </row>
    <row r="467" spans="3:21" x14ac:dyDescent="0.2">
      <c r="C467" s="15" t="s">
        <v>34</v>
      </c>
      <c r="D467" s="16">
        <v>2019</v>
      </c>
      <c r="E467" s="179"/>
      <c r="F467" s="52" t="str">
        <f>$F$79</f>
        <v>Forecast</v>
      </c>
      <c r="G467" s="100">
        <v>32812358.652614232</v>
      </c>
      <c r="H467" s="145" t="s">
        <v>56</v>
      </c>
      <c r="I467" s="147"/>
      <c r="K467" s="52" t="str">
        <f>$F$79</f>
        <v>Forecast</v>
      </c>
      <c r="L467" s="72"/>
      <c r="M467" s="219">
        <v>4826373.8548222212</v>
      </c>
      <c r="N467" s="51" t="str">
        <f>N422</f>
        <v/>
      </c>
      <c r="O467" s="147"/>
      <c r="Q467" s="52" t="str">
        <f>$F$79</f>
        <v>Forecast</v>
      </c>
      <c r="R467" s="158"/>
      <c r="S467" s="225">
        <f t="shared" si="244"/>
        <v>109690.3148823232</v>
      </c>
      <c r="T467" s="144" t="str">
        <f t="shared" si="246"/>
        <v/>
      </c>
      <c r="U467" s="179" t="str">
        <f t="shared" si="245"/>
        <v/>
      </c>
    </row>
    <row r="468" spans="3:21" x14ac:dyDescent="0.2">
      <c r="C468" s="15" t="s">
        <v>36</v>
      </c>
      <c r="D468" s="16">
        <v>2020</v>
      </c>
      <c r="E468" s="179"/>
      <c r="F468" s="52" t="str">
        <f>$F$80</f>
        <v>Forecast</v>
      </c>
      <c r="G468" s="100">
        <v>33795037.94311551</v>
      </c>
      <c r="H468" s="145"/>
      <c r="I468" s="147"/>
      <c r="K468" s="52" t="str">
        <f>$F$80</f>
        <v>Forecast</v>
      </c>
      <c r="L468" s="72"/>
      <c r="M468" s="219">
        <v>4789334.1530845584</v>
      </c>
      <c r="N468" s="51"/>
      <c r="O468" s="147"/>
      <c r="Q468" s="52" t="str">
        <f>$F$80</f>
        <v>Forecast</v>
      </c>
      <c r="R468" s="158"/>
      <c r="S468" s="225">
        <f t="shared" si="244"/>
        <v>108848.50347919451</v>
      </c>
      <c r="T468" s="144"/>
      <c r="U468" s="179"/>
    </row>
    <row r="469" spans="3:21" x14ac:dyDescent="0.2">
      <c r="C469" s="15" t="s">
        <v>36</v>
      </c>
      <c r="D469" s="16">
        <v>2021</v>
      </c>
      <c r="E469" s="179"/>
      <c r="F469" s="52" t="str">
        <f>$F$81</f>
        <v>Forecast</v>
      </c>
      <c r="G469" s="100">
        <v>34823820.579369225</v>
      </c>
      <c r="H469" s="145"/>
      <c r="I469" s="147"/>
      <c r="K469" s="52" t="str">
        <f>$F$81</f>
        <v>Forecast</v>
      </c>
      <c r="L469" s="72"/>
      <c r="M469" s="219">
        <v>4764613.7450122973</v>
      </c>
      <c r="N469" s="51"/>
      <c r="O469" s="147"/>
      <c r="Q469" s="52" t="str">
        <f>$F$81</f>
        <v>Forecast</v>
      </c>
      <c r="R469" s="158"/>
      <c r="S469" s="225">
        <f t="shared" si="244"/>
        <v>108286.67602300676</v>
      </c>
      <c r="T469" s="144"/>
      <c r="U469" s="179"/>
    </row>
    <row r="470" spans="3:21" x14ac:dyDescent="0.2">
      <c r="C470" s="15" t="s">
        <v>36</v>
      </c>
      <c r="D470" s="16">
        <v>2022</v>
      </c>
      <c r="E470" s="179"/>
      <c r="F470" s="52" t="str">
        <f>$F$82</f>
        <v>Forecast</v>
      </c>
      <c r="G470" s="100">
        <v>35638447.356322706</v>
      </c>
      <c r="H470" s="145"/>
      <c r="I470" s="147"/>
      <c r="K470" s="52" t="str">
        <f>$F$82</f>
        <v>Forecast</v>
      </c>
      <c r="L470" s="72"/>
      <c r="M470" s="219">
        <v>4748365.9761502892</v>
      </c>
      <c r="N470" s="51"/>
      <c r="O470" s="147"/>
      <c r="Q470" s="52" t="str">
        <f>$F$82</f>
        <v>Forecast</v>
      </c>
      <c r="R470" s="158"/>
      <c r="S470" s="225">
        <f t="shared" si="244"/>
        <v>107917.40854887021</v>
      </c>
      <c r="T470" s="144"/>
      <c r="U470" s="179"/>
    </row>
    <row r="471" spans="3:21" x14ac:dyDescent="0.2">
      <c r="C471" s="15" t="s">
        <v>36</v>
      </c>
      <c r="D471" s="16">
        <v>2023</v>
      </c>
      <c r="E471" s="179"/>
      <c r="F471" s="52" t="str">
        <f>$F$83</f>
        <v>Forecast</v>
      </c>
      <c r="G471" s="100">
        <v>37139548.643794388</v>
      </c>
      <c r="H471" s="145"/>
      <c r="I471" s="147"/>
      <c r="K471" s="52" t="str">
        <f>$F$83</f>
        <v>Forecast</v>
      </c>
      <c r="L471" s="72"/>
      <c r="M471" s="219">
        <v>4730195.1136105601</v>
      </c>
      <c r="N471" s="51"/>
      <c r="O471" s="147"/>
      <c r="Q471" s="52" t="str">
        <f>$F$83</f>
        <v>Forecast</v>
      </c>
      <c r="R471" s="158"/>
      <c r="S471" s="225">
        <f t="shared" si="244"/>
        <v>107504.43440024</v>
      </c>
      <c r="T471" s="144"/>
      <c r="U471" s="179"/>
    </row>
    <row r="472" spans="3:21" ht="13.5" thickBot="1" x14ac:dyDescent="0.25">
      <c r="C472" s="22" t="s">
        <v>36</v>
      </c>
      <c r="D472" s="23">
        <v>2024</v>
      </c>
      <c r="E472" s="142"/>
      <c r="F472" s="53" t="str">
        <f>$F$84</f>
        <v>Forecast</v>
      </c>
      <c r="G472" s="101">
        <v>38741455.496950537</v>
      </c>
      <c r="H472" s="150" t="s">
        <v>56</v>
      </c>
      <c r="I472" s="152"/>
      <c r="K472" s="53" t="str">
        <f>$F$84</f>
        <v>Forecast</v>
      </c>
      <c r="L472" s="73"/>
      <c r="M472" s="220">
        <v>4733921.7106546471</v>
      </c>
      <c r="N472" s="56" t="str">
        <f t="shared" ref="N472" si="247">N427</f>
        <v/>
      </c>
      <c r="O472" s="152"/>
      <c r="Q472" s="53" t="str">
        <f>$F$84</f>
        <v>Forecast</v>
      </c>
      <c r="R472" s="168"/>
      <c r="S472" s="226">
        <f t="shared" si="244"/>
        <v>107589.12978760562</v>
      </c>
      <c r="T472" s="149" t="str">
        <f t="shared" si="246"/>
        <v/>
      </c>
      <c r="U472" s="142" t="str">
        <f t="shared" si="245"/>
        <v/>
      </c>
    </row>
    <row r="473" spans="3:21" ht="13.5" thickBot="1" x14ac:dyDescent="0.25">
      <c r="C473" s="57"/>
      <c r="I473" s="28">
        <f>SUM(I461:I467)</f>
        <v>29054341</v>
      </c>
      <c r="J473" s="158"/>
      <c r="O473" s="28">
        <f>SUM(O461:O467)</f>
        <v>5305029.569195278</v>
      </c>
      <c r="U473" s="28">
        <f>SUM(U461:U467)</f>
        <v>108265.90957541384</v>
      </c>
    </row>
    <row r="474" spans="3:21" ht="39" thickBot="1" x14ac:dyDescent="0.25">
      <c r="C474" s="58" t="s">
        <v>37</v>
      </c>
      <c r="D474" s="59" t="s">
        <v>38</v>
      </c>
      <c r="E474" s="117"/>
      <c r="F474" s="117"/>
      <c r="G474" s="117" t="s">
        <v>39</v>
      </c>
      <c r="H474" s="117"/>
      <c r="I474" s="34" t="str">
        <f>I429</f>
        <v>Test Year Versus Board-approved</v>
      </c>
      <c r="J474" s="67"/>
      <c r="K474" s="32" t="s">
        <v>38</v>
      </c>
      <c r="L474" s="264" t="s">
        <v>39</v>
      </c>
      <c r="M474" s="264"/>
      <c r="N474" s="117"/>
      <c r="O474" s="34" t="str">
        <f>I474</f>
        <v>Test Year Versus Board-approved</v>
      </c>
      <c r="P474" s="68"/>
      <c r="Q474" s="105" t="s">
        <v>38</v>
      </c>
      <c r="R474" s="264" t="s">
        <v>39</v>
      </c>
      <c r="S474" s="264"/>
      <c r="T474" s="117"/>
      <c r="U474" s="34" t="str">
        <f>O474</f>
        <v>Test Year Versus Board-approved</v>
      </c>
    </row>
    <row r="475" spans="3:21" x14ac:dyDescent="0.2">
      <c r="C475" s="179"/>
      <c r="D475" s="69">
        <v>2013</v>
      </c>
      <c r="E475" s="155"/>
      <c r="F475" s="158"/>
      <c r="G475" s="190"/>
      <c r="H475" s="158"/>
      <c r="I475" s="191"/>
      <c r="J475" s="179"/>
      <c r="K475" s="16">
        <v>2013</v>
      </c>
      <c r="L475" s="160"/>
      <c r="M475" s="160"/>
      <c r="N475" s="158"/>
      <c r="O475" s="208"/>
      <c r="P475" s="179"/>
      <c r="Q475" s="104">
        <v>2013</v>
      </c>
      <c r="R475" s="193"/>
      <c r="S475" s="193"/>
      <c r="T475" s="158"/>
      <c r="U475" s="147"/>
    </row>
    <row r="476" spans="3:21" x14ac:dyDescent="0.2">
      <c r="C476" s="179"/>
      <c r="D476" s="61">
        <v>2014</v>
      </c>
      <c r="E476" s="158"/>
      <c r="F476" s="158"/>
      <c r="G476" s="194">
        <f>IF(G461=0,"",G462/G461-1)</f>
        <v>-4.9954599268020705E-2</v>
      </c>
      <c r="H476" s="158"/>
      <c r="I476" s="191"/>
      <c r="J476" s="179"/>
      <c r="K476" s="16">
        <v>2014</v>
      </c>
      <c r="L476" s="164">
        <f>IF(L461=0,"",L462/L461-1)</f>
        <v>-5.760097824239252E-2</v>
      </c>
      <c r="M476" s="164">
        <f>IF(M461=0,"",M462/M461-1)</f>
        <v>-5.9412902800968004E-2</v>
      </c>
      <c r="N476" s="158"/>
      <c r="O476" s="208"/>
      <c r="P476" s="179"/>
      <c r="Q476" s="104">
        <v>2014</v>
      </c>
      <c r="R476" s="195">
        <f>IF(R461="","",IF(R461=0,"",R462/R461-1))</f>
        <v>4.2654236838204129E-2</v>
      </c>
      <c r="S476" s="195">
        <f>IF(S461="","",IF(S461=0,"",S462/S461-1))</f>
        <v>4.0649554347865102E-2</v>
      </c>
      <c r="T476" s="158"/>
      <c r="U476" s="147"/>
    </row>
    <row r="477" spans="3:21" x14ac:dyDescent="0.2">
      <c r="C477" s="209" t="s">
        <v>69</v>
      </c>
      <c r="D477" s="70">
        <v>2015</v>
      </c>
      <c r="E477" s="158"/>
      <c r="F477" s="158"/>
      <c r="G477" s="194">
        <f t="shared" ref="G477:G486" si="248">IF(G462=0,"",G463/G462-1)</f>
        <v>0.15555092966608841</v>
      </c>
      <c r="H477" s="158"/>
      <c r="I477" s="191"/>
      <c r="J477" s="179"/>
      <c r="K477" s="16">
        <v>2015</v>
      </c>
      <c r="L477" s="164">
        <f>IF(L462=0,"",L463/L462-1)</f>
        <v>-1.6765124385304975E-2</v>
      </c>
      <c r="M477" s="164">
        <f>IF(M462=0,"",M463/M462-1)</f>
        <v>-1.5421934346980581E-2</v>
      </c>
      <c r="N477" s="158"/>
      <c r="O477" s="208"/>
      <c r="P477" s="179"/>
      <c r="Q477" s="104">
        <v>2015</v>
      </c>
      <c r="R477" s="195">
        <f t="shared" ref="R477:S477" si="249">IF(R462="","",IF(R462=0,"",R463/R462-1))</f>
        <v>5.0273617133878679E-2</v>
      </c>
      <c r="S477" s="195">
        <f t="shared" si="249"/>
        <v>5.1708388311179743E-2</v>
      </c>
      <c r="T477" s="158"/>
      <c r="U477" s="147"/>
    </row>
    <row r="478" spans="3:21" x14ac:dyDescent="0.2">
      <c r="C478" s="179"/>
      <c r="D478" s="61">
        <v>2016</v>
      </c>
      <c r="E478" s="158"/>
      <c r="F478" s="158"/>
      <c r="G478" s="163">
        <f t="shared" si="248"/>
        <v>5.7590264171766936E-2</v>
      </c>
      <c r="H478" s="158"/>
      <c r="I478" s="191"/>
      <c r="J478" s="179"/>
      <c r="K478" s="16">
        <v>2016</v>
      </c>
      <c r="L478" s="164">
        <f t="shared" ref="L478:M478" si="250">IF(L463=0,"",L464/L463-1)</f>
        <v>1.5802881465285967E-2</v>
      </c>
      <c r="M478" s="164">
        <f t="shared" si="250"/>
        <v>8.2903223140644577E-3</v>
      </c>
      <c r="N478" s="158"/>
      <c r="O478" s="208"/>
      <c r="P478" s="179"/>
      <c r="Q478" s="104">
        <v>2016</v>
      </c>
      <c r="R478" s="195">
        <f t="shared" ref="R478:S478" si="251">IF(R463="","",IF(R463=0,"",R464/R463-1))</f>
        <v>6.4174447249347288E-2</v>
      </c>
      <c r="S478" s="195">
        <f t="shared" si="251"/>
        <v>5.6304147186162723E-2</v>
      </c>
      <c r="T478" s="158"/>
      <c r="U478" s="147"/>
    </row>
    <row r="479" spans="3:21" x14ac:dyDescent="0.2">
      <c r="C479" s="179"/>
      <c r="D479" s="61">
        <v>2017</v>
      </c>
      <c r="E479" s="158"/>
      <c r="F479" s="158"/>
      <c r="G479" s="194">
        <f t="shared" si="248"/>
        <v>6.9339026023706118E-2</v>
      </c>
      <c r="H479" s="158"/>
      <c r="I479" s="191"/>
      <c r="J479" s="179"/>
      <c r="K479" s="16">
        <v>2017</v>
      </c>
      <c r="L479" s="164">
        <f t="shared" ref="L479:M480" si="252">IF(L464=0,"",L465/L464-1)</f>
        <v>-1.1203975460719384E-2</v>
      </c>
      <c r="M479" s="164">
        <f t="shared" si="252"/>
        <v>2.4532373798664686E-3</v>
      </c>
      <c r="N479" s="158"/>
      <c r="O479" s="208"/>
      <c r="P479" s="179"/>
      <c r="Q479" s="104">
        <v>2017</v>
      </c>
      <c r="R479" s="195">
        <f t="shared" ref="R479:S479" si="253">IF(R464="","",IF(R464=0,"",R465/R464-1))</f>
        <v>-5.6149249303413917E-2</v>
      </c>
      <c r="S479" s="195">
        <f t="shared" si="253"/>
        <v>-4.3112818864672886E-2</v>
      </c>
      <c r="T479" s="158"/>
      <c r="U479" s="147"/>
    </row>
    <row r="480" spans="3:21" x14ac:dyDescent="0.2">
      <c r="C480" s="179"/>
      <c r="D480" s="61">
        <v>2018</v>
      </c>
      <c r="E480" s="158"/>
      <c r="F480" s="158"/>
      <c r="G480" s="194">
        <f t="shared" si="248"/>
        <v>1.8010322082227859E-2</v>
      </c>
      <c r="H480" s="158"/>
      <c r="I480" s="191"/>
      <c r="J480" s="179"/>
      <c r="K480" s="16">
        <v>2018</v>
      </c>
      <c r="L480" s="164"/>
      <c r="M480" s="164">
        <f t="shared" si="252"/>
        <v>-4.626003212646923E-2</v>
      </c>
      <c r="N480" s="158"/>
      <c r="O480" s="208"/>
      <c r="P480" s="179"/>
      <c r="Q480" s="104">
        <v>2018</v>
      </c>
      <c r="R480" s="195"/>
      <c r="S480" s="195">
        <f t="shared" ref="S480" si="254">IF(S465="","",IF(S465=0,"",S466/S465-1))</f>
        <v>-4.6260032126469119E-2</v>
      </c>
      <c r="T480" s="158"/>
      <c r="U480" s="147"/>
    </row>
    <row r="481" spans="2:22" ht="15" customHeight="1" x14ac:dyDescent="0.2">
      <c r="C481" s="179"/>
      <c r="D481" s="61">
        <v>2019</v>
      </c>
      <c r="E481" s="158"/>
      <c r="F481" s="158"/>
      <c r="G481" s="194">
        <f t="shared" si="248"/>
        <v>2.8094634276633279E-2</v>
      </c>
      <c r="H481" s="158"/>
      <c r="I481" s="191"/>
      <c r="J481" s="179"/>
      <c r="K481" s="16">
        <v>2019</v>
      </c>
      <c r="L481" s="164" t="str">
        <f t="shared" ref="L481:M481" si="255">IF(L466=0,"",L467/L466-1)</f>
        <v/>
      </c>
      <c r="M481" s="164">
        <f t="shared" si="255"/>
        <v>-1.4469588867303873E-2</v>
      </c>
      <c r="N481" s="158"/>
      <c r="O481" s="208"/>
      <c r="P481" s="179"/>
      <c r="Q481" s="104">
        <v>2019</v>
      </c>
      <c r="R481" s="195" t="str">
        <f t="shared" ref="R481:S481" si="256">IF(R466="","",IF(R466=0,"",R467/R466-1))</f>
        <v/>
      </c>
      <c r="S481" s="195">
        <f t="shared" si="256"/>
        <v>-1.4469588867303984E-2</v>
      </c>
      <c r="T481" s="158"/>
      <c r="U481" s="147"/>
    </row>
    <row r="482" spans="2:22" ht="15" customHeight="1" x14ac:dyDescent="0.2">
      <c r="C482" s="179"/>
      <c r="D482" s="61">
        <v>2020</v>
      </c>
      <c r="E482" s="158"/>
      <c r="F482" s="158"/>
      <c r="G482" s="194">
        <f t="shared" si="248"/>
        <v>2.994845024415782E-2</v>
      </c>
      <c r="H482" s="158"/>
      <c r="I482" s="191"/>
      <c r="J482" s="179"/>
      <c r="K482" s="16">
        <v>2020</v>
      </c>
      <c r="L482" s="164" t="str">
        <f t="shared" ref="L482:M482" si="257">IF(L467=0,"",L468/L467-1)</f>
        <v/>
      </c>
      <c r="M482" s="164">
        <f t="shared" si="257"/>
        <v>-7.6744369275610902E-3</v>
      </c>
      <c r="N482" s="158"/>
      <c r="O482" s="208"/>
      <c r="P482" s="179"/>
      <c r="Q482" s="104">
        <v>2020</v>
      </c>
      <c r="R482" s="195" t="str">
        <f t="shared" ref="R482:S482" si="258">IF(R467="","",IF(R467=0,"",R468/R467-1))</f>
        <v/>
      </c>
      <c r="S482" s="195">
        <f t="shared" si="258"/>
        <v>-7.6744369275609792E-3</v>
      </c>
      <c r="T482" s="158"/>
      <c r="U482" s="147"/>
    </row>
    <row r="483" spans="2:22" ht="15" customHeight="1" x14ac:dyDescent="0.2">
      <c r="C483" s="179"/>
      <c r="D483" s="61">
        <v>2021</v>
      </c>
      <c r="E483" s="158"/>
      <c r="F483" s="158"/>
      <c r="G483" s="194">
        <f t="shared" si="248"/>
        <v>3.0441825157450086E-2</v>
      </c>
      <c r="H483" s="158"/>
      <c r="I483" s="191"/>
      <c r="J483" s="179"/>
      <c r="K483" s="16">
        <v>2021</v>
      </c>
      <c r="L483" s="164" t="str">
        <f t="shared" ref="L483:M483" si="259">IF(L468=0,"",L469/L468-1)</f>
        <v/>
      </c>
      <c r="M483" s="164">
        <f t="shared" si="259"/>
        <v>-5.1615542541211257E-3</v>
      </c>
      <c r="N483" s="158"/>
      <c r="O483" s="208"/>
      <c r="P483" s="179"/>
      <c r="Q483" s="104">
        <v>2021</v>
      </c>
      <c r="R483" s="195" t="str">
        <f t="shared" ref="R483:S483" si="260">IF(R468="","",IF(R468=0,"",R469/R468-1))</f>
        <v/>
      </c>
      <c r="S483" s="195">
        <f t="shared" si="260"/>
        <v>-5.1615542541210147E-3</v>
      </c>
      <c r="T483" s="158"/>
      <c r="U483" s="147"/>
    </row>
    <row r="484" spans="2:22" ht="15" customHeight="1" x14ac:dyDescent="0.2">
      <c r="C484" s="179"/>
      <c r="D484" s="61">
        <v>2022</v>
      </c>
      <c r="E484" s="158"/>
      <c r="F484" s="158"/>
      <c r="G484" s="194">
        <f t="shared" si="248"/>
        <v>2.3392803069864465E-2</v>
      </c>
      <c r="H484" s="158"/>
      <c r="I484" s="191"/>
      <c r="J484" s="179"/>
      <c r="K484" s="16">
        <v>2022</v>
      </c>
      <c r="L484" s="164" t="str">
        <f t="shared" ref="L484:M484" si="261">IF(L469=0,"",L470/L469-1)</f>
        <v/>
      </c>
      <c r="M484" s="164">
        <f t="shared" si="261"/>
        <v>-3.4100915061617831E-3</v>
      </c>
      <c r="N484" s="158"/>
      <c r="O484" s="208"/>
      <c r="P484" s="179"/>
      <c r="Q484" s="104">
        <v>2022</v>
      </c>
      <c r="R484" s="195" t="str">
        <f t="shared" ref="R484:S484" si="262">IF(R469="","",IF(R469=0,"",R470/R469-1))</f>
        <v/>
      </c>
      <c r="S484" s="195">
        <f t="shared" si="262"/>
        <v>-3.4100915061617831E-3</v>
      </c>
      <c r="T484" s="158"/>
      <c r="U484" s="147"/>
    </row>
    <row r="485" spans="2:22" ht="15" customHeight="1" x14ac:dyDescent="0.2">
      <c r="C485" s="179"/>
      <c r="D485" s="61">
        <v>2023</v>
      </c>
      <c r="E485" s="158"/>
      <c r="F485" s="158"/>
      <c r="G485" s="194">
        <f t="shared" si="248"/>
        <v>4.2120277364029679E-2</v>
      </c>
      <c r="H485" s="158"/>
      <c r="I485" s="191"/>
      <c r="J485" s="179"/>
      <c r="K485" s="16">
        <v>2023</v>
      </c>
      <c r="L485" s="164" t="str">
        <f t="shared" ref="L485:M485" si="263">IF(L470=0,"",L471/L470-1)</f>
        <v/>
      </c>
      <c r="M485" s="164">
        <f t="shared" si="263"/>
        <v>-3.8267611702628157E-3</v>
      </c>
      <c r="N485" s="158"/>
      <c r="O485" s="208"/>
      <c r="P485" s="179"/>
      <c r="Q485" s="104">
        <v>2023</v>
      </c>
      <c r="R485" s="195" t="str">
        <f t="shared" ref="R485:S485" si="264">IF(R470="","",IF(R470=0,"",R471/R470-1))</f>
        <v/>
      </c>
      <c r="S485" s="195">
        <f t="shared" si="264"/>
        <v>-3.8267611702628157E-3</v>
      </c>
      <c r="T485" s="158"/>
      <c r="U485" s="147"/>
    </row>
    <row r="486" spans="2:22" x14ac:dyDescent="0.2">
      <c r="C486" s="179"/>
      <c r="D486" s="70">
        <v>2024</v>
      </c>
      <c r="E486" s="158"/>
      <c r="F486" s="158"/>
      <c r="G486" s="194">
        <f t="shared" si="248"/>
        <v>4.3132103422151014E-2</v>
      </c>
      <c r="H486" s="158"/>
      <c r="I486" s="196">
        <f>IF(I473=0,"",G468/I473-1)</f>
        <v>0.16316656237756377</v>
      </c>
      <c r="J486" s="179"/>
      <c r="K486" s="16">
        <v>2024</v>
      </c>
      <c r="L486" s="164" t="str">
        <f t="shared" ref="L486:M486" si="265">IF(L471=0,"",L472/L471-1)</f>
        <v/>
      </c>
      <c r="M486" s="164">
        <f t="shared" si="265"/>
        <v>7.8783157028006201E-4</v>
      </c>
      <c r="N486" s="158"/>
      <c r="O486" s="210">
        <f>IF(O473=0,"",M468/O473-1)</f>
        <v>-9.7208773181059915E-2</v>
      </c>
      <c r="P486" s="179"/>
      <c r="Q486" s="104">
        <v>2024</v>
      </c>
      <c r="R486" s="195" t="str">
        <f t="shared" ref="R486:S486" si="266">IF(R471="","",IF(R471=0,"",R472/R471-1))</f>
        <v/>
      </c>
      <c r="S486" s="195">
        <f t="shared" si="266"/>
        <v>7.8783157028006201E-4</v>
      </c>
      <c r="T486" s="158"/>
      <c r="U486" s="167">
        <f>IF(U473=0,"",S468/U473-1)</f>
        <v>5.3811389574560664E-3</v>
      </c>
    </row>
    <row r="487" spans="2:22" ht="26.25" thickBot="1" x14ac:dyDescent="0.25">
      <c r="C487" s="142"/>
      <c r="D487" s="197" t="s">
        <v>41</v>
      </c>
      <c r="E487" s="168"/>
      <c r="F487" s="168"/>
      <c r="G487" s="198">
        <f>IF(G461=0,"",(G472/G461)^(1/($D472-$D461-1))-1)</f>
        <v>4.3732019537461975E-2</v>
      </c>
      <c r="H487" s="168"/>
      <c r="I487" s="174" t="s">
        <v>56</v>
      </c>
      <c r="J487" s="179"/>
      <c r="K487" s="172" t="str">
        <f t="shared" ref="K487" si="267">D487</f>
        <v>Geometric Mean</v>
      </c>
      <c r="L487" s="173">
        <f>IF(L461=0,"",(L465/L461)^(1/($D465-$D461-1))-1)</f>
        <v>-2.3656248556283899E-2</v>
      </c>
      <c r="M487" s="173">
        <f>IF(M461=0,"",(M472/M461)^(1/($D472-$D461-1))-1)</f>
        <v>-1.4628715655737312E-2</v>
      </c>
      <c r="N487" s="168"/>
      <c r="O487" s="174" t="s">
        <v>56</v>
      </c>
      <c r="P487" s="142"/>
      <c r="Q487" s="224" t="str">
        <f t="shared" ref="Q487" si="268">K487</f>
        <v>Geometric Mean</v>
      </c>
      <c r="R487" s="173">
        <f>IF(R461="","",IF(R461=0,"",(R465/R461)^(1/($D465-$D461-1))-1))</f>
        <v>3.2253363977438054E-2</v>
      </c>
      <c r="S487" s="173">
        <f>IF(S461="","",IF(S461=0,"",(S472/S461)^(1/($D472-$D461-1))-1))</f>
        <v>1.9705770935070088E-3</v>
      </c>
      <c r="T487" s="168"/>
      <c r="U487" s="174" t="s">
        <v>56</v>
      </c>
    </row>
    <row r="488" spans="2:22" ht="13.5" thickBot="1" x14ac:dyDescent="0.25"/>
    <row r="489" spans="2:22" ht="13.5" thickBot="1" x14ac:dyDescent="0.25">
      <c r="B489" s="39">
        <f>B412+1</f>
        <v>7</v>
      </c>
      <c r="C489" s="40" t="s">
        <v>43</v>
      </c>
      <c r="D489" s="258" t="s">
        <v>62</v>
      </c>
      <c r="E489" s="259"/>
      <c r="F489" s="260"/>
      <c r="G489" s="176"/>
      <c r="H489" s="41" t="s">
        <v>45</v>
      </c>
      <c r="N489" s="177" t="s">
        <v>52</v>
      </c>
      <c r="O489" s="178"/>
      <c r="P489" s="178"/>
      <c r="Q489" s="178"/>
      <c r="R489" s="178"/>
      <c r="S489" s="178"/>
      <c r="T489" s="178"/>
      <c r="U489" s="178"/>
    </row>
    <row r="490" spans="2:22" ht="13.5" thickBot="1" x14ac:dyDescent="0.25">
      <c r="Q490" s="168"/>
      <c r="R490" s="168"/>
      <c r="S490" s="168"/>
      <c r="T490" s="168"/>
      <c r="U490" s="168"/>
    </row>
    <row r="491" spans="2:22" x14ac:dyDescent="0.2">
      <c r="C491" s="3"/>
      <c r="D491" s="4" t="s">
        <v>28</v>
      </c>
      <c r="E491" s="4"/>
      <c r="F491" s="265" t="s">
        <v>63</v>
      </c>
      <c r="G491" s="266"/>
      <c r="H491" s="266"/>
      <c r="I491" s="267"/>
      <c r="J491" s="4"/>
      <c r="K491" s="276" t="s">
        <v>29</v>
      </c>
      <c r="L491" s="277"/>
      <c r="M491" s="277"/>
      <c r="N491" s="277"/>
      <c r="O491" s="278"/>
      <c r="P491" s="5"/>
      <c r="Q491" s="261" t="str">
        <f>CONCATENATE("Consumption (kWh) per ",LEFT(F491,LEN(F491)-1))</f>
        <v>Consumption (kWh) per Connection</v>
      </c>
      <c r="R491" s="262"/>
      <c r="S491" s="262"/>
      <c r="T491" s="262"/>
      <c r="U491" s="263"/>
      <c r="V491" s="42"/>
    </row>
    <row r="492" spans="2:22" ht="39" thickBot="1" x14ac:dyDescent="0.25">
      <c r="C492" s="142"/>
      <c r="D492" s="8" t="s">
        <v>55</v>
      </c>
      <c r="E492" s="15"/>
      <c r="F492" s="254"/>
      <c r="G492" s="255"/>
      <c r="H492" s="268"/>
      <c r="I492" s="43"/>
      <c r="J492" s="15"/>
      <c r="K492" s="11"/>
      <c r="L492" s="12" t="s">
        <v>30</v>
      </c>
      <c r="M492" s="12" t="s">
        <v>31</v>
      </c>
      <c r="N492" s="13"/>
      <c r="O492" s="14" t="s">
        <v>31</v>
      </c>
      <c r="P492" s="15"/>
      <c r="Q492" s="44"/>
      <c r="R492" s="45" t="str">
        <f>L492</f>
        <v>Actual (Weather actual)</v>
      </c>
      <c r="S492" s="46" t="str">
        <f>M492</f>
        <v>Weather-normalized</v>
      </c>
      <c r="T492" s="46"/>
      <c r="U492" s="47" t="str">
        <f>O492</f>
        <v>Weather-normalized</v>
      </c>
      <c r="V492" s="42"/>
    </row>
    <row r="493" spans="2:22" x14ac:dyDescent="0.2">
      <c r="C493" s="15" t="s">
        <v>32</v>
      </c>
      <c r="D493" s="16">
        <v>2013</v>
      </c>
      <c r="E493" s="179"/>
      <c r="F493" s="48" t="str">
        <f>$F$73</f>
        <v>Actual</v>
      </c>
      <c r="G493" s="71">
        <v>163426</v>
      </c>
      <c r="H493" s="146" t="s">
        <v>56</v>
      </c>
      <c r="I493" s="147"/>
      <c r="J493" s="179"/>
      <c r="K493" s="48" t="str">
        <f>$F$73</f>
        <v>Actual</v>
      </c>
      <c r="L493" s="71">
        <v>114205295.60498792</v>
      </c>
      <c r="M493" s="71">
        <v>114205295.60498792</v>
      </c>
      <c r="N493" s="51" t="str">
        <f>H493</f>
        <v/>
      </c>
      <c r="O493" s="147"/>
      <c r="P493" s="179"/>
      <c r="Q493" s="48" t="str">
        <f>$F$73</f>
        <v>Actual</v>
      </c>
      <c r="R493" s="228">
        <f>IF(G493=0,"",L493/G493)</f>
        <v>698.81962236723609</v>
      </c>
      <c r="S493" s="182">
        <f>IF(G493=0,"",M493/G493)</f>
        <v>698.81962236723609</v>
      </c>
      <c r="T493" s="158" t="str">
        <f>N493</f>
        <v/>
      </c>
      <c r="U493" s="158" t="str">
        <f>IF(T493="","",IF(I493=0,"",O493/I493))</f>
        <v/>
      </c>
      <c r="V493" s="144"/>
    </row>
    <row r="494" spans="2:22" x14ac:dyDescent="0.2">
      <c r="C494" s="15" t="s">
        <v>32</v>
      </c>
      <c r="D494" s="16">
        <v>2014</v>
      </c>
      <c r="E494" s="179"/>
      <c r="F494" s="52" t="str">
        <f>$F$74</f>
        <v>Actual</v>
      </c>
      <c r="G494" s="71">
        <v>163810</v>
      </c>
      <c r="H494" s="146"/>
      <c r="I494" s="21"/>
      <c r="J494" s="179"/>
      <c r="K494" s="52" t="str">
        <f>$F$74</f>
        <v>Actual</v>
      </c>
      <c r="L494" s="71">
        <v>114087684.28531592</v>
      </c>
      <c r="M494" s="71">
        <v>114087684.28531592</v>
      </c>
      <c r="N494" s="51"/>
      <c r="O494" s="21"/>
      <c r="P494" s="179"/>
      <c r="Q494" s="52" t="str">
        <f>$F$74</f>
        <v>Actual</v>
      </c>
      <c r="R494" s="228">
        <f>IF(G494=0,"",L494/G494)</f>
        <v>696.46348992928347</v>
      </c>
      <c r="S494" s="182">
        <f t="shared" ref="S494:S504" si="269">IF(G494=0,"",M494/G494)</f>
        <v>696.46348992928347</v>
      </c>
      <c r="T494" s="158"/>
      <c r="U494" s="158" t="str">
        <f t="shared" ref="U494:U504" si="270">IF(T494="","",IF(I494=0,"",O494/I494))</f>
        <v/>
      </c>
      <c r="V494" s="144"/>
    </row>
    <row r="495" spans="2:22" x14ac:dyDescent="0.2">
      <c r="C495" s="15" t="s">
        <v>32</v>
      </c>
      <c r="D495" s="16">
        <v>2015</v>
      </c>
      <c r="E495" s="179"/>
      <c r="F495" s="52" t="str">
        <f>$F$75</f>
        <v>Actual</v>
      </c>
      <c r="G495" s="71">
        <v>164008</v>
      </c>
      <c r="H495" s="146" t="s">
        <v>57</v>
      </c>
      <c r="I495" s="183">
        <v>164098</v>
      </c>
      <c r="J495" s="179"/>
      <c r="K495" s="52" t="str">
        <f>$F$75</f>
        <v>Actual</v>
      </c>
      <c r="L495" s="71">
        <v>114178674.22770123</v>
      </c>
      <c r="M495" s="71">
        <v>114178674.22770123</v>
      </c>
      <c r="N495" s="51" t="str">
        <f t="shared" ref="N495:N504" si="271">H495</f>
        <v>Board-approved</v>
      </c>
      <c r="O495" s="183">
        <v>114092928.82549395</v>
      </c>
      <c r="P495" s="179"/>
      <c r="Q495" s="52" t="str">
        <f>$F$75</f>
        <v>Actual</v>
      </c>
      <c r="R495" s="228">
        <f t="shared" ref="R495:R497" si="272">IF(G495=0,"",L495/G495)</f>
        <v>696.177468341186</v>
      </c>
      <c r="S495" s="182">
        <f t="shared" si="269"/>
        <v>696.177468341186</v>
      </c>
      <c r="T495" s="158" t="str">
        <f t="shared" ref="T495:T504" si="273">N495</f>
        <v>Board-approved</v>
      </c>
      <c r="U495" s="182">
        <f t="shared" si="270"/>
        <v>695.27312231406813</v>
      </c>
      <c r="V495" s="144"/>
    </row>
    <row r="496" spans="2:22" x14ac:dyDescent="0.2">
      <c r="C496" s="15" t="s">
        <v>32</v>
      </c>
      <c r="D496" s="16">
        <v>2016</v>
      </c>
      <c r="E496" s="179"/>
      <c r="F496" s="52" t="str">
        <f>$F$76</f>
        <v>Actual</v>
      </c>
      <c r="G496" s="71">
        <v>164296</v>
      </c>
      <c r="H496" s="146"/>
      <c r="I496" s="21"/>
      <c r="J496" s="179"/>
      <c r="K496" s="52" t="str">
        <f>$F$76</f>
        <v>Actual</v>
      </c>
      <c r="L496" s="71">
        <v>114988504.48400453</v>
      </c>
      <c r="M496" s="71">
        <v>114988504.48400453</v>
      </c>
      <c r="N496" s="51"/>
      <c r="O496" s="21"/>
      <c r="P496" s="179"/>
      <c r="Q496" s="52" t="str">
        <f>$F$76</f>
        <v>Actual</v>
      </c>
      <c r="R496" s="228">
        <f t="shared" si="272"/>
        <v>699.886208331332</v>
      </c>
      <c r="S496" s="182">
        <f t="shared" si="269"/>
        <v>699.886208331332</v>
      </c>
      <c r="T496" s="158"/>
      <c r="U496" s="158"/>
      <c r="V496" s="144"/>
    </row>
    <row r="497" spans="2:22" x14ac:dyDescent="0.2">
      <c r="C497" s="15" t="s">
        <v>32</v>
      </c>
      <c r="D497" s="16">
        <v>2017</v>
      </c>
      <c r="E497" s="179"/>
      <c r="F497" s="52" t="str">
        <f>$F$77</f>
        <v>Actual</v>
      </c>
      <c r="G497" s="71">
        <v>164537</v>
      </c>
      <c r="H497" s="146" t="s">
        <v>56</v>
      </c>
      <c r="I497" s="147"/>
      <c r="J497" s="179"/>
      <c r="K497" s="52" t="str">
        <f>$F$77</f>
        <v>Actual</v>
      </c>
      <c r="L497" s="71">
        <v>114477434.58175337</v>
      </c>
      <c r="M497" s="71">
        <v>114477434.58175337</v>
      </c>
      <c r="N497" s="51" t="str">
        <f t="shared" si="271"/>
        <v/>
      </c>
      <c r="O497" s="147"/>
      <c r="P497" s="179"/>
      <c r="Q497" s="52" t="str">
        <f>$F$77</f>
        <v>Actual</v>
      </c>
      <c r="R497" s="228">
        <f t="shared" si="272"/>
        <v>695.75496442595511</v>
      </c>
      <c r="S497" s="182">
        <f t="shared" si="269"/>
        <v>695.75496442595511</v>
      </c>
      <c r="T497" s="158" t="str">
        <f t="shared" si="273"/>
        <v/>
      </c>
      <c r="U497" s="158" t="str">
        <f t="shared" si="270"/>
        <v/>
      </c>
      <c r="V497" s="144"/>
    </row>
    <row r="498" spans="2:22" x14ac:dyDescent="0.2">
      <c r="C498" s="15" t="s">
        <v>34</v>
      </c>
      <c r="D498" s="16">
        <v>2018</v>
      </c>
      <c r="E498" s="179"/>
      <c r="F498" s="52" t="str">
        <f>$F$78</f>
        <v>Forecast</v>
      </c>
      <c r="G498" s="71">
        <v>164756</v>
      </c>
      <c r="H498" s="146" t="s">
        <v>56</v>
      </c>
      <c r="I498" s="147"/>
      <c r="J498" s="179"/>
      <c r="K498" s="52" t="str">
        <f>$F$78</f>
        <v>Forecast</v>
      </c>
      <c r="L498" s="20"/>
      <c r="M498" s="71">
        <v>114634473.41578099</v>
      </c>
      <c r="N498" s="51" t="str">
        <f t="shared" si="271"/>
        <v/>
      </c>
      <c r="O498" s="147"/>
      <c r="P498" s="179"/>
      <c r="Q498" s="52" t="str">
        <f>$F$78</f>
        <v>Forecast</v>
      </c>
      <c r="R498" s="213"/>
      <c r="S498" s="182">
        <f t="shared" si="269"/>
        <v>695.78330024873742</v>
      </c>
      <c r="T498" s="158" t="str">
        <f t="shared" si="273"/>
        <v/>
      </c>
      <c r="U498" s="158" t="str">
        <f t="shared" si="270"/>
        <v/>
      </c>
      <c r="V498" s="144"/>
    </row>
    <row r="499" spans="2:22" x14ac:dyDescent="0.2">
      <c r="C499" s="15" t="s">
        <v>34</v>
      </c>
      <c r="D499" s="16">
        <v>2019</v>
      </c>
      <c r="E499" s="179"/>
      <c r="F499" s="52" t="str">
        <f>$F$79</f>
        <v>Forecast</v>
      </c>
      <c r="G499" s="71">
        <v>165024</v>
      </c>
      <c r="H499" s="146" t="s">
        <v>56</v>
      </c>
      <c r="I499" s="147"/>
      <c r="J499" s="179"/>
      <c r="K499" s="52" t="str">
        <f>$F$79</f>
        <v>Forecast</v>
      </c>
      <c r="L499" s="202"/>
      <c r="M499" s="76">
        <v>114820946.02330327</v>
      </c>
      <c r="N499" s="51" t="str">
        <f t="shared" si="271"/>
        <v/>
      </c>
      <c r="O499" s="147"/>
      <c r="P499" s="179"/>
      <c r="Q499" s="52" t="str">
        <f>$F$79</f>
        <v>Forecast</v>
      </c>
      <c r="R499" s="213"/>
      <c r="S499" s="182">
        <f t="shared" si="269"/>
        <v>695.7833165073157</v>
      </c>
      <c r="T499" s="158" t="str">
        <f t="shared" si="273"/>
        <v/>
      </c>
      <c r="U499" s="158" t="str">
        <f t="shared" si="270"/>
        <v/>
      </c>
      <c r="V499" s="144"/>
    </row>
    <row r="500" spans="2:22" x14ac:dyDescent="0.2">
      <c r="C500" s="15" t="s">
        <v>36</v>
      </c>
      <c r="D500" s="16">
        <v>2020</v>
      </c>
      <c r="E500" s="179"/>
      <c r="F500" s="52" t="str">
        <f>$F$80</f>
        <v>Forecast</v>
      </c>
      <c r="G500" s="71">
        <v>165292</v>
      </c>
      <c r="H500" s="146"/>
      <c r="I500" s="147"/>
      <c r="J500" s="179"/>
      <c r="K500" s="52" t="str">
        <f>$F$80</f>
        <v>Forecast</v>
      </c>
      <c r="L500" s="202"/>
      <c r="M500" s="76">
        <v>115390403.15090825</v>
      </c>
      <c r="N500" s="51"/>
      <c r="O500" s="147"/>
      <c r="P500" s="179"/>
      <c r="Q500" s="52" t="str">
        <f>$F$80</f>
        <v>Forecast</v>
      </c>
      <c r="R500" s="213"/>
      <c r="S500" s="182">
        <f t="shared" si="269"/>
        <v>698.10035059717495</v>
      </c>
      <c r="T500" s="158"/>
      <c r="U500" s="158"/>
      <c r="V500" s="144"/>
    </row>
    <row r="501" spans="2:22" x14ac:dyDescent="0.2">
      <c r="C501" s="15" t="s">
        <v>36</v>
      </c>
      <c r="D501" s="16">
        <v>2021</v>
      </c>
      <c r="E501" s="179"/>
      <c r="F501" s="52" t="str">
        <f>$F$81</f>
        <v>Forecast</v>
      </c>
      <c r="G501" s="71">
        <v>165560</v>
      </c>
      <c r="H501" s="146"/>
      <c r="I501" s="147"/>
      <c r="J501" s="179"/>
      <c r="K501" s="52" t="str">
        <f>$F$81</f>
        <v>Forecast</v>
      </c>
      <c r="L501" s="202"/>
      <c r="M501" s="76">
        <v>115193891.23834781</v>
      </c>
      <c r="N501" s="51"/>
      <c r="O501" s="147"/>
      <c r="P501" s="179"/>
      <c r="Q501" s="52" t="str">
        <f>$F$81</f>
        <v>Forecast</v>
      </c>
      <c r="R501" s="213"/>
      <c r="S501" s="182">
        <f t="shared" si="269"/>
        <v>695.7833488665608</v>
      </c>
      <c r="T501" s="158"/>
      <c r="U501" s="158"/>
      <c r="V501" s="144"/>
    </row>
    <row r="502" spans="2:22" x14ac:dyDescent="0.2">
      <c r="C502" s="15" t="s">
        <v>36</v>
      </c>
      <c r="D502" s="16">
        <v>2022</v>
      </c>
      <c r="E502" s="179"/>
      <c r="F502" s="52" t="str">
        <f>$F$82</f>
        <v>Forecast</v>
      </c>
      <c r="G502" s="71">
        <v>165828</v>
      </c>
      <c r="H502" s="146"/>
      <c r="I502" s="147"/>
      <c r="J502" s="179"/>
      <c r="K502" s="52" t="str">
        <f>$F$82</f>
        <v>Forecast</v>
      </c>
      <c r="L502" s="202"/>
      <c r="M502" s="76">
        <v>115380363.84587008</v>
      </c>
      <c r="N502" s="51"/>
      <c r="O502" s="147"/>
      <c r="P502" s="179"/>
      <c r="Q502" s="52" t="str">
        <f>$F$82</f>
        <v>Forecast</v>
      </c>
      <c r="R502" s="213"/>
      <c r="S502" s="182">
        <f t="shared" si="269"/>
        <v>695.78336496773818</v>
      </c>
      <c r="T502" s="158"/>
      <c r="U502" s="158"/>
      <c r="V502" s="144"/>
    </row>
    <row r="503" spans="2:22" x14ac:dyDescent="0.2">
      <c r="C503" s="15" t="s">
        <v>36</v>
      </c>
      <c r="D503" s="16">
        <v>2023</v>
      </c>
      <c r="E503" s="179"/>
      <c r="F503" s="52" t="str">
        <f>$F$83</f>
        <v>Forecast</v>
      </c>
      <c r="G503" s="71">
        <v>166096</v>
      </c>
      <c r="H503" s="146"/>
      <c r="I503" s="147"/>
      <c r="J503" s="179"/>
      <c r="K503" s="52" t="str">
        <f>$F$83</f>
        <v>Forecast</v>
      </c>
      <c r="L503" s="202"/>
      <c r="M503" s="76">
        <v>115566836.45339237</v>
      </c>
      <c r="N503" s="51"/>
      <c r="O503" s="147"/>
      <c r="P503" s="179"/>
      <c r="Q503" s="52" t="str">
        <f>$F$83</f>
        <v>Forecast</v>
      </c>
      <c r="R503" s="213"/>
      <c r="S503" s="182">
        <f t="shared" si="269"/>
        <v>695.78338101695624</v>
      </c>
      <c r="T503" s="158"/>
      <c r="U503" s="158"/>
      <c r="V503" s="144"/>
    </row>
    <row r="504" spans="2:22" ht="13.5" thickBot="1" x14ac:dyDescent="0.25">
      <c r="C504" s="22" t="s">
        <v>36</v>
      </c>
      <c r="D504" s="23">
        <v>2024</v>
      </c>
      <c r="E504" s="142"/>
      <c r="F504" s="53" t="str">
        <f>$F$84</f>
        <v>Forecast</v>
      </c>
      <c r="G504" s="75">
        <v>166364</v>
      </c>
      <c r="H504" s="151" t="s">
        <v>56</v>
      </c>
      <c r="I504" s="152"/>
      <c r="J504" s="142"/>
      <c r="K504" s="53" t="str">
        <f>$F$84</f>
        <v>Forecast</v>
      </c>
      <c r="L504" s="205"/>
      <c r="M504" s="77">
        <v>116138778.95593473</v>
      </c>
      <c r="N504" s="56" t="str">
        <f t="shared" si="271"/>
        <v/>
      </c>
      <c r="O504" s="152"/>
      <c r="P504" s="142"/>
      <c r="Q504" s="53" t="str">
        <f>$F$84</f>
        <v>Forecast</v>
      </c>
      <c r="R504" s="214"/>
      <c r="S504" s="186">
        <f t="shared" si="269"/>
        <v>698.10042410578455</v>
      </c>
      <c r="T504" s="168" t="str">
        <f t="shared" si="273"/>
        <v/>
      </c>
      <c r="U504" s="168" t="str">
        <f t="shared" si="270"/>
        <v/>
      </c>
      <c r="V504" s="144"/>
    </row>
    <row r="505" spans="2:22" ht="13.5" thickBot="1" x14ac:dyDescent="0.25">
      <c r="B505" s="187"/>
      <c r="C505" s="57"/>
      <c r="I505" s="28">
        <f>SUM(I493:I499)</f>
        <v>164098</v>
      </c>
      <c r="O505" s="28">
        <f>SUM(O493:O499)</f>
        <v>114092928.82549395</v>
      </c>
      <c r="U505" s="28">
        <f>SUM(U493:U499)</f>
        <v>695.27312231406813</v>
      </c>
    </row>
    <row r="506" spans="2:22" ht="39" thickBot="1" x14ac:dyDescent="0.25">
      <c r="C506" s="58" t="s">
        <v>37</v>
      </c>
      <c r="D506" s="59" t="s">
        <v>38</v>
      </c>
      <c r="E506" s="153"/>
      <c r="F506" s="153"/>
      <c r="G506" s="117" t="s">
        <v>39</v>
      </c>
      <c r="H506" s="153"/>
      <c r="I506" s="34" t="s">
        <v>48</v>
      </c>
      <c r="J506" s="188"/>
      <c r="K506" s="32" t="s">
        <v>38</v>
      </c>
      <c r="L506" s="264" t="s">
        <v>39</v>
      </c>
      <c r="M506" s="264"/>
      <c r="N506" s="153"/>
      <c r="O506" s="34" t="str">
        <f>I506</f>
        <v>Test Year Versus Board-approved</v>
      </c>
      <c r="P506" s="189"/>
      <c r="Q506" s="105" t="s">
        <v>38</v>
      </c>
      <c r="R506" s="264" t="s">
        <v>39</v>
      </c>
      <c r="S506" s="264"/>
      <c r="T506" s="153"/>
      <c r="U506" s="34" t="str">
        <f>O506</f>
        <v>Test Year Versus Board-approved</v>
      </c>
    </row>
    <row r="507" spans="2:22" x14ac:dyDescent="0.2">
      <c r="C507" s="179"/>
      <c r="D507" s="60">
        <v>2013</v>
      </c>
      <c r="E507" s="158"/>
      <c r="F507" s="158"/>
      <c r="G507" s="190"/>
      <c r="H507" s="158"/>
      <c r="I507" s="191"/>
      <c r="J507" s="192"/>
      <c r="K507" s="16">
        <v>2013</v>
      </c>
      <c r="L507" s="160"/>
      <c r="M507" s="160"/>
      <c r="N507" s="158"/>
      <c r="O507" s="147"/>
      <c r="P507" s="179"/>
      <c r="Q507" s="104">
        <v>2013</v>
      </c>
      <c r="R507" s="193"/>
      <c r="S507" s="193"/>
      <c r="T507" s="158"/>
      <c r="U507" s="147"/>
    </row>
    <row r="508" spans="2:22" x14ac:dyDescent="0.2">
      <c r="C508" s="179"/>
      <c r="D508" s="61">
        <v>2014</v>
      </c>
      <c r="E508" s="158"/>
      <c r="F508" s="158"/>
      <c r="G508" s="194">
        <f>IF(G493=0,"",G494/G493-1)</f>
        <v>2.3496873202550894E-3</v>
      </c>
      <c r="H508" s="158"/>
      <c r="I508" s="191"/>
      <c r="J508" s="192"/>
      <c r="K508" s="16">
        <v>2014</v>
      </c>
      <c r="L508" s="164">
        <f>IF(L493=0,"",L494/L493-1)</f>
        <v>-1.0298236964316754E-3</v>
      </c>
      <c r="M508" s="164">
        <f>IF(M493=0,"",M494/M493-1)</f>
        <v>-1.0298236964316754E-3</v>
      </c>
      <c r="N508" s="158"/>
      <c r="O508" s="147"/>
      <c r="P508" s="179"/>
      <c r="Q508" s="104">
        <v>2014</v>
      </c>
      <c r="R508" s="195">
        <f>IF(R493="","",IF(R493=0,"",R494/R493-1))</f>
        <v>-3.3715888371469438E-3</v>
      </c>
      <c r="S508" s="195">
        <f>IF(S493="","",IF(S493=0,"",S494/S493-1))</f>
        <v>-3.3715888371469438E-3</v>
      </c>
      <c r="T508" s="158"/>
      <c r="U508" s="147"/>
    </row>
    <row r="509" spans="2:22" x14ac:dyDescent="0.2">
      <c r="C509" s="179"/>
      <c r="D509" s="61">
        <v>2015</v>
      </c>
      <c r="E509" s="158"/>
      <c r="F509" s="158"/>
      <c r="G509" s="194">
        <f t="shared" ref="G509:G518" si="274">IF(G494=0,"",G495/G494-1)</f>
        <v>1.2087174165191783E-3</v>
      </c>
      <c r="H509" s="158"/>
      <c r="I509" s="191"/>
      <c r="J509" s="192"/>
      <c r="K509" s="16">
        <v>2015</v>
      </c>
      <c r="L509" s="164">
        <f>IF(L494=0,"",L495/L494-1)</f>
        <v>7.9754395012310297E-4</v>
      </c>
      <c r="M509" s="164">
        <f>IF(M494=0,"",M495/M494-1)</f>
        <v>7.9754395012310297E-4</v>
      </c>
      <c r="N509" s="158"/>
      <c r="O509" s="147"/>
      <c r="P509" s="179"/>
      <c r="Q509" s="104">
        <v>2015</v>
      </c>
      <c r="R509" s="195">
        <f t="shared" ref="R509:R511" si="275">IF(R494="","",IF(R494=0,"",R495/R494-1))</f>
        <v>-4.106770738643295E-4</v>
      </c>
      <c r="S509" s="195">
        <f t="shared" ref="S509:S518" si="276">IF(S494="","",IF(S494=0,"",S495/S494-1))</f>
        <v>-4.106770738643295E-4</v>
      </c>
      <c r="T509" s="158"/>
      <c r="U509" s="147"/>
    </row>
    <row r="510" spans="2:22" x14ac:dyDescent="0.2">
      <c r="C510" s="179"/>
      <c r="D510" s="61">
        <v>2016</v>
      </c>
      <c r="E510" s="158"/>
      <c r="F510" s="158"/>
      <c r="G510" s="194">
        <f t="shared" si="274"/>
        <v>1.7560119018584786E-3</v>
      </c>
      <c r="H510" s="158"/>
      <c r="I510" s="191"/>
      <c r="J510" s="192"/>
      <c r="K510" s="16">
        <v>2016</v>
      </c>
      <c r="L510" s="164">
        <f t="shared" ref="L510:M510" si="277">IF(L495=0,"",L496/L495-1)</f>
        <v>7.0926577294836424E-3</v>
      </c>
      <c r="M510" s="164">
        <f t="shared" si="277"/>
        <v>7.0926577294836424E-3</v>
      </c>
      <c r="N510" s="158"/>
      <c r="O510" s="147"/>
      <c r="P510" s="179"/>
      <c r="Q510" s="104">
        <v>2016</v>
      </c>
      <c r="R510" s="195">
        <f t="shared" si="275"/>
        <v>5.327291041152149E-3</v>
      </c>
      <c r="S510" s="195">
        <f t="shared" si="276"/>
        <v>5.327291041152149E-3</v>
      </c>
      <c r="T510" s="158"/>
      <c r="U510" s="147"/>
    </row>
    <row r="511" spans="2:22" x14ac:dyDescent="0.2">
      <c r="C511" s="179"/>
      <c r="D511" s="61">
        <v>2017</v>
      </c>
      <c r="E511" s="158"/>
      <c r="F511" s="158"/>
      <c r="G511" s="194">
        <f t="shared" si="274"/>
        <v>1.4668646832545207E-3</v>
      </c>
      <c r="H511" s="158"/>
      <c r="I511" s="191"/>
      <c r="J511" s="192"/>
      <c r="K511" s="16">
        <v>2017</v>
      </c>
      <c r="L511" s="164">
        <f t="shared" ref="L511:M512" si="278">IF(L496=0,"",L497/L496-1)</f>
        <v>-4.4445303862722385E-3</v>
      </c>
      <c r="M511" s="164">
        <f t="shared" si="278"/>
        <v>-4.4445303862722385E-3</v>
      </c>
      <c r="N511" s="158"/>
      <c r="O511" s="147"/>
      <c r="P511" s="179"/>
      <c r="Q511" s="104">
        <v>2017</v>
      </c>
      <c r="R511" s="195">
        <f t="shared" si="275"/>
        <v>-5.9027365537415166E-3</v>
      </c>
      <c r="S511" s="195">
        <f t="shared" si="276"/>
        <v>-5.9027365537415166E-3</v>
      </c>
      <c r="T511" s="158"/>
      <c r="U511" s="147"/>
    </row>
    <row r="512" spans="2:22" x14ac:dyDescent="0.2">
      <c r="C512" s="179"/>
      <c r="D512" s="61">
        <v>2018</v>
      </c>
      <c r="E512" s="158"/>
      <c r="F512" s="158"/>
      <c r="G512" s="194">
        <f t="shared" si="274"/>
        <v>1.331007615308355E-3</v>
      </c>
      <c r="H512" s="158"/>
      <c r="I512" s="191"/>
      <c r="J512" s="192"/>
      <c r="K512" s="16">
        <v>2018</v>
      </c>
      <c r="L512" s="164"/>
      <c r="M512" s="164">
        <f t="shared" si="278"/>
        <v>1.3717885503057303E-3</v>
      </c>
      <c r="N512" s="158"/>
      <c r="O512" s="147"/>
      <c r="P512" s="179"/>
      <c r="Q512" s="104">
        <v>2018</v>
      </c>
      <c r="R512" s="195"/>
      <c r="S512" s="195">
        <f t="shared" si="276"/>
        <v>4.0726727412954133E-5</v>
      </c>
      <c r="T512" s="158"/>
      <c r="U512" s="147"/>
    </row>
    <row r="513" spans="3:21" x14ac:dyDescent="0.2">
      <c r="C513" s="179"/>
      <c r="D513" s="61">
        <v>2019</v>
      </c>
      <c r="E513" s="158"/>
      <c r="F513" s="158"/>
      <c r="G513" s="194">
        <f t="shared" si="274"/>
        <v>1.6266478914273019E-3</v>
      </c>
      <c r="H513" s="158"/>
      <c r="I513" s="191"/>
      <c r="J513" s="192"/>
      <c r="K513" s="16">
        <v>2019</v>
      </c>
      <c r="L513" s="164" t="str">
        <f t="shared" ref="L513:M513" si="279">IF(L498=0,"",L499/L498-1)</f>
        <v/>
      </c>
      <c r="M513" s="164">
        <f t="shared" si="279"/>
        <v>1.6266712967394348E-3</v>
      </c>
      <c r="N513" s="158"/>
      <c r="O513" s="147"/>
      <c r="P513" s="179"/>
      <c r="Q513" s="104">
        <v>2019</v>
      </c>
      <c r="R513" s="195" t="str">
        <f>IF(Q499="Forecast","",IF(R498=0,"",R499/R498-1))</f>
        <v/>
      </c>
      <c r="S513" s="195">
        <f t="shared" si="276"/>
        <v>2.3367301649201977E-8</v>
      </c>
      <c r="T513" s="158"/>
      <c r="U513" s="147"/>
    </row>
    <row r="514" spans="3:21" x14ac:dyDescent="0.2">
      <c r="C514" s="179"/>
      <c r="D514" s="61">
        <v>2020</v>
      </c>
      <c r="E514" s="158"/>
      <c r="F514" s="158"/>
      <c r="G514" s="194">
        <f t="shared" si="274"/>
        <v>1.6240062051580129E-3</v>
      </c>
      <c r="H514" s="158"/>
      <c r="I514" s="191"/>
      <c r="J514" s="192"/>
      <c r="K514" s="16">
        <v>2020</v>
      </c>
      <c r="L514" s="164" t="str">
        <f t="shared" ref="L514:M514" si="280">IF(L499=0,"",L500/L499-1)</f>
        <v/>
      </c>
      <c r="M514" s="164">
        <f t="shared" si="280"/>
        <v>4.959523042854963E-3</v>
      </c>
      <c r="N514" s="158"/>
      <c r="O514" s="147"/>
      <c r="P514" s="179"/>
      <c r="Q514" s="104">
        <v>2020</v>
      </c>
      <c r="R514" s="195"/>
      <c r="S514" s="195">
        <f t="shared" si="276"/>
        <v>3.3301087204709034E-3</v>
      </c>
      <c r="T514" s="158"/>
      <c r="U514" s="147"/>
    </row>
    <row r="515" spans="3:21" x14ac:dyDescent="0.2">
      <c r="C515" s="179"/>
      <c r="D515" s="61">
        <v>2021</v>
      </c>
      <c r="E515" s="158"/>
      <c r="F515" s="158"/>
      <c r="G515" s="194">
        <f t="shared" si="274"/>
        <v>1.6213730852068231E-3</v>
      </c>
      <c r="H515" s="158"/>
      <c r="I515" s="191"/>
      <c r="J515" s="192"/>
      <c r="K515" s="16">
        <v>2021</v>
      </c>
      <c r="L515" s="164" t="str">
        <f t="shared" ref="L515:M515" si="281">IF(L500=0,"",L501/L500-1)</f>
        <v/>
      </c>
      <c r="M515" s="164">
        <f t="shared" si="281"/>
        <v>-1.7030178177247501E-3</v>
      </c>
      <c r="N515" s="158"/>
      <c r="O515" s="147"/>
      <c r="P515" s="179"/>
      <c r="Q515" s="104">
        <v>2021</v>
      </c>
      <c r="R515" s="195"/>
      <c r="S515" s="195">
        <f t="shared" si="276"/>
        <v>-3.3190095501772765E-3</v>
      </c>
      <c r="T515" s="158"/>
      <c r="U515" s="147"/>
    </row>
    <row r="516" spans="3:21" x14ac:dyDescent="0.2">
      <c r="C516" s="179"/>
      <c r="D516" s="61">
        <v>2022</v>
      </c>
      <c r="E516" s="158"/>
      <c r="F516" s="158"/>
      <c r="G516" s="194">
        <f t="shared" si="274"/>
        <v>1.6187484899734539E-3</v>
      </c>
      <c r="H516" s="158"/>
      <c r="I516" s="191"/>
      <c r="J516" s="192"/>
      <c r="K516" s="16">
        <v>2022</v>
      </c>
      <c r="L516" s="164" t="str">
        <f t="shared" ref="L516:M516" si="282">IF(L501=0,"",L502/L501-1)</f>
        <v/>
      </c>
      <c r="M516" s="164">
        <f t="shared" si="282"/>
        <v>1.6187716685118758E-3</v>
      </c>
      <c r="N516" s="158"/>
      <c r="O516" s="147"/>
      <c r="P516" s="179"/>
      <c r="Q516" s="104">
        <v>2022</v>
      </c>
      <c r="R516" s="195"/>
      <c r="S516" s="195">
        <f t="shared" si="276"/>
        <v>2.3141078830946071E-8</v>
      </c>
      <c r="T516" s="158"/>
      <c r="U516" s="147"/>
    </row>
    <row r="517" spans="3:21" x14ac:dyDescent="0.2">
      <c r="C517" s="179"/>
      <c r="D517" s="61">
        <v>2023</v>
      </c>
      <c r="E517" s="158"/>
      <c r="F517" s="158"/>
      <c r="G517" s="194">
        <f t="shared" si="274"/>
        <v>1.6161323781267445E-3</v>
      </c>
      <c r="H517" s="158"/>
      <c r="I517" s="191"/>
      <c r="J517" s="192"/>
      <c r="K517" s="16">
        <v>2023</v>
      </c>
      <c r="L517" s="164" t="str">
        <f t="shared" ref="L517:M517" si="283">IF(L502=0,"",L503/L502-1)</f>
        <v/>
      </c>
      <c r="M517" s="164">
        <f t="shared" si="283"/>
        <v>1.6161554818061585E-3</v>
      </c>
      <c r="N517" s="158"/>
      <c r="O517" s="147"/>
      <c r="P517" s="179"/>
      <c r="Q517" s="104">
        <v>2023</v>
      </c>
      <c r="R517" s="195"/>
      <c r="S517" s="195">
        <f t="shared" si="276"/>
        <v>2.306640101146229E-8</v>
      </c>
      <c r="T517" s="158"/>
      <c r="U517" s="147"/>
    </row>
    <row r="518" spans="3:21" x14ac:dyDescent="0.2">
      <c r="C518" s="179"/>
      <c r="D518" s="61">
        <v>2024</v>
      </c>
      <c r="E518" s="158"/>
      <c r="F518" s="158"/>
      <c r="G518" s="194">
        <f t="shared" si="274"/>
        <v>1.6135247086022098E-3</v>
      </c>
      <c r="H518" s="158"/>
      <c r="I518" s="196">
        <f>IF(I505=0,"",G500/I505-1)</f>
        <v>7.2761398676399747E-3</v>
      </c>
      <c r="J518" s="192"/>
      <c r="K518" s="16">
        <v>2024</v>
      </c>
      <c r="L518" s="164" t="str">
        <f t="shared" ref="L518:M518" si="284">IF(L503=0,"",L504/L503-1)</f>
        <v/>
      </c>
      <c r="M518" s="164">
        <f t="shared" si="284"/>
        <v>4.949019286973666E-3</v>
      </c>
      <c r="N518" s="158"/>
      <c r="O518" s="167">
        <f>IF(O505=0,"",M500/O505-1)</f>
        <v>1.137208360562636E-2</v>
      </c>
      <c r="P518" s="179"/>
      <c r="Q518" s="104">
        <v>2024</v>
      </c>
      <c r="R518" s="195" t="str">
        <f>IF(Q504="Forecast","",IF(R499=0,"",R504/R499-1))</f>
        <v/>
      </c>
      <c r="S518" s="195">
        <f t="shared" si="276"/>
        <v>3.3301213452980871E-3</v>
      </c>
      <c r="T518" s="158"/>
      <c r="U518" s="167">
        <f>IF(U505=0,"",S500/U505-1)</f>
        <v>4.0663563603566821E-3</v>
      </c>
    </row>
    <row r="519" spans="3:21" ht="26.25" thickBot="1" x14ac:dyDescent="0.25">
      <c r="C519" s="142"/>
      <c r="D519" s="197" t="s">
        <v>41</v>
      </c>
      <c r="E519" s="168"/>
      <c r="F519" s="168"/>
      <c r="G519" s="198">
        <f>IF(G493=0,"",(G504/G493)^(1/($D504-$D493-1))-1)</f>
        <v>1.7833753589431289E-3</v>
      </c>
      <c r="H519" s="168"/>
      <c r="I519" s="199" t="s">
        <v>56</v>
      </c>
      <c r="J519" s="171"/>
      <c r="K519" s="172" t="str">
        <f t="shared" ref="K519" si="285">D519</f>
        <v>Geometric Mean</v>
      </c>
      <c r="L519" s="173">
        <f>IF(L493=0,"",(L497/L493)^(1/($D497-$D493-1))-1)</f>
        <v>7.9366752564036247E-4</v>
      </c>
      <c r="M519" s="173">
        <f>IF(M493=0,"",(M504/M493)^(1/($D504-$D493-1))-1)</f>
        <v>1.6802278903378376E-3</v>
      </c>
      <c r="N519" s="168"/>
      <c r="O519" s="174" t="s">
        <v>56</v>
      </c>
      <c r="P519" s="142"/>
      <c r="Q519" s="224" t="str">
        <f t="shared" ref="Q519" si="286">K519</f>
        <v>Geometric Mean</v>
      </c>
      <c r="R519" s="173">
        <f>IF(R493="","",IF(R493=0,"",(R497/R493)^(1/($D497-$D493-1))-1))</f>
        <v>-1.4639680906088914E-3</v>
      </c>
      <c r="S519" s="173">
        <f>IF(S493="","",IF(S493=0,"",(S504/S493)^(1/($D504-$D493-1))-1))</f>
        <v>-1.0296384542041181E-4</v>
      </c>
      <c r="T519" s="168"/>
      <c r="U519" s="174" t="s">
        <v>56</v>
      </c>
    </row>
    <row r="521" spans="3:21" ht="13.5" thickBot="1" x14ac:dyDescent="0.25">
      <c r="Q521" s="168"/>
      <c r="R521" s="168"/>
      <c r="S521" s="168"/>
      <c r="T521" s="168"/>
      <c r="U521" s="168"/>
    </row>
    <row r="522" spans="3:21" x14ac:dyDescent="0.2">
      <c r="C522" s="3"/>
      <c r="D522" s="4" t="s">
        <v>28</v>
      </c>
      <c r="E522" s="4"/>
      <c r="F522" s="269" t="s">
        <v>15</v>
      </c>
      <c r="G522" s="270"/>
      <c r="H522" s="270"/>
      <c r="I522" s="271"/>
      <c r="K522" s="276" t="str">
        <f>IF(ISBLANK(N489),"",CONCATENATE("Demand (",N489,")"))</f>
        <v>Demand (kVA)</v>
      </c>
      <c r="L522" s="277"/>
      <c r="M522" s="277"/>
      <c r="N522" s="277"/>
      <c r="O522" s="278"/>
      <c r="Q522" s="261" t="str">
        <f>CONCATENATE("Demand (",N489,") per ",LEFT(F491,LEN(F491)-1))</f>
        <v>Demand (kVA) per Connection</v>
      </c>
      <c r="R522" s="262"/>
      <c r="S522" s="262"/>
      <c r="T522" s="262"/>
      <c r="U522" s="263"/>
    </row>
    <row r="523" spans="3:21" ht="39" thickBot="1" x14ac:dyDescent="0.25">
      <c r="C523" s="142"/>
      <c r="D523" s="8" t="s">
        <v>55</v>
      </c>
      <c r="E523" s="15"/>
      <c r="F523" s="254"/>
      <c r="G523" s="255"/>
      <c r="H523" s="255"/>
      <c r="I523" s="43"/>
      <c r="K523" s="11"/>
      <c r="L523" s="12" t="s">
        <v>30</v>
      </c>
      <c r="M523" s="12" t="s">
        <v>31</v>
      </c>
      <c r="N523" s="13"/>
      <c r="O523" s="14" t="str">
        <f>M523</f>
        <v>Weather-normalized</v>
      </c>
      <c r="Q523" s="62"/>
      <c r="R523" s="12" t="str">
        <f>L523</f>
        <v>Actual (Weather actual)</v>
      </c>
      <c r="S523" s="12" t="str">
        <f>M523</f>
        <v>Weather-normalized</v>
      </c>
      <c r="T523" s="12"/>
      <c r="U523" s="63" t="str">
        <f>O523</f>
        <v>Weather-normalized</v>
      </c>
    </row>
    <row r="524" spans="3:21" x14ac:dyDescent="0.2">
      <c r="C524" s="15" t="s">
        <v>32</v>
      </c>
      <c r="D524" s="16">
        <v>2013</v>
      </c>
      <c r="E524" s="179"/>
      <c r="F524" s="48" t="str">
        <f>$F$73</f>
        <v>Actual</v>
      </c>
      <c r="G524" s="64">
        <v>12108214.673609611</v>
      </c>
      <c r="H524" s="145" t="s">
        <v>56</v>
      </c>
      <c r="I524" s="200"/>
      <c r="K524" s="78" t="str">
        <f>$F$73</f>
        <v>Actual</v>
      </c>
      <c r="L524" s="71">
        <v>323204.70600000001</v>
      </c>
      <c r="M524" s="71">
        <v>323204.70600000001</v>
      </c>
      <c r="N524" s="145" t="s">
        <v>56</v>
      </c>
      <c r="O524" s="200"/>
      <c r="Q524" s="48" t="str">
        <f>$F$73</f>
        <v>Actual</v>
      </c>
      <c r="R524" s="229">
        <f>IF(G493=0,"",L524/G493)</f>
        <v>1.9776822904556191</v>
      </c>
      <c r="S524" s="230">
        <f>IF(G493=0,"",M524/G493)</f>
        <v>1.9776822904556191</v>
      </c>
      <c r="T524" s="144" t="str">
        <f>N524</f>
        <v/>
      </c>
      <c r="U524" s="179" t="str">
        <f>IF(T524="","",IF(I524=0,"",O524/I524))</f>
        <v/>
      </c>
    </row>
    <row r="525" spans="3:21" x14ac:dyDescent="0.2">
      <c r="C525" s="15" t="s">
        <v>32</v>
      </c>
      <c r="D525" s="16">
        <v>2014</v>
      </c>
      <c r="E525" s="179"/>
      <c r="F525" s="52" t="str">
        <f>$F$74</f>
        <v>Actual</v>
      </c>
      <c r="G525" s="64">
        <v>12259078.100606637</v>
      </c>
      <c r="H525" s="145"/>
      <c r="I525" s="147"/>
      <c r="K525" s="79" t="str">
        <f>$F$74</f>
        <v>Actual</v>
      </c>
      <c r="L525" s="71">
        <v>323886.85999999993</v>
      </c>
      <c r="M525" s="71">
        <v>323886.85999999993</v>
      </c>
      <c r="N525" s="145"/>
      <c r="O525" s="147"/>
      <c r="Q525" s="52" t="str">
        <f>$F$74</f>
        <v>Actual</v>
      </c>
      <c r="R525" s="229">
        <f t="shared" ref="R525:R528" si="287">IF(G494=0,"",L525/G494)</f>
        <v>1.9772105488065437</v>
      </c>
      <c r="S525" s="231">
        <f t="shared" ref="S525:S535" si="288">IF(G494=0,"",M525/G494)</f>
        <v>1.9772105488065437</v>
      </c>
      <c r="T525" s="144"/>
      <c r="U525" s="179" t="str">
        <f t="shared" ref="U525:U535" si="289">IF(T525="","",IF(I525=0,"",O525/I525))</f>
        <v/>
      </c>
    </row>
    <row r="526" spans="3:21" x14ac:dyDescent="0.2">
      <c r="C526" s="15" t="s">
        <v>32</v>
      </c>
      <c r="D526" s="16">
        <v>2015</v>
      </c>
      <c r="E526" s="179"/>
      <c r="F526" s="52" t="str">
        <f>$F$75</f>
        <v>Actual</v>
      </c>
      <c r="G526" s="64">
        <v>12269662.700190283</v>
      </c>
      <c r="H526" s="145" t="s">
        <v>57</v>
      </c>
      <c r="I526" s="201">
        <v>12281306</v>
      </c>
      <c r="K526" s="79" t="str">
        <f>$F$75</f>
        <v>Actual</v>
      </c>
      <c r="L526" s="71">
        <v>324135.94799999997</v>
      </c>
      <c r="M526" s="71">
        <v>324135.94799999997</v>
      </c>
      <c r="N526" s="145" t="s">
        <v>57</v>
      </c>
      <c r="O526" s="183">
        <v>324479</v>
      </c>
      <c r="Q526" s="52" t="str">
        <f>$F$75</f>
        <v>Actual</v>
      </c>
      <c r="R526" s="229">
        <f t="shared" si="287"/>
        <v>1.9763423003755913</v>
      </c>
      <c r="S526" s="231">
        <f t="shared" si="288"/>
        <v>1.9763423003755913</v>
      </c>
      <c r="T526" s="144" t="str">
        <f t="shared" ref="T526:T535" si="290">N526</f>
        <v>Board-approved</v>
      </c>
      <c r="U526" s="231">
        <f>O526/I495</f>
        <v>1.9773489012663166</v>
      </c>
    </row>
    <row r="527" spans="3:21" x14ac:dyDescent="0.2">
      <c r="C527" s="15" t="s">
        <v>32</v>
      </c>
      <c r="D527" s="16">
        <v>2016</v>
      </c>
      <c r="E527" s="179"/>
      <c r="F527" s="52" t="str">
        <f>$F$76</f>
        <v>Actual</v>
      </c>
      <c r="G527" s="64">
        <v>12793477.190903708</v>
      </c>
      <c r="H527" s="145" t="s">
        <v>56</v>
      </c>
      <c r="I527" s="147"/>
      <c r="K527" s="79" t="str">
        <f>$F$76</f>
        <v>Actual</v>
      </c>
      <c r="L527" s="71">
        <v>324629.28599999991</v>
      </c>
      <c r="M527" s="71">
        <v>324629.28599999991</v>
      </c>
      <c r="N527" s="145" t="s">
        <v>56</v>
      </c>
      <c r="O527" s="147"/>
      <c r="Q527" s="52" t="str">
        <f>$F$76</f>
        <v>Actual</v>
      </c>
      <c r="R527" s="229">
        <f t="shared" si="287"/>
        <v>1.9758806422554409</v>
      </c>
      <c r="S527" s="231">
        <f t="shared" si="288"/>
        <v>1.9758806422554409</v>
      </c>
      <c r="T527" s="144" t="str">
        <f t="shared" si="290"/>
        <v/>
      </c>
      <c r="U527" s="179" t="str">
        <f t="shared" si="289"/>
        <v/>
      </c>
    </row>
    <row r="528" spans="3:21" x14ac:dyDescent="0.2">
      <c r="C528" s="15" t="s">
        <v>32</v>
      </c>
      <c r="D528" s="16">
        <v>2017</v>
      </c>
      <c r="E528" s="179"/>
      <c r="F528" s="52" t="str">
        <f>$F$77</f>
        <v>Actual</v>
      </c>
      <c r="G528" s="64">
        <v>13706307.655022699</v>
      </c>
      <c r="H528" s="145"/>
      <c r="I528" s="147"/>
      <c r="K528" s="79" t="str">
        <f>$F$77</f>
        <v>Actual</v>
      </c>
      <c r="L528" s="71">
        <v>325116.21599999996</v>
      </c>
      <c r="M528" s="71">
        <v>325116.21599999996</v>
      </c>
      <c r="N528" s="145"/>
      <c r="O528" s="147"/>
      <c r="Q528" s="52" t="str">
        <f>$F$77</f>
        <v>Actual</v>
      </c>
      <c r="R528" s="229">
        <f t="shared" si="287"/>
        <v>1.9759459331335807</v>
      </c>
      <c r="S528" s="231">
        <f t="shared" si="288"/>
        <v>1.9759459331335807</v>
      </c>
      <c r="T528" s="144"/>
      <c r="U528" s="179"/>
    </row>
    <row r="529" spans="3:21" x14ac:dyDescent="0.2">
      <c r="C529" s="15" t="s">
        <v>34</v>
      </c>
      <c r="D529" s="16">
        <v>2018</v>
      </c>
      <c r="E529" s="179"/>
      <c r="F529" s="52" t="str">
        <f>$F$78</f>
        <v>Forecast</v>
      </c>
      <c r="G529" s="100">
        <v>14472668.696772221</v>
      </c>
      <c r="H529" s="145" t="s">
        <v>56</v>
      </c>
      <c r="I529" s="147"/>
      <c r="K529" s="79" t="str">
        <f>$F$78</f>
        <v>Forecast</v>
      </c>
      <c r="L529" s="71"/>
      <c r="M529" s="71">
        <v>325652</v>
      </c>
      <c r="N529" s="145" t="s">
        <v>56</v>
      </c>
      <c r="O529" s="147"/>
      <c r="Q529" s="52" t="str">
        <f>$F$78</f>
        <v>Forecast</v>
      </c>
      <c r="R529" s="158"/>
      <c r="S529" s="231">
        <f t="shared" si="288"/>
        <v>1.976571414698099</v>
      </c>
      <c r="T529" s="144" t="str">
        <f t="shared" si="290"/>
        <v/>
      </c>
      <c r="U529" s="179" t="str">
        <f t="shared" si="289"/>
        <v/>
      </c>
    </row>
    <row r="530" spans="3:21" x14ac:dyDescent="0.2">
      <c r="C530" s="15" t="s">
        <v>34</v>
      </c>
      <c r="D530" s="16">
        <v>2019</v>
      </c>
      <c r="E530" s="179"/>
      <c r="F530" s="52" t="str">
        <f>$F$79</f>
        <v>Forecast</v>
      </c>
      <c r="G530" s="100">
        <v>15053386.128077779</v>
      </c>
      <c r="H530" s="145" t="s">
        <v>56</v>
      </c>
      <c r="I530" s="147"/>
      <c r="K530" s="79" t="str">
        <f>$F$79</f>
        <v>Forecast</v>
      </c>
      <c r="L530" s="72"/>
      <c r="M530" s="219">
        <v>326138</v>
      </c>
      <c r="N530" s="145" t="s">
        <v>56</v>
      </c>
      <c r="O530" s="147"/>
      <c r="Q530" s="52" t="str">
        <f>$F$79</f>
        <v>Forecast</v>
      </c>
      <c r="R530" s="158"/>
      <c r="S530" s="231">
        <f t="shared" si="288"/>
        <v>1.9763064766337017</v>
      </c>
      <c r="T530" s="144" t="str">
        <f t="shared" si="290"/>
        <v/>
      </c>
      <c r="U530" s="179" t="str">
        <f t="shared" si="289"/>
        <v/>
      </c>
    </row>
    <row r="531" spans="3:21" x14ac:dyDescent="0.2">
      <c r="C531" s="15" t="s">
        <v>36</v>
      </c>
      <c r="D531" s="16">
        <v>2020</v>
      </c>
      <c r="E531" s="179"/>
      <c r="F531" s="52" t="str">
        <f>$F$80</f>
        <v>Forecast</v>
      </c>
      <c r="G531" s="100">
        <v>15570014.704666665</v>
      </c>
      <c r="H531" s="145"/>
      <c r="I531" s="147"/>
      <c r="K531" s="79" t="str">
        <f>$F$80</f>
        <v>Forecast</v>
      </c>
      <c r="L531" s="72"/>
      <c r="M531" s="219">
        <v>326622</v>
      </c>
      <c r="N531" s="145"/>
      <c r="O531" s="147"/>
      <c r="Q531" s="52" t="str">
        <f>$F$80</f>
        <v>Forecast</v>
      </c>
      <c r="R531" s="158"/>
      <c r="S531" s="231">
        <f t="shared" si="288"/>
        <v>1.976030297897055</v>
      </c>
      <c r="T531" s="144"/>
      <c r="U531" s="179"/>
    </row>
    <row r="532" spans="3:21" x14ac:dyDescent="0.2">
      <c r="C532" s="15" t="s">
        <v>36</v>
      </c>
      <c r="D532" s="16">
        <v>2021</v>
      </c>
      <c r="E532" s="179"/>
      <c r="F532" s="52" t="str">
        <f>$F$81</f>
        <v>Forecast</v>
      </c>
      <c r="G532" s="100">
        <v>16093607.122136109</v>
      </c>
      <c r="H532" s="145"/>
      <c r="I532" s="147"/>
      <c r="K532" s="79" t="str">
        <f>$F$81</f>
        <v>Forecast</v>
      </c>
      <c r="L532" s="72"/>
      <c r="M532" s="219">
        <v>327106</v>
      </c>
      <c r="N532" s="145"/>
      <c r="O532" s="147"/>
      <c r="Q532" s="52" t="str">
        <f>$F$81</f>
        <v>Forecast</v>
      </c>
      <c r="R532" s="158"/>
      <c r="S532" s="231">
        <f t="shared" si="288"/>
        <v>1.9757550132882338</v>
      </c>
      <c r="T532" s="144"/>
      <c r="U532" s="179"/>
    </row>
    <row r="533" spans="3:21" x14ac:dyDescent="0.2">
      <c r="C533" s="15" t="s">
        <v>36</v>
      </c>
      <c r="D533" s="16">
        <v>2022</v>
      </c>
      <c r="E533" s="179"/>
      <c r="F533" s="52" t="str">
        <f>$F$82</f>
        <v>Forecast</v>
      </c>
      <c r="G533" s="100">
        <v>16510255.2555125</v>
      </c>
      <c r="H533" s="145"/>
      <c r="I533" s="147"/>
      <c r="K533" s="79" t="str">
        <f>$F$82</f>
        <v>Forecast</v>
      </c>
      <c r="L533" s="72"/>
      <c r="M533" s="219">
        <v>327591</v>
      </c>
      <c r="N533" s="145"/>
      <c r="O533" s="147"/>
      <c r="Q533" s="52" t="str">
        <f>$F$82</f>
        <v>Forecast</v>
      </c>
      <c r="R533" s="158"/>
      <c r="S533" s="231">
        <f t="shared" si="288"/>
        <v>1.9754866488168463</v>
      </c>
      <c r="T533" s="144"/>
      <c r="U533" s="179"/>
    </row>
    <row r="534" spans="3:21" x14ac:dyDescent="0.2">
      <c r="C534" s="15" t="s">
        <v>36</v>
      </c>
      <c r="D534" s="16">
        <v>2023</v>
      </c>
      <c r="E534" s="179"/>
      <c r="F534" s="52" t="str">
        <f>$F$83</f>
        <v>Forecast</v>
      </c>
      <c r="G534" s="100">
        <v>17227775.033466667</v>
      </c>
      <c r="H534" s="145"/>
      <c r="I534" s="147"/>
      <c r="K534" s="79" t="str">
        <f>$F$83</f>
        <v>Forecast</v>
      </c>
      <c r="L534" s="72"/>
      <c r="M534" s="219">
        <v>328076</v>
      </c>
      <c r="N534" s="145"/>
      <c r="O534" s="147"/>
      <c r="Q534" s="52" t="str">
        <f>$F$83</f>
        <v>Forecast</v>
      </c>
      <c r="R534" s="158"/>
      <c r="S534" s="231">
        <f t="shared" si="288"/>
        <v>1.9752191503708698</v>
      </c>
      <c r="T534" s="144"/>
      <c r="U534" s="179"/>
    </row>
    <row r="535" spans="3:21" ht="13.5" thickBot="1" x14ac:dyDescent="0.25">
      <c r="C535" s="22" t="s">
        <v>36</v>
      </c>
      <c r="D535" s="23">
        <v>2024</v>
      </c>
      <c r="E535" s="142"/>
      <c r="F535" s="53" t="str">
        <f>$F$84</f>
        <v>Forecast</v>
      </c>
      <c r="G535" s="101">
        <v>17928725.856434721</v>
      </c>
      <c r="H535" s="150" t="s">
        <v>56</v>
      </c>
      <c r="I535" s="152"/>
      <c r="K535" s="80" t="str">
        <f>$F$84</f>
        <v>Forecast</v>
      </c>
      <c r="L535" s="73"/>
      <c r="M535" s="220">
        <v>328561</v>
      </c>
      <c r="N535" s="150" t="s">
        <v>56</v>
      </c>
      <c r="O535" s="152"/>
      <c r="Q535" s="53" t="str">
        <f>$F$84</f>
        <v>Forecast</v>
      </c>
      <c r="R535" s="168"/>
      <c r="S535" s="232">
        <f t="shared" si="288"/>
        <v>1.9749525137649973</v>
      </c>
      <c r="T535" s="149" t="str">
        <f t="shared" si="290"/>
        <v/>
      </c>
      <c r="U535" s="142" t="str">
        <f t="shared" si="289"/>
        <v/>
      </c>
    </row>
    <row r="536" spans="3:21" ht="13.5" thickBot="1" x14ac:dyDescent="0.25">
      <c r="C536" s="57"/>
      <c r="I536" s="28">
        <f>SUM(I524:I530)</f>
        <v>12281306</v>
      </c>
      <c r="J536" s="158"/>
      <c r="O536" s="28">
        <f>SUM(O524:O530)</f>
        <v>324479</v>
      </c>
      <c r="U536" s="28">
        <f>SUM(U524:U530)</f>
        <v>1.9773489012663166</v>
      </c>
    </row>
    <row r="537" spans="3:21" ht="39" thickBot="1" x14ac:dyDescent="0.25">
      <c r="C537" s="58" t="s">
        <v>37</v>
      </c>
      <c r="D537" s="59" t="s">
        <v>38</v>
      </c>
      <c r="E537" s="117"/>
      <c r="F537" s="117"/>
      <c r="G537" s="117" t="s">
        <v>39</v>
      </c>
      <c r="H537" s="117"/>
      <c r="I537" s="34" t="str">
        <f>I506</f>
        <v>Test Year Versus Board-approved</v>
      </c>
      <c r="J537" s="67"/>
      <c r="K537" s="32" t="s">
        <v>38</v>
      </c>
      <c r="L537" s="264" t="s">
        <v>39</v>
      </c>
      <c r="M537" s="264"/>
      <c r="N537" s="117"/>
      <c r="O537" s="34" t="str">
        <f>I537</f>
        <v>Test Year Versus Board-approved</v>
      </c>
      <c r="P537" s="68"/>
      <c r="Q537" s="32" t="s">
        <v>38</v>
      </c>
      <c r="R537" s="264" t="s">
        <v>39</v>
      </c>
      <c r="S537" s="264"/>
      <c r="T537" s="117"/>
      <c r="U537" s="34" t="str">
        <f>O537</f>
        <v>Test Year Versus Board-approved</v>
      </c>
    </row>
    <row r="538" spans="3:21" x14ac:dyDescent="0.2">
      <c r="C538" s="179"/>
      <c r="D538" s="69">
        <v>2013</v>
      </c>
      <c r="E538" s="155"/>
      <c r="F538" s="158"/>
      <c r="G538" s="190"/>
      <c r="H538" s="158"/>
      <c r="I538" s="191"/>
      <c r="J538" s="179"/>
      <c r="K538" s="16">
        <v>2013</v>
      </c>
      <c r="L538" s="160"/>
      <c r="M538" s="160"/>
      <c r="N538" s="158"/>
      <c r="O538" s="208"/>
      <c r="P538" s="179"/>
      <c r="Q538" s="16">
        <v>2013</v>
      </c>
      <c r="R538" s="193"/>
      <c r="S538" s="193"/>
      <c r="T538" s="158"/>
      <c r="U538" s="147"/>
    </row>
    <row r="539" spans="3:21" x14ac:dyDescent="0.2">
      <c r="C539" s="179"/>
      <c r="D539" s="61">
        <v>2014</v>
      </c>
      <c r="E539" s="158"/>
      <c r="F539" s="158"/>
      <c r="G539" s="194">
        <f>IF(G524=0,"",G525/G524-1)</f>
        <v>1.2459593017114301E-2</v>
      </c>
      <c r="H539" s="158"/>
      <c r="I539" s="191"/>
      <c r="J539" s="179"/>
      <c r="K539" s="16">
        <v>2014</v>
      </c>
      <c r="L539" s="164">
        <f>IF(L524=0,"",L525/L524-1)</f>
        <v>2.1105942683889989E-3</v>
      </c>
      <c r="M539" s="164">
        <f>IF(M524=0,"",M525/M524-1)</f>
        <v>2.1105942683889989E-3</v>
      </c>
      <c r="N539" s="158"/>
      <c r="O539" s="208"/>
      <c r="P539" s="179"/>
      <c r="Q539" s="16">
        <v>2014</v>
      </c>
      <c r="R539" s="195">
        <f>IF(R524="","",IF(R524=0,"",R525/R524-1))</f>
        <v>-2.3853257489947488E-4</v>
      </c>
      <c r="S539" s="195">
        <f>IF(S524="","",IF(S524=0,"",S525/S524-1))</f>
        <v>-2.3853257489947488E-4</v>
      </c>
      <c r="T539" s="158"/>
      <c r="U539" s="147"/>
    </row>
    <row r="540" spans="3:21" x14ac:dyDescent="0.2">
      <c r="C540" s="179"/>
      <c r="D540" s="70">
        <v>2015</v>
      </c>
      <c r="E540" s="158"/>
      <c r="F540" s="158"/>
      <c r="G540" s="194">
        <f t="shared" ref="G540:G549" si="291">IF(G525=0,"",G526/G525-1)</f>
        <v>8.6340909950832767E-4</v>
      </c>
      <c r="H540" s="158"/>
      <c r="I540" s="191"/>
      <c r="J540" s="179"/>
      <c r="K540" s="16">
        <v>2015</v>
      </c>
      <c r="L540" s="164">
        <f>IF(L525=0,"",L526/L525-1)</f>
        <v>7.6905867684806672E-4</v>
      </c>
      <c r="M540" s="164">
        <f>IF(M525=0,"",M526/M525-1)</f>
        <v>7.6905867684806672E-4</v>
      </c>
      <c r="N540" s="158"/>
      <c r="O540" s="208"/>
      <c r="P540" s="179"/>
      <c r="Q540" s="16">
        <v>2015</v>
      </c>
      <c r="R540" s="195">
        <f t="shared" ref="R540:S540" si="292">IF(R525="","",IF(R525=0,"",R526/R525-1))</f>
        <v>-4.3912795806011484E-4</v>
      </c>
      <c r="S540" s="195">
        <f t="shared" si="292"/>
        <v>-4.3912795806011484E-4</v>
      </c>
      <c r="T540" s="158"/>
      <c r="U540" s="147"/>
    </row>
    <row r="541" spans="3:21" x14ac:dyDescent="0.2">
      <c r="C541" s="179"/>
      <c r="D541" s="61">
        <v>2016</v>
      </c>
      <c r="E541" s="158"/>
      <c r="F541" s="158"/>
      <c r="G541" s="194">
        <f t="shared" si="291"/>
        <v>4.2691841129854469E-2</v>
      </c>
      <c r="H541" s="158"/>
      <c r="I541" s="191"/>
      <c r="J541" s="179"/>
      <c r="K541" s="16">
        <v>2016</v>
      </c>
      <c r="L541" s="164">
        <f t="shared" ref="L541:M541" si="293">IF(L526=0,"",L527/L526-1)</f>
        <v>1.5220095242256537E-3</v>
      </c>
      <c r="M541" s="164">
        <f t="shared" si="293"/>
        <v>1.5220095242256537E-3</v>
      </c>
      <c r="N541" s="158"/>
      <c r="O541" s="208"/>
      <c r="P541" s="179"/>
      <c r="Q541" s="16">
        <v>2016</v>
      </c>
      <c r="R541" s="195">
        <f t="shared" ref="R541:S541" si="294">IF(R526="","",IF(R526=0,"",R527/R526-1))</f>
        <v>-2.3359218697216466E-4</v>
      </c>
      <c r="S541" s="195">
        <f t="shared" si="294"/>
        <v>-2.3359218697216466E-4</v>
      </c>
      <c r="T541" s="158"/>
      <c r="U541" s="147"/>
    </row>
    <row r="542" spans="3:21" x14ac:dyDescent="0.2">
      <c r="C542" s="179"/>
      <c r="D542" s="61">
        <v>2017</v>
      </c>
      <c r="E542" s="158"/>
      <c r="F542" s="158"/>
      <c r="G542" s="194">
        <f t="shared" si="291"/>
        <v>7.1351240206065647E-2</v>
      </c>
      <c r="H542" s="158"/>
      <c r="I542" s="191"/>
      <c r="J542" s="179"/>
      <c r="K542" s="16">
        <v>2017</v>
      </c>
      <c r="L542" s="164">
        <f t="shared" ref="L542:M543" si="295">IF(L527=0,"",L528/L527-1)</f>
        <v>1.4999570925959826E-3</v>
      </c>
      <c r="M542" s="164">
        <f t="shared" si="295"/>
        <v>1.4999570925959826E-3</v>
      </c>
      <c r="N542" s="158"/>
      <c r="O542" s="208"/>
      <c r="P542" s="179"/>
      <c r="Q542" s="16">
        <v>2017</v>
      </c>
      <c r="R542" s="195">
        <f t="shared" ref="R542" si="296">IF(R527="","",IF(R527=0,"",R528/R527-1))</f>
        <v>3.3043938355126201E-5</v>
      </c>
      <c r="S542" s="195">
        <f t="shared" ref="S542" si="297">IF(S527="","",IF(S527=0,"",S528/S527-1))</f>
        <v>3.3043938355126201E-5</v>
      </c>
      <c r="T542" s="158"/>
      <c r="U542" s="147"/>
    </row>
    <row r="543" spans="3:21" x14ac:dyDescent="0.2">
      <c r="C543" s="179"/>
      <c r="D543" s="61">
        <v>2018</v>
      </c>
      <c r="E543" s="158"/>
      <c r="F543" s="158"/>
      <c r="G543" s="194">
        <f t="shared" si="291"/>
        <v>5.5913019103192907E-2</v>
      </c>
      <c r="H543" s="158"/>
      <c r="I543" s="191"/>
      <c r="J543" s="179"/>
      <c r="K543" s="16">
        <v>2018</v>
      </c>
      <c r="L543" s="164"/>
      <c r="M543" s="164">
        <f t="shared" si="295"/>
        <v>1.6479768576047604E-3</v>
      </c>
      <c r="N543" s="158"/>
      <c r="O543" s="208"/>
      <c r="P543" s="179"/>
      <c r="Q543" s="16">
        <v>2018</v>
      </c>
      <c r="R543" s="195"/>
      <c r="S543" s="195">
        <f t="shared" ref="S543" si="298">IF(S528="","",IF(S528=0,"",S529/S528-1))</f>
        <v>3.1654791461144249E-4</v>
      </c>
      <c r="T543" s="158"/>
      <c r="U543" s="147"/>
    </row>
    <row r="544" spans="3:21" x14ac:dyDescent="0.2">
      <c r="C544" s="179"/>
      <c r="D544" s="61">
        <v>2019</v>
      </c>
      <c r="E544" s="158"/>
      <c r="F544" s="158"/>
      <c r="G544" s="194">
        <f t="shared" si="291"/>
        <v>4.0125110542679199E-2</v>
      </c>
      <c r="H544" s="158"/>
      <c r="I544" s="191"/>
      <c r="J544" s="179"/>
      <c r="K544" s="16">
        <v>2019</v>
      </c>
      <c r="L544" s="164" t="str">
        <f t="shared" ref="L544:M544" si="299">IF(L529=0,"",L530/L529-1)</f>
        <v/>
      </c>
      <c r="M544" s="164">
        <f t="shared" si="299"/>
        <v>1.4923906501418394E-3</v>
      </c>
      <c r="N544" s="158"/>
      <c r="O544" s="208"/>
      <c r="P544" s="179"/>
      <c r="Q544" s="16">
        <v>2019</v>
      </c>
      <c r="R544" s="195" t="str">
        <f t="shared" ref="R544:S544" si="300">IF(R529="","",IF(R529=0,"",R530/R529-1))</f>
        <v/>
      </c>
      <c r="S544" s="195">
        <f t="shared" si="300"/>
        <v>-1.3403920669252667E-4</v>
      </c>
      <c r="T544" s="158"/>
      <c r="U544" s="147"/>
    </row>
    <row r="545" spans="2:22" x14ac:dyDescent="0.2">
      <c r="C545" s="179"/>
      <c r="D545" s="61">
        <v>2020</v>
      </c>
      <c r="E545" s="158"/>
      <c r="F545" s="158"/>
      <c r="G545" s="194">
        <f t="shared" si="291"/>
        <v>3.4319758504384845E-2</v>
      </c>
      <c r="H545" s="158"/>
      <c r="I545" s="191"/>
      <c r="J545" s="179"/>
      <c r="K545" s="16">
        <v>2020</v>
      </c>
      <c r="L545" s="164" t="str">
        <f t="shared" ref="L545:M545" si="301">IF(L530=0,"",L531/L530-1)</f>
        <v/>
      </c>
      <c r="M545" s="164">
        <f t="shared" si="301"/>
        <v>1.4840343658206745E-3</v>
      </c>
      <c r="N545" s="158"/>
      <c r="O545" s="208"/>
      <c r="P545" s="179"/>
      <c r="Q545" s="16">
        <v>2020</v>
      </c>
      <c r="R545" s="195" t="str">
        <f t="shared" ref="R545:S545" si="302">IF(R530="","",IF(R530=0,"",R531/R530-1))</f>
        <v/>
      </c>
      <c r="S545" s="195">
        <f t="shared" si="302"/>
        <v>-1.3974489276435964E-4</v>
      </c>
      <c r="T545" s="158"/>
      <c r="U545" s="147"/>
    </row>
    <row r="546" spans="2:22" x14ac:dyDescent="0.2">
      <c r="C546" s="179"/>
      <c r="D546" s="61">
        <v>2021</v>
      </c>
      <c r="E546" s="158"/>
      <c r="F546" s="158"/>
      <c r="G546" s="194">
        <f t="shared" si="291"/>
        <v>3.3628254526472112E-2</v>
      </c>
      <c r="H546" s="158"/>
      <c r="I546" s="191"/>
      <c r="J546" s="179"/>
      <c r="K546" s="16">
        <v>2021</v>
      </c>
      <c r="L546" s="164" t="str">
        <f t="shared" ref="L546:M546" si="303">IF(L531=0,"",L532/L531-1)</f>
        <v/>
      </c>
      <c r="M546" s="164">
        <f t="shared" si="303"/>
        <v>1.4818352713534821E-3</v>
      </c>
      <c r="N546" s="158"/>
      <c r="O546" s="208"/>
      <c r="P546" s="179"/>
      <c r="Q546" s="16">
        <v>2021</v>
      </c>
      <c r="R546" s="195" t="str">
        <f t="shared" ref="R546:S546" si="304">IF(R531="","",IF(R531=0,"",R532/R531-1))</f>
        <v/>
      </c>
      <c r="S546" s="195">
        <f t="shared" si="304"/>
        <v>-1.3931193722793722E-4</v>
      </c>
      <c r="T546" s="158"/>
      <c r="U546" s="147"/>
    </row>
    <row r="547" spans="2:22" x14ac:dyDescent="0.2">
      <c r="C547" s="179"/>
      <c r="D547" s="61">
        <v>2022</v>
      </c>
      <c r="E547" s="158"/>
      <c r="F547" s="158"/>
      <c r="G547" s="194">
        <f t="shared" si="291"/>
        <v>2.5889045893465967E-2</v>
      </c>
      <c r="H547" s="158"/>
      <c r="I547" s="191"/>
      <c r="J547" s="179"/>
      <c r="K547" s="16">
        <v>2022</v>
      </c>
      <c r="L547" s="164" t="str">
        <f t="shared" ref="L547:M547" si="305">IF(L532=0,"",L533/L532-1)</f>
        <v/>
      </c>
      <c r="M547" s="164">
        <f t="shared" si="305"/>
        <v>1.4826997976191691E-3</v>
      </c>
      <c r="N547" s="158"/>
      <c r="O547" s="208"/>
      <c r="P547" s="179"/>
      <c r="Q547" s="16">
        <v>2022</v>
      </c>
      <c r="R547" s="195" t="str">
        <f t="shared" ref="R547:S547" si="306">IF(R532="","",IF(R532=0,"",R533/R532-1))</f>
        <v/>
      </c>
      <c r="S547" s="195">
        <f t="shared" si="306"/>
        <v>-1.3582881965756854E-4</v>
      </c>
      <c r="T547" s="158"/>
      <c r="U547" s="147"/>
    </row>
    <row r="548" spans="2:22" x14ac:dyDescent="0.2">
      <c r="C548" s="179"/>
      <c r="D548" s="61">
        <v>2023</v>
      </c>
      <c r="E548" s="158"/>
      <c r="F548" s="158"/>
      <c r="G548" s="194">
        <f t="shared" si="291"/>
        <v>4.3459036026387121E-2</v>
      </c>
      <c r="H548" s="158"/>
      <c r="I548" s="191"/>
      <c r="J548" s="179"/>
      <c r="K548" s="16">
        <v>2023</v>
      </c>
      <c r="L548" s="164" t="str">
        <f t="shared" ref="L548:M548" si="307">IF(L533=0,"",L534/L533-1)</f>
        <v/>
      </c>
      <c r="M548" s="164">
        <f t="shared" si="307"/>
        <v>1.4805046536687794E-3</v>
      </c>
      <c r="N548" s="158"/>
      <c r="O548" s="208"/>
      <c r="P548" s="179"/>
      <c r="Q548" s="16">
        <v>2023</v>
      </c>
      <c r="R548" s="195" t="str">
        <f t="shared" ref="R548:S548" si="308">IF(R533="","",IF(R533=0,"",R534/R533-1))</f>
        <v/>
      </c>
      <c r="S548" s="195">
        <f t="shared" si="308"/>
        <v>-1.3540888577334709E-4</v>
      </c>
      <c r="T548" s="158"/>
      <c r="U548" s="147"/>
    </row>
    <row r="549" spans="2:22" x14ac:dyDescent="0.2">
      <c r="C549" s="179"/>
      <c r="D549" s="70">
        <v>2024</v>
      </c>
      <c r="E549" s="158"/>
      <c r="F549" s="158"/>
      <c r="G549" s="194">
        <f t="shared" si="291"/>
        <v>4.0687251929305335E-2</v>
      </c>
      <c r="H549" s="158"/>
      <c r="I549" s="196">
        <f>IF(I536=0,"",G531/I536-1)</f>
        <v>0.2677816760421623</v>
      </c>
      <c r="J549" s="179"/>
      <c r="K549" s="16">
        <v>2024</v>
      </c>
      <c r="L549" s="164" t="str">
        <f t="shared" ref="L549:M549" si="309">IF(L534=0,"",L535/L534-1)</f>
        <v/>
      </c>
      <c r="M549" s="164">
        <f t="shared" si="309"/>
        <v>1.4783159999511852E-3</v>
      </c>
      <c r="N549" s="158"/>
      <c r="O549" s="210">
        <f>IF(O536=0,"",M531/O536-1)</f>
        <v>6.6044335688903999E-3</v>
      </c>
      <c r="P549" s="179"/>
      <c r="Q549" s="16">
        <v>2024</v>
      </c>
      <c r="R549" s="195" t="str">
        <f t="shared" ref="R549:S549" si="310">IF(R534="","",IF(R534=0,"",R535/R534-1))</f>
        <v/>
      </c>
      <c r="S549" s="195">
        <f t="shared" si="310"/>
        <v>-1.3499089750246274E-4</v>
      </c>
      <c r="T549" s="158"/>
      <c r="U549" s="167">
        <f>IF(U536=0,"",S531/U536-1)</f>
        <v>-6.6685417450462747E-4</v>
      </c>
    </row>
    <row r="550" spans="2:22" ht="26.25" thickBot="1" x14ac:dyDescent="0.25">
      <c r="C550" s="142"/>
      <c r="D550" s="197" t="s">
        <v>41</v>
      </c>
      <c r="E550" s="168"/>
      <c r="F550" s="168"/>
      <c r="G550" s="198">
        <f>IF(G524=0,"",(G535/G524)^(1/($D535-$D524-1))-1)</f>
        <v>4.0032549446782584E-2</v>
      </c>
      <c r="H550" s="168"/>
      <c r="I550" s="174" t="s">
        <v>56</v>
      </c>
      <c r="J550" s="179"/>
      <c r="K550" s="172" t="str">
        <f t="shared" ref="K550" si="311">D550</f>
        <v>Geometric Mean</v>
      </c>
      <c r="L550" s="173">
        <f>IF(L524=0,"",(L528/L524)^(1/($D528-$D524-1))-1)</f>
        <v>1.9675393765210547E-3</v>
      </c>
      <c r="M550" s="173">
        <f>IF(M524=0,"",(M535/M524)^(1/($D535-$D524-1))-1)</f>
        <v>1.6450141581061395E-3</v>
      </c>
      <c r="N550" s="168"/>
      <c r="O550" s="174" t="s">
        <v>56</v>
      </c>
      <c r="P550" s="142"/>
      <c r="Q550" s="172" t="str">
        <f t="shared" ref="Q550" si="312">K550</f>
        <v>Geometric Mean</v>
      </c>
      <c r="R550" s="173">
        <f>IF(R524="","",IF(R524=0,"",(R528/R524)^(1/($D528-$D524-1))-1))</f>
        <v>-2.9274431293802028E-4</v>
      </c>
      <c r="S550" s="173">
        <f>IF(S524="","",IF(S524=0,"",(S535/S524)^(1/($D535-$D524-1))-1))</f>
        <v>-1.381148901452578E-4</v>
      </c>
      <c r="T550" s="168"/>
      <c r="U550" s="174" t="s">
        <v>56</v>
      </c>
    </row>
    <row r="551" spans="2:22" ht="13.5" thickBot="1" x14ac:dyDescent="0.25"/>
    <row r="552" spans="2:22" ht="13.5" thickBot="1" x14ac:dyDescent="0.25">
      <c r="B552" s="39">
        <f>B489+1</f>
        <v>8</v>
      </c>
      <c r="C552" s="40" t="s">
        <v>43</v>
      </c>
      <c r="D552" s="258" t="s">
        <v>53</v>
      </c>
      <c r="E552" s="259"/>
      <c r="F552" s="260"/>
      <c r="G552" s="176"/>
      <c r="H552" s="41" t="s">
        <v>45</v>
      </c>
      <c r="N552" s="177" t="s">
        <v>46</v>
      </c>
      <c r="O552" s="178"/>
      <c r="P552" s="178"/>
      <c r="Q552" s="178"/>
      <c r="R552" s="178"/>
      <c r="S552" s="178"/>
      <c r="T552" s="178"/>
      <c r="U552" s="178"/>
    </row>
    <row r="553" spans="2:22" ht="13.5" thickBot="1" x14ac:dyDescent="0.25">
      <c r="Q553" s="168"/>
      <c r="R553" s="168"/>
      <c r="S553" s="168"/>
      <c r="T553" s="168"/>
      <c r="U553" s="168"/>
    </row>
    <row r="554" spans="2:22" x14ac:dyDescent="0.2">
      <c r="C554" s="3"/>
      <c r="D554" s="4" t="s">
        <v>28</v>
      </c>
      <c r="E554" s="4"/>
      <c r="F554" s="265" t="s">
        <v>47</v>
      </c>
      <c r="G554" s="266"/>
      <c r="H554" s="266"/>
      <c r="I554" s="267"/>
      <c r="J554" s="4"/>
      <c r="K554" s="276" t="s">
        <v>29</v>
      </c>
      <c r="L554" s="277"/>
      <c r="M554" s="277"/>
      <c r="N554" s="277"/>
      <c r="O554" s="278"/>
      <c r="P554" s="5"/>
      <c r="Q554" s="261" t="str">
        <f>CONCATENATE("Consumption (kWh) per ",LEFT(F554,LEN(F554)-1))</f>
        <v>Consumption (kWh) per Customer</v>
      </c>
      <c r="R554" s="262"/>
      <c r="S554" s="262"/>
      <c r="T554" s="262"/>
      <c r="U554" s="263"/>
      <c r="V554" s="42"/>
    </row>
    <row r="555" spans="2:22" ht="39" thickBot="1" x14ac:dyDescent="0.25">
      <c r="C555" s="142"/>
      <c r="D555" s="8" t="s">
        <v>55</v>
      </c>
      <c r="E555" s="15"/>
      <c r="F555" s="254"/>
      <c r="G555" s="255"/>
      <c r="H555" s="268"/>
      <c r="I555" s="43"/>
      <c r="J555" s="15"/>
      <c r="K555" s="11"/>
      <c r="L555" s="12" t="s">
        <v>30</v>
      </c>
      <c r="M555" s="12" t="s">
        <v>31</v>
      </c>
      <c r="N555" s="13"/>
      <c r="O555" s="14" t="s">
        <v>31</v>
      </c>
      <c r="P555" s="15"/>
      <c r="Q555" s="44"/>
      <c r="R555" s="45" t="str">
        <f>L555</f>
        <v>Actual (Weather actual)</v>
      </c>
      <c r="S555" s="46" t="str">
        <f>M555</f>
        <v>Weather-normalized</v>
      </c>
      <c r="T555" s="46"/>
      <c r="U555" s="47" t="str">
        <f>O555</f>
        <v>Weather-normalized</v>
      </c>
      <c r="V555" s="42"/>
    </row>
    <row r="556" spans="2:22" x14ac:dyDescent="0.2">
      <c r="C556" s="15" t="s">
        <v>32</v>
      </c>
      <c r="D556" s="16">
        <v>2013</v>
      </c>
      <c r="E556" s="179"/>
      <c r="F556" s="48" t="str">
        <f>$F$73</f>
        <v>Actual</v>
      </c>
      <c r="G556" s="49">
        <v>873</v>
      </c>
      <c r="H556" s="146" t="s">
        <v>56</v>
      </c>
      <c r="I556" s="147"/>
      <c r="J556" s="179"/>
      <c r="K556" s="48" t="str">
        <f>$F$73</f>
        <v>Actual</v>
      </c>
      <c r="L556" s="71">
        <v>41087638.01611758</v>
      </c>
      <c r="M556" s="71">
        <v>41087638.01611758</v>
      </c>
      <c r="N556" s="51" t="str">
        <f>H556</f>
        <v/>
      </c>
      <c r="O556" s="147"/>
      <c r="P556" s="179"/>
      <c r="Q556" s="48" t="str">
        <f>$F$73</f>
        <v>Actual</v>
      </c>
      <c r="R556" s="181">
        <f>IF(G556=0,"",L556/G556)</f>
        <v>47064.877452597459</v>
      </c>
      <c r="S556" s="182">
        <f>IF(G556=0,"",M556/G556)</f>
        <v>47064.877452597459</v>
      </c>
      <c r="T556" s="158" t="str">
        <f>N556</f>
        <v/>
      </c>
      <c r="U556" s="158" t="str">
        <f>IF(T556="","",IF(I556=0,"",O556/I556))</f>
        <v/>
      </c>
      <c r="V556" s="144"/>
    </row>
    <row r="557" spans="2:22" x14ac:dyDescent="0.2">
      <c r="C557" s="15" t="s">
        <v>32</v>
      </c>
      <c r="D557" s="16">
        <v>2014</v>
      </c>
      <c r="E557" s="179"/>
      <c r="F557" s="52" t="str">
        <f>$F$74</f>
        <v>Actual</v>
      </c>
      <c r="G557" s="49">
        <v>888</v>
      </c>
      <c r="H557" s="146"/>
      <c r="I557" s="21"/>
      <c r="J557" s="179"/>
      <c r="K557" s="52" t="str">
        <f>$F$74</f>
        <v>Actual</v>
      </c>
      <c r="L557" s="71">
        <v>40948317.036063857</v>
      </c>
      <c r="M557" s="71">
        <v>40948317.036063857</v>
      </c>
      <c r="N557" s="51"/>
      <c r="O557" s="21"/>
      <c r="P557" s="179"/>
      <c r="Q557" s="52" t="str">
        <f>$F$74</f>
        <v>Actual</v>
      </c>
      <c r="R557" s="181">
        <f t="shared" ref="R557:R560" si="313">IF(G557=0,"",L557/G557)</f>
        <v>46112.969635207046</v>
      </c>
      <c r="S557" s="182">
        <f t="shared" ref="S557:S567" si="314">IF(G557=0,"",M557/G557)</f>
        <v>46112.969635207046</v>
      </c>
      <c r="T557" s="158"/>
      <c r="U557" s="158" t="str">
        <f t="shared" ref="U557:U567" si="315">IF(T557="","",IF(I557=0,"",O557/I557))</f>
        <v/>
      </c>
      <c r="V557" s="144"/>
    </row>
    <row r="558" spans="2:22" x14ac:dyDescent="0.2">
      <c r="C558" s="15" t="s">
        <v>32</v>
      </c>
      <c r="D558" s="16">
        <v>2015</v>
      </c>
      <c r="E558" s="179"/>
      <c r="F558" s="52" t="str">
        <f>$F$75</f>
        <v>Actual</v>
      </c>
      <c r="G558" s="49">
        <v>866</v>
      </c>
      <c r="H558" s="146" t="s">
        <v>57</v>
      </c>
      <c r="I558" s="147">
        <v>898</v>
      </c>
      <c r="J558" s="179"/>
      <c r="K558" s="52" t="str">
        <f>$F$75</f>
        <v>Actual</v>
      </c>
      <c r="L558" s="71">
        <v>41098509.458244622</v>
      </c>
      <c r="M558" s="71">
        <v>41098509.458244622</v>
      </c>
      <c r="N558" s="51" t="str">
        <f t="shared" ref="N558:N567" si="316">H558</f>
        <v>Board-approved</v>
      </c>
      <c r="O558" s="183">
        <v>41132354.042000331</v>
      </c>
      <c r="P558" s="179"/>
      <c r="Q558" s="52" t="str">
        <f>$F$75</f>
        <v>Actual</v>
      </c>
      <c r="R558" s="181">
        <f t="shared" si="313"/>
        <v>47457.863115755914</v>
      </c>
      <c r="S558" s="182">
        <f t="shared" si="314"/>
        <v>47457.863115755914</v>
      </c>
      <c r="T558" s="158" t="str">
        <f t="shared" ref="T558:T567" si="317">N558</f>
        <v>Board-approved</v>
      </c>
      <c r="U558" s="182">
        <f t="shared" si="315"/>
        <v>45804.403164811061</v>
      </c>
      <c r="V558" s="144"/>
    </row>
    <row r="559" spans="2:22" x14ac:dyDescent="0.2">
      <c r="C559" s="15" t="s">
        <v>32</v>
      </c>
      <c r="D559" s="16">
        <v>2016</v>
      </c>
      <c r="E559" s="179"/>
      <c r="F559" s="52" t="str">
        <f>$F$76</f>
        <v>Actual</v>
      </c>
      <c r="G559" s="49">
        <v>866</v>
      </c>
      <c r="H559" s="146"/>
      <c r="I559" s="21"/>
      <c r="J559" s="179"/>
      <c r="K559" s="52" t="str">
        <f>$F$76</f>
        <v>Actual</v>
      </c>
      <c r="L559" s="71">
        <v>41380665.770063847</v>
      </c>
      <c r="M559" s="71">
        <v>41380665.770063847</v>
      </c>
      <c r="N559" s="51"/>
      <c r="O559" s="21"/>
      <c r="P559" s="179"/>
      <c r="Q559" s="52" t="str">
        <f>$F$76</f>
        <v>Actual</v>
      </c>
      <c r="R559" s="181">
        <f t="shared" si="313"/>
        <v>47783.67871831853</v>
      </c>
      <c r="S559" s="182">
        <f t="shared" si="314"/>
        <v>47783.67871831853</v>
      </c>
      <c r="T559" s="158"/>
      <c r="U559" s="158"/>
      <c r="V559" s="144"/>
    </row>
    <row r="560" spans="2:22" x14ac:dyDescent="0.2">
      <c r="C560" s="15" t="s">
        <v>32</v>
      </c>
      <c r="D560" s="16">
        <v>2017</v>
      </c>
      <c r="E560" s="179"/>
      <c r="F560" s="52" t="str">
        <f>$F$77</f>
        <v>Actual</v>
      </c>
      <c r="G560" s="49">
        <v>860</v>
      </c>
      <c r="H560" s="146" t="s">
        <v>56</v>
      </c>
      <c r="I560" s="147"/>
      <c r="J560" s="179"/>
      <c r="K560" s="52" t="str">
        <f>$F$77</f>
        <v>Actual</v>
      </c>
      <c r="L560" s="71">
        <v>41200600.322222568</v>
      </c>
      <c r="M560" s="71">
        <v>41200600.322222568</v>
      </c>
      <c r="N560" s="51" t="str">
        <f t="shared" si="316"/>
        <v/>
      </c>
      <c r="O560" s="147"/>
      <c r="P560" s="179"/>
      <c r="Q560" s="52" t="str">
        <f>$F$77</f>
        <v>Actual</v>
      </c>
      <c r="R560" s="181">
        <f t="shared" si="313"/>
        <v>47907.674793282058</v>
      </c>
      <c r="S560" s="182">
        <f t="shared" si="314"/>
        <v>47907.674793282058</v>
      </c>
      <c r="T560" s="158" t="str">
        <f t="shared" si="317"/>
        <v/>
      </c>
      <c r="U560" s="158" t="str">
        <f t="shared" si="315"/>
        <v/>
      </c>
      <c r="V560" s="144"/>
    </row>
    <row r="561" spans="2:22" x14ac:dyDescent="0.2">
      <c r="C561" s="15" t="s">
        <v>34</v>
      </c>
      <c r="D561" s="16">
        <v>2018</v>
      </c>
      <c r="E561" s="179"/>
      <c r="F561" s="52" t="str">
        <f>$F$78</f>
        <v>Forecast</v>
      </c>
      <c r="G561" s="49">
        <v>857</v>
      </c>
      <c r="H561" s="146" t="s">
        <v>56</v>
      </c>
      <c r="I561" s="147"/>
      <c r="J561" s="179"/>
      <c r="K561" s="52" t="str">
        <f>$F$78</f>
        <v>Forecast</v>
      </c>
      <c r="L561" s="71"/>
      <c r="M561" s="71">
        <v>41200600.322222553</v>
      </c>
      <c r="N561" s="51" t="str">
        <f t="shared" si="316"/>
        <v/>
      </c>
      <c r="O561" s="147"/>
      <c r="P561" s="179"/>
      <c r="Q561" s="52" t="str">
        <f>$F$78</f>
        <v>Forecast</v>
      </c>
      <c r="R561" s="181"/>
      <c r="S561" s="182">
        <f t="shared" si="314"/>
        <v>48075.379605860624</v>
      </c>
      <c r="T561" s="158" t="str">
        <f t="shared" si="317"/>
        <v/>
      </c>
      <c r="U561" s="158" t="str">
        <f t="shared" si="315"/>
        <v/>
      </c>
      <c r="V561" s="144"/>
    </row>
    <row r="562" spans="2:22" x14ac:dyDescent="0.2">
      <c r="C562" s="15" t="s">
        <v>34</v>
      </c>
      <c r="D562" s="16">
        <v>2019</v>
      </c>
      <c r="E562" s="179"/>
      <c r="F562" s="52" t="str">
        <f>$F$79</f>
        <v>Forecast</v>
      </c>
      <c r="G562" s="49">
        <v>857</v>
      </c>
      <c r="H562" s="146" t="s">
        <v>56</v>
      </c>
      <c r="I562" s="147"/>
      <c r="J562" s="179"/>
      <c r="K562" s="52" t="str">
        <f>$F$79</f>
        <v>Forecast</v>
      </c>
      <c r="L562" s="72"/>
      <c r="M562" s="76">
        <v>41200600.322222553</v>
      </c>
      <c r="N562" s="51" t="str">
        <f t="shared" si="316"/>
        <v/>
      </c>
      <c r="O562" s="147"/>
      <c r="P562" s="179"/>
      <c r="Q562" s="52" t="str">
        <f>$F$79</f>
        <v>Forecast</v>
      </c>
      <c r="R562" s="181"/>
      <c r="S562" s="182">
        <f t="shared" si="314"/>
        <v>48075.379605860624</v>
      </c>
      <c r="T562" s="158" t="str">
        <f t="shared" si="317"/>
        <v/>
      </c>
      <c r="U562" s="158" t="str">
        <f t="shared" si="315"/>
        <v/>
      </c>
      <c r="V562" s="144"/>
    </row>
    <row r="563" spans="2:22" x14ac:dyDescent="0.2">
      <c r="C563" s="15" t="s">
        <v>36</v>
      </c>
      <c r="D563" s="16">
        <v>2020</v>
      </c>
      <c r="E563" s="179"/>
      <c r="F563" s="52" t="str">
        <f>$F$80</f>
        <v>Forecast</v>
      </c>
      <c r="G563" s="49">
        <v>857</v>
      </c>
      <c r="H563" s="146"/>
      <c r="I563" s="147"/>
      <c r="J563" s="179"/>
      <c r="K563" s="52" t="str">
        <f>$F$80</f>
        <v>Forecast</v>
      </c>
      <c r="L563" s="72"/>
      <c r="M563" s="76">
        <v>41313478.679269738</v>
      </c>
      <c r="N563" s="51"/>
      <c r="O563" s="147"/>
      <c r="P563" s="179"/>
      <c r="Q563" s="52" t="str">
        <f>$F$80</f>
        <v>Forecast</v>
      </c>
      <c r="R563" s="181"/>
      <c r="S563" s="182">
        <f t="shared" si="314"/>
        <v>48207.092974643805</v>
      </c>
      <c r="T563" s="158"/>
      <c r="U563" s="158"/>
      <c r="V563" s="144"/>
    </row>
    <row r="564" spans="2:22" x14ac:dyDescent="0.2">
      <c r="C564" s="15" t="s">
        <v>36</v>
      </c>
      <c r="D564" s="16">
        <v>2021</v>
      </c>
      <c r="E564" s="179"/>
      <c r="F564" s="52" t="str">
        <f>$F$81</f>
        <v>Forecast</v>
      </c>
      <c r="G564" s="49">
        <v>857</v>
      </c>
      <c r="H564" s="146"/>
      <c r="I564" s="147"/>
      <c r="J564" s="179"/>
      <c r="K564" s="52" t="str">
        <f>$F$81</f>
        <v>Forecast</v>
      </c>
      <c r="L564" s="72"/>
      <c r="M564" s="76">
        <v>41200600.322222553</v>
      </c>
      <c r="N564" s="51"/>
      <c r="O564" s="147"/>
      <c r="P564" s="179"/>
      <c r="Q564" s="52" t="str">
        <f>$F$81</f>
        <v>Forecast</v>
      </c>
      <c r="R564" s="181"/>
      <c r="S564" s="182">
        <f t="shared" si="314"/>
        <v>48075.379605860624</v>
      </c>
      <c r="T564" s="158"/>
      <c r="U564" s="158"/>
      <c r="V564" s="144"/>
    </row>
    <row r="565" spans="2:22" x14ac:dyDescent="0.2">
      <c r="C565" s="15" t="s">
        <v>36</v>
      </c>
      <c r="D565" s="16">
        <v>2022</v>
      </c>
      <c r="E565" s="179"/>
      <c r="F565" s="52" t="str">
        <f>$F$82</f>
        <v>Forecast</v>
      </c>
      <c r="G565" s="49">
        <v>857</v>
      </c>
      <c r="H565" s="146"/>
      <c r="I565" s="147"/>
      <c r="J565" s="179"/>
      <c r="K565" s="52" t="str">
        <f>$F$82</f>
        <v>Forecast</v>
      </c>
      <c r="L565" s="72"/>
      <c r="M565" s="76">
        <v>41200600.322222553</v>
      </c>
      <c r="N565" s="51"/>
      <c r="O565" s="147"/>
      <c r="P565" s="179"/>
      <c r="Q565" s="52" t="str">
        <f>$F$82</f>
        <v>Forecast</v>
      </c>
      <c r="R565" s="181"/>
      <c r="S565" s="182">
        <f t="shared" si="314"/>
        <v>48075.379605860624</v>
      </c>
      <c r="T565" s="158"/>
      <c r="U565" s="158"/>
      <c r="V565" s="144"/>
    </row>
    <row r="566" spans="2:22" x14ac:dyDescent="0.2">
      <c r="C566" s="15" t="s">
        <v>36</v>
      </c>
      <c r="D566" s="16">
        <v>2023</v>
      </c>
      <c r="E566" s="179"/>
      <c r="F566" s="52" t="str">
        <f>$F$83</f>
        <v>Forecast</v>
      </c>
      <c r="G566" s="49">
        <v>857</v>
      </c>
      <c r="H566" s="146"/>
      <c r="I566" s="147"/>
      <c r="J566" s="179"/>
      <c r="K566" s="52" t="str">
        <f>$F$83</f>
        <v>Forecast</v>
      </c>
      <c r="L566" s="72"/>
      <c r="M566" s="76">
        <v>41200600.322222553</v>
      </c>
      <c r="N566" s="51"/>
      <c r="O566" s="147"/>
      <c r="P566" s="179"/>
      <c r="Q566" s="52" t="str">
        <f>$F$83</f>
        <v>Forecast</v>
      </c>
      <c r="R566" s="181"/>
      <c r="S566" s="182">
        <f t="shared" si="314"/>
        <v>48075.379605860624</v>
      </c>
      <c r="T566" s="158"/>
      <c r="U566" s="158"/>
      <c r="V566" s="144"/>
    </row>
    <row r="567" spans="2:22" ht="13.5" thickBot="1" x14ac:dyDescent="0.25">
      <c r="C567" s="22" t="s">
        <v>36</v>
      </c>
      <c r="D567" s="23">
        <v>2024</v>
      </c>
      <c r="E567" s="142"/>
      <c r="F567" s="53" t="str">
        <f>$F$84</f>
        <v>Forecast</v>
      </c>
      <c r="G567" s="54">
        <v>857</v>
      </c>
      <c r="H567" s="151" t="s">
        <v>56</v>
      </c>
      <c r="I567" s="152"/>
      <c r="J567" s="142"/>
      <c r="K567" s="53" t="str">
        <f>$F$84</f>
        <v>Forecast</v>
      </c>
      <c r="L567" s="73"/>
      <c r="M567" s="77">
        <v>41313478.679269738</v>
      </c>
      <c r="N567" s="56" t="str">
        <f t="shared" si="316"/>
        <v/>
      </c>
      <c r="O567" s="152"/>
      <c r="P567" s="142"/>
      <c r="Q567" s="53" t="str">
        <f>$F$84</f>
        <v>Forecast</v>
      </c>
      <c r="R567" s="185"/>
      <c r="S567" s="186">
        <f t="shared" si="314"/>
        <v>48207.092974643805</v>
      </c>
      <c r="T567" s="168" t="str">
        <f t="shared" si="317"/>
        <v/>
      </c>
      <c r="U567" s="168" t="str">
        <f t="shared" si="315"/>
        <v/>
      </c>
      <c r="V567" s="144"/>
    </row>
    <row r="568" spans="2:22" ht="13.5" thickBot="1" x14ac:dyDescent="0.25">
      <c r="B568" s="187"/>
      <c r="C568" s="57"/>
      <c r="I568" s="28">
        <f>SUM(I556:I562)</f>
        <v>898</v>
      </c>
      <c r="O568" s="28">
        <f>SUM(O556:O562)</f>
        <v>41132354.042000331</v>
      </c>
      <c r="U568" s="28">
        <f>SUM(U556:U562)</f>
        <v>45804.403164811061</v>
      </c>
    </row>
    <row r="569" spans="2:22" ht="39" thickBot="1" x14ac:dyDescent="0.25">
      <c r="C569" s="58" t="s">
        <v>37</v>
      </c>
      <c r="D569" s="59" t="s">
        <v>38</v>
      </c>
      <c r="E569" s="153"/>
      <c r="F569" s="153"/>
      <c r="G569" s="117" t="s">
        <v>39</v>
      </c>
      <c r="H569" s="153"/>
      <c r="I569" s="34" t="s">
        <v>48</v>
      </c>
      <c r="J569" s="188"/>
      <c r="K569" s="32" t="s">
        <v>38</v>
      </c>
      <c r="L569" s="264" t="s">
        <v>39</v>
      </c>
      <c r="M569" s="264"/>
      <c r="N569" s="153"/>
      <c r="O569" s="34" t="str">
        <f>I569</f>
        <v>Test Year Versus Board-approved</v>
      </c>
      <c r="P569" s="189"/>
      <c r="Q569" s="32" t="s">
        <v>38</v>
      </c>
      <c r="R569" s="264" t="s">
        <v>39</v>
      </c>
      <c r="S569" s="264"/>
      <c r="T569" s="153"/>
      <c r="U569" s="34" t="str">
        <f>O569</f>
        <v>Test Year Versus Board-approved</v>
      </c>
    </row>
    <row r="570" spans="2:22" x14ac:dyDescent="0.2">
      <c r="C570" s="179"/>
      <c r="D570" s="60">
        <v>2013</v>
      </c>
      <c r="E570" s="158"/>
      <c r="F570" s="158"/>
      <c r="G570" s="190"/>
      <c r="H570" s="158"/>
      <c r="I570" s="191"/>
      <c r="J570" s="192"/>
      <c r="K570" s="16">
        <v>2013</v>
      </c>
      <c r="L570" s="160"/>
      <c r="M570" s="160"/>
      <c r="N570" s="158"/>
      <c r="O570" s="147"/>
      <c r="P570" s="179"/>
      <c r="Q570" s="16">
        <v>2013</v>
      </c>
      <c r="R570" s="193"/>
      <c r="S570" s="193"/>
      <c r="T570" s="158"/>
      <c r="U570" s="147"/>
    </row>
    <row r="571" spans="2:22" x14ac:dyDescent="0.2">
      <c r="C571" s="179"/>
      <c r="D571" s="61">
        <v>2014</v>
      </c>
      <c r="E571" s="158"/>
      <c r="F571" s="158"/>
      <c r="G571" s="194">
        <f>IF(G556=0,"",G557/G556-1)</f>
        <v>1.7182130584192379E-2</v>
      </c>
      <c r="H571" s="158"/>
      <c r="I571" s="191"/>
      <c r="J571" s="192"/>
      <c r="K571" s="16">
        <v>2014</v>
      </c>
      <c r="L571" s="164">
        <f>IF(L556=0,"",L557/L556-1)</f>
        <v>-3.3908247536417191E-3</v>
      </c>
      <c r="M571" s="164">
        <f>IF(M556=0,"",M557/M556-1)</f>
        <v>-3.3908247536417191E-3</v>
      </c>
      <c r="N571" s="158"/>
      <c r="O571" s="147"/>
      <c r="P571" s="179"/>
      <c r="Q571" s="16">
        <v>2014</v>
      </c>
      <c r="R571" s="195">
        <f>IF(R556="","",IF(R556=0,"",R557/R556-1))</f>
        <v>-2.0225439200370787E-2</v>
      </c>
      <c r="S571" s="195">
        <f>IF(S556="","",IF(S556=0,"",S557/S556-1))</f>
        <v>-2.0225439200370787E-2</v>
      </c>
      <c r="T571" s="158"/>
      <c r="U571" s="147"/>
    </row>
    <row r="572" spans="2:22" x14ac:dyDescent="0.2">
      <c r="C572" s="179"/>
      <c r="D572" s="61">
        <v>2015</v>
      </c>
      <c r="E572" s="158"/>
      <c r="F572" s="158"/>
      <c r="G572" s="194">
        <f t="shared" ref="G572:G581" si="318">IF(G557=0,"",G558/G557-1)</f>
        <v>-2.4774774774774744E-2</v>
      </c>
      <c r="H572" s="158"/>
      <c r="I572" s="191"/>
      <c r="J572" s="192"/>
      <c r="K572" s="16">
        <v>2015</v>
      </c>
      <c r="L572" s="164">
        <f>IF(L557=0,"",L558/L557-1)</f>
        <v>3.6678533588692108E-3</v>
      </c>
      <c r="M572" s="164">
        <f>IF(M557=0,"",M558/M557-1)</f>
        <v>3.6678533588692108E-3</v>
      </c>
      <c r="N572" s="158"/>
      <c r="O572" s="147"/>
      <c r="P572" s="179"/>
      <c r="Q572" s="16">
        <v>2015</v>
      </c>
      <c r="R572" s="195">
        <f t="shared" ref="R572:S572" si="319">IF(R557="","",IF(R557=0,"",R558/R557-1))</f>
        <v>2.9165189125491597E-2</v>
      </c>
      <c r="S572" s="195">
        <f t="shared" si="319"/>
        <v>2.9165189125491597E-2</v>
      </c>
      <c r="T572" s="158"/>
      <c r="U572" s="147"/>
    </row>
    <row r="573" spans="2:22" x14ac:dyDescent="0.2">
      <c r="C573" s="179"/>
      <c r="D573" s="61">
        <v>2016</v>
      </c>
      <c r="E573" s="158"/>
      <c r="F573" s="158"/>
      <c r="G573" s="194">
        <f t="shared" si="318"/>
        <v>0</v>
      </c>
      <c r="H573" s="158"/>
      <c r="I573" s="191"/>
      <c r="J573" s="192"/>
      <c r="K573" s="16">
        <v>2016</v>
      </c>
      <c r="L573" s="164">
        <f t="shared" ref="L573:M573" si="320">IF(L558=0,"",L559/L558-1)</f>
        <v>6.8653660567883357E-3</v>
      </c>
      <c r="M573" s="164">
        <f t="shared" si="320"/>
        <v>6.8653660567883357E-3</v>
      </c>
      <c r="N573" s="158"/>
      <c r="O573" s="147"/>
      <c r="P573" s="179"/>
      <c r="Q573" s="16">
        <v>2016</v>
      </c>
      <c r="R573" s="195">
        <f t="shared" ref="R573:S573" si="321">IF(R558="","",IF(R558=0,"",R559/R558-1))</f>
        <v>6.8653660567883357E-3</v>
      </c>
      <c r="S573" s="195">
        <f t="shared" si="321"/>
        <v>6.8653660567883357E-3</v>
      </c>
      <c r="T573" s="158"/>
      <c r="U573" s="147"/>
    </row>
    <row r="574" spans="2:22" x14ac:dyDescent="0.2">
      <c r="C574" s="179"/>
      <c r="D574" s="61">
        <v>2017</v>
      </c>
      <c r="E574" s="158"/>
      <c r="F574" s="158"/>
      <c r="G574" s="194">
        <f t="shared" si="318"/>
        <v>-6.9284064665127154E-3</v>
      </c>
      <c r="H574" s="158"/>
      <c r="I574" s="191"/>
      <c r="J574" s="192"/>
      <c r="K574" s="16">
        <v>2017</v>
      </c>
      <c r="L574" s="164">
        <f t="shared" ref="L574:M575" si="322">IF(L559=0,"",L560/L559-1)</f>
        <v>-4.3514391199462876E-3</v>
      </c>
      <c r="M574" s="164">
        <f t="shared" si="322"/>
        <v>-4.3514391199462876E-3</v>
      </c>
      <c r="N574" s="158"/>
      <c r="O574" s="147"/>
      <c r="P574" s="179"/>
      <c r="Q574" s="16">
        <v>2017</v>
      </c>
      <c r="R574" s="195">
        <f t="shared" ref="R574:S574" si="323">IF(R559="","",IF(R559=0,"",R560/R559-1))</f>
        <v>2.5949461885192981E-3</v>
      </c>
      <c r="S574" s="195">
        <f t="shared" si="323"/>
        <v>2.5949461885192981E-3</v>
      </c>
      <c r="T574" s="158"/>
      <c r="U574" s="147"/>
    </row>
    <row r="575" spans="2:22" x14ac:dyDescent="0.2">
      <c r="C575" s="179"/>
      <c r="D575" s="61">
        <v>2018</v>
      </c>
      <c r="E575" s="158"/>
      <c r="F575" s="158"/>
      <c r="G575" s="194">
        <f t="shared" si="318"/>
        <v>-3.4883720930232176E-3</v>
      </c>
      <c r="H575" s="158"/>
      <c r="I575" s="191"/>
      <c r="J575" s="192"/>
      <c r="K575" s="16">
        <v>2018</v>
      </c>
      <c r="L575" s="164"/>
      <c r="M575" s="164">
        <f t="shared" si="322"/>
        <v>-3.3306690738754696E-16</v>
      </c>
      <c r="N575" s="158"/>
      <c r="O575" s="147"/>
      <c r="P575" s="179"/>
      <c r="Q575" s="16">
        <v>2018</v>
      </c>
      <c r="R575" s="195"/>
      <c r="S575" s="195">
        <f t="shared" ref="S575" si="324">IF(S560="","",IF(S560=0,"",S561/S560-1))</f>
        <v>3.5005834305714689E-3</v>
      </c>
      <c r="T575" s="158"/>
      <c r="U575" s="147"/>
    </row>
    <row r="576" spans="2:22" x14ac:dyDescent="0.2">
      <c r="C576" s="179"/>
      <c r="D576" s="61">
        <v>2019</v>
      </c>
      <c r="E576" s="158"/>
      <c r="F576" s="158"/>
      <c r="G576" s="194">
        <f t="shared" si="318"/>
        <v>0</v>
      </c>
      <c r="H576" s="158"/>
      <c r="I576" s="191"/>
      <c r="J576" s="192"/>
      <c r="K576" s="16">
        <v>2019</v>
      </c>
      <c r="L576" s="164" t="str">
        <f t="shared" ref="L576:M576" si="325">IF(L561=0,"",L562/L561-1)</f>
        <v/>
      </c>
      <c r="M576" s="164">
        <f t="shared" si="325"/>
        <v>0</v>
      </c>
      <c r="N576" s="158"/>
      <c r="O576" s="147"/>
      <c r="P576" s="179"/>
      <c r="Q576" s="16">
        <v>2019</v>
      </c>
      <c r="R576" s="195" t="str">
        <f t="shared" ref="R576:S576" si="326">IF(R561="","",IF(R561=0,"",R562/R561-1))</f>
        <v/>
      </c>
      <c r="S576" s="195">
        <f t="shared" si="326"/>
        <v>0</v>
      </c>
      <c r="T576" s="158"/>
      <c r="U576" s="147"/>
    </row>
    <row r="577" spans="3:21" x14ac:dyDescent="0.2">
      <c r="C577" s="179"/>
      <c r="D577" s="61">
        <v>2020</v>
      </c>
      <c r="E577" s="158"/>
      <c r="F577" s="158"/>
      <c r="G577" s="194">
        <f t="shared" si="318"/>
        <v>0</v>
      </c>
      <c r="H577" s="158"/>
      <c r="I577" s="191"/>
      <c r="J577" s="192"/>
      <c r="K577" s="16">
        <v>2020</v>
      </c>
      <c r="L577" s="164" t="str">
        <f t="shared" ref="L577:M577" si="327">IF(L562=0,"",L563/L562-1)</f>
        <v/>
      </c>
      <c r="M577" s="164">
        <f t="shared" si="327"/>
        <v>2.73972602739736E-3</v>
      </c>
      <c r="N577" s="158"/>
      <c r="O577" s="147"/>
      <c r="P577" s="179"/>
      <c r="Q577" s="16">
        <v>2020</v>
      </c>
      <c r="R577" s="195" t="str">
        <f t="shared" ref="R577:S577" si="328">IF(R562="","",IF(R562=0,"",R563/R562-1))</f>
        <v/>
      </c>
      <c r="S577" s="195">
        <f t="shared" si="328"/>
        <v>2.73972602739736E-3</v>
      </c>
      <c r="T577" s="158"/>
      <c r="U577" s="147"/>
    </row>
    <row r="578" spans="3:21" x14ac:dyDescent="0.2">
      <c r="C578" s="179"/>
      <c r="D578" s="61">
        <v>2021</v>
      </c>
      <c r="E578" s="158"/>
      <c r="F578" s="158"/>
      <c r="G578" s="194">
        <f t="shared" si="318"/>
        <v>0</v>
      </c>
      <c r="H578" s="158"/>
      <c r="I578" s="191"/>
      <c r="J578" s="192"/>
      <c r="K578" s="16">
        <v>2021</v>
      </c>
      <c r="L578" s="164" t="str">
        <f t="shared" ref="L578:M578" si="329">IF(L563=0,"",L564/L563-1)</f>
        <v/>
      </c>
      <c r="M578" s="164">
        <f t="shared" si="329"/>
        <v>-2.732240437158473E-3</v>
      </c>
      <c r="N578" s="158"/>
      <c r="O578" s="147"/>
      <c r="P578" s="179"/>
      <c r="Q578" s="16">
        <v>2021</v>
      </c>
      <c r="R578" s="195" t="str">
        <f t="shared" ref="R578:S578" si="330">IF(R563="","",IF(R563=0,"",R564/R563-1))</f>
        <v/>
      </c>
      <c r="S578" s="195">
        <f t="shared" si="330"/>
        <v>-2.732240437158473E-3</v>
      </c>
      <c r="T578" s="158"/>
      <c r="U578" s="147"/>
    </row>
    <row r="579" spans="3:21" x14ac:dyDescent="0.2">
      <c r="C579" s="179"/>
      <c r="D579" s="61">
        <v>2022</v>
      </c>
      <c r="E579" s="158"/>
      <c r="F579" s="158"/>
      <c r="G579" s="194">
        <f t="shared" si="318"/>
        <v>0</v>
      </c>
      <c r="H579" s="158"/>
      <c r="I579" s="191"/>
      <c r="J579" s="192"/>
      <c r="K579" s="16">
        <v>2022</v>
      </c>
      <c r="L579" s="164" t="str">
        <f t="shared" ref="L579:M579" si="331">IF(L564=0,"",L565/L564-1)</f>
        <v/>
      </c>
      <c r="M579" s="164">
        <f t="shared" si="331"/>
        <v>0</v>
      </c>
      <c r="N579" s="158"/>
      <c r="O579" s="147"/>
      <c r="P579" s="179"/>
      <c r="Q579" s="16">
        <v>2022</v>
      </c>
      <c r="R579" s="195" t="str">
        <f t="shared" ref="R579:S579" si="332">IF(R564="","",IF(R564=0,"",R565/R564-1))</f>
        <v/>
      </c>
      <c r="S579" s="195">
        <f t="shared" si="332"/>
        <v>0</v>
      </c>
      <c r="T579" s="158"/>
      <c r="U579" s="147"/>
    </row>
    <row r="580" spans="3:21" x14ac:dyDescent="0.2">
      <c r="C580" s="179"/>
      <c r="D580" s="61">
        <v>2023</v>
      </c>
      <c r="E580" s="158"/>
      <c r="F580" s="158"/>
      <c r="G580" s="194">
        <f t="shared" si="318"/>
        <v>0</v>
      </c>
      <c r="H580" s="158"/>
      <c r="I580" s="191"/>
      <c r="J580" s="192"/>
      <c r="K580" s="16">
        <v>2023</v>
      </c>
      <c r="L580" s="164" t="str">
        <f t="shared" ref="L580:M580" si="333">IF(L565=0,"",L566/L565-1)</f>
        <v/>
      </c>
      <c r="M580" s="164">
        <f t="shared" si="333"/>
        <v>0</v>
      </c>
      <c r="N580" s="158"/>
      <c r="O580" s="147"/>
      <c r="P580" s="179"/>
      <c r="Q580" s="16">
        <v>2023</v>
      </c>
      <c r="R580" s="195" t="str">
        <f t="shared" ref="R580:S580" si="334">IF(R565="","",IF(R565=0,"",R566/R565-1))</f>
        <v/>
      </c>
      <c r="S580" s="195">
        <f t="shared" si="334"/>
        <v>0</v>
      </c>
      <c r="T580" s="158"/>
      <c r="U580" s="147"/>
    </row>
    <row r="581" spans="3:21" x14ac:dyDescent="0.2">
      <c r="C581" s="179"/>
      <c r="D581" s="61">
        <v>2024</v>
      </c>
      <c r="E581" s="158"/>
      <c r="F581" s="158"/>
      <c r="G581" s="194">
        <f t="shared" si="318"/>
        <v>0</v>
      </c>
      <c r="H581" s="158"/>
      <c r="I581" s="196">
        <f>IF(I568=0,"",G563/I568-1)</f>
        <v>-4.5657015590200412E-2</v>
      </c>
      <c r="J581" s="192"/>
      <c r="K581" s="16">
        <v>2024</v>
      </c>
      <c r="L581" s="164" t="str">
        <f t="shared" ref="L581:M581" si="335">IF(L566=0,"",L567/L566-1)</f>
        <v/>
      </c>
      <c r="M581" s="164">
        <f t="shared" si="335"/>
        <v>2.73972602739736E-3</v>
      </c>
      <c r="N581" s="158"/>
      <c r="O581" s="167">
        <f>IF(O568=0,"",M563/O568-1)</f>
        <v>4.4034590649604244E-3</v>
      </c>
      <c r="P581" s="179"/>
      <c r="Q581" s="16">
        <v>2024</v>
      </c>
      <c r="R581" s="195" t="str">
        <f t="shared" ref="R581:S581" si="336">IF(R566="","",IF(R566=0,"",R567/R566-1))</f>
        <v/>
      </c>
      <c r="S581" s="195">
        <f t="shared" si="336"/>
        <v>2.73972602739736E-3</v>
      </c>
      <c r="T581" s="158"/>
      <c r="U581" s="167">
        <f>IF(U568=0,"",S563/U568-1)</f>
        <v>5.2455433185921274E-2</v>
      </c>
    </row>
    <row r="582" spans="3:21" ht="26.25" thickBot="1" x14ac:dyDescent="0.25">
      <c r="C582" s="142"/>
      <c r="D582" s="197" t="s">
        <v>41</v>
      </c>
      <c r="E582" s="168"/>
      <c r="F582" s="168"/>
      <c r="G582" s="198">
        <f>IF(G556=0,"",(G567/G556)^(1/($D567-$D556-1))-1)</f>
        <v>-1.8480539656434702E-3</v>
      </c>
      <c r="H582" s="168"/>
      <c r="I582" s="199" t="s">
        <v>56</v>
      </c>
      <c r="J582" s="171"/>
      <c r="K582" s="172" t="str">
        <f t="shared" ref="K582" si="337">D582</f>
        <v>Geometric Mean</v>
      </c>
      <c r="L582" s="173">
        <f>IF(L556=0,"",(L560/L556)^(1/($D560-$D556-1))-1)</f>
        <v>9.1559527312723432E-4</v>
      </c>
      <c r="M582" s="173">
        <f>IF(M556=0,"",(M567/M556)^(1/($D567-$D556-1))-1)</f>
        <v>5.4830115547810365E-4</v>
      </c>
      <c r="N582" s="168"/>
      <c r="O582" s="174" t="s">
        <v>56</v>
      </c>
      <c r="P582" s="142"/>
      <c r="Q582" s="172" t="str">
        <f t="shared" ref="Q582" si="338">K582</f>
        <v>Geometric Mean</v>
      </c>
      <c r="R582" s="173">
        <f>IF(R556="","",IF(R556=0,"",(R560/R556)^(1/($D560-$D556-1))-1))</f>
        <v>5.9337673663297785E-3</v>
      </c>
      <c r="S582" s="173">
        <f>IF(S556="","",IF(S556=0,"",(S567/S556)^(1/($D567-$D556-1))-1))</f>
        <v>2.400791914139333E-3</v>
      </c>
      <c r="T582" s="168"/>
      <c r="U582" s="174" t="s">
        <v>56</v>
      </c>
    </row>
    <row r="583" spans="3:21" ht="13.5" thickBot="1" x14ac:dyDescent="0.25"/>
    <row r="584" spans="3:21" x14ac:dyDescent="0.2">
      <c r="C584" s="3"/>
      <c r="D584" s="4" t="s">
        <v>28</v>
      </c>
      <c r="E584" s="4"/>
      <c r="F584" s="265" t="s">
        <v>63</v>
      </c>
      <c r="G584" s="266"/>
      <c r="H584" s="266"/>
      <c r="I584" s="267"/>
      <c r="Q584" s="261" t="str">
        <f>CONCATENATE("Consumption (kWh) per ",LEFT(F584,LEN(F584)-1))</f>
        <v>Consumption (kWh) per Connection</v>
      </c>
      <c r="R584" s="262"/>
      <c r="S584" s="262"/>
      <c r="T584" s="262"/>
      <c r="U584" s="263"/>
    </row>
    <row r="585" spans="3:21" ht="39" customHeight="1" thickBot="1" x14ac:dyDescent="0.25">
      <c r="C585" s="142"/>
      <c r="D585" s="8" t="s">
        <v>55</v>
      </c>
      <c r="E585" s="15"/>
      <c r="F585" s="254"/>
      <c r="G585" s="255"/>
      <c r="H585" s="268"/>
      <c r="I585" s="43"/>
      <c r="Q585" s="44"/>
      <c r="R585" s="45" t="str">
        <f>R555</f>
        <v>Actual (Weather actual)</v>
      </c>
      <c r="S585" s="46" t="str">
        <f>S555</f>
        <v>Weather-normalized</v>
      </c>
      <c r="T585" s="46"/>
      <c r="U585" s="47" t="str">
        <f>U555</f>
        <v>Weather-normalized</v>
      </c>
    </row>
    <row r="586" spans="3:21" x14ac:dyDescent="0.2">
      <c r="C586" s="15" t="s">
        <v>32</v>
      </c>
      <c r="D586" s="16">
        <v>2013</v>
      </c>
      <c r="E586" s="179"/>
      <c r="F586" s="48" t="str">
        <f>$F$73</f>
        <v>Actual</v>
      </c>
      <c r="G586" s="49">
        <v>11784</v>
      </c>
      <c r="H586" s="146" t="s">
        <v>56</v>
      </c>
      <c r="I586" s="147"/>
      <c r="Q586" s="106" t="str">
        <f>$F$73</f>
        <v>Actual</v>
      </c>
      <c r="R586" s="233">
        <f>L556/G586</f>
        <v>3486.7309925422251</v>
      </c>
      <c r="S586" s="234">
        <f>M556/G586</f>
        <v>3486.7309925422251</v>
      </c>
      <c r="T586" s="155"/>
      <c r="U586" s="188" t="str">
        <f>IF(T586="","",IF(I586=0,"",O586/I586))</f>
        <v/>
      </c>
    </row>
    <row r="587" spans="3:21" x14ac:dyDescent="0.2">
      <c r="C587" s="15" t="s">
        <v>32</v>
      </c>
      <c r="D587" s="16">
        <v>2014</v>
      </c>
      <c r="E587" s="179"/>
      <c r="F587" s="52" t="str">
        <f>$F$74</f>
        <v>Actual</v>
      </c>
      <c r="G587" s="49">
        <v>11754</v>
      </c>
      <c r="H587" s="146"/>
      <c r="I587" s="21"/>
      <c r="Q587" s="107" t="str">
        <f>$F$74</f>
        <v>Actual</v>
      </c>
      <c r="R587" s="225">
        <f t="shared" ref="R587:R590" si="339">L557/G587</f>
        <v>3483.7771853040545</v>
      </c>
      <c r="S587" s="182">
        <f t="shared" ref="S587:S597" si="340">M557/G587</f>
        <v>3483.7771853040545</v>
      </c>
      <c r="T587" s="158"/>
      <c r="U587" s="192" t="str">
        <f t="shared" ref="U587" si="341">IF(T587="","",IF(I587=0,"",O587/I587))</f>
        <v/>
      </c>
    </row>
    <row r="588" spans="3:21" x14ac:dyDescent="0.2">
      <c r="C588" s="15" t="s">
        <v>32</v>
      </c>
      <c r="D588" s="16">
        <v>2015</v>
      </c>
      <c r="E588" s="179"/>
      <c r="F588" s="52" t="str">
        <f>$F$75</f>
        <v>Actual</v>
      </c>
      <c r="G588" s="49">
        <v>11942</v>
      </c>
      <c r="H588" s="146" t="s">
        <v>57</v>
      </c>
      <c r="I588" s="183">
        <v>11720</v>
      </c>
      <c r="Q588" s="107" t="str">
        <f>$F$75</f>
        <v>Actual</v>
      </c>
      <c r="R588" s="225">
        <f t="shared" si="339"/>
        <v>3441.5097519883288</v>
      </c>
      <c r="S588" s="182">
        <f t="shared" si="340"/>
        <v>3441.5097519883288</v>
      </c>
      <c r="T588" s="158" t="str">
        <f>H588</f>
        <v>Board-approved</v>
      </c>
      <c r="U588" s="235">
        <f>O558/I588</f>
        <v>3509.5865223549772</v>
      </c>
    </row>
    <row r="589" spans="3:21" x14ac:dyDescent="0.2">
      <c r="C589" s="15" t="s">
        <v>32</v>
      </c>
      <c r="D589" s="16">
        <v>2016</v>
      </c>
      <c r="E589" s="179"/>
      <c r="F589" s="52" t="str">
        <f>$F$76</f>
        <v>Actual</v>
      </c>
      <c r="G589" s="49">
        <v>12056</v>
      </c>
      <c r="H589" s="146"/>
      <c r="I589" s="21"/>
      <c r="Q589" s="107" t="str">
        <f>$F$76</f>
        <v>Actual</v>
      </c>
      <c r="R589" s="225">
        <f t="shared" si="339"/>
        <v>3432.3710824538693</v>
      </c>
      <c r="S589" s="182">
        <f t="shared" si="340"/>
        <v>3432.3710824538693</v>
      </c>
      <c r="T589" s="158"/>
      <c r="U589" s="192"/>
    </row>
    <row r="590" spans="3:21" x14ac:dyDescent="0.2">
      <c r="C590" s="15" t="s">
        <v>32</v>
      </c>
      <c r="D590" s="16">
        <v>2017</v>
      </c>
      <c r="E590" s="179"/>
      <c r="F590" s="52" t="str">
        <f>$F$77</f>
        <v>Actual</v>
      </c>
      <c r="G590" s="49">
        <v>12196</v>
      </c>
      <c r="H590" s="146" t="s">
        <v>56</v>
      </c>
      <c r="I590" s="147"/>
      <c r="Q590" s="107" t="str">
        <f>$F$77</f>
        <v>Actual</v>
      </c>
      <c r="R590" s="225">
        <f t="shared" si="339"/>
        <v>3378.2059955905679</v>
      </c>
      <c r="S590" s="182">
        <f t="shared" si="340"/>
        <v>3378.2059955905679</v>
      </c>
      <c r="T590" s="158"/>
      <c r="U590" s="192" t="str">
        <f t="shared" ref="U590:U592" si="342">IF(T590="","",IF(I590=0,"",O590/I590))</f>
        <v/>
      </c>
    </row>
    <row r="591" spans="3:21" x14ac:dyDescent="0.2">
      <c r="C591" s="15" t="s">
        <v>34</v>
      </c>
      <c r="D591" s="16">
        <v>2018</v>
      </c>
      <c r="E591" s="179"/>
      <c r="F591" s="52" t="str">
        <f>$F$78</f>
        <v>Forecast</v>
      </c>
      <c r="G591" s="49">
        <v>12272</v>
      </c>
      <c r="H591" s="146" t="s">
        <v>56</v>
      </c>
      <c r="I591" s="147"/>
      <c r="Q591" s="107" t="str">
        <f>$F$78</f>
        <v>Forecast</v>
      </c>
      <c r="R591" s="225"/>
      <c r="S591" s="182">
        <f t="shared" si="340"/>
        <v>3357.2849023975355</v>
      </c>
      <c r="T591" s="158"/>
      <c r="U591" s="192" t="str">
        <f t="shared" si="342"/>
        <v/>
      </c>
    </row>
    <row r="592" spans="3:21" x14ac:dyDescent="0.2">
      <c r="C592" s="15" t="s">
        <v>34</v>
      </c>
      <c r="D592" s="16">
        <v>2019</v>
      </c>
      <c r="E592" s="179"/>
      <c r="F592" s="52" t="str">
        <f>$F$79</f>
        <v>Forecast</v>
      </c>
      <c r="G592" s="49">
        <v>12272</v>
      </c>
      <c r="H592" s="146" t="s">
        <v>56</v>
      </c>
      <c r="I592" s="147"/>
      <c r="Q592" s="107" t="str">
        <f>$F$79</f>
        <v>Forecast</v>
      </c>
      <c r="R592" s="225"/>
      <c r="S592" s="182">
        <f t="shared" si="340"/>
        <v>3357.2849023975355</v>
      </c>
      <c r="T592" s="158"/>
      <c r="U592" s="192" t="str">
        <f t="shared" si="342"/>
        <v/>
      </c>
    </row>
    <row r="593" spans="3:22" x14ac:dyDescent="0.2">
      <c r="C593" s="15" t="s">
        <v>36</v>
      </c>
      <c r="D593" s="16">
        <v>2020</v>
      </c>
      <c r="E593" s="179"/>
      <c r="F593" s="52" t="str">
        <f>$F$80</f>
        <v>Forecast</v>
      </c>
      <c r="G593" s="49">
        <v>12272</v>
      </c>
      <c r="H593" s="146"/>
      <c r="I593" s="147"/>
      <c r="Q593" s="107" t="str">
        <f>$F$80</f>
        <v>Forecast</v>
      </c>
      <c r="R593" s="225"/>
      <c r="S593" s="182">
        <f t="shared" si="340"/>
        <v>3366.4829432260217</v>
      </c>
      <c r="T593" s="158"/>
      <c r="U593" s="192"/>
    </row>
    <row r="594" spans="3:22" x14ac:dyDescent="0.2">
      <c r="C594" s="15" t="s">
        <v>36</v>
      </c>
      <c r="D594" s="16">
        <v>2021</v>
      </c>
      <c r="E594" s="179"/>
      <c r="F594" s="52" t="str">
        <f>$F$81</f>
        <v>Forecast</v>
      </c>
      <c r="G594" s="49">
        <v>12272</v>
      </c>
      <c r="H594" s="146"/>
      <c r="I594" s="147"/>
      <c r="Q594" s="107" t="str">
        <f>$F$81</f>
        <v>Forecast</v>
      </c>
      <c r="R594" s="225"/>
      <c r="S594" s="182">
        <f t="shared" si="340"/>
        <v>3357.2849023975355</v>
      </c>
      <c r="T594" s="158"/>
      <c r="U594" s="192"/>
    </row>
    <row r="595" spans="3:22" x14ac:dyDescent="0.2">
      <c r="C595" s="15" t="s">
        <v>36</v>
      </c>
      <c r="D595" s="16">
        <v>2022</v>
      </c>
      <c r="E595" s="179"/>
      <c r="F595" s="52" t="str">
        <f>$F$82</f>
        <v>Forecast</v>
      </c>
      <c r="G595" s="49">
        <v>12272</v>
      </c>
      <c r="H595" s="146"/>
      <c r="I595" s="147"/>
      <c r="Q595" s="107" t="str">
        <f>$F$82</f>
        <v>Forecast</v>
      </c>
      <c r="R595" s="225"/>
      <c r="S595" s="182">
        <f t="shared" si="340"/>
        <v>3357.2849023975355</v>
      </c>
      <c r="T595" s="158"/>
      <c r="U595" s="192"/>
    </row>
    <row r="596" spans="3:22" x14ac:dyDescent="0.2">
      <c r="C596" s="15" t="s">
        <v>36</v>
      </c>
      <c r="D596" s="16">
        <v>2023</v>
      </c>
      <c r="E596" s="179"/>
      <c r="F596" s="52" t="str">
        <f>$F$83</f>
        <v>Forecast</v>
      </c>
      <c r="G596" s="49">
        <v>12272</v>
      </c>
      <c r="H596" s="146"/>
      <c r="I596" s="147"/>
      <c r="Q596" s="107" t="str">
        <f>$F$83</f>
        <v>Forecast</v>
      </c>
      <c r="R596" s="225"/>
      <c r="S596" s="182">
        <f t="shared" si="340"/>
        <v>3357.2849023975355</v>
      </c>
      <c r="T596" s="158"/>
      <c r="U596" s="192"/>
    </row>
    <row r="597" spans="3:22" ht="13.5" thickBot="1" x14ac:dyDescent="0.25">
      <c r="C597" s="22" t="s">
        <v>36</v>
      </c>
      <c r="D597" s="23">
        <v>2024</v>
      </c>
      <c r="E597" s="142"/>
      <c r="F597" s="53" t="str">
        <f>$F$84</f>
        <v>Forecast</v>
      </c>
      <c r="G597" s="54">
        <v>12272</v>
      </c>
      <c r="H597" s="151" t="s">
        <v>56</v>
      </c>
      <c r="I597" s="152"/>
      <c r="Q597" s="108" t="str">
        <f>$F$84</f>
        <v>Forecast</v>
      </c>
      <c r="R597" s="226"/>
      <c r="S597" s="186">
        <f t="shared" si="340"/>
        <v>3366.4829432260217</v>
      </c>
      <c r="T597" s="168"/>
      <c r="U597" s="171" t="str">
        <f t="shared" ref="U597" si="343">IF(T597="","",IF(I597=0,"",O597/I597))</f>
        <v/>
      </c>
    </row>
    <row r="598" spans="3:22" ht="13.5" thickBot="1" x14ac:dyDescent="0.25">
      <c r="C598" s="57"/>
      <c r="I598" s="28">
        <f>SUM(I586:I592)</f>
        <v>11720</v>
      </c>
      <c r="U598" s="28">
        <f>SUM(U586:U592)</f>
        <v>3509.5865223549772</v>
      </c>
    </row>
    <row r="599" spans="3:22" ht="39" thickBot="1" x14ac:dyDescent="0.25">
      <c r="C599" s="58" t="s">
        <v>37</v>
      </c>
      <c r="D599" s="59" t="s">
        <v>38</v>
      </c>
      <c r="E599" s="153"/>
      <c r="F599" s="153"/>
      <c r="G599" s="117" t="s">
        <v>39</v>
      </c>
      <c r="H599" s="153"/>
      <c r="I599" s="34" t="s">
        <v>48</v>
      </c>
      <c r="L599" s="236"/>
      <c r="Q599" s="32" t="s">
        <v>38</v>
      </c>
      <c r="R599" s="264" t="s">
        <v>39</v>
      </c>
      <c r="S599" s="264"/>
      <c r="T599" s="153"/>
      <c r="U599" s="34" t="str">
        <f>U569</f>
        <v>Test Year Versus Board-approved</v>
      </c>
    </row>
    <row r="600" spans="3:22" x14ac:dyDescent="0.2">
      <c r="C600" s="179"/>
      <c r="D600" s="60">
        <v>2013</v>
      </c>
      <c r="E600" s="158"/>
      <c r="F600" s="158"/>
      <c r="G600" s="190"/>
      <c r="H600" s="158"/>
      <c r="I600" s="191"/>
      <c r="P600" s="158"/>
      <c r="Q600" s="16">
        <v>2013</v>
      </c>
      <c r="R600" s="193"/>
      <c r="S600" s="193"/>
      <c r="T600" s="158"/>
      <c r="U600" s="147"/>
      <c r="V600" s="158"/>
    </row>
    <row r="601" spans="3:22" x14ac:dyDescent="0.2">
      <c r="C601" s="179"/>
      <c r="D601" s="61">
        <v>2014</v>
      </c>
      <c r="E601" s="158"/>
      <c r="F601" s="158"/>
      <c r="G601" s="194">
        <f>IF(G586=0,"",G587/G586-1)</f>
        <v>-2.5458248472505218E-3</v>
      </c>
      <c r="H601" s="158"/>
      <c r="I601" s="191"/>
      <c r="P601" s="158"/>
      <c r="Q601" s="16">
        <v>2014</v>
      </c>
      <c r="R601" s="195">
        <f>IF(R586="","",IF(R586=0,"",R587/R586-1))</f>
        <v>-8.4715661876078041E-4</v>
      </c>
      <c r="S601" s="195">
        <f>IF(S586="","",IF(S586=0,"",S587/S586-1))</f>
        <v>-8.4715661876078041E-4</v>
      </c>
      <c r="T601" s="158"/>
      <c r="U601" s="147"/>
      <c r="V601" s="158"/>
    </row>
    <row r="602" spans="3:22" x14ac:dyDescent="0.2">
      <c r="C602" s="179"/>
      <c r="D602" s="61">
        <v>2015</v>
      </c>
      <c r="E602" s="158"/>
      <c r="F602" s="158"/>
      <c r="G602" s="194">
        <f t="shared" ref="G602:G611" si="344">IF(G587=0,"",G588/G587-1)</f>
        <v>1.5994555045091063E-2</v>
      </c>
      <c r="H602" s="158"/>
      <c r="I602" s="191"/>
      <c r="P602" s="158"/>
      <c r="Q602" s="16">
        <v>2015</v>
      </c>
      <c r="R602" s="195">
        <f t="shared" ref="R602:S602" si="345">IF(R587="","",IF(R587=0,"",R588/R587-1))</f>
        <v>-1.213264542119008E-2</v>
      </c>
      <c r="S602" s="195">
        <f t="shared" si="345"/>
        <v>-1.213264542119008E-2</v>
      </c>
      <c r="T602" s="158"/>
      <c r="U602" s="147"/>
      <c r="V602" s="158"/>
    </row>
    <row r="603" spans="3:22" x14ac:dyDescent="0.2">
      <c r="C603" s="179"/>
      <c r="D603" s="61">
        <v>2016</v>
      </c>
      <c r="E603" s="158"/>
      <c r="F603" s="158"/>
      <c r="G603" s="194">
        <f t="shared" si="344"/>
        <v>9.5461396750962102E-3</v>
      </c>
      <c r="H603" s="158"/>
      <c r="I603" s="191"/>
      <c r="Q603" s="16">
        <v>2016</v>
      </c>
      <c r="R603" s="195">
        <f t="shared" ref="R603:S603" si="346">IF(R588="","",IF(R588=0,"",R589/R588-1))</f>
        <v>-2.6554245645183938E-3</v>
      </c>
      <c r="S603" s="195">
        <f t="shared" si="346"/>
        <v>-2.6554245645183938E-3</v>
      </c>
      <c r="T603" s="158"/>
      <c r="U603" s="147"/>
    </row>
    <row r="604" spans="3:22" x14ac:dyDescent="0.2">
      <c r="C604" s="179"/>
      <c r="D604" s="61">
        <v>2017</v>
      </c>
      <c r="E604" s="158"/>
      <c r="F604" s="158"/>
      <c r="G604" s="194">
        <f t="shared" si="344"/>
        <v>1.1612475116124843E-2</v>
      </c>
      <c r="H604" s="158"/>
      <c r="I604" s="191"/>
      <c r="Q604" s="16">
        <v>2017</v>
      </c>
      <c r="R604" s="195">
        <f t="shared" ref="R604:S604" si="347">IF(R589="","",IF(R589=0,"",R590/R589-1))</f>
        <v>-1.5780661694824061E-2</v>
      </c>
      <c r="S604" s="195">
        <f t="shared" si="347"/>
        <v>-1.5780661694824061E-2</v>
      </c>
      <c r="T604" s="158"/>
      <c r="U604" s="147"/>
    </row>
    <row r="605" spans="3:22" x14ac:dyDescent="0.2">
      <c r="C605" s="179"/>
      <c r="D605" s="61">
        <v>2018</v>
      </c>
      <c r="E605" s="158"/>
      <c r="F605" s="158"/>
      <c r="G605" s="194">
        <f t="shared" si="344"/>
        <v>6.231551328304441E-3</v>
      </c>
      <c r="H605" s="158"/>
      <c r="I605" s="191"/>
      <c r="Q605" s="16">
        <v>2018</v>
      </c>
      <c r="R605" s="195"/>
      <c r="S605" s="195">
        <f t="shared" ref="S605" si="348">IF(S590="","",IF(S590=0,"",S591/S590-1))</f>
        <v>-6.1929595827903139E-3</v>
      </c>
      <c r="T605" s="158"/>
      <c r="U605" s="147"/>
    </row>
    <row r="606" spans="3:22" x14ac:dyDescent="0.2">
      <c r="C606" s="179"/>
      <c r="D606" s="61">
        <v>2019</v>
      </c>
      <c r="E606" s="158"/>
      <c r="F606" s="158"/>
      <c r="G606" s="194">
        <f t="shared" si="344"/>
        <v>0</v>
      </c>
      <c r="H606" s="158"/>
      <c r="I606" s="191"/>
      <c r="Q606" s="16">
        <v>2019</v>
      </c>
      <c r="R606" s="195" t="str">
        <f t="shared" ref="R606:S606" si="349">IF(R591="","",IF(R591=0,"",R592/R591-1))</f>
        <v/>
      </c>
      <c r="S606" s="195">
        <f t="shared" si="349"/>
        <v>0</v>
      </c>
      <c r="T606" s="158"/>
      <c r="U606" s="147"/>
    </row>
    <row r="607" spans="3:22" x14ac:dyDescent="0.2">
      <c r="C607" s="179"/>
      <c r="D607" s="61">
        <v>2020</v>
      </c>
      <c r="E607" s="158"/>
      <c r="F607" s="158"/>
      <c r="G607" s="194">
        <f t="shared" si="344"/>
        <v>0</v>
      </c>
      <c r="H607" s="158"/>
      <c r="I607" s="191"/>
      <c r="Q607" s="16">
        <v>2020</v>
      </c>
      <c r="R607" s="195" t="str">
        <f t="shared" ref="R607:S607" si="350">IF(R592="","",IF(R592=0,"",R593/R592-1))</f>
        <v/>
      </c>
      <c r="S607" s="195">
        <f t="shared" si="350"/>
        <v>2.739726027397138E-3</v>
      </c>
      <c r="T607" s="158"/>
      <c r="U607" s="147"/>
    </row>
    <row r="608" spans="3:22" x14ac:dyDescent="0.2">
      <c r="C608" s="179"/>
      <c r="D608" s="61">
        <v>2021</v>
      </c>
      <c r="E608" s="158"/>
      <c r="F608" s="158"/>
      <c r="G608" s="194">
        <f t="shared" si="344"/>
        <v>0</v>
      </c>
      <c r="H608" s="158"/>
      <c r="I608" s="191"/>
      <c r="Q608" s="16">
        <v>2021</v>
      </c>
      <c r="R608" s="195" t="str">
        <f t="shared" ref="R608:S608" si="351">IF(R593="","",IF(R593=0,"",R594/R593-1))</f>
        <v/>
      </c>
      <c r="S608" s="195">
        <f t="shared" si="351"/>
        <v>-2.732240437158473E-3</v>
      </c>
      <c r="T608" s="158"/>
      <c r="U608" s="147"/>
    </row>
    <row r="609" spans="3:21" x14ac:dyDescent="0.2">
      <c r="C609" s="179"/>
      <c r="D609" s="61">
        <v>2022</v>
      </c>
      <c r="E609" s="158"/>
      <c r="F609" s="158"/>
      <c r="G609" s="194">
        <f t="shared" si="344"/>
        <v>0</v>
      </c>
      <c r="H609" s="158"/>
      <c r="I609" s="191"/>
      <c r="Q609" s="16">
        <v>2022</v>
      </c>
      <c r="R609" s="195" t="str">
        <f t="shared" ref="R609:S609" si="352">IF(R594="","",IF(R594=0,"",R595/R594-1))</f>
        <v/>
      </c>
      <c r="S609" s="195">
        <f t="shared" si="352"/>
        <v>0</v>
      </c>
      <c r="T609" s="158"/>
      <c r="U609" s="147"/>
    </row>
    <row r="610" spans="3:21" x14ac:dyDescent="0.2">
      <c r="C610" s="179"/>
      <c r="D610" s="61">
        <v>2023</v>
      </c>
      <c r="E610" s="158"/>
      <c r="F610" s="158"/>
      <c r="G610" s="194">
        <f t="shared" si="344"/>
        <v>0</v>
      </c>
      <c r="H610" s="158"/>
      <c r="I610" s="191"/>
      <c r="Q610" s="16">
        <v>2023</v>
      </c>
      <c r="R610" s="195" t="str">
        <f t="shared" ref="R610:S610" si="353">IF(R595="","",IF(R595=0,"",R596/R595-1))</f>
        <v/>
      </c>
      <c r="S610" s="195">
        <f t="shared" si="353"/>
        <v>0</v>
      </c>
      <c r="T610" s="158"/>
      <c r="U610" s="147"/>
    </row>
    <row r="611" spans="3:21" x14ac:dyDescent="0.2">
      <c r="C611" s="179"/>
      <c r="D611" s="61">
        <v>2024</v>
      </c>
      <c r="E611" s="158"/>
      <c r="F611" s="158"/>
      <c r="G611" s="194">
        <f t="shared" si="344"/>
        <v>0</v>
      </c>
      <c r="H611" s="158"/>
      <c r="I611" s="196">
        <f>IF(I598=0,"",G593/I598-1)</f>
        <v>4.7098976109215096E-2</v>
      </c>
      <c r="Q611" s="16">
        <v>2024</v>
      </c>
      <c r="R611" s="195" t="str">
        <f t="shared" ref="R611:S611" si="354">IF(R596="","",IF(R596=0,"",R597/R596-1))</f>
        <v/>
      </c>
      <c r="S611" s="195">
        <f t="shared" si="354"/>
        <v>2.739726027397138E-3</v>
      </c>
      <c r="T611" s="158"/>
      <c r="U611" s="167">
        <f>IF(U598=0,"",S593/U598-1)</f>
        <v>-4.0775053761299307E-2</v>
      </c>
    </row>
    <row r="612" spans="3:21" ht="13.5" thickBot="1" x14ac:dyDescent="0.25">
      <c r="C612" s="142"/>
      <c r="D612" s="197" t="s">
        <v>41</v>
      </c>
      <c r="E612" s="168"/>
      <c r="F612" s="168"/>
      <c r="G612" s="173">
        <f>IF(G586=0,"",(G597/G586)^(1/($D597-$D586-1))-1)</f>
        <v>4.066000387280555E-3</v>
      </c>
      <c r="H612" s="168"/>
      <c r="I612" s="199" t="s">
        <v>56</v>
      </c>
      <c r="Q612" s="172">
        <f t="shared" ref="Q612" si="355">K612</f>
        <v>0</v>
      </c>
      <c r="R612" s="173">
        <f>IF(R586="","",IF(R586=0,"",(R590/R586)^(1/($D590-$D586-1))-1))</f>
        <v>-1.0484589747646544E-2</v>
      </c>
      <c r="S612" s="173">
        <f>IF(S586="","",IF(S586=0,"",(S597/S586)^(1/($D597-$D586-1))-1))</f>
        <v>-3.5034541857262846E-3</v>
      </c>
      <c r="T612" s="168"/>
      <c r="U612" s="174" t="s">
        <v>56</v>
      </c>
    </row>
    <row r="613" spans="3:21" ht="13.5" thickBot="1" x14ac:dyDescent="0.25"/>
    <row r="614" spans="3:21" x14ac:dyDescent="0.2">
      <c r="C614" s="3"/>
      <c r="D614" s="4" t="s">
        <v>28</v>
      </c>
      <c r="E614" s="4"/>
      <c r="F614" s="269" t="s">
        <v>15</v>
      </c>
      <c r="G614" s="270"/>
      <c r="H614" s="270"/>
      <c r="I614" s="271"/>
    </row>
    <row r="615" spans="3:21" ht="26.25" thickBot="1" x14ac:dyDescent="0.25">
      <c r="C615" s="142"/>
      <c r="D615" s="8" t="s">
        <v>55</v>
      </c>
      <c r="E615" s="15"/>
      <c r="F615" s="254"/>
      <c r="G615" s="255"/>
      <c r="H615" s="255"/>
      <c r="I615" s="43"/>
    </row>
    <row r="616" spans="3:21" x14ac:dyDescent="0.2">
      <c r="C616" s="15" t="s">
        <v>32</v>
      </c>
      <c r="D616" s="16">
        <v>2013</v>
      </c>
      <c r="E616" s="179"/>
      <c r="F616" s="48" t="str">
        <f>F556</f>
        <v>Actual</v>
      </c>
      <c r="G616" s="64">
        <v>2616211.0425783372</v>
      </c>
      <c r="H616" s="145" t="s">
        <v>56</v>
      </c>
      <c r="I616" s="200"/>
    </row>
    <row r="617" spans="3:21" x14ac:dyDescent="0.2">
      <c r="C617" s="15" t="s">
        <v>32</v>
      </c>
      <c r="D617" s="16">
        <v>2014</v>
      </c>
      <c r="E617" s="179"/>
      <c r="F617" s="52" t="str">
        <f>F557</f>
        <v>Actual</v>
      </c>
      <c r="G617" s="64">
        <v>2661623.5003841557</v>
      </c>
      <c r="H617" s="145"/>
      <c r="I617" s="65"/>
    </row>
    <row r="618" spans="3:21" x14ac:dyDescent="0.2">
      <c r="C618" s="15" t="s">
        <v>32</v>
      </c>
      <c r="D618" s="16">
        <v>2015</v>
      </c>
      <c r="E618" s="179"/>
      <c r="F618" s="52" t="str">
        <f>F558</f>
        <v>Actual</v>
      </c>
      <c r="G618" s="64">
        <v>3170481.9287034781</v>
      </c>
      <c r="H618" s="145" t="s">
        <v>57</v>
      </c>
      <c r="I618" s="237">
        <v>3173355</v>
      </c>
    </row>
    <row r="619" spans="3:21" x14ac:dyDescent="0.2">
      <c r="C619" s="15" t="s">
        <v>32</v>
      </c>
      <c r="D619" s="16">
        <v>2016</v>
      </c>
      <c r="E619" s="179"/>
      <c r="F619" s="52" t="str">
        <f t="shared" ref="F619:F624" si="356">F559</f>
        <v>Actual</v>
      </c>
      <c r="G619" s="64">
        <v>3314178.8675533407</v>
      </c>
      <c r="H619" s="145"/>
      <c r="I619" s="65"/>
    </row>
    <row r="620" spans="3:21" x14ac:dyDescent="0.2">
      <c r="C620" s="15" t="s">
        <v>32</v>
      </c>
      <c r="D620" s="16">
        <v>2017</v>
      </c>
      <c r="E620" s="179"/>
      <c r="F620" s="52" t="str">
        <f t="shared" si="356"/>
        <v>Actual</v>
      </c>
      <c r="G620" s="64">
        <v>3541143.8143835836</v>
      </c>
      <c r="H620" s="145"/>
      <c r="I620" s="65"/>
    </row>
    <row r="621" spans="3:21" x14ac:dyDescent="0.2">
      <c r="C621" s="15" t="s">
        <v>34</v>
      </c>
      <c r="D621" s="16">
        <v>2018</v>
      </c>
      <c r="E621" s="179"/>
      <c r="F621" s="52" t="str">
        <f t="shared" si="356"/>
        <v>Forecast</v>
      </c>
      <c r="G621" s="64">
        <v>3734077.791480917</v>
      </c>
      <c r="H621" s="145"/>
      <c r="I621" s="65"/>
    </row>
    <row r="622" spans="3:21" x14ac:dyDescent="0.2">
      <c r="C622" s="15" t="s">
        <v>34</v>
      </c>
      <c r="D622" s="16">
        <v>2019</v>
      </c>
      <c r="E622" s="179"/>
      <c r="F622" s="52" t="str">
        <f t="shared" si="356"/>
        <v>Forecast</v>
      </c>
      <c r="G622" s="64">
        <v>3878054.041217363</v>
      </c>
      <c r="H622" s="145"/>
      <c r="I622" s="65"/>
    </row>
    <row r="623" spans="3:21" x14ac:dyDescent="0.2">
      <c r="C623" s="15" t="s">
        <v>36</v>
      </c>
      <c r="D623" s="16">
        <v>2020</v>
      </c>
      <c r="E623" s="179"/>
      <c r="F623" s="52" t="str">
        <f t="shared" si="356"/>
        <v>Forecast</v>
      </c>
      <c r="G623" s="64">
        <v>4022917.0945953499</v>
      </c>
      <c r="H623" s="145"/>
      <c r="I623" s="65"/>
    </row>
    <row r="624" spans="3:21" x14ac:dyDescent="0.2">
      <c r="C624" s="15" t="s">
        <v>36</v>
      </c>
      <c r="D624" s="16">
        <v>2021</v>
      </c>
      <c r="E624" s="179"/>
      <c r="F624" s="52" t="str">
        <f t="shared" si="356"/>
        <v>Forecast</v>
      </c>
      <c r="G624" s="64">
        <v>4143857.4175194763</v>
      </c>
      <c r="H624" s="145" t="s">
        <v>56</v>
      </c>
      <c r="I624" s="147"/>
    </row>
    <row r="625" spans="3:11" x14ac:dyDescent="0.2">
      <c r="C625" s="15" t="s">
        <v>36</v>
      </c>
      <c r="D625" s="16">
        <v>2022</v>
      </c>
      <c r="E625" s="179"/>
      <c r="F625" s="52" t="str">
        <f>F561</f>
        <v>Forecast</v>
      </c>
      <c r="G625" s="64">
        <v>4246058.1192799211</v>
      </c>
      <c r="H625" s="145" t="s">
        <v>56</v>
      </c>
      <c r="I625" s="147"/>
    </row>
    <row r="626" spans="3:11" x14ac:dyDescent="0.2">
      <c r="C626" s="15" t="s">
        <v>36</v>
      </c>
      <c r="D626" s="16">
        <v>2023</v>
      </c>
      <c r="E626" s="179"/>
      <c r="F626" s="52" t="str">
        <f>F562</f>
        <v>Forecast</v>
      </c>
      <c r="G626" s="64">
        <v>4425372.7516203672</v>
      </c>
      <c r="H626" s="145" t="s">
        <v>56</v>
      </c>
      <c r="I626" s="147"/>
    </row>
    <row r="627" spans="3:11" ht="13.5" thickBot="1" x14ac:dyDescent="0.25">
      <c r="C627" s="22" t="s">
        <v>36</v>
      </c>
      <c r="D627" s="23">
        <v>2024</v>
      </c>
      <c r="E627" s="142"/>
      <c r="F627" s="53" t="str">
        <f>F567</f>
        <v>Forecast</v>
      </c>
      <c r="G627" s="101">
        <v>4610812.8721529143</v>
      </c>
      <c r="H627" s="150" t="s">
        <v>56</v>
      </c>
      <c r="I627" s="152"/>
    </row>
    <row r="628" spans="3:11" ht="13.5" thickBot="1" x14ac:dyDescent="0.25">
      <c r="C628" s="57"/>
      <c r="I628" s="28">
        <f>SUM(I616:I626)</f>
        <v>3173355</v>
      </c>
      <c r="J628" s="158"/>
    </row>
    <row r="629" spans="3:11" ht="39" thickBot="1" x14ac:dyDescent="0.25">
      <c r="C629" s="58" t="s">
        <v>37</v>
      </c>
      <c r="D629" s="59" t="s">
        <v>38</v>
      </c>
      <c r="E629" s="117"/>
      <c r="F629" s="117"/>
      <c r="G629" s="117" t="s">
        <v>39</v>
      </c>
      <c r="H629" s="117"/>
      <c r="I629" s="34" t="str">
        <f>I569</f>
        <v>Test Year Versus Board-approved</v>
      </c>
      <c r="J629" s="93"/>
      <c r="K629" s="158"/>
    </row>
    <row r="630" spans="3:11" x14ac:dyDescent="0.2">
      <c r="C630" s="179"/>
      <c r="D630" s="69">
        <f>D616</f>
        <v>2013</v>
      </c>
      <c r="E630" s="155"/>
      <c r="F630" s="158"/>
      <c r="G630" s="190"/>
      <c r="H630" s="158"/>
      <c r="I630" s="191"/>
      <c r="J630" s="144"/>
      <c r="K630" s="158"/>
    </row>
    <row r="631" spans="3:11" x14ac:dyDescent="0.2">
      <c r="C631" s="179"/>
      <c r="D631" s="61">
        <f>D617</f>
        <v>2014</v>
      </c>
      <c r="E631" s="158"/>
      <c r="F631" s="158"/>
      <c r="G631" s="194">
        <f>IF(G616=0,"",G617/G616-1)</f>
        <v>1.7358101875857512E-2</v>
      </c>
      <c r="H631" s="158"/>
      <c r="I631" s="191"/>
      <c r="J631" s="144"/>
      <c r="K631" s="158"/>
    </row>
    <row r="632" spans="3:11" x14ac:dyDescent="0.2">
      <c r="C632" s="209" t="s">
        <v>69</v>
      </c>
      <c r="D632" s="61">
        <f t="shared" ref="D632:D641" si="357">D618</f>
        <v>2015</v>
      </c>
      <c r="E632" s="158"/>
      <c r="F632" s="158"/>
      <c r="G632" s="194">
        <f t="shared" ref="G632:G634" si="358">IF(G617=0,"",G618/G617-1)</f>
        <v>0.1911834743891756</v>
      </c>
      <c r="H632" s="158"/>
      <c r="I632" s="191"/>
      <c r="J632" s="144"/>
      <c r="K632" s="158"/>
    </row>
    <row r="633" spans="3:11" x14ac:dyDescent="0.2">
      <c r="C633" s="179"/>
      <c r="D633" s="61">
        <f t="shared" si="357"/>
        <v>2016</v>
      </c>
      <c r="E633" s="158"/>
      <c r="F633" s="158"/>
      <c r="G633" s="194">
        <f t="shared" si="358"/>
        <v>4.5323374200282984E-2</v>
      </c>
      <c r="H633" s="158"/>
      <c r="I633" s="191"/>
      <c r="J633" s="144"/>
      <c r="K633" s="158"/>
    </row>
    <row r="634" spans="3:11" x14ac:dyDescent="0.2">
      <c r="C634" s="179"/>
      <c r="D634" s="61">
        <f t="shared" si="357"/>
        <v>2017</v>
      </c>
      <c r="E634" s="158"/>
      <c r="F634" s="158"/>
      <c r="G634" s="194">
        <f t="shared" si="358"/>
        <v>6.8483010694530666E-2</v>
      </c>
      <c r="H634" s="158"/>
      <c r="I634" s="191"/>
      <c r="J634" s="144"/>
      <c r="K634" s="158"/>
    </row>
    <row r="635" spans="3:11" x14ac:dyDescent="0.2">
      <c r="C635" s="179"/>
      <c r="D635" s="61">
        <f t="shared" si="357"/>
        <v>2018</v>
      </c>
      <c r="E635" s="158"/>
      <c r="F635" s="158"/>
      <c r="G635" s="194">
        <f>IF(G620=0,"",G621/G620-1)</f>
        <v>5.4483519227223942E-2</v>
      </c>
      <c r="H635" s="158"/>
      <c r="I635" s="191"/>
      <c r="J635" s="144"/>
      <c r="K635" s="158"/>
    </row>
    <row r="636" spans="3:11" x14ac:dyDescent="0.2">
      <c r="C636" s="179"/>
      <c r="D636" s="61">
        <f t="shared" si="357"/>
        <v>2019</v>
      </c>
      <c r="E636" s="158"/>
      <c r="F636" s="158"/>
      <c r="G636" s="194">
        <f>IF(G621=0,"",G622/G621-1)</f>
        <v>3.8557378227341621E-2</v>
      </c>
      <c r="H636" s="158"/>
      <c r="I636" s="191"/>
      <c r="J636" s="144"/>
      <c r="K636" s="158"/>
    </row>
    <row r="637" spans="3:11" x14ac:dyDescent="0.2">
      <c r="C637" s="179"/>
      <c r="D637" s="61">
        <f t="shared" si="357"/>
        <v>2020</v>
      </c>
      <c r="E637" s="158"/>
      <c r="F637" s="158"/>
      <c r="G637" s="194">
        <f t="shared" ref="G637:G641" si="359">IF(G622=0,"",G623/G622-1)</f>
        <v>3.7354573154043225E-2</v>
      </c>
      <c r="H637" s="158"/>
      <c r="I637" s="191"/>
      <c r="J637" s="144"/>
      <c r="K637" s="158"/>
    </row>
    <row r="638" spans="3:11" x14ac:dyDescent="0.2">
      <c r="C638" s="179"/>
      <c r="D638" s="61">
        <f t="shared" si="357"/>
        <v>2021</v>
      </c>
      <c r="E638" s="158"/>
      <c r="F638" s="158"/>
      <c r="G638" s="194">
        <f t="shared" si="359"/>
        <v>3.0062842479802843E-2</v>
      </c>
      <c r="H638" s="158"/>
      <c r="I638" s="191"/>
      <c r="J638" s="144"/>
      <c r="K638" s="158"/>
    </row>
    <row r="639" spans="3:11" x14ac:dyDescent="0.2">
      <c r="C639" s="179"/>
      <c r="D639" s="61">
        <f t="shared" si="357"/>
        <v>2022</v>
      </c>
      <c r="E639" s="158"/>
      <c r="F639" s="158"/>
      <c r="G639" s="194">
        <f t="shared" si="359"/>
        <v>2.4663180091177628E-2</v>
      </c>
      <c r="H639" s="158"/>
      <c r="I639" s="191"/>
      <c r="J639" s="144"/>
      <c r="K639" s="158"/>
    </row>
    <row r="640" spans="3:11" x14ac:dyDescent="0.2">
      <c r="C640" s="179"/>
      <c r="D640" s="61">
        <f t="shared" si="357"/>
        <v>2023</v>
      </c>
      <c r="E640" s="158"/>
      <c r="F640" s="158"/>
      <c r="G640" s="194">
        <f t="shared" si="359"/>
        <v>4.2230847365522184E-2</v>
      </c>
      <c r="H640" s="158"/>
      <c r="I640" s="191"/>
      <c r="J640" s="144"/>
      <c r="K640" s="158"/>
    </row>
    <row r="641" spans="2:23" x14ac:dyDescent="0.2">
      <c r="C641" s="179"/>
      <c r="D641" s="61">
        <f t="shared" si="357"/>
        <v>2024</v>
      </c>
      <c r="E641" s="158"/>
      <c r="F641" s="158"/>
      <c r="G641" s="194">
        <f t="shared" si="359"/>
        <v>4.1903841990405866E-2</v>
      </c>
      <c r="H641" s="158"/>
      <c r="I641" s="196">
        <f>IF(I628=0,"",G623/I628-1)</f>
        <v>0.26771731955465117</v>
      </c>
      <c r="J641" s="144"/>
      <c r="K641" s="158"/>
    </row>
    <row r="642" spans="2:23" ht="13.5" thickBot="1" x14ac:dyDescent="0.25">
      <c r="C642" s="142"/>
      <c r="D642" s="197" t="s">
        <v>41</v>
      </c>
      <c r="E642" s="168"/>
      <c r="F642" s="168"/>
      <c r="G642" s="198">
        <f>IF(G616=0,"",(G627/G616)^(1/($D627-$D616-1))-1)</f>
        <v>5.830408443159385E-2</v>
      </c>
      <c r="H642" s="168"/>
      <c r="I642" s="174" t="s">
        <v>56</v>
      </c>
      <c r="J642" s="144"/>
      <c r="K642" s="158"/>
    </row>
    <row r="644" spans="2:23" ht="13.9" hidden="1" thickBot="1" x14ac:dyDescent="0.3">
      <c r="B644" s="39">
        <f>B552+1</f>
        <v>9</v>
      </c>
      <c r="C644" s="40" t="s">
        <v>43</v>
      </c>
      <c r="D644" s="258"/>
      <c r="E644" s="259"/>
      <c r="F644" s="260"/>
      <c r="G644" s="176"/>
      <c r="H644" s="41" t="s">
        <v>45</v>
      </c>
      <c r="K644" s="145"/>
      <c r="L644" s="145"/>
      <c r="M644" s="145"/>
      <c r="N644" s="178"/>
      <c r="O644" s="178"/>
      <c r="P644" s="178"/>
      <c r="Q644" s="178"/>
      <c r="R644" s="178"/>
      <c r="S644" s="178"/>
      <c r="T644" s="178"/>
      <c r="U644" s="178"/>
      <c r="V644" s="154"/>
      <c r="W644" s="154"/>
    </row>
    <row r="645" spans="2:23" ht="13.9" hidden="1" thickBot="1" x14ac:dyDescent="0.3">
      <c r="K645" s="145"/>
      <c r="L645" s="145"/>
      <c r="M645" s="145"/>
      <c r="N645" s="145"/>
      <c r="O645" s="145"/>
      <c r="P645" s="154"/>
      <c r="Q645" s="150"/>
      <c r="R645" s="150"/>
      <c r="S645" s="150"/>
      <c r="T645" s="150"/>
      <c r="U645" s="150"/>
      <c r="V645" s="154"/>
      <c r="W645" s="154"/>
    </row>
    <row r="646" spans="2:23" ht="13.15" hidden="1" x14ac:dyDescent="0.25">
      <c r="C646" s="3"/>
      <c r="D646" s="4" t="s">
        <v>28</v>
      </c>
      <c r="E646" s="4"/>
      <c r="F646" s="265" t="s">
        <v>47</v>
      </c>
      <c r="G646" s="266"/>
      <c r="H646" s="266"/>
      <c r="I646" s="267"/>
      <c r="J646" s="5"/>
      <c r="K646" s="272"/>
      <c r="L646" s="272"/>
      <c r="M646" s="272"/>
      <c r="N646" s="272"/>
      <c r="O646" s="272"/>
      <c r="P646" s="57"/>
      <c r="Q646" s="273"/>
      <c r="R646" s="274"/>
      <c r="S646" s="274"/>
      <c r="T646" s="274"/>
      <c r="U646" s="275"/>
      <c r="V646" s="88"/>
      <c r="W646" s="154"/>
    </row>
    <row r="647" spans="2:23" ht="27" hidden="1" thickBot="1" x14ac:dyDescent="0.3">
      <c r="C647" s="142"/>
      <c r="D647" s="8" t="s">
        <v>55</v>
      </c>
      <c r="E647" s="15"/>
      <c r="F647" s="254"/>
      <c r="G647" s="255"/>
      <c r="H647" s="268"/>
      <c r="I647" s="43"/>
      <c r="J647" s="42"/>
      <c r="K647" s="96"/>
      <c r="L647" s="96"/>
      <c r="M647" s="96"/>
      <c r="N647" s="97"/>
      <c r="O647" s="97"/>
      <c r="P647" s="94"/>
      <c r="Q647" s="89"/>
      <c r="R647" s="90"/>
      <c r="S647" s="91"/>
      <c r="T647" s="91"/>
      <c r="U647" s="92"/>
      <c r="V647" s="88"/>
      <c r="W647" s="154"/>
    </row>
    <row r="648" spans="2:23" ht="13.15" hidden="1" x14ac:dyDescent="0.25">
      <c r="C648" s="15" t="s">
        <v>32</v>
      </c>
      <c r="D648" s="16">
        <f t="shared" ref="D648:D653" si="360">D649-1</f>
        <v>2014</v>
      </c>
      <c r="E648" s="179"/>
      <c r="F648" s="48" t="str">
        <f>F556</f>
        <v>Actual</v>
      </c>
      <c r="G648" s="49"/>
      <c r="H648" s="146" t="s">
        <v>56</v>
      </c>
      <c r="I648" s="147"/>
      <c r="J648" s="144"/>
      <c r="K648" s="17"/>
      <c r="L648" s="17"/>
      <c r="M648" s="17"/>
      <c r="N648" s="84"/>
      <c r="O648" s="145"/>
      <c r="P648" s="146"/>
      <c r="Q648" s="238"/>
      <c r="R648" s="239"/>
      <c r="S648" s="145"/>
      <c r="T648" s="145"/>
      <c r="U648" s="145"/>
      <c r="V648" s="240"/>
      <c r="W648" s="154"/>
    </row>
    <row r="649" spans="2:23" ht="13.15" hidden="1" x14ac:dyDescent="0.25">
      <c r="C649" s="15" t="s">
        <v>32</v>
      </c>
      <c r="D649" s="16">
        <f t="shared" si="360"/>
        <v>2015</v>
      </c>
      <c r="E649" s="179"/>
      <c r="F649" s="52" t="str">
        <f>F557</f>
        <v>Actual</v>
      </c>
      <c r="G649" s="49"/>
      <c r="H649" s="146" t="s">
        <v>57</v>
      </c>
      <c r="I649" s="147"/>
      <c r="J649" s="144"/>
      <c r="K649" s="17"/>
      <c r="L649" s="17"/>
      <c r="M649" s="17"/>
      <c r="N649" s="84"/>
      <c r="O649" s="145"/>
      <c r="P649" s="146"/>
      <c r="Q649" s="238"/>
      <c r="R649" s="239"/>
      <c r="S649" s="145"/>
      <c r="T649" s="145"/>
      <c r="U649" s="145"/>
      <c r="V649" s="240"/>
      <c r="W649" s="154"/>
    </row>
    <row r="650" spans="2:23" ht="13.15" hidden="1" x14ac:dyDescent="0.25">
      <c r="C650" s="15" t="s">
        <v>32</v>
      </c>
      <c r="D650" s="16">
        <f t="shared" si="360"/>
        <v>2016</v>
      </c>
      <c r="E650" s="179"/>
      <c r="F650" s="52" t="str">
        <f>F558</f>
        <v>Actual</v>
      </c>
      <c r="G650" s="49"/>
      <c r="H650" s="146" t="s">
        <v>56</v>
      </c>
      <c r="I650" s="21"/>
      <c r="J650" s="144"/>
      <c r="K650" s="17"/>
      <c r="L650" s="17"/>
      <c r="M650" s="17"/>
      <c r="N650" s="84"/>
      <c r="O650" s="17"/>
      <c r="P650" s="146"/>
      <c r="Q650" s="238"/>
      <c r="R650" s="239"/>
      <c r="S650" s="145"/>
      <c r="T650" s="145"/>
      <c r="U650" s="145"/>
      <c r="V650" s="240"/>
      <c r="W650" s="154"/>
    </row>
    <row r="651" spans="2:23" ht="13.15" hidden="1" x14ac:dyDescent="0.25">
      <c r="C651" s="15" t="s">
        <v>32</v>
      </c>
      <c r="D651" s="16">
        <f t="shared" si="360"/>
        <v>2017</v>
      </c>
      <c r="E651" s="179"/>
      <c r="F651" s="52" t="str">
        <f>F560</f>
        <v>Actual</v>
      </c>
      <c r="G651" s="49"/>
      <c r="H651" s="146" t="s">
        <v>56</v>
      </c>
      <c r="I651" s="147"/>
      <c r="J651" s="144"/>
      <c r="K651" s="17"/>
      <c r="L651" s="17"/>
      <c r="M651" s="17"/>
      <c r="N651" s="84"/>
      <c r="O651" s="145"/>
      <c r="P651" s="146"/>
      <c r="Q651" s="238"/>
      <c r="R651" s="239"/>
      <c r="S651" s="145"/>
      <c r="T651" s="145"/>
      <c r="U651" s="145"/>
      <c r="V651" s="240"/>
      <c r="W651" s="154"/>
    </row>
    <row r="652" spans="2:23" ht="13.15" hidden="1" x14ac:dyDescent="0.25">
      <c r="C652" s="15" t="s">
        <v>32</v>
      </c>
      <c r="D652" s="16">
        <f t="shared" si="360"/>
        <v>2018</v>
      </c>
      <c r="E652" s="179"/>
      <c r="F652" s="52" t="str">
        <f>F561</f>
        <v>Forecast</v>
      </c>
      <c r="G652" s="49"/>
      <c r="H652" s="146" t="s">
        <v>56</v>
      </c>
      <c r="I652" s="147"/>
      <c r="J652" s="144"/>
      <c r="K652" s="17"/>
      <c r="L652" s="17"/>
      <c r="M652" s="17"/>
      <c r="N652" s="84"/>
      <c r="O652" s="145"/>
      <c r="P652" s="146"/>
      <c r="Q652" s="238"/>
      <c r="R652" s="239"/>
      <c r="S652" s="145"/>
      <c r="T652" s="145"/>
      <c r="U652" s="145"/>
      <c r="V652" s="240"/>
      <c r="W652" s="154"/>
    </row>
    <row r="653" spans="2:23" ht="13.15" hidden="1" x14ac:dyDescent="0.25">
      <c r="C653" s="15" t="s">
        <v>34</v>
      </c>
      <c r="D653" s="16">
        <f t="shared" si="360"/>
        <v>2019</v>
      </c>
      <c r="E653" s="179"/>
      <c r="F653" s="52" t="str">
        <f>F562</f>
        <v>Forecast</v>
      </c>
      <c r="G653" s="49"/>
      <c r="H653" s="146" t="s">
        <v>56</v>
      </c>
      <c r="I653" s="147"/>
      <c r="J653" s="144"/>
      <c r="K653" s="17"/>
      <c r="L653" s="145"/>
      <c r="M653" s="241"/>
      <c r="N653" s="84"/>
      <c r="O653" s="145"/>
      <c r="P653" s="146"/>
      <c r="Q653" s="238"/>
      <c r="R653" s="239"/>
      <c r="S653" s="145"/>
      <c r="T653" s="145"/>
      <c r="U653" s="145"/>
      <c r="V653" s="240"/>
      <c r="W653" s="154"/>
    </row>
    <row r="654" spans="2:23" ht="13.9" hidden="1" thickBot="1" x14ac:dyDescent="0.3">
      <c r="C654" s="22" t="s">
        <v>36</v>
      </c>
      <c r="D654" s="23">
        <v>2020</v>
      </c>
      <c r="E654" s="142"/>
      <c r="F654" s="53" t="str">
        <f>F567</f>
        <v>Forecast</v>
      </c>
      <c r="G654" s="54"/>
      <c r="H654" s="151" t="s">
        <v>56</v>
      </c>
      <c r="I654" s="152"/>
      <c r="J654" s="149"/>
      <c r="K654" s="17"/>
      <c r="L654" s="145"/>
      <c r="M654" s="241"/>
      <c r="N654" s="84"/>
      <c r="O654" s="145"/>
      <c r="P654" s="151"/>
      <c r="Q654" s="242"/>
      <c r="R654" s="243"/>
      <c r="S654" s="150"/>
      <c r="T654" s="150"/>
      <c r="U654" s="150"/>
      <c r="V654" s="240"/>
      <c r="W654" s="154"/>
    </row>
    <row r="655" spans="2:23" ht="13.15" hidden="1" x14ac:dyDescent="0.25">
      <c r="B655" s="187"/>
      <c r="C655" s="57"/>
      <c r="I655" s="28">
        <f>SUM(I648:I653)</f>
        <v>0</v>
      </c>
      <c r="K655" s="145"/>
      <c r="L655" s="145"/>
      <c r="M655" s="145"/>
      <c r="N655" s="145"/>
      <c r="O655" s="98"/>
      <c r="P655" s="154"/>
      <c r="Q655" s="154"/>
      <c r="R655" s="154"/>
      <c r="S655" s="154"/>
      <c r="T655" s="154"/>
      <c r="U655" s="28"/>
      <c r="V655" s="154"/>
      <c r="W655" s="154"/>
    </row>
    <row r="656" spans="2:23" ht="40.15" hidden="1" thickBot="1" x14ac:dyDescent="0.3">
      <c r="C656" s="58" t="s">
        <v>37</v>
      </c>
      <c r="D656" s="59" t="s">
        <v>38</v>
      </c>
      <c r="E656" s="153"/>
      <c r="F656" s="153"/>
      <c r="G656" s="117" t="s">
        <v>39</v>
      </c>
      <c r="H656" s="153"/>
      <c r="I656" s="34" t="s">
        <v>48</v>
      </c>
      <c r="J656" s="155"/>
      <c r="K656" s="116"/>
      <c r="L656" s="256"/>
      <c r="M656" s="256"/>
      <c r="N656" s="145"/>
      <c r="O656" s="96"/>
      <c r="P656" s="157"/>
      <c r="Q656" s="85"/>
      <c r="R656" s="257"/>
      <c r="S656" s="257"/>
      <c r="T656" s="244"/>
      <c r="U656" s="86"/>
      <c r="V656" s="154"/>
      <c r="W656" s="154"/>
    </row>
    <row r="657" spans="3:23" ht="13.15" hidden="1" x14ac:dyDescent="0.25">
      <c r="C657" s="179"/>
      <c r="D657" s="60">
        <f t="shared" ref="D657:D663" si="361">D648</f>
        <v>2014</v>
      </c>
      <c r="E657" s="158"/>
      <c r="F657" s="158"/>
      <c r="G657" s="190"/>
      <c r="H657" s="158"/>
      <c r="I657" s="191"/>
      <c r="J657" s="158"/>
      <c r="K657" s="99"/>
      <c r="L657" s="241"/>
      <c r="M657" s="241"/>
      <c r="N657" s="145"/>
      <c r="O657" s="145"/>
      <c r="P657" s="146"/>
      <c r="Q657" s="87"/>
      <c r="R657" s="145"/>
      <c r="S657" s="145"/>
      <c r="T657" s="145"/>
      <c r="U657" s="146"/>
      <c r="V657" s="154"/>
      <c r="W657" s="154"/>
    </row>
    <row r="658" spans="3:23" ht="13.15" hidden="1" x14ac:dyDescent="0.25">
      <c r="C658" s="179"/>
      <c r="D658" s="61">
        <f t="shared" si="361"/>
        <v>2015</v>
      </c>
      <c r="E658" s="158"/>
      <c r="F658" s="158"/>
      <c r="G658" s="194" t="str">
        <f t="shared" ref="G658:G663" si="362">IF(G648=0,"",G649/G648-1)</f>
        <v/>
      </c>
      <c r="H658" s="158"/>
      <c r="I658" s="191"/>
      <c r="J658" s="158"/>
      <c r="K658" s="99"/>
      <c r="L658" s="166"/>
      <c r="M658" s="166"/>
      <c r="N658" s="145"/>
      <c r="O658" s="145"/>
      <c r="P658" s="146"/>
      <c r="Q658" s="87"/>
      <c r="R658" s="222"/>
      <c r="S658" s="222"/>
      <c r="T658" s="145"/>
      <c r="U658" s="146"/>
      <c r="V658" s="154"/>
      <c r="W658" s="154"/>
    </row>
    <row r="659" spans="3:23" ht="13.15" hidden="1" x14ac:dyDescent="0.25">
      <c r="C659" s="179"/>
      <c r="D659" s="61">
        <f t="shared" si="361"/>
        <v>2016</v>
      </c>
      <c r="E659" s="158"/>
      <c r="F659" s="158"/>
      <c r="G659" s="194" t="str">
        <f t="shared" si="362"/>
        <v/>
      </c>
      <c r="H659" s="158"/>
      <c r="I659" s="191"/>
      <c r="J659" s="158"/>
      <c r="K659" s="99"/>
      <c r="L659" s="166"/>
      <c r="M659" s="166"/>
      <c r="N659" s="145"/>
      <c r="O659" s="145"/>
      <c r="P659" s="146"/>
      <c r="Q659" s="87"/>
      <c r="R659" s="222"/>
      <c r="S659" s="222"/>
      <c r="T659" s="145"/>
      <c r="U659" s="146"/>
      <c r="V659" s="154"/>
      <c r="W659" s="154"/>
    </row>
    <row r="660" spans="3:23" ht="13.15" hidden="1" x14ac:dyDescent="0.25">
      <c r="C660" s="179"/>
      <c r="D660" s="61">
        <f t="shared" si="361"/>
        <v>2017</v>
      </c>
      <c r="E660" s="158"/>
      <c r="F660" s="158"/>
      <c r="G660" s="194" t="str">
        <f t="shared" si="362"/>
        <v/>
      </c>
      <c r="H660" s="158"/>
      <c r="I660" s="191"/>
      <c r="J660" s="158"/>
      <c r="K660" s="99"/>
      <c r="L660" s="166"/>
      <c r="M660" s="166"/>
      <c r="N660" s="145"/>
      <c r="O660" s="145"/>
      <c r="P660" s="146"/>
      <c r="Q660" s="87"/>
      <c r="R660" s="222"/>
      <c r="S660" s="222"/>
      <c r="T660" s="145"/>
      <c r="U660" s="146"/>
      <c r="V660" s="154"/>
      <c r="W660" s="154"/>
    </row>
    <row r="661" spans="3:23" ht="13.15" hidden="1" x14ac:dyDescent="0.25">
      <c r="C661" s="179"/>
      <c r="D661" s="61">
        <f t="shared" si="361"/>
        <v>2018</v>
      </c>
      <c r="E661" s="158"/>
      <c r="F661" s="158"/>
      <c r="G661" s="194" t="str">
        <f t="shared" si="362"/>
        <v/>
      </c>
      <c r="H661" s="158"/>
      <c r="I661" s="191"/>
      <c r="J661" s="158"/>
      <c r="K661" s="99"/>
      <c r="L661" s="166"/>
      <c r="M661" s="166"/>
      <c r="N661" s="145"/>
      <c r="O661" s="145"/>
      <c r="P661" s="146"/>
      <c r="Q661" s="87"/>
      <c r="R661" s="222"/>
      <c r="S661" s="222"/>
      <c r="T661" s="145"/>
      <c r="U661" s="146"/>
      <c r="V661" s="154"/>
      <c r="W661" s="154"/>
    </row>
    <row r="662" spans="3:23" ht="13.15" hidden="1" x14ac:dyDescent="0.25">
      <c r="C662" s="179"/>
      <c r="D662" s="61">
        <f t="shared" si="361"/>
        <v>2019</v>
      </c>
      <c r="E662" s="158"/>
      <c r="F662" s="158"/>
      <c r="G662" s="194" t="str">
        <f t="shared" si="362"/>
        <v/>
      </c>
      <c r="H662" s="158"/>
      <c r="I662" s="191"/>
      <c r="J662" s="158"/>
      <c r="K662" s="99"/>
      <c r="L662" s="166"/>
      <c r="M662" s="166"/>
      <c r="N662" s="145"/>
      <c r="O662" s="145"/>
      <c r="P662" s="146"/>
      <c r="Q662" s="87"/>
      <c r="R662" s="222"/>
      <c r="S662" s="222"/>
      <c r="T662" s="145"/>
      <c r="U662" s="146"/>
      <c r="V662" s="154"/>
      <c r="W662" s="154"/>
    </row>
    <row r="663" spans="3:23" ht="13.15" hidden="1" x14ac:dyDescent="0.25">
      <c r="C663" s="179"/>
      <c r="D663" s="61">
        <f t="shared" si="361"/>
        <v>2020</v>
      </c>
      <c r="E663" s="158"/>
      <c r="F663" s="158"/>
      <c r="G663" s="194" t="str">
        <f t="shared" si="362"/>
        <v/>
      </c>
      <c r="H663" s="158"/>
      <c r="I663" s="196" t="str">
        <f>IF(I655=0,"",G654/I655-1)</f>
        <v/>
      </c>
      <c r="J663" s="158"/>
      <c r="K663" s="99"/>
      <c r="L663" s="166"/>
      <c r="M663" s="166"/>
      <c r="N663" s="145"/>
      <c r="O663" s="222"/>
      <c r="P663" s="146"/>
      <c r="Q663" s="87"/>
      <c r="R663" s="222"/>
      <c r="S663" s="222"/>
      <c r="T663" s="145"/>
      <c r="U663" s="167"/>
      <c r="V663" s="154"/>
      <c r="W663" s="154"/>
    </row>
    <row r="664" spans="3:23" ht="13.9" hidden="1" thickBot="1" x14ac:dyDescent="0.3">
      <c r="C664" s="142"/>
      <c r="D664" s="197" t="s">
        <v>41</v>
      </c>
      <c r="E664" s="168"/>
      <c r="F664" s="168"/>
      <c r="G664" s="198" t="str">
        <f>IF(G648=0,"",(G654/G648)^(1/($D654-$D648-1))-1)</f>
        <v/>
      </c>
      <c r="H664" s="168"/>
      <c r="I664" s="199" t="s">
        <v>56</v>
      </c>
      <c r="J664" s="168"/>
      <c r="K664" s="245"/>
      <c r="L664" s="166"/>
      <c r="M664" s="166"/>
      <c r="N664" s="145"/>
      <c r="O664" s="222"/>
      <c r="P664" s="151"/>
      <c r="Q664" s="246"/>
      <c r="R664" s="247"/>
      <c r="S664" s="248"/>
      <c r="T664" s="150"/>
      <c r="U664" s="174"/>
      <c r="V664" s="154"/>
      <c r="W664" s="154"/>
    </row>
    <row r="665" spans="3:23" ht="13.15" hidden="1" x14ac:dyDescent="0.25">
      <c r="K665" s="145"/>
      <c r="L665" s="145"/>
      <c r="M665" s="145"/>
      <c r="N665" s="145"/>
      <c r="O665" s="145"/>
      <c r="P665" s="154"/>
      <c r="Q665" s="154"/>
      <c r="R665" s="154"/>
      <c r="S665" s="154"/>
      <c r="T665" s="154"/>
      <c r="U665" s="154"/>
      <c r="V665" s="154"/>
      <c r="W665" s="154"/>
    </row>
    <row r="666" spans="3:23" ht="13.9" hidden="1" thickBot="1" x14ac:dyDescent="0.3">
      <c r="K666" s="145"/>
      <c r="L666" s="145"/>
      <c r="M666" s="145"/>
      <c r="N666" s="145"/>
      <c r="O666" s="145"/>
      <c r="P666" s="154"/>
      <c r="Q666" s="150"/>
      <c r="R666" s="150"/>
      <c r="S666" s="150"/>
      <c r="T666" s="150"/>
      <c r="U666" s="150"/>
      <c r="V666" s="154"/>
      <c r="W666" s="154"/>
    </row>
    <row r="667" spans="3:23" ht="13.15" hidden="1" x14ac:dyDescent="0.25">
      <c r="C667" s="3"/>
      <c r="D667" s="4" t="s">
        <v>28</v>
      </c>
      <c r="E667" s="4"/>
      <c r="F667" s="269" t="s">
        <v>15</v>
      </c>
      <c r="G667" s="270"/>
      <c r="H667" s="270"/>
      <c r="I667" s="271"/>
      <c r="K667" s="272"/>
      <c r="L667" s="272"/>
      <c r="M667" s="272"/>
      <c r="N667" s="272"/>
      <c r="O667" s="272"/>
      <c r="P667" s="154"/>
      <c r="Q667" s="273"/>
      <c r="R667" s="274"/>
      <c r="S667" s="274"/>
      <c r="T667" s="274"/>
      <c r="U667" s="275"/>
      <c r="V667" s="154"/>
      <c r="W667" s="154"/>
    </row>
    <row r="668" spans="3:23" ht="27" hidden="1" thickBot="1" x14ac:dyDescent="0.3">
      <c r="C668" s="142"/>
      <c r="D668" s="8" t="s">
        <v>55</v>
      </c>
      <c r="E668" s="15"/>
      <c r="F668" s="254"/>
      <c r="G668" s="255"/>
      <c r="H668" s="255"/>
      <c r="I668" s="43"/>
      <c r="K668" s="96"/>
      <c r="L668" s="96"/>
      <c r="M668" s="96"/>
      <c r="N668" s="97"/>
      <c r="O668" s="97"/>
      <c r="P668" s="154"/>
      <c r="Q668" s="82"/>
      <c r="R668" s="81"/>
      <c r="S668" s="81"/>
      <c r="T668" s="81"/>
      <c r="U668" s="83"/>
      <c r="V668" s="154"/>
      <c r="W668" s="154"/>
    </row>
    <row r="669" spans="3:23" ht="13.15" hidden="1" x14ac:dyDescent="0.25">
      <c r="C669" s="15" t="s">
        <v>32</v>
      </c>
      <c r="D669" s="16">
        <f t="shared" ref="D669:D674" si="363">D670-1</f>
        <v>2014</v>
      </c>
      <c r="E669" s="179"/>
      <c r="F669" s="48" t="str">
        <f t="shared" ref="F669:F675" si="364">F648</f>
        <v>Actual</v>
      </c>
      <c r="G669" s="64"/>
      <c r="H669" s="145" t="s">
        <v>56</v>
      </c>
      <c r="I669" s="200"/>
      <c r="K669" s="17"/>
      <c r="L669" s="17"/>
      <c r="M669" s="17"/>
      <c r="N669" s="84"/>
      <c r="O669" s="145"/>
      <c r="P669" s="154"/>
      <c r="Q669" s="238"/>
      <c r="R669" s="145"/>
      <c r="S669" s="240"/>
      <c r="T669" s="240"/>
      <c r="U669" s="249"/>
      <c r="V669" s="154"/>
      <c r="W669" s="154"/>
    </row>
    <row r="670" spans="3:23" ht="13.15" hidden="1" x14ac:dyDescent="0.25">
      <c r="C670" s="15" t="s">
        <v>32</v>
      </c>
      <c r="D670" s="16">
        <f t="shared" si="363"/>
        <v>2015</v>
      </c>
      <c r="E670" s="179"/>
      <c r="F670" s="52" t="str">
        <f t="shared" si="364"/>
        <v>Actual</v>
      </c>
      <c r="G670" s="64"/>
      <c r="H670" s="145" t="s">
        <v>57</v>
      </c>
      <c r="I670" s="147"/>
      <c r="K670" s="17"/>
      <c r="L670" s="17"/>
      <c r="M670" s="17"/>
      <c r="N670" s="84"/>
      <c r="O670" s="145"/>
      <c r="P670" s="154"/>
      <c r="Q670" s="238"/>
      <c r="R670" s="145"/>
      <c r="S670" s="240"/>
      <c r="T670" s="240"/>
      <c r="U670" s="249"/>
      <c r="V670" s="154"/>
      <c r="W670" s="154"/>
    </row>
    <row r="671" spans="3:23" ht="13.15" hidden="1" x14ac:dyDescent="0.25">
      <c r="C671" s="15" t="s">
        <v>32</v>
      </c>
      <c r="D671" s="16">
        <f t="shared" si="363"/>
        <v>2016</v>
      </c>
      <c r="E671" s="179"/>
      <c r="F671" s="52" t="str">
        <f t="shared" si="364"/>
        <v>Actual</v>
      </c>
      <c r="G671" s="64"/>
      <c r="H671" s="145" t="s">
        <v>56</v>
      </c>
      <c r="I671" s="65"/>
      <c r="K671" s="17"/>
      <c r="L671" s="17"/>
      <c r="M671" s="17"/>
      <c r="N671" s="84"/>
      <c r="O671" s="17"/>
      <c r="P671" s="154"/>
      <c r="Q671" s="238"/>
      <c r="R671" s="145"/>
      <c r="S671" s="240"/>
      <c r="T671" s="240"/>
      <c r="U671" s="249"/>
      <c r="V671" s="154"/>
      <c r="W671" s="154"/>
    </row>
    <row r="672" spans="3:23" ht="13.15" hidden="1" x14ac:dyDescent="0.25">
      <c r="C672" s="15" t="s">
        <v>32</v>
      </c>
      <c r="D672" s="16">
        <f t="shared" si="363"/>
        <v>2017</v>
      </c>
      <c r="E672" s="179"/>
      <c r="F672" s="52" t="str">
        <f t="shared" si="364"/>
        <v>Actual</v>
      </c>
      <c r="G672" s="64"/>
      <c r="H672" s="145" t="s">
        <v>56</v>
      </c>
      <c r="I672" s="147"/>
      <c r="K672" s="17"/>
      <c r="L672" s="17"/>
      <c r="M672" s="17"/>
      <c r="N672" s="84"/>
      <c r="O672" s="145"/>
      <c r="P672" s="154"/>
      <c r="Q672" s="238"/>
      <c r="R672" s="145"/>
      <c r="S672" s="240"/>
      <c r="T672" s="240"/>
      <c r="U672" s="249"/>
      <c r="V672" s="154"/>
      <c r="W672" s="154"/>
    </row>
    <row r="673" spans="2:23" ht="13.15" hidden="1" x14ac:dyDescent="0.25">
      <c r="C673" s="15" t="s">
        <v>32</v>
      </c>
      <c r="D673" s="16">
        <f t="shared" si="363"/>
        <v>2018</v>
      </c>
      <c r="E673" s="179"/>
      <c r="F673" s="52" t="str">
        <f t="shared" si="364"/>
        <v>Forecast</v>
      </c>
      <c r="G673" s="64"/>
      <c r="H673" s="145" t="s">
        <v>56</v>
      </c>
      <c r="I673" s="147"/>
      <c r="K673" s="17"/>
      <c r="L673" s="17"/>
      <c r="M673" s="17"/>
      <c r="N673" s="84"/>
      <c r="O673" s="145"/>
      <c r="P673" s="154"/>
      <c r="Q673" s="238"/>
      <c r="R673" s="145"/>
      <c r="S673" s="240"/>
      <c r="T673" s="240"/>
      <c r="U673" s="249"/>
      <c r="V673" s="154"/>
      <c r="W673" s="154"/>
    </row>
    <row r="674" spans="2:23" ht="13.15" hidden="1" x14ac:dyDescent="0.25">
      <c r="C674" s="15" t="s">
        <v>49</v>
      </c>
      <c r="D674" s="16">
        <f t="shared" si="363"/>
        <v>2019</v>
      </c>
      <c r="E674" s="179"/>
      <c r="F674" s="52" t="str">
        <f t="shared" si="364"/>
        <v>Forecast</v>
      </c>
      <c r="G674" s="64"/>
      <c r="H674" s="145" t="s">
        <v>56</v>
      </c>
      <c r="I674" s="147"/>
      <c r="K674" s="17"/>
      <c r="L674" s="145"/>
      <c r="M674" s="159"/>
      <c r="N674" s="84"/>
      <c r="O674" s="145"/>
      <c r="P674" s="154"/>
      <c r="Q674" s="238"/>
      <c r="R674" s="145"/>
      <c r="S674" s="240"/>
      <c r="T674" s="240"/>
      <c r="U674" s="249"/>
      <c r="V674" s="154"/>
      <c r="W674" s="154"/>
    </row>
    <row r="675" spans="2:23" ht="13.9" hidden="1" thickBot="1" x14ac:dyDescent="0.3">
      <c r="C675" s="22" t="s">
        <v>50</v>
      </c>
      <c r="D675" s="23">
        <v>2020</v>
      </c>
      <c r="E675" s="142"/>
      <c r="F675" s="53" t="str">
        <f t="shared" si="364"/>
        <v>Forecast</v>
      </c>
      <c r="G675" s="66"/>
      <c r="H675" s="150" t="s">
        <v>56</v>
      </c>
      <c r="I675" s="152"/>
      <c r="K675" s="17"/>
      <c r="L675" s="145"/>
      <c r="M675" s="159"/>
      <c r="N675" s="84"/>
      <c r="O675" s="145"/>
      <c r="P675" s="154"/>
      <c r="Q675" s="250"/>
      <c r="R675" s="251"/>
      <c r="S675" s="251"/>
      <c r="T675" s="251"/>
      <c r="U675" s="252"/>
      <c r="V675" s="154"/>
      <c r="W675" s="154"/>
    </row>
    <row r="676" spans="2:23" ht="13.15" hidden="1" x14ac:dyDescent="0.25">
      <c r="C676" s="57"/>
      <c r="I676" s="28">
        <f>SUM(I669:I674)</f>
        <v>0</v>
      </c>
      <c r="J676" s="158"/>
      <c r="K676" s="145"/>
      <c r="L676" s="145"/>
      <c r="M676" s="145"/>
      <c r="N676" s="145"/>
      <c r="O676" s="98"/>
      <c r="P676" s="154"/>
      <c r="Q676" s="154"/>
      <c r="R676" s="154"/>
      <c r="S676" s="154"/>
      <c r="T676" s="154"/>
      <c r="U676" s="28"/>
      <c r="V676" s="154"/>
      <c r="W676" s="154"/>
    </row>
    <row r="677" spans="2:23" ht="40.15" hidden="1" thickBot="1" x14ac:dyDescent="0.3">
      <c r="C677" s="58" t="s">
        <v>37</v>
      </c>
      <c r="D677" s="59" t="s">
        <v>38</v>
      </c>
      <c r="E677" s="117"/>
      <c r="F677" s="117"/>
      <c r="G677" s="117" t="s">
        <v>39</v>
      </c>
      <c r="H677" s="117"/>
      <c r="I677" s="34" t="str">
        <f>I656</f>
        <v>Test Year Versus Board-approved</v>
      </c>
      <c r="J677" s="93"/>
      <c r="K677" s="116"/>
      <c r="L677" s="256"/>
      <c r="M677" s="256"/>
      <c r="N677" s="116"/>
      <c r="O677" s="96"/>
      <c r="P677" s="95"/>
      <c r="Q677" s="85"/>
      <c r="R677" s="257"/>
      <c r="S677" s="257"/>
      <c r="T677" s="115"/>
      <c r="U677" s="86"/>
      <c r="V677" s="154"/>
      <c r="W677" s="154"/>
    </row>
    <row r="678" spans="2:23" ht="13.15" hidden="1" x14ac:dyDescent="0.25">
      <c r="C678" s="179"/>
      <c r="D678" s="69">
        <f>D669</f>
        <v>2014</v>
      </c>
      <c r="E678" s="155"/>
      <c r="F678" s="158"/>
      <c r="G678" s="190"/>
      <c r="H678" s="158"/>
      <c r="I678" s="191"/>
      <c r="J678" s="144"/>
      <c r="K678" s="99"/>
      <c r="L678" s="241"/>
      <c r="M678" s="241"/>
      <c r="N678" s="145"/>
      <c r="O678" s="241"/>
      <c r="P678" s="146"/>
      <c r="Q678" s="87"/>
      <c r="R678" s="145"/>
      <c r="S678" s="145"/>
      <c r="T678" s="145"/>
      <c r="U678" s="146"/>
      <c r="V678" s="154"/>
      <c r="W678" s="154"/>
    </row>
    <row r="679" spans="2:23" ht="13.15" hidden="1" x14ac:dyDescent="0.25">
      <c r="C679" s="179"/>
      <c r="D679" s="61">
        <f>D670</f>
        <v>2015</v>
      </c>
      <c r="E679" s="158"/>
      <c r="F679" s="158"/>
      <c r="G679" s="194" t="str">
        <f>IF(G669=0,"",G670/G669-1)</f>
        <v/>
      </c>
      <c r="H679" s="158"/>
      <c r="I679" s="191"/>
      <c r="J679" s="144"/>
      <c r="K679" s="99"/>
      <c r="L679" s="166"/>
      <c r="M679" s="166"/>
      <c r="N679" s="145"/>
      <c r="O679" s="241"/>
      <c r="P679" s="146"/>
      <c r="Q679" s="87"/>
      <c r="R679" s="222"/>
      <c r="S679" s="222"/>
      <c r="T679" s="145"/>
      <c r="U679" s="146"/>
      <c r="V679" s="154"/>
      <c r="W679" s="154"/>
    </row>
    <row r="680" spans="2:23" ht="13.15" hidden="1" x14ac:dyDescent="0.25">
      <c r="C680" s="179"/>
      <c r="D680" s="70">
        <f t="shared" ref="D680:D684" si="365">D671</f>
        <v>2016</v>
      </c>
      <c r="E680" s="158"/>
      <c r="F680" s="158"/>
      <c r="G680" s="194" t="str">
        <f t="shared" ref="G680:G684" si="366">IF(G670=0,"",G671/G670-1)</f>
        <v/>
      </c>
      <c r="H680" s="158"/>
      <c r="I680" s="191"/>
      <c r="J680" s="144"/>
      <c r="K680" s="99"/>
      <c r="L680" s="166"/>
      <c r="M680" s="166"/>
      <c r="N680" s="145"/>
      <c r="O680" s="241"/>
      <c r="P680" s="146"/>
      <c r="Q680" s="87"/>
      <c r="R680" s="222"/>
      <c r="S680" s="222"/>
      <c r="T680" s="145"/>
      <c r="U680" s="146"/>
      <c r="V680" s="154"/>
      <c r="W680" s="154"/>
    </row>
    <row r="681" spans="2:23" ht="13.15" hidden="1" x14ac:dyDescent="0.25">
      <c r="C681" s="179"/>
      <c r="D681" s="61">
        <f t="shared" si="365"/>
        <v>2017</v>
      </c>
      <c r="E681" s="158"/>
      <c r="F681" s="158"/>
      <c r="G681" s="194" t="str">
        <f t="shared" si="366"/>
        <v/>
      </c>
      <c r="H681" s="158"/>
      <c r="I681" s="191"/>
      <c r="J681" s="144"/>
      <c r="K681" s="99"/>
      <c r="L681" s="166"/>
      <c r="M681" s="166"/>
      <c r="N681" s="145"/>
      <c r="O681" s="241"/>
      <c r="P681" s="146"/>
      <c r="Q681" s="87"/>
      <c r="R681" s="222"/>
      <c r="S681" s="222"/>
      <c r="T681" s="145"/>
      <c r="U681" s="146"/>
      <c r="V681" s="154"/>
      <c r="W681" s="154"/>
    </row>
    <row r="682" spans="2:23" ht="13.15" hidden="1" x14ac:dyDescent="0.25">
      <c r="C682" s="179"/>
      <c r="D682" s="61">
        <f t="shared" si="365"/>
        <v>2018</v>
      </c>
      <c r="E682" s="158"/>
      <c r="F682" s="158"/>
      <c r="G682" s="194" t="str">
        <f t="shared" si="366"/>
        <v/>
      </c>
      <c r="H682" s="158"/>
      <c r="I682" s="191"/>
      <c r="J682" s="144"/>
      <c r="K682" s="99"/>
      <c r="L682" s="166"/>
      <c r="M682" s="166"/>
      <c r="N682" s="145"/>
      <c r="O682" s="241"/>
      <c r="P682" s="146"/>
      <c r="Q682" s="87"/>
      <c r="R682" s="222"/>
      <c r="S682" s="222"/>
      <c r="T682" s="145"/>
      <c r="U682" s="146"/>
      <c r="V682" s="154"/>
      <c r="W682" s="154"/>
    </row>
    <row r="683" spans="2:23" ht="13.15" hidden="1" x14ac:dyDescent="0.25">
      <c r="C683" s="179"/>
      <c r="D683" s="61">
        <f t="shared" si="365"/>
        <v>2019</v>
      </c>
      <c r="E683" s="158"/>
      <c r="F683" s="158"/>
      <c r="G683" s="194" t="str">
        <f t="shared" si="366"/>
        <v/>
      </c>
      <c r="H683" s="158"/>
      <c r="I683" s="191"/>
      <c r="J683" s="144"/>
      <c r="K683" s="99"/>
      <c r="L683" s="166"/>
      <c r="M683" s="166"/>
      <c r="N683" s="145"/>
      <c r="O683" s="241"/>
      <c r="P683" s="146"/>
      <c r="Q683" s="87"/>
      <c r="R683" s="222"/>
      <c r="S683" s="222"/>
      <c r="T683" s="145"/>
      <c r="U683" s="146"/>
      <c r="V683" s="154"/>
      <c r="W683" s="154"/>
    </row>
    <row r="684" spans="2:23" ht="13.15" hidden="1" x14ac:dyDescent="0.25">
      <c r="C684" s="179"/>
      <c r="D684" s="70">
        <f t="shared" si="365"/>
        <v>2020</v>
      </c>
      <c r="E684" s="158"/>
      <c r="F684" s="158"/>
      <c r="G684" s="194" t="str">
        <f t="shared" si="366"/>
        <v/>
      </c>
      <c r="H684" s="158"/>
      <c r="I684" s="196" t="str">
        <f>IF(I676=0,"",G675/I676-1)</f>
        <v/>
      </c>
      <c r="J684" s="144"/>
      <c r="K684" s="99"/>
      <c r="L684" s="166"/>
      <c r="M684" s="166"/>
      <c r="N684" s="145"/>
      <c r="O684" s="166"/>
      <c r="P684" s="146"/>
      <c r="Q684" s="87"/>
      <c r="R684" s="222"/>
      <c r="S684" s="222"/>
      <c r="T684" s="145"/>
      <c r="U684" s="167"/>
      <c r="V684" s="154"/>
      <c r="W684" s="154"/>
    </row>
    <row r="685" spans="2:23" ht="13.9" hidden="1" thickBot="1" x14ac:dyDescent="0.3">
      <c r="C685" s="142"/>
      <c r="D685" s="197" t="s">
        <v>41</v>
      </c>
      <c r="E685" s="168"/>
      <c r="F685" s="168"/>
      <c r="G685" s="198" t="str">
        <f>IF(G669=0,"",(G675/G669)^(1/($D675-$D669-1))-1)</f>
        <v/>
      </c>
      <c r="H685" s="168"/>
      <c r="I685" s="174" t="s">
        <v>56</v>
      </c>
      <c r="J685" s="144"/>
      <c r="K685" s="245"/>
      <c r="L685" s="166"/>
      <c r="M685" s="166"/>
      <c r="N685" s="145"/>
      <c r="O685" s="222"/>
      <c r="P685" s="151"/>
      <c r="Q685" s="246"/>
      <c r="R685" s="247"/>
      <c r="S685" s="248"/>
      <c r="T685" s="150"/>
      <c r="U685" s="174"/>
      <c r="V685" s="154"/>
      <c r="W685" s="154"/>
    </row>
    <row r="686" spans="2:23" ht="13.15" hidden="1" x14ac:dyDescent="0.25">
      <c r="K686" s="145"/>
      <c r="L686" s="145"/>
      <c r="M686" s="145"/>
      <c r="N686" s="145"/>
      <c r="O686" s="145"/>
      <c r="P686" s="154"/>
      <c r="Q686" s="154"/>
      <c r="R686" s="154"/>
      <c r="S686" s="154"/>
      <c r="T686" s="154"/>
      <c r="U686" s="154"/>
      <c r="V686" s="154"/>
      <c r="W686" s="154"/>
    </row>
    <row r="687" spans="2:23" ht="13.9" hidden="1" thickBot="1" x14ac:dyDescent="0.3">
      <c r="B687" s="39">
        <f>B644+1</f>
        <v>10</v>
      </c>
      <c r="C687" s="40" t="s">
        <v>43</v>
      </c>
      <c r="D687" s="258"/>
      <c r="E687" s="259"/>
      <c r="F687" s="260"/>
      <c r="G687" s="176"/>
      <c r="H687" s="41" t="s">
        <v>45</v>
      </c>
      <c r="K687" s="145"/>
      <c r="L687" s="145"/>
      <c r="M687" s="145"/>
      <c r="N687" s="178"/>
      <c r="O687" s="178"/>
      <c r="P687" s="178"/>
      <c r="Q687" s="178"/>
      <c r="R687" s="178"/>
      <c r="S687" s="178"/>
      <c r="T687" s="178"/>
      <c r="U687" s="178"/>
      <c r="V687" s="154"/>
      <c r="W687" s="154"/>
    </row>
    <row r="688" spans="2:23" ht="13.9" hidden="1" thickBot="1" x14ac:dyDescent="0.3">
      <c r="K688" s="145"/>
      <c r="L688" s="145"/>
      <c r="M688" s="145"/>
      <c r="N688" s="145"/>
      <c r="O688" s="145"/>
      <c r="P688" s="154"/>
      <c r="Q688" s="150"/>
      <c r="R688" s="150"/>
      <c r="S688" s="150"/>
      <c r="T688" s="150"/>
      <c r="U688" s="150"/>
      <c r="V688" s="154"/>
      <c r="W688" s="154"/>
    </row>
    <row r="689" spans="2:23" ht="13.15" hidden="1" x14ac:dyDescent="0.25">
      <c r="C689" s="3"/>
      <c r="D689" s="4" t="s">
        <v>28</v>
      </c>
      <c r="E689" s="4"/>
      <c r="F689" s="265" t="s">
        <v>47</v>
      </c>
      <c r="G689" s="266"/>
      <c r="H689" s="266"/>
      <c r="I689" s="267"/>
      <c r="J689" s="5"/>
      <c r="K689" s="272"/>
      <c r="L689" s="272"/>
      <c r="M689" s="272"/>
      <c r="N689" s="272"/>
      <c r="O689" s="272"/>
      <c r="P689" s="57"/>
      <c r="Q689" s="273"/>
      <c r="R689" s="274"/>
      <c r="S689" s="274"/>
      <c r="T689" s="274"/>
      <c r="U689" s="275"/>
      <c r="V689" s="88"/>
      <c r="W689" s="154"/>
    </row>
    <row r="690" spans="2:23" ht="27" hidden="1" thickBot="1" x14ac:dyDescent="0.3">
      <c r="C690" s="142"/>
      <c r="D690" s="8" t="s">
        <v>55</v>
      </c>
      <c r="E690" s="15"/>
      <c r="F690" s="254"/>
      <c r="G690" s="255"/>
      <c r="H690" s="268"/>
      <c r="I690" s="43"/>
      <c r="J690" s="42"/>
      <c r="K690" s="96"/>
      <c r="L690" s="96"/>
      <c r="M690" s="96"/>
      <c r="N690" s="97"/>
      <c r="O690" s="97"/>
      <c r="P690" s="94"/>
      <c r="Q690" s="89"/>
      <c r="R690" s="90"/>
      <c r="S690" s="91"/>
      <c r="T690" s="91"/>
      <c r="U690" s="92"/>
      <c r="V690" s="88"/>
      <c r="W690" s="154"/>
    </row>
    <row r="691" spans="2:23" ht="13.15" hidden="1" x14ac:dyDescent="0.25">
      <c r="C691" s="15" t="s">
        <v>32</v>
      </c>
      <c r="D691" s="16">
        <f t="shared" ref="D691:D696" si="367">D692-1</f>
        <v>2014</v>
      </c>
      <c r="E691" s="179"/>
      <c r="F691" s="48" t="str">
        <f>F648</f>
        <v>Actual</v>
      </c>
      <c r="G691" s="49"/>
      <c r="H691" s="146" t="s">
        <v>56</v>
      </c>
      <c r="I691" s="147"/>
      <c r="J691" s="144"/>
      <c r="K691" s="17"/>
      <c r="L691" s="17"/>
      <c r="M691" s="17"/>
      <c r="N691" s="84"/>
      <c r="O691" s="145"/>
      <c r="P691" s="146"/>
      <c r="Q691" s="238"/>
      <c r="R691" s="239"/>
      <c r="S691" s="145"/>
      <c r="T691" s="145"/>
      <c r="U691" s="145"/>
      <c r="V691" s="240"/>
      <c r="W691" s="154"/>
    </row>
    <row r="692" spans="2:23" ht="13.15" hidden="1" x14ac:dyDescent="0.25">
      <c r="C692" s="15" t="s">
        <v>32</v>
      </c>
      <c r="D692" s="16">
        <f t="shared" si="367"/>
        <v>2015</v>
      </c>
      <c r="E692" s="179"/>
      <c r="F692" s="52" t="str">
        <f t="shared" ref="F692:F697" si="368">F649</f>
        <v>Actual</v>
      </c>
      <c r="G692" s="49"/>
      <c r="H692" s="146" t="s">
        <v>57</v>
      </c>
      <c r="I692" s="147"/>
      <c r="J692" s="144"/>
      <c r="K692" s="17"/>
      <c r="L692" s="17"/>
      <c r="M692" s="17"/>
      <c r="N692" s="84"/>
      <c r="O692" s="145"/>
      <c r="P692" s="146"/>
      <c r="Q692" s="238"/>
      <c r="R692" s="239"/>
      <c r="S692" s="145"/>
      <c r="T692" s="145"/>
      <c r="U692" s="145"/>
      <c r="V692" s="240"/>
      <c r="W692" s="154"/>
    </row>
    <row r="693" spans="2:23" ht="13.15" hidden="1" x14ac:dyDescent="0.25">
      <c r="C693" s="15" t="s">
        <v>32</v>
      </c>
      <c r="D693" s="16">
        <f t="shared" si="367"/>
        <v>2016</v>
      </c>
      <c r="E693" s="179"/>
      <c r="F693" s="52" t="str">
        <f t="shared" si="368"/>
        <v>Actual</v>
      </c>
      <c r="G693" s="49"/>
      <c r="H693" s="146" t="s">
        <v>56</v>
      </c>
      <c r="I693" s="21"/>
      <c r="J693" s="144"/>
      <c r="K693" s="17"/>
      <c r="L693" s="17"/>
      <c r="M693" s="17"/>
      <c r="N693" s="84"/>
      <c r="O693" s="17"/>
      <c r="P693" s="146"/>
      <c r="Q693" s="238"/>
      <c r="R693" s="239"/>
      <c r="S693" s="145"/>
      <c r="T693" s="145"/>
      <c r="U693" s="145"/>
      <c r="V693" s="240"/>
      <c r="W693" s="154"/>
    </row>
    <row r="694" spans="2:23" ht="13.15" hidden="1" x14ac:dyDescent="0.25">
      <c r="C694" s="15" t="s">
        <v>32</v>
      </c>
      <c r="D694" s="16">
        <f t="shared" si="367"/>
        <v>2017</v>
      </c>
      <c r="E694" s="179"/>
      <c r="F694" s="52" t="str">
        <f t="shared" si="368"/>
        <v>Actual</v>
      </c>
      <c r="G694" s="49"/>
      <c r="H694" s="146" t="s">
        <v>56</v>
      </c>
      <c r="I694" s="147"/>
      <c r="J694" s="144"/>
      <c r="K694" s="17"/>
      <c r="L694" s="17"/>
      <c r="M694" s="17"/>
      <c r="N694" s="84"/>
      <c r="O694" s="145"/>
      <c r="P694" s="146"/>
      <c r="Q694" s="238"/>
      <c r="R694" s="239"/>
      <c r="S694" s="145"/>
      <c r="T694" s="145"/>
      <c r="U694" s="145"/>
      <c r="V694" s="240"/>
      <c r="W694" s="154"/>
    </row>
    <row r="695" spans="2:23" ht="13.15" hidden="1" x14ac:dyDescent="0.25">
      <c r="C695" s="15" t="s">
        <v>32</v>
      </c>
      <c r="D695" s="16">
        <f t="shared" si="367"/>
        <v>2018</v>
      </c>
      <c r="E695" s="179"/>
      <c r="F695" s="52" t="str">
        <f t="shared" si="368"/>
        <v>Forecast</v>
      </c>
      <c r="G695" s="49"/>
      <c r="H695" s="146" t="s">
        <v>56</v>
      </c>
      <c r="I695" s="147"/>
      <c r="J695" s="144"/>
      <c r="K695" s="17"/>
      <c r="L695" s="17"/>
      <c r="M695" s="17"/>
      <c r="N695" s="84"/>
      <c r="O695" s="145"/>
      <c r="P695" s="146"/>
      <c r="Q695" s="238"/>
      <c r="R695" s="239"/>
      <c r="S695" s="145"/>
      <c r="T695" s="145"/>
      <c r="U695" s="145"/>
      <c r="V695" s="240"/>
      <c r="W695" s="154"/>
    </row>
    <row r="696" spans="2:23" ht="13.15" hidden="1" x14ac:dyDescent="0.25">
      <c r="C696" s="15" t="s">
        <v>34</v>
      </c>
      <c r="D696" s="16">
        <f t="shared" si="367"/>
        <v>2019</v>
      </c>
      <c r="E696" s="179"/>
      <c r="F696" s="52" t="str">
        <f t="shared" si="368"/>
        <v>Forecast</v>
      </c>
      <c r="G696" s="49"/>
      <c r="H696" s="146" t="s">
        <v>56</v>
      </c>
      <c r="I696" s="147"/>
      <c r="J696" s="144"/>
      <c r="K696" s="17"/>
      <c r="L696" s="145"/>
      <c r="M696" s="241"/>
      <c r="N696" s="84"/>
      <c r="O696" s="145"/>
      <c r="P696" s="146"/>
      <c r="Q696" s="238"/>
      <c r="R696" s="239"/>
      <c r="S696" s="145"/>
      <c r="T696" s="145"/>
      <c r="U696" s="145"/>
      <c r="V696" s="240"/>
      <c r="W696" s="154"/>
    </row>
    <row r="697" spans="2:23" ht="13.9" hidden="1" thickBot="1" x14ac:dyDescent="0.3">
      <c r="C697" s="22" t="s">
        <v>36</v>
      </c>
      <c r="D697" s="23">
        <v>2020</v>
      </c>
      <c r="E697" s="142"/>
      <c r="F697" s="53" t="str">
        <f t="shared" si="368"/>
        <v>Forecast</v>
      </c>
      <c r="G697" s="54"/>
      <c r="H697" s="151" t="s">
        <v>56</v>
      </c>
      <c r="I697" s="152"/>
      <c r="J697" s="149"/>
      <c r="K697" s="17"/>
      <c r="L697" s="145"/>
      <c r="M697" s="241"/>
      <c r="N697" s="84"/>
      <c r="O697" s="145"/>
      <c r="P697" s="151"/>
      <c r="Q697" s="242"/>
      <c r="R697" s="243"/>
      <c r="S697" s="150"/>
      <c r="T697" s="150"/>
      <c r="U697" s="150"/>
      <c r="V697" s="240"/>
      <c r="W697" s="154"/>
    </row>
    <row r="698" spans="2:23" ht="13.15" hidden="1" x14ac:dyDescent="0.25">
      <c r="B698" s="187"/>
      <c r="C698" s="57"/>
      <c r="I698" s="28">
        <f>SUM(I691:I696)</f>
        <v>0</v>
      </c>
      <c r="K698" s="145"/>
      <c r="L698" s="145"/>
      <c r="M698" s="145"/>
      <c r="N698" s="145"/>
      <c r="O698" s="98"/>
      <c r="P698" s="154"/>
      <c r="Q698" s="154"/>
      <c r="R698" s="154"/>
      <c r="S698" s="154"/>
      <c r="T698" s="154"/>
      <c r="U698" s="28"/>
      <c r="V698" s="154"/>
      <c r="W698" s="154"/>
    </row>
    <row r="699" spans="2:23" ht="40.15" hidden="1" thickBot="1" x14ac:dyDescent="0.3">
      <c r="C699" s="58" t="s">
        <v>37</v>
      </c>
      <c r="D699" s="59" t="s">
        <v>38</v>
      </c>
      <c r="E699" s="153"/>
      <c r="F699" s="153"/>
      <c r="G699" s="117" t="s">
        <v>39</v>
      </c>
      <c r="H699" s="153"/>
      <c r="I699" s="34" t="s">
        <v>48</v>
      </c>
      <c r="J699" s="155"/>
      <c r="K699" s="116"/>
      <c r="L699" s="256"/>
      <c r="M699" s="256"/>
      <c r="N699" s="145"/>
      <c r="O699" s="96"/>
      <c r="P699" s="157"/>
      <c r="Q699" s="85"/>
      <c r="R699" s="257"/>
      <c r="S699" s="257"/>
      <c r="T699" s="244"/>
      <c r="U699" s="86"/>
      <c r="V699" s="154"/>
      <c r="W699" s="154"/>
    </row>
    <row r="700" spans="2:23" ht="13.15" hidden="1" x14ac:dyDescent="0.25">
      <c r="C700" s="179"/>
      <c r="D700" s="60">
        <f t="shared" ref="D700:D706" si="369">D691</f>
        <v>2014</v>
      </c>
      <c r="E700" s="158"/>
      <c r="F700" s="158"/>
      <c r="G700" s="190"/>
      <c r="H700" s="158"/>
      <c r="I700" s="191"/>
      <c r="J700" s="158"/>
      <c r="K700" s="99"/>
      <c r="L700" s="241"/>
      <c r="M700" s="241"/>
      <c r="N700" s="145"/>
      <c r="O700" s="145"/>
      <c r="P700" s="146"/>
      <c r="Q700" s="87"/>
      <c r="R700" s="145"/>
      <c r="S700" s="145"/>
      <c r="T700" s="145"/>
      <c r="U700" s="146"/>
      <c r="V700" s="154"/>
      <c r="W700" s="154"/>
    </row>
    <row r="701" spans="2:23" ht="13.15" hidden="1" x14ac:dyDescent="0.25">
      <c r="C701" s="179"/>
      <c r="D701" s="61">
        <f t="shared" si="369"/>
        <v>2015</v>
      </c>
      <c r="E701" s="158"/>
      <c r="F701" s="158"/>
      <c r="G701" s="194" t="str">
        <f t="shared" ref="G701:G706" si="370">IF(G691=0,"",G692/G691-1)</f>
        <v/>
      </c>
      <c r="H701" s="158"/>
      <c r="I701" s="191"/>
      <c r="J701" s="158"/>
      <c r="K701" s="99"/>
      <c r="L701" s="166"/>
      <c r="M701" s="166"/>
      <c r="N701" s="145"/>
      <c r="O701" s="145"/>
      <c r="P701" s="146"/>
      <c r="Q701" s="87"/>
      <c r="R701" s="222"/>
      <c r="S701" s="222"/>
      <c r="T701" s="145"/>
      <c r="U701" s="146"/>
      <c r="V701" s="154"/>
      <c r="W701" s="154"/>
    </row>
    <row r="702" spans="2:23" ht="13.15" hidden="1" x14ac:dyDescent="0.25">
      <c r="C702" s="179"/>
      <c r="D702" s="61">
        <f t="shared" si="369"/>
        <v>2016</v>
      </c>
      <c r="E702" s="158"/>
      <c r="F702" s="158"/>
      <c r="G702" s="194" t="str">
        <f t="shared" si="370"/>
        <v/>
      </c>
      <c r="H702" s="158"/>
      <c r="I702" s="191"/>
      <c r="J702" s="158"/>
      <c r="K702" s="99"/>
      <c r="L702" s="166"/>
      <c r="M702" s="166"/>
      <c r="N702" s="145"/>
      <c r="O702" s="145"/>
      <c r="P702" s="146"/>
      <c r="Q702" s="87"/>
      <c r="R702" s="222"/>
      <c r="S702" s="222"/>
      <c r="T702" s="145"/>
      <c r="U702" s="146"/>
      <c r="V702" s="154"/>
      <c r="W702" s="154"/>
    </row>
    <row r="703" spans="2:23" ht="13.15" hidden="1" x14ac:dyDescent="0.25">
      <c r="C703" s="179"/>
      <c r="D703" s="61">
        <f t="shared" si="369"/>
        <v>2017</v>
      </c>
      <c r="E703" s="158"/>
      <c r="F703" s="158"/>
      <c r="G703" s="194" t="str">
        <f t="shared" si="370"/>
        <v/>
      </c>
      <c r="H703" s="158"/>
      <c r="I703" s="191"/>
      <c r="J703" s="158"/>
      <c r="K703" s="99"/>
      <c r="L703" s="166"/>
      <c r="M703" s="166"/>
      <c r="N703" s="145"/>
      <c r="O703" s="145"/>
      <c r="P703" s="146"/>
      <c r="Q703" s="87"/>
      <c r="R703" s="222"/>
      <c r="S703" s="222"/>
      <c r="T703" s="145"/>
      <c r="U703" s="146"/>
      <c r="V703" s="154"/>
      <c r="W703" s="154"/>
    </row>
    <row r="704" spans="2:23" ht="13.15" hidden="1" x14ac:dyDescent="0.25">
      <c r="C704" s="179"/>
      <c r="D704" s="61">
        <f t="shared" si="369"/>
        <v>2018</v>
      </c>
      <c r="E704" s="158"/>
      <c r="F704" s="158"/>
      <c r="G704" s="194" t="str">
        <f t="shared" si="370"/>
        <v/>
      </c>
      <c r="H704" s="158"/>
      <c r="I704" s="191"/>
      <c r="J704" s="158"/>
      <c r="K704" s="99"/>
      <c r="L704" s="166"/>
      <c r="M704" s="166"/>
      <c r="N704" s="145"/>
      <c r="O704" s="145"/>
      <c r="P704" s="146"/>
      <c r="Q704" s="87"/>
      <c r="R704" s="222"/>
      <c r="S704" s="222"/>
      <c r="T704" s="145"/>
      <c r="U704" s="146"/>
      <c r="V704" s="154"/>
      <c r="W704" s="154"/>
    </row>
    <row r="705" spans="3:23" ht="13.15" hidden="1" x14ac:dyDescent="0.25">
      <c r="C705" s="179"/>
      <c r="D705" s="61">
        <f t="shared" si="369"/>
        <v>2019</v>
      </c>
      <c r="E705" s="158"/>
      <c r="F705" s="158"/>
      <c r="G705" s="194" t="str">
        <f t="shared" si="370"/>
        <v/>
      </c>
      <c r="H705" s="158"/>
      <c r="I705" s="191"/>
      <c r="J705" s="158"/>
      <c r="K705" s="99"/>
      <c r="L705" s="166"/>
      <c r="M705" s="166"/>
      <c r="N705" s="145"/>
      <c r="O705" s="145"/>
      <c r="P705" s="146"/>
      <c r="Q705" s="87"/>
      <c r="R705" s="222"/>
      <c r="S705" s="222"/>
      <c r="T705" s="145"/>
      <c r="U705" s="146"/>
      <c r="V705" s="154"/>
      <c r="W705" s="154"/>
    </row>
    <row r="706" spans="3:23" ht="13.15" hidden="1" x14ac:dyDescent="0.25">
      <c r="C706" s="179"/>
      <c r="D706" s="61">
        <f t="shared" si="369"/>
        <v>2020</v>
      </c>
      <c r="E706" s="158"/>
      <c r="F706" s="158"/>
      <c r="G706" s="194" t="str">
        <f t="shared" si="370"/>
        <v/>
      </c>
      <c r="H706" s="158"/>
      <c r="I706" s="196" t="str">
        <f>IF(I698=0,"",G697/I698-1)</f>
        <v/>
      </c>
      <c r="J706" s="158"/>
      <c r="K706" s="99"/>
      <c r="L706" s="166"/>
      <c r="M706" s="166"/>
      <c r="N706" s="145"/>
      <c r="O706" s="222"/>
      <c r="P706" s="146"/>
      <c r="Q706" s="87"/>
      <c r="R706" s="222"/>
      <c r="S706" s="222"/>
      <c r="T706" s="145"/>
      <c r="U706" s="167"/>
      <c r="V706" s="154"/>
      <c r="W706" s="154"/>
    </row>
    <row r="707" spans="3:23" ht="13.9" hidden="1" thickBot="1" x14ac:dyDescent="0.3">
      <c r="C707" s="142"/>
      <c r="D707" s="197" t="s">
        <v>41</v>
      </c>
      <c r="E707" s="168"/>
      <c r="F707" s="168"/>
      <c r="G707" s="198" t="str">
        <f>IF(G691=0,"",(G697/G691)^(1/($D697-$D691-1))-1)</f>
        <v/>
      </c>
      <c r="H707" s="168"/>
      <c r="I707" s="199" t="s">
        <v>56</v>
      </c>
      <c r="J707" s="168"/>
      <c r="K707" s="245"/>
      <c r="L707" s="166"/>
      <c r="M707" s="166"/>
      <c r="N707" s="145"/>
      <c r="O707" s="222"/>
      <c r="P707" s="151"/>
      <c r="Q707" s="246"/>
      <c r="R707" s="247"/>
      <c r="S707" s="248"/>
      <c r="T707" s="150"/>
      <c r="U707" s="174"/>
      <c r="V707" s="154"/>
      <c r="W707" s="154"/>
    </row>
    <row r="708" spans="3:23" ht="13.15" hidden="1" x14ac:dyDescent="0.25">
      <c r="K708" s="145"/>
      <c r="L708" s="145"/>
      <c r="M708" s="145"/>
      <c r="N708" s="145"/>
      <c r="O708" s="145"/>
      <c r="P708" s="154"/>
      <c r="Q708" s="154"/>
      <c r="R708" s="154"/>
      <c r="S708" s="154"/>
      <c r="T708" s="154"/>
      <c r="U708" s="154"/>
      <c r="V708" s="154"/>
      <c r="W708" s="154"/>
    </row>
    <row r="709" spans="3:23" ht="13.9" hidden="1" thickBot="1" x14ac:dyDescent="0.3">
      <c r="K709" s="145"/>
      <c r="L709" s="145"/>
      <c r="M709" s="145"/>
      <c r="N709" s="145"/>
      <c r="O709" s="145"/>
      <c r="P709" s="154"/>
      <c r="Q709" s="150"/>
      <c r="R709" s="150"/>
      <c r="S709" s="150"/>
      <c r="T709" s="150"/>
      <c r="U709" s="150"/>
      <c r="V709" s="154"/>
      <c r="W709" s="154"/>
    </row>
    <row r="710" spans="3:23" ht="13.15" hidden="1" x14ac:dyDescent="0.25">
      <c r="C710" s="3"/>
      <c r="D710" s="4" t="s">
        <v>28</v>
      </c>
      <c r="E710" s="4"/>
      <c r="F710" s="269" t="s">
        <v>15</v>
      </c>
      <c r="G710" s="270"/>
      <c r="H710" s="270"/>
      <c r="I710" s="271"/>
      <c r="K710" s="272"/>
      <c r="L710" s="272"/>
      <c r="M710" s="272"/>
      <c r="N710" s="272"/>
      <c r="O710" s="272"/>
      <c r="P710" s="154"/>
      <c r="Q710" s="273"/>
      <c r="R710" s="274"/>
      <c r="S710" s="274"/>
      <c r="T710" s="274"/>
      <c r="U710" s="275"/>
      <c r="V710" s="154"/>
      <c r="W710" s="154"/>
    </row>
    <row r="711" spans="3:23" ht="27" hidden="1" thickBot="1" x14ac:dyDescent="0.3">
      <c r="C711" s="142"/>
      <c r="D711" s="8" t="s">
        <v>55</v>
      </c>
      <c r="E711" s="15"/>
      <c r="F711" s="254"/>
      <c r="G711" s="255"/>
      <c r="H711" s="255"/>
      <c r="I711" s="43"/>
      <c r="K711" s="96"/>
      <c r="L711" s="96"/>
      <c r="M711" s="96"/>
      <c r="N711" s="97"/>
      <c r="O711" s="97"/>
      <c r="P711" s="154"/>
      <c r="Q711" s="82"/>
      <c r="R711" s="81"/>
      <c r="S711" s="81"/>
      <c r="T711" s="81"/>
      <c r="U711" s="83"/>
      <c r="V711" s="154"/>
      <c r="W711" s="154"/>
    </row>
    <row r="712" spans="3:23" ht="13.15" hidden="1" x14ac:dyDescent="0.25">
      <c r="C712" s="15" t="s">
        <v>32</v>
      </c>
      <c r="D712" s="16">
        <f t="shared" ref="D712:D717" si="371">D713-1</f>
        <v>2014</v>
      </c>
      <c r="E712" s="179"/>
      <c r="F712" s="48" t="str">
        <f t="shared" ref="F712:F718" si="372">F691</f>
        <v>Actual</v>
      </c>
      <c r="G712" s="64"/>
      <c r="H712" s="145" t="s">
        <v>56</v>
      </c>
      <c r="I712" s="200"/>
      <c r="K712" s="17"/>
      <c r="L712" s="17"/>
      <c r="M712" s="17"/>
      <c r="N712" s="84"/>
      <c r="O712" s="145"/>
      <c r="P712" s="154"/>
      <c r="Q712" s="238"/>
      <c r="R712" s="145"/>
      <c r="S712" s="240"/>
      <c r="T712" s="240"/>
      <c r="U712" s="249"/>
      <c r="V712" s="154"/>
      <c r="W712" s="154"/>
    </row>
    <row r="713" spans="3:23" ht="13.15" hidden="1" x14ac:dyDescent="0.25">
      <c r="C713" s="15" t="s">
        <v>32</v>
      </c>
      <c r="D713" s="16">
        <f t="shared" si="371"/>
        <v>2015</v>
      </c>
      <c r="E713" s="179"/>
      <c r="F713" s="52" t="str">
        <f t="shared" si="372"/>
        <v>Actual</v>
      </c>
      <c r="G713" s="64"/>
      <c r="H713" s="145" t="s">
        <v>57</v>
      </c>
      <c r="I713" s="147"/>
      <c r="K713" s="17"/>
      <c r="L713" s="17"/>
      <c r="M713" s="17"/>
      <c r="N713" s="84"/>
      <c r="O713" s="145"/>
      <c r="P713" s="154"/>
      <c r="Q713" s="238"/>
      <c r="R713" s="145"/>
      <c r="S713" s="240"/>
      <c r="T713" s="240"/>
      <c r="U713" s="249"/>
      <c r="V713" s="154"/>
      <c r="W713" s="154"/>
    </row>
    <row r="714" spans="3:23" ht="13.15" hidden="1" x14ac:dyDescent="0.25">
      <c r="C714" s="15" t="s">
        <v>32</v>
      </c>
      <c r="D714" s="16">
        <f t="shared" si="371"/>
        <v>2016</v>
      </c>
      <c r="E714" s="179"/>
      <c r="F714" s="52" t="str">
        <f t="shared" si="372"/>
        <v>Actual</v>
      </c>
      <c r="G714" s="64"/>
      <c r="H714" s="145" t="s">
        <v>56</v>
      </c>
      <c r="I714" s="65"/>
      <c r="K714" s="17"/>
      <c r="L714" s="17"/>
      <c r="M714" s="17"/>
      <c r="N714" s="84"/>
      <c r="O714" s="17"/>
      <c r="P714" s="154"/>
      <c r="Q714" s="238"/>
      <c r="R714" s="145"/>
      <c r="S714" s="240"/>
      <c r="T714" s="240"/>
      <c r="U714" s="249"/>
      <c r="V714" s="154"/>
      <c r="W714" s="154"/>
    </row>
    <row r="715" spans="3:23" ht="13.15" hidden="1" x14ac:dyDescent="0.25">
      <c r="C715" s="15" t="s">
        <v>32</v>
      </c>
      <c r="D715" s="16">
        <f t="shared" si="371"/>
        <v>2017</v>
      </c>
      <c r="E715" s="179"/>
      <c r="F715" s="52" t="str">
        <f t="shared" si="372"/>
        <v>Actual</v>
      </c>
      <c r="G715" s="64"/>
      <c r="H715" s="145" t="s">
        <v>56</v>
      </c>
      <c r="I715" s="147"/>
      <c r="K715" s="17"/>
      <c r="L715" s="17"/>
      <c r="M715" s="17"/>
      <c r="N715" s="84"/>
      <c r="O715" s="145"/>
      <c r="P715" s="154"/>
      <c r="Q715" s="238"/>
      <c r="R715" s="145"/>
      <c r="S715" s="240"/>
      <c r="T715" s="240"/>
      <c r="U715" s="249"/>
      <c r="V715" s="154"/>
      <c r="W715" s="154"/>
    </row>
    <row r="716" spans="3:23" ht="13.15" hidden="1" x14ac:dyDescent="0.25">
      <c r="C716" s="15" t="s">
        <v>32</v>
      </c>
      <c r="D716" s="16">
        <f t="shared" si="371"/>
        <v>2018</v>
      </c>
      <c r="E716" s="179"/>
      <c r="F716" s="52" t="str">
        <f t="shared" si="372"/>
        <v>Forecast</v>
      </c>
      <c r="G716" s="64"/>
      <c r="H716" s="145" t="s">
        <v>56</v>
      </c>
      <c r="I716" s="147"/>
      <c r="K716" s="17"/>
      <c r="L716" s="17"/>
      <c r="M716" s="17"/>
      <c r="N716" s="84"/>
      <c r="O716" s="145"/>
      <c r="P716" s="154"/>
      <c r="Q716" s="238"/>
      <c r="R716" s="145"/>
      <c r="S716" s="240"/>
      <c r="T716" s="240"/>
      <c r="U716" s="249"/>
      <c r="V716" s="154"/>
      <c r="W716" s="154"/>
    </row>
    <row r="717" spans="3:23" ht="13.15" hidden="1" x14ac:dyDescent="0.25">
      <c r="C717" s="15" t="s">
        <v>49</v>
      </c>
      <c r="D717" s="16">
        <f t="shared" si="371"/>
        <v>2019</v>
      </c>
      <c r="E717" s="179"/>
      <c r="F717" s="52" t="str">
        <f t="shared" si="372"/>
        <v>Forecast</v>
      </c>
      <c r="G717" s="64"/>
      <c r="H717" s="145" t="s">
        <v>56</v>
      </c>
      <c r="I717" s="147"/>
      <c r="K717" s="17"/>
      <c r="L717" s="145"/>
      <c r="M717" s="159"/>
      <c r="N717" s="84"/>
      <c r="O717" s="145"/>
      <c r="P717" s="154"/>
      <c r="Q717" s="238"/>
      <c r="R717" s="145"/>
      <c r="S717" s="240"/>
      <c r="T717" s="240"/>
      <c r="U717" s="249"/>
      <c r="V717" s="154"/>
      <c r="W717" s="154"/>
    </row>
    <row r="718" spans="3:23" ht="13.9" hidden="1" thickBot="1" x14ac:dyDescent="0.3">
      <c r="C718" s="22" t="s">
        <v>50</v>
      </c>
      <c r="D718" s="23">
        <v>2020</v>
      </c>
      <c r="E718" s="142"/>
      <c r="F718" s="53" t="str">
        <f t="shared" si="372"/>
        <v>Forecast</v>
      </c>
      <c r="G718" s="66"/>
      <c r="H718" s="150" t="s">
        <v>56</v>
      </c>
      <c r="I718" s="152"/>
      <c r="K718" s="17"/>
      <c r="L718" s="145"/>
      <c r="M718" s="159"/>
      <c r="N718" s="84"/>
      <c r="O718" s="145"/>
      <c r="P718" s="154"/>
      <c r="Q718" s="250"/>
      <c r="R718" s="251"/>
      <c r="S718" s="251"/>
      <c r="T718" s="251"/>
      <c r="U718" s="252"/>
      <c r="V718" s="154"/>
      <c r="W718" s="154"/>
    </row>
    <row r="719" spans="3:23" ht="13.15" hidden="1" x14ac:dyDescent="0.25">
      <c r="C719" s="57"/>
      <c r="I719" s="28">
        <f>SUM(I712:I717)</f>
        <v>0</v>
      </c>
      <c r="J719" s="158"/>
      <c r="K719" s="145"/>
      <c r="L719" s="145"/>
      <c r="M719" s="145"/>
      <c r="N719" s="145"/>
      <c r="O719" s="98"/>
      <c r="P719" s="154"/>
      <c r="Q719" s="154"/>
      <c r="R719" s="154"/>
      <c r="S719" s="154"/>
      <c r="T719" s="154"/>
      <c r="U719" s="28"/>
      <c r="V719" s="154"/>
      <c r="W719" s="154"/>
    </row>
    <row r="720" spans="3:23" ht="40.15" hidden="1" thickBot="1" x14ac:dyDescent="0.3">
      <c r="C720" s="58" t="s">
        <v>37</v>
      </c>
      <c r="D720" s="59" t="s">
        <v>38</v>
      </c>
      <c r="E720" s="117"/>
      <c r="F720" s="117"/>
      <c r="G720" s="117" t="s">
        <v>39</v>
      </c>
      <c r="H720" s="117"/>
      <c r="I720" s="34" t="str">
        <f>I699</f>
        <v>Test Year Versus Board-approved</v>
      </c>
      <c r="J720" s="93"/>
      <c r="K720" s="116"/>
      <c r="L720" s="256"/>
      <c r="M720" s="256"/>
      <c r="N720" s="116"/>
      <c r="O720" s="96"/>
      <c r="P720" s="95"/>
      <c r="Q720" s="85"/>
      <c r="R720" s="257"/>
      <c r="S720" s="257"/>
      <c r="T720" s="115"/>
      <c r="U720" s="86"/>
      <c r="V720" s="154"/>
      <c r="W720" s="154"/>
    </row>
    <row r="721" spans="2:23" ht="13.15" hidden="1" x14ac:dyDescent="0.25">
      <c r="C721" s="179"/>
      <c r="D721" s="69">
        <f>D712</f>
        <v>2014</v>
      </c>
      <c r="E721" s="155"/>
      <c r="F721" s="158"/>
      <c r="G721" s="190"/>
      <c r="H721" s="158"/>
      <c r="I721" s="191"/>
      <c r="J721" s="144"/>
      <c r="K721" s="99"/>
      <c r="L721" s="241"/>
      <c r="M721" s="241"/>
      <c r="N721" s="145"/>
      <c r="O721" s="241"/>
      <c r="P721" s="146"/>
      <c r="Q721" s="87"/>
      <c r="R721" s="145"/>
      <c r="S721" s="145"/>
      <c r="T721" s="145"/>
      <c r="U721" s="146"/>
      <c r="V721" s="154"/>
      <c r="W721" s="154"/>
    </row>
    <row r="722" spans="2:23" ht="13.15" hidden="1" x14ac:dyDescent="0.25">
      <c r="C722" s="179"/>
      <c r="D722" s="61">
        <f>D713</f>
        <v>2015</v>
      </c>
      <c r="E722" s="158"/>
      <c r="F722" s="158"/>
      <c r="G722" s="194" t="str">
        <f>IF(G712=0,"",G713/G712-1)</f>
        <v/>
      </c>
      <c r="H722" s="158"/>
      <c r="I722" s="191"/>
      <c r="J722" s="144"/>
      <c r="K722" s="99"/>
      <c r="L722" s="166"/>
      <c r="M722" s="166"/>
      <c r="N722" s="145"/>
      <c r="O722" s="241"/>
      <c r="P722" s="146"/>
      <c r="Q722" s="87"/>
      <c r="R722" s="222"/>
      <c r="S722" s="222"/>
      <c r="T722" s="145"/>
      <c r="U722" s="146"/>
      <c r="V722" s="154"/>
      <c r="W722" s="154"/>
    </row>
    <row r="723" spans="2:23" ht="13.15" hidden="1" x14ac:dyDescent="0.25">
      <c r="C723" s="179"/>
      <c r="D723" s="70">
        <f t="shared" ref="D723:D727" si="373">D714</f>
        <v>2016</v>
      </c>
      <c r="E723" s="158"/>
      <c r="F723" s="158"/>
      <c r="G723" s="194" t="str">
        <f t="shared" ref="G723:G727" si="374">IF(G713=0,"",G714/G713-1)</f>
        <v/>
      </c>
      <c r="H723" s="158"/>
      <c r="I723" s="191"/>
      <c r="J723" s="144"/>
      <c r="K723" s="99"/>
      <c r="L723" s="166"/>
      <c r="M723" s="166"/>
      <c r="N723" s="145"/>
      <c r="O723" s="241"/>
      <c r="P723" s="146"/>
      <c r="Q723" s="87"/>
      <c r="R723" s="222"/>
      <c r="S723" s="222"/>
      <c r="T723" s="145"/>
      <c r="U723" s="146"/>
      <c r="V723" s="154"/>
      <c r="W723" s="154"/>
    </row>
    <row r="724" spans="2:23" ht="13.15" hidden="1" x14ac:dyDescent="0.25">
      <c r="C724" s="179"/>
      <c r="D724" s="61">
        <f t="shared" si="373"/>
        <v>2017</v>
      </c>
      <c r="E724" s="158"/>
      <c r="F724" s="158"/>
      <c r="G724" s="194" t="str">
        <f t="shared" si="374"/>
        <v/>
      </c>
      <c r="H724" s="158"/>
      <c r="I724" s="191"/>
      <c r="J724" s="144"/>
      <c r="K724" s="99"/>
      <c r="L724" s="166"/>
      <c r="M724" s="166"/>
      <c r="N724" s="145"/>
      <c r="O724" s="241"/>
      <c r="P724" s="146"/>
      <c r="Q724" s="87"/>
      <c r="R724" s="222"/>
      <c r="S724" s="222"/>
      <c r="T724" s="145"/>
      <c r="U724" s="146"/>
      <c r="V724" s="154"/>
      <c r="W724" s="154"/>
    </row>
    <row r="725" spans="2:23" ht="13.15" hidden="1" x14ac:dyDescent="0.25">
      <c r="C725" s="179"/>
      <c r="D725" s="61">
        <f t="shared" si="373"/>
        <v>2018</v>
      </c>
      <c r="E725" s="158"/>
      <c r="F725" s="158"/>
      <c r="G725" s="194" t="str">
        <f t="shared" si="374"/>
        <v/>
      </c>
      <c r="H725" s="158"/>
      <c r="I725" s="191"/>
      <c r="J725" s="144"/>
      <c r="K725" s="99"/>
      <c r="L725" s="166"/>
      <c r="M725" s="166"/>
      <c r="N725" s="145"/>
      <c r="O725" s="241"/>
      <c r="P725" s="146"/>
      <c r="Q725" s="87"/>
      <c r="R725" s="222"/>
      <c r="S725" s="222"/>
      <c r="T725" s="145"/>
      <c r="U725" s="146"/>
      <c r="V725" s="154"/>
      <c r="W725" s="154"/>
    </row>
    <row r="726" spans="2:23" ht="13.15" hidden="1" x14ac:dyDescent="0.25">
      <c r="C726" s="179"/>
      <c r="D726" s="61">
        <f t="shared" si="373"/>
        <v>2019</v>
      </c>
      <c r="E726" s="158"/>
      <c r="F726" s="158"/>
      <c r="G726" s="194" t="str">
        <f t="shared" si="374"/>
        <v/>
      </c>
      <c r="H726" s="158"/>
      <c r="I726" s="191"/>
      <c r="J726" s="144"/>
      <c r="K726" s="99"/>
      <c r="L726" s="166"/>
      <c r="M726" s="166"/>
      <c r="N726" s="145"/>
      <c r="O726" s="241"/>
      <c r="P726" s="146"/>
      <c r="Q726" s="87"/>
      <c r="R726" s="222"/>
      <c r="S726" s="222"/>
      <c r="T726" s="145"/>
      <c r="U726" s="146"/>
      <c r="V726" s="154"/>
      <c r="W726" s="154"/>
    </row>
    <row r="727" spans="2:23" ht="13.15" hidden="1" x14ac:dyDescent="0.25">
      <c r="C727" s="179"/>
      <c r="D727" s="70">
        <f t="shared" si="373"/>
        <v>2020</v>
      </c>
      <c r="E727" s="158"/>
      <c r="F727" s="158"/>
      <c r="G727" s="194" t="str">
        <f t="shared" si="374"/>
        <v/>
      </c>
      <c r="H727" s="158"/>
      <c r="I727" s="196" t="str">
        <f>IF(I719=0,"",G718/I719-1)</f>
        <v/>
      </c>
      <c r="J727" s="144"/>
      <c r="K727" s="99"/>
      <c r="L727" s="166"/>
      <c r="M727" s="166"/>
      <c r="N727" s="145"/>
      <c r="O727" s="166"/>
      <c r="P727" s="146"/>
      <c r="Q727" s="87"/>
      <c r="R727" s="222"/>
      <c r="S727" s="222"/>
      <c r="T727" s="145"/>
      <c r="U727" s="167"/>
      <c r="V727" s="154"/>
      <c r="W727" s="154"/>
    </row>
    <row r="728" spans="2:23" ht="13.9" hidden="1" thickBot="1" x14ac:dyDescent="0.3">
      <c r="C728" s="142"/>
      <c r="D728" s="197" t="s">
        <v>41</v>
      </c>
      <c r="E728" s="168"/>
      <c r="F728" s="168"/>
      <c r="G728" s="198" t="str">
        <f>IF(G712=0,"",(G718/G712)^(1/($D718-$D712-1))-1)</f>
        <v/>
      </c>
      <c r="H728" s="168"/>
      <c r="I728" s="174" t="s">
        <v>56</v>
      </c>
      <c r="J728" s="144"/>
      <c r="K728" s="245"/>
      <c r="L728" s="166"/>
      <c r="M728" s="166"/>
      <c r="N728" s="145"/>
      <c r="O728" s="222"/>
      <c r="P728" s="151"/>
      <c r="Q728" s="246"/>
      <c r="R728" s="247"/>
      <c r="S728" s="248"/>
      <c r="T728" s="150"/>
      <c r="U728" s="174"/>
      <c r="V728" s="154"/>
      <c r="W728" s="154"/>
    </row>
    <row r="729" spans="2:23" ht="13.15" hidden="1" x14ac:dyDescent="0.25">
      <c r="K729" s="145"/>
      <c r="L729" s="145"/>
      <c r="M729" s="145"/>
      <c r="N729" s="145"/>
      <c r="O729" s="145"/>
      <c r="P729" s="154"/>
      <c r="Q729" s="154"/>
      <c r="R729" s="154"/>
      <c r="S729" s="154"/>
      <c r="T729" s="154"/>
      <c r="U729" s="154"/>
      <c r="V729" s="154"/>
      <c r="W729" s="154"/>
    </row>
    <row r="730" spans="2:23" ht="13.15" hidden="1" x14ac:dyDescent="0.25">
      <c r="B730" s="114" t="s">
        <v>54</v>
      </c>
      <c r="K730" s="145"/>
      <c r="L730" s="145"/>
      <c r="M730" s="145"/>
      <c r="N730" s="145"/>
      <c r="O730" s="145"/>
      <c r="P730" s="154"/>
      <c r="Q730" s="154"/>
      <c r="R730" s="154"/>
      <c r="S730" s="154"/>
      <c r="T730" s="154"/>
      <c r="U730" s="154"/>
      <c r="V730" s="154"/>
      <c r="W730" s="154"/>
    </row>
    <row r="732" spans="2:23" x14ac:dyDescent="0.2">
      <c r="C732" s="253" t="s">
        <v>72</v>
      </c>
    </row>
    <row r="734" spans="2:23" x14ac:dyDescent="0.2">
      <c r="B734" s="141">
        <v>1</v>
      </c>
      <c r="C734" s="122" t="s">
        <v>73</v>
      </c>
    </row>
    <row r="735" spans="2:23" x14ac:dyDescent="0.2">
      <c r="B735" s="141">
        <v>2</v>
      </c>
      <c r="C735" s="122" t="s">
        <v>75</v>
      </c>
    </row>
    <row r="736" spans="2:23" x14ac:dyDescent="0.2">
      <c r="B736" s="141">
        <v>3</v>
      </c>
      <c r="C736" s="122" t="s">
        <v>74</v>
      </c>
    </row>
    <row r="737" spans="2:3" x14ac:dyDescent="0.2">
      <c r="B737" s="141">
        <v>4</v>
      </c>
      <c r="C737" s="122" t="s">
        <v>76</v>
      </c>
    </row>
  </sheetData>
  <mergeCells count="150">
    <mergeCell ref="D69:F69"/>
    <mergeCell ref="B9:V9"/>
    <mergeCell ref="B10:V10"/>
    <mergeCell ref="B19:V19"/>
    <mergeCell ref="B21:V21"/>
    <mergeCell ref="B23:V23"/>
    <mergeCell ref="B25:V25"/>
    <mergeCell ref="Q37:R37"/>
    <mergeCell ref="Q52:R52"/>
    <mergeCell ref="T52:U52"/>
    <mergeCell ref="B27:V27"/>
    <mergeCell ref="B29:V29"/>
    <mergeCell ref="K37:O37"/>
    <mergeCell ref="F38:H38"/>
    <mergeCell ref="L52:M52"/>
    <mergeCell ref="F165:I165"/>
    <mergeCell ref="K165:O165"/>
    <mergeCell ref="Q165:U165"/>
    <mergeCell ref="F166:H166"/>
    <mergeCell ref="L180:M180"/>
    <mergeCell ref="R180:S180"/>
    <mergeCell ref="D132:F132"/>
    <mergeCell ref="F134:I134"/>
    <mergeCell ref="K134:O134"/>
    <mergeCell ref="Q134:U134"/>
    <mergeCell ref="F135:H135"/>
    <mergeCell ref="L149:M149"/>
    <mergeCell ref="R149:S149"/>
    <mergeCell ref="F102:I102"/>
    <mergeCell ref="K102:O102"/>
    <mergeCell ref="Q102:U102"/>
    <mergeCell ref="F103:H103"/>
    <mergeCell ref="L117:M117"/>
    <mergeCell ref="R117:S117"/>
    <mergeCell ref="F71:I71"/>
    <mergeCell ref="K71:O71"/>
    <mergeCell ref="Q71:U71"/>
    <mergeCell ref="F72:H72"/>
    <mergeCell ref="L86:M86"/>
    <mergeCell ref="R86:S86"/>
    <mergeCell ref="F228:I228"/>
    <mergeCell ref="K228:O228"/>
    <mergeCell ref="Q228:U228"/>
    <mergeCell ref="F229:H229"/>
    <mergeCell ref="L243:M243"/>
    <mergeCell ref="R243:S243"/>
    <mergeCell ref="D195:F195"/>
    <mergeCell ref="F197:I197"/>
    <mergeCell ref="K197:O197"/>
    <mergeCell ref="Q197:U197"/>
    <mergeCell ref="F198:H198"/>
    <mergeCell ref="L212:M212"/>
    <mergeCell ref="R212:S212"/>
    <mergeCell ref="F305:I305"/>
    <mergeCell ref="K305:O305"/>
    <mergeCell ref="Q305:U305"/>
    <mergeCell ref="F306:H306"/>
    <mergeCell ref="L320:M320"/>
    <mergeCell ref="R320:S320"/>
    <mergeCell ref="D258:F258"/>
    <mergeCell ref="F260:I260"/>
    <mergeCell ref="K260:O260"/>
    <mergeCell ref="Q260:U260"/>
    <mergeCell ref="F261:H261"/>
    <mergeCell ref="L275:M275"/>
    <mergeCell ref="R275:S275"/>
    <mergeCell ref="F290:I290"/>
    <mergeCell ref="F291:H291"/>
    <mergeCell ref="F382:I382"/>
    <mergeCell ref="K382:O382"/>
    <mergeCell ref="Q382:U382"/>
    <mergeCell ref="F383:H383"/>
    <mergeCell ref="L397:M397"/>
    <mergeCell ref="R397:S397"/>
    <mergeCell ref="D335:F335"/>
    <mergeCell ref="F337:I337"/>
    <mergeCell ref="K337:O337"/>
    <mergeCell ref="Q337:U337"/>
    <mergeCell ref="F338:H338"/>
    <mergeCell ref="L352:M352"/>
    <mergeCell ref="R352:S352"/>
    <mergeCell ref="F367:I367"/>
    <mergeCell ref="F368:H368"/>
    <mergeCell ref="F459:I459"/>
    <mergeCell ref="K459:O459"/>
    <mergeCell ref="Q459:U459"/>
    <mergeCell ref="F460:H460"/>
    <mergeCell ref="L474:M474"/>
    <mergeCell ref="R474:S474"/>
    <mergeCell ref="D412:F412"/>
    <mergeCell ref="F414:I414"/>
    <mergeCell ref="K414:O414"/>
    <mergeCell ref="Q414:U414"/>
    <mergeCell ref="F415:H415"/>
    <mergeCell ref="L429:M429"/>
    <mergeCell ref="R429:S429"/>
    <mergeCell ref="F444:I444"/>
    <mergeCell ref="F445:H445"/>
    <mergeCell ref="D489:F489"/>
    <mergeCell ref="F491:I491"/>
    <mergeCell ref="K491:O491"/>
    <mergeCell ref="Q491:U491"/>
    <mergeCell ref="F492:H492"/>
    <mergeCell ref="L506:M506"/>
    <mergeCell ref="R506:S506"/>
    <mergeCell ref="D552:F552"/>
    <mergeCell ref="F554:I554"/>
    <mergeCell ref="K554:O554"/>
    <mergeCell ref="Q554:U554"/>
    <mergeCell ref="K710:O710"/>
    <mergeCell ref="F522:I522"/>
    <mergeCell ref="K522:O522"/>
    <mergeCell ref="Q522:U522"/>
    <mergeCell ref="F523:H523"/>
    <mergeCell ref="L537:M537"/>
    <mergeCell ref="R537:S537"/>
    <mergeCell ref="F555:H555"/>
    <mergeCell ref="L569:M569"/>
    <mergeCell ref="R569:S569"/>
    <mergeCell ref="R656:S656"/>
    <mergeCell ref="L699:M699"/>
    <mergeCell ref="R699:S699"/>
    <mergeCell ref="F667:I667"/>
    <mergeCell ref="K667:O667"/>
    <mergeCell ref="Q667:U667"/>
    <mergeCell ref="R677:S677"/>
    <mergeCell ref="F711:H711"/>
    <mergeCell ref="L720:M720"/>
    <mergeCell ref="R720:S720"/>
    <mergeCell ref="D687:F687"/>
    <mergeCell ref="Q584:U584"/>
    <mergeCell ref="R599:S599"/>
    <mergeCell ref="F584:I584"/>
    <mergeCell ref="F585:H585"/>
    <mergeCell ref="F710:I710"/>
    <mergeCell ref="F689:I689"/>
    <mergeCell ref="K689:O689"/>
    <mergeCell ref="Q689:U689"/>
    <mergeCell ref="F690:H690"/>
    <mergeCell ref="F614:I614"/>
    <mergeCell ref="Q710:U710"/>
    <mergeCell ref="F668:H668"/>
    <mergeCell ref="L677:M677"/>
    <mergeCell ref="F615:H615"/>
    <mergeCell ref="D644:F644"/>
    <mergeCell ref="F646:I646"/>
    <mergeCell ref="K646:O646"/>
    <mergeCell ref="Q646:U646"/>
    <mergeCell ref="F647:H647"/>
    <mergeCell ref="L656:M656"/>
  </mergeCells>
  <conditionalFormatting sqref="I73:I74">
    <cfRule type="expression" dxfId="383" priority="450">
      <formula>$H$73="Board-approved"</formula>
    </cfRule>
  </conditionalFormatting>
  <conditionalFormatting sqref="I75">
    <cfRule type="expression" dxfId="382" priority="449">
      <formula>$H$75="Board-approved"</formula>
    </cfRule>
  </conditionalFormatting>
  <conditionalFormatting sqref="I76 I619:I623">
    <cfRule type="expression" dxfId="381" priority="448">
      <formula>$H$76="Board-approved"</formula>
    </cfRule>
  </conditionalFormatting>
  <conditionalFormatting sqref="I77">
    <cfRule type="expression" dxfId="380" priority="447">
      <formula>$H$77="Board-approved"</formula>
    </cfRule>
  </conditionalFormatting>
  <conditionalFormatting sqref="I78:I82">
    <cfRule type="expression" dxfId="379" priority="446">
      <formula>$H$78="Board-approved"</formula>
    </cfRule>
  </conditionalFormatting>
  <conditionalFormatting sqref="O73:O74">
    <cfRule type="expression" dxfId="378" priority="438">
      <formula>$H$73="Board-approved"</formula>
    </cfRule>
  </conditionalFormatting>
  <conditionalFormatting sqref="O75">
    <cfRule type="expression" dxfId="377" priority="437">
      <formula>$H$75="Board-approved"</formula>
    </cfRule>
  </conditionalFormatting>
  <conditionalFormatting sqref="O76">
    <cfRule type="expression" dxfId="376" priority="436">
      <formula>$H$76="Board-approved"</formula>
    </cfRule>
  </conditionalFormatting>
  <conditionalFormatting sqref="O77">
    <cfRule type="expression" dxfId="375" priority="435">
      <formula>$H$77="Board-approved"</formula>
    </cfRule>
  </conditionalFormatting>
  <conditionalFormatting sqref="O78:O82">
    <cfRule type="expression" dxfId="374" priority="434">
      <formula>$H$78="Board-approved"</formula>
    </cfRule>
  </conditionalFormatting>
  <conditionalFormatting sqref="L104:L105">
    <cfRule type="expression" dxfId="373" priority="433">
      <formula>$K$73="Forecastl"</formula>
    </cfRule>
  </conditionalFormatting>
  <conditionalFormatting sqref="L106">
    <cfRule type="expression" dxfId="372" priority="432">
      <formula>$K$75="Forecast"</formula>
    </cfRule>
  </conditionalFormatting>
  <conditionalFormatting sqref="L107">
    <cfRule type="expression" dxfId="371" priority="431">
      <formula>$K$76="Forecast"</formula>
    </cfRule>
  </conditionalFormatting>
  <conditionalFormatting sqref="L108">
    <cfRule type="expression" dxfId="370" priority="430">
      <formula>$K$77="Forecast"</formula>
    </cfRule>
  </conditionalFormatting>
  <conditionalFormatting sqref="L109">
    <cfRule type="expression" dxfId="369" priority="429">
      <formula>$K$78="Forecast"</formula>
    </cfRule>
  </conditionalFormatting>
  <conditionalFormatting sqref="L110:L114">
    <cfRule type="expression" dxfId="368" priority="428">
      <formula>$K$83="Forecast"</formula>
    </cfRule>
  </conditionalFormatting>
  <conditionalFormatting sqref="L115">
    <cfRule type="expression" dxfId="367" priority="427">
      <formula>$K$84="Forecast"</formula>
    </cfRule>
  </conditionalFormatting>
  <conditionalFormatting sqref="O104:O105">
    <cfRule type="expression" dxfId="366" priority="426">
      <formula>$H$73="Board-approved"</formula>
    </cfRule>
  </conditionalFormatting>
  <conditionalFormatting sqref="O106">
    <cfRule type="expression" dxfId="365" priority="425">
      <formula>$H$75="Board-approved"</formula>
    </cfRule>
  </conditionalFormatting>
  <conditionalFormatting sqref="O107">
    <cfRule type="expression" dxfId="364" priority="424">
      <formula>$H$76="Board-approved"</formula>
    </cfRule>
  </conditionalFormatting>
  <conditionalFormatting sqref="O108">
    <cfRule type="expression" dxfId="363" priority="423">
      <formula>$H$77="Board-approved"</formula>
    </cfRule>
  </conditionalFormatting>
  <conditionalFormatting sqref="O109">
    <cfRule type="expression" dxfId="362" priority="422">
      <formula>$H$78="Board-approved"</formula>
    </cfRule>
  </conditionalFormatting>
  <conditionalFormatting sqref="I104:I105">
    <cfRule type="expression" dxfId="361" priority="421">
      <formula>$H$73="Board-approved"</formula>
    </cfRule>
  </conditionalFormatting>
  <conditionalFormatting sqref="I106">
    <cfRule type="expression" dxfId="360" priority="420">
      <formula>$H$75="Board-approved"</formula>
    </cfRule>
  </conditionalFormatting>
  <conditionalFormatting sqref="I107">
    <cfRule type="expression" dxfId="359" priority="419">
      <formula>$H$76="Board-approved"</formula>
    </cfRule>
  </conditionalFormatting>
  <conditionalFormatting sqref="I108">
    <cfRule type="expression" dxfId="358" priority="418">
      <formula>$H$77="Board-approved"</formula>
    </cfRule>
  </conditionalFormatting>
  <conditionalFormatting sqref="I109">
    <cfRule type="expression" dxfId="357" priority="417">
      <formula>$H$78="Board-approved"</formula>
    </cfRule>
  </conditionalFormatting>
  <conditionalFormatting sqref="K102:U130">
    <cfRule type="expression" dxfId="356" priority="416">
      <formula>$N$69="kWh"</formula>
    </cfRule>
  </conditionalFormatting>
  <conditionalFormatting sqref="O39">
    <cfRule type="expression" dxfId="355" priority="408">
      <formula>$H$73="Board-approved"</formula>
    </cfRule>
  </conditionalFormatting>
  <conditionalFormatting sqref="I136:I137">
    <cfRule type="expression" dxfId="354" priority="403">
      <formula>$H$73="Board-approved"</formula>
    </cfRule>
  </conditionalFormatting>
  <conditionalFormatting sqref="I138">
    <cfRule type="expression" dxfId="353" priority="402">
      <formula>$H$75="Board-approved"</formula>
    </cfRule>
  </conditionalFormatting>
  <conditionalFormatting sqref="I139">
    <cfRule type="expression" dxfId="352" priority="400">
      <formula>$H$77="Board-approved"</formula>
    </cfRule>
  </conditionalFormatting>
  <conditionalFormatting sqref="I140:I141">
    <cfRule type="expression" dxfId="351" priority="399">
      <formula>$H$78="Board-approved"</formula>
    </cfRule>
  </conditionalFormatting>
  <conditionalFormatting sqref="O136:O137">
    <cfRule type="expression" dxfId="350" priority="391">
      <formula>$H$73="Board-approved"</formula>
    </cfRule>
  </conditionalFormatting>
  <conditionalFormatting sqref="O138">
    <cfRule type="expression" dxfId="349" priority="390">
      <formula>$H$75="Board-approved"</formula>
    </cfRule>
  </conditionalFormatting>
  <conditionalFormatting sqref="O139">
    <cfRule type="expression" dxfId="348" priority="388">
      <formula>$H$77="Board-approved"</formula>
    </cfRule>
  </conditionalFormatting>
  <conditionalFormatting sqref="O140:O141">
    <cfRule type="expression" dxfId="347" priority="387">
      <formula>$H$78="Board-approved"</formula>
    </cfRule>
  </conditionalFormatting>
  <conditionalFormatting sqref="L167">
    <cfRule type="expression" dxfId="346" priority="386">
      <formula>$K$73="Forecastl"</formula>
    </cfRule>
  </conditionalFormatting>
  <conditionalFormatting sqref="L168">
    <cfRule type="expression" dxfId="345" priority="385">
      <formula>$K$75="Forecast"</formula>
    </cfRule>
  </conditionalFormatting>
  <conditionalFormatting sqref="L169">
    <cfRule type="expression" dxfId="344" priority="384">
      <formula>$K$76="Forecast"</formula>
    </cfRule>
  </conditionalFormatting>
  <conditionalFormatting sqref="L170:L171">
    <cfRule type="expression" dxfId="343" priority="383">
      <formula>$K$77="Forecast"</formula>
    </cfRule>
  </conditionalFormatting>
  <conditionalFormatting sqref="L172">
    <cfRule type="expression" dxfId="342" priority="382">
      <formula>$K$78="Forecast"</formula>
    </cfRule>
  </conditionalFormatting>
  <conditionalFormatting sqref="L173:L177">
    <cfRule type="expression" dxfId="341" priority="381">
      <formula>$K$83="Forecast"</formula>
    </cfRule>
  </conditionalFormatting>
  <conditionalFormatting sqref="L178">
    <cfRule type="expression" dxfId="340" priority="380">
      <formula>$K$84="Forecast"</formula>
    </cfRule>
  </conditionalFormatting>
  <conditionalFormatting sqref="O167">
    <cfRule type="expression" dxfId="339" priority="379">
      <formula>$H$73="Board-approved"</formula>
    </cfRule>
  </conditionalFormatting>
  <conditionalFormatting sqref="O168">
    <cfRule type="expression" dxfId="338" priority="378">
      <formula>$H$75="Board-approved"</formula>
    </cfRule>
  </conditionalFormatting>
  <conditionalFormatting sqref="O169">
    <cfRule type="expression" dxfId="337" priority="377">
      <formula>$H$76="Board-approved"</formula>
    </cfRule>
  </conditionalFormatting>
  <conditionalFormatting sqref="O170:O171">
    <cfRule type="expression" dxfId="336" priority="376">
      <formula>$H$77="Board-approved"</formula>
    </cfRule>
  </conditionalFormatting>
  <conditionalFormatting sqref="O172">
    <cfRule type="expression" dxfId="335" priority="375">
      <formula>$H$78="Board-approved"</formula>
    </cfRule>
  </conditionalFormatting>
  <conditionalFormatting sqref="I167">
    <cfRule type="expression" dxfId="334" priority="374">
      <formula>$H$73="Board-approved"</formula>
    </cfRule>
  </conditionalFormatting>
  <conditionalFormatting sqref="I169">
    <cfRule type="expression" dxfId="333" priority="373">
      <formula>$H$75="Board-approved"</formula>
    </cfRule>
  </conditionalFormatting>
  <conditionalFormatting sqref="I170:I171">
    <cfRule type="expression" dxfId="332" priority="371">
      <formula>$H$77="Board-approved"</formula>
    </cfRule>
  </conditionalFormatting>
  <conditionalFormatting sqref="I172">
    <cfRule type="expression" dxfId="331" priority="370">
      <formula>$H$78="Board-approved"</formula>
    </cfRule>
  </conditionalFormatting>
  <conditionalFormatting sqref="K165:U193">
    <cfRule type="expression" dxfId="330" priority="369">
      <formula>$N$132="kWh"</formula>
    </cfRule>
  </conditionalFormatting>
  <conditionalFormatting sqref="I199">
    <cfRule type="expression" dxfId="329" priority="368">
      <formula>$H$73="Board-approved"</formula>
    </cfRule>
  </conditionalFormatting>
  <conditionalFormatting sqref="I201">
    <cfRule type="expression" dxfId="328" priority="367">
      <formula>$H$75="Board-approved"</formula>
    </cfRule>
  </conditionalFormatting>
  <conditionalFormatting sqref="I202">
    <cfRule type="expression" dxfId="327" priority="366">
      <formula>$H$76="Board-approved"</formula>
    </cfRule>
  </conditionalFormatting>
  <conditionalFormatting sqref="I203">
    <cfRule type="expression" dxfId="326" priority="365">
      <formula>$H$77="Board-approved"</formula>
    </cfRule>
  </conditionalFormatting>
  <conditionalFormatting sqref="I204">
    <cfRule type="expression" dxfId="325" priority="364">
      <formula>$H$78="Board-approved"</formula>
    </cfRule>
  </conditionalFormatting>
  <conditionalFormatting sqref="L199">
    <cfRule type="expression" dxfId="324" priority="363">
      <formula>$K$73="Forecastl"</formula>
    </cfRule>
  </conditionalFormatting>
  <conditionalFormatting sqref="L200:L201">
    <cfRule type="expression" dxfId="323" priority="362">
      <formula>$K$75="Forecast"</formula>
    </cfRule>
  </conditionalFormatting>
  <conditionalFormatting sqref="L202">
    <cfRule type="expression" dxfId="322" priority="361">
      <formula>$K$76="Forecast"</formula>
    </cfRule>
  </conditionalFormatting>
  <conditionalFormatting sqref="L203">
    <cfRule type="expression" dxfId="321" priority="360">
      <formula>$K$77="Forecast"</formula>
    </cfRule>
  </conditionalFormatting>
  <conditionalFormatting sqref="L204">
    <cfRule type="expression" dxfId="320" priority="359">
      <formula>$K$78="Forecast"</formula>
    </cfRule>
  </conditionalFormatting>
  <conditionalFormatting sqref="L205:L209">
    <cfRule type="expression" dxfId="319" priority="358">
      <formula>$K$83="Forecast"</formula>
    </cfRule>
  </conditionalFormatting>
  <conditionalFormatting sqref="L210">
    <cfRule type="expression" dxfId="318" priority="357">
      <formula>$K$84="Forecast"</formula>
    </cfRule>
  </conditionalFormatting>
  <conditionalFormatting sqref="O199">
    <cfRule type="expression" dxfId="317" priority="356">
      <formula>$H$73="Board-approved"</formula>
    </cfRule>
  </conditionalFormatting>
  <conditionalFormatting sqref="O201">
    <cfRule type="expression" dxfId="316" priority="355">
      <formula>$H$75="Board-approved"</formula>
    </cfRule>
  </conditionalFormatting>
  <conditionalFormatting sqref="O202">
    <cfRule type="expression" dxfId="315" priority="354">
      <formula>$H$76="Board-approved"</formula>
    </cfRule>
  </conditionalFormatting>
  <conditionalFormatting sqref="O203">
    <cfRule type="expression" dxfId="314" priority="353">
      <formula>$H$77="Board-approved"</formula>
    </cfRule>
  </conditionalFormatting>
  <conditionalFormatting sqref="O204">
    <cfRule type="expression" dxfId="313" priority="352">
      <formula>$H$78="Board-approved"</formula>
    </cfRule>
  </conditionalFormatting>
  <conditionalFormatting sqref="L230">
    <cfRule type="expression" dxfId="312" priority="351">
      <formula>$K$73="Forecastl"</formula>
    </cfRule>
  </conditionalFormatting>
  <conditionalFormatting sqref="L231">
    <cfRule type="expression" dxfId="311" priority="350">
      <formula>$K$75="Forecast"</formula>
    </cfRule>
  </conditionalFormatting>
  <conditionalFormatting sqref="L232:L233">
    <cfRule type="expression" dxfId="310" priority="349">
      <formula>$K$76="Forecast"</formula>
    </cfRule>
  </conditionalFormatting>
  <conditionalFormatting sqref="L234">
    <cfRule type="expression" dxfId="309" priority="348">
      <formula>$K$77="Forecast"</formula>
    </cfRule>
  </conditionalFormatting>
  <conditionalFormatting sqref="L235">
    <cfRule type="expression" dxfId="308" priority="347">
      <formula>$K$78="Forecast"</formula>
    </cfRule>
  </conditionalFormatting>
  <conditionalFormatting sqref="L236:L240">
    <cfRule type="expression" dxfId="307" priority="346">
      <formula>$K$83="Forecast"</formula>
    </cfRule>
  </conditionalFormatting>
  <conditionalFormatting sqref="L241">
    <cfRule type="expression" dxfId="306" priority="345">
      <formula>$K$84="Forecast"</formula>
    </cfRule>
  </conditionalFormatting>
  <conditionalFormatting sqref="O230">
    <cfRule type="expression" dxfId="305" priority="344">
      <formula>$H$73="Board-approved"</formula>
    </cfRule>
  </conditionalFormatting>
  <conditionalFormatting sqref="O231">
    <cfRule type="expression" dxfId="304" priority="343">
      <formula>$H$75="Board-approved"</formula>
    </cfRule>
  </conditionalFormatting>
  <conditionalFormatting sqref="O232:O233">
    <cfRule type="expression" dxfId="303" priority="342">
      <formula>$H$76="Board-approved"</formula>
    </cfRule>
  </conditionalFormatting>
  <conditionalFormatting sqref="O234">
    <cfRule type="expression" dxfId="302" priority="341">
      <formula>$H$77="Board-approved"</formula>
    </cfRule>
  </conditionalFormatting>
  <conditionalFormatting sqref="O235">
    <cfRule type="expression" dxfId="301" priority="340">
      <formula>$H$78="Board-approved"</formula>
    </cfRule>
  </conditionalFormatting>
  <conditionalFormatting sqref="I230">
    <cfRule type="expression" dxfId="300" priority="339">
      <formula>$H$73="Board-approved"</formula>
    </cfRule>
  </conditionalFormatting>
  <conditionalFormatting sqref="I232">
    <cfRule type="expression" dxfId="299" priority="338">
      <formula>$H$75="Board-approved"</formula>
    </cfRule>
  </conditionalFormatting>
  <conditionalFormatting sqref="I233">
    <cfRule type="expression" dxfId="298" priority="337">
      <formula>$H$76="Board-approved"</formula>
    </cfRule>
  </conditionalFormatting>
  <conditionalFormatting sqref="I234">
    <cfRule type="expression" dxfId="297" priority="336">
      <formula>$H$77="Board-approved"</formula>
    </cfRule>
  </conditionalFormatting>
  <conditionalFormatting sqref="I235">
    <cfRule type="expression" dxfId="296" priority="335">
      <formula>$H$78="Board-approved"</formula>
    </cfRule>
  </conditionalFormatting>
  <conditionalFormatting sqref="K228:U256">
    <cfRule type="expression" dxfId="295" priority="334">
      <formula>$N$195="kWh"</formula>
    </cfRule>
  </conditionalFormatting>
  <conditionalFormatting sqref="I262">
    <cfRule type="expression" dxfId="294" priority="333">
      <formula>$H$73="Board-approved"</formula>
    </cfRule>
  </conditionalFormatting>
  <conditionalFormatting sqref="I264">
    <cfRule type="expression" dxfId="293" priority="332">
      <formula>$H$75="Board-approved"</formula>
    </cfRule>
  </conditionalFormatting>
  <conditionalFormatting sqref="I265">
    <cfRule type="expression" dxfId="292" priority="331">
      <formula>$H$76="Board-approved"</formula>
    </cfRule>
  </conditionalFormatting>
  <conditionalFormatting sqref="I266">
    <cfRule type="expression" dxfId="291" priority="330">
      <formula>$H$77="Board-approved"</formula>
    </cfRule>
  </conditionalFormatting>
  <conditionalFormatting sqref="I267">
    <cfRule type="expression" dxfId="290" priority="329">
      <formula>$H$78="Board-approved"</formula>
    </cfRule>
  </conditionalFormatting>
  <conditionalFormatting sqref="L262">
    <cfRule type="expression" dxfId="289" priority="328">
      <formula>$K$73="Forecastl"</formula>
    </cfRule>
  </conditionalFormatting>
  <conditionalFormatting sqref="L263">
    <cfRule type="expression" dxfId="288" priority="327">
      <formula>$K$75="Forecast"</formula>
    </cfRule>
  </conditionalFormatting>
  <conditionalFormatting sqref="L264:L265">
    <cfRule type="expression" dxfId="287" priority="326">
      <formula>$K$76="Forecast"</formula>
    </cfRule>
  </conditionalFormatting>
  <conditionalFormatting sqref="L266">
    <cfRule type="expression" dxfId="286" priority="325">
      <formula>$K$77="Forecast"</formula>
    </cfRule>
  </conditionalFormatting>
  <conditionalFormatting sqref="L267">
    <cfRule type="expression" dxfId="285" priority="324">
      <formula>$K$78="Forecast"</formula>
    </cfRule>
  </conditionalFormatting>
  <conditionalFormatting sqref="L268:L272">
    <cfRule type="expression" dxfId="284" priority="323">
      <formula>$K$83="Forecast"</formula>
    </cfRule>
  </conditionalFormatting>
  <conditionalFormatting sqref="L273">
    <cfRule type="expression" dxfId="283" priority="322">
      <formula>$K$84="Forecast"</formula>
    </cfRule>
  </conditionalFormatting>
  <conditionalFormatting sqref="O262">
    <cfRule type="expression" dxfId="282" priority="321">
      <formula>$H$73="Board-approved"</formula>
    </cfRule>
  </conditionalFormatting>
  <conditionalFormatting sqref="O264">
    <cfRule type="expression" dxfId="281" priority="320">
      <formula>$H$75="Board-approved"</formula>
    </cfRule>
  </conditionalFormatting>
  <conditionalFormatting sqref="O265">
    <cfRule type="expression" dxfId="280" priority="319">
      <formula>$H$76="Board-approved"</formula>
    </cfRule>
  </conditionalFormatting>
  <conditionalFormatting sqref="O266">
    <cfRule type="expression" dxfId="279" priority="318">
      <formula>$H$77="Board-approved"</formula>
    </cfRule>
  </conditionalFormatting>
  <conditionalFormatting sqref="O267">
    <cfRule type="expression" dxfId="278" priority="317">
      <formula>$H$78="Board-approved"</formula>
    </cfRule>
  </conditionalFormatting>
  <conditionalFormatting sqref="L307">
    <cfRule type="expression" dxfId="277" priority="316">
      <formula>$K$73="Forecastl"</formula>
    </cfRule>
  </conditionalFormatting>
  <conditionalFormatting sqref="L308">
    <cfRule type="expression" dxfId="276" priority="315">
      <formula>$K$75="Forecast"</formula>
    </cfRule>
  </conditionalFormatting>
  <conditionalFormatting sqref="L309:L310">
    <cfRule type="expression" dxfId="275" priority="314">
      <formula>$K$76="Forecast"</formula>
    </cfRule>
  </conditionalFormatting>
  <conditionalFormatting sqref="L311">
    <cfRule type="expression" dxfId="274" priority="313">
      <formula>$K$77="Forecast"</formula>
    </cfRule>
  </conditionalFormatting>
  <conditionalFormatting sqref="L312">
    <cfRule type="expression" dxfId="273" priority="312">
      <formula>$K$78="Forecast"</formula>
    </cfRule>
  </conditionalFormatting>
  <conditionalFormatting sqref="L313:L317">
    <cfRule type="expression" dxfId="272" priority="311">
      <formula>$K$83="Forecast"</formula>
    </cfRule>
  </conditionalFormatting>
  <conditionalFormatting sqref="L318">
    <cfRule type="expression" dxfId="271" priority="310">
      <formula>$K$84="Forecast"</formula>
    </cfRule>
  </conditionalFormatting>
  <conditionalFormatting sqref="O307">
    <cfRule type="expression" dxfId="270" priority="309">
      <formula>$H$73="Board-approved"</formula>
    </cfRule>
  </conditionalFormatting>
  <conditionalFormatting sqref="O309">
    <cfRule type="expression" dxfId="269" priority="308">
      <formula>$H$75="Board-approved"</formula>
    </cfRule>
  </conditionalFormatting>
  <conditionalFormatting sqref="O309:O310">
    <cfRule type="expression" dxfId="268" priority="307">
      <formula>$H$76="Board-approved"</formula>
    </cfRule>
  </conditionalFormatting>
  <conditionalFormatting sqref="O311">
    <cfRule type="expression" dxfId="267" priority="306">
      <formula>$H$77="Board-approved"</formula>
    </cfRule>
  </conditionalFormatting>
  <conditionalFormatting sqref="O312">
    <cfRule type="expression" dxfId="266" priority="305">
      <formula>$H$78="Board-approved"</formula>
    </cfRule>
  </conditionalFormatting>
  <conditionalFormatting sqref="I307">
    <cfRule type="expression" dxfId="265" priority="304">
      <formula>$H$73="Board-approved"</formula>
    </cfRule>
  </conditionalFormatting>
  <conditionalFormatting sqref="I309">
    <cfRule type="expression" dxfId="264" priority="303">
      <formula>$H$75="Board-approved"</formula>
    </cfRule>
  </conditionalFormatting>
  <conditionalFormatting sqref="I310">
    <cfRule type="expression" dxfId="263" priority="302">
      <formula>$H$76="Board-approved"</formula>
    </cfRule>
  </conditionalFormatting>
  <conditionalFormatting sqref="I311">
    <cfRule type="expression" dxfId="262" priority="301">
      <formula>$H$77="Board-approved"</formula>
    </cfRule>
  </conditionalFormatting>
  <conditionalFormatting sqref="I312">
    <cfRule type="expression" dxfId="261" priority="300">
      <formula>$H$78="Board-approved"</formula>
    </cfRule>
  </conditionalFormatting>
  <conditionalFormatting sqref="K305:U306 K319:U321 K322:K333 L307:P307 L309:P318 L308:N308 P308 N322:U333 R307:U318">
    <cfRule type="expression" dxfId="260" priority="299">
      <formula>$N$258="kWh"</formula>
    </cfRule>
  </conditionalFormatting>
  <conditionalFormatting sqref="I339">
    <cfRule type="expression" dxfId="259" priority="298">
      <formula>$H$73="Board-approved"</formula>
    </cfRule>
  </conditionalFormatting>
  <conditionalFormatting sqref="I341">
    <cfRule type="expression" dxfId="258" priority="297">
      <formula>$H$75="Board-approved"</formula>
    </cfRule>
  </conditionalFormatting>
  <conditionalFormatting sqref="I342">
    <cfRule type="expression" dxfId="257" priority="296">
      <formula>$H$76="Board-approved"</formula>
    </cfRule>
  </conditionalFormatting>
  <conditionalFormatting sqref="I343">
    <cfRule type="expression" dxfId="256" priority="295">
      <formula>$H$77="Board-approved"</formula>
    </cfRule>
  </conditionalFormatting>
  <conditionalFormatting sqref="I344">
    <cfRule type="expression" dxfId="255" priority="294">
      <formula>$H$78="Board-approved"</formula>
    </cfRule>
  </conditionalFormatting>
  <conditionalFormatting sqref="L339">
    <cfRule type="expression" dxfId="254" priority="293">
      <formula>$K$73="Forecastl"</formula>
    </cfRule>
  </conditionalFormatting>
  <conditionalFormatting sqref="L340">
    <cfRule type="expression" dxfId="253" priority="292">
      <formula>$K$75="Forecast"</formula>
    </cfRule>
  </conditionalFormatting>
  <conditionalFormatting sqref="L341:L342">
    <cfRule type="expression" dxfId="252" priority="291">
      <formula>$K$76="Forecast"</formula>
    </cfRule>
  </conditionalFormatting>
  <conditionalFormatting sqref="L343">
    <cfRule type="expression" dxfId="251" priority="290">
      <formula>$K$77="Forecast"</formula>
    </cfRule>
  </conditionalFormatting>
  <conditionalFormatting sqref="L344">
    <cfRule type="expression" dxfId="250" priority="289">
      <formula>$K$78="Forecast"</formula>
    </cfRule>
  </conditionalFormatting>
  <conditionalFormatting sqref="L345:L349">
    <cfRule type="expression" dxfId="249" priority="288">
      <formula>$K$83="Forecast"</formula>
    </cfRule>
  </conditionalFormatting>
  <conditionalFormatting sqref="L350">
    <cfRule type="expression" dxfId="248" priority="287">
      <formula>$K$84="Forecast"</formula>
    </cfRule>
  </conditionalFormatting>
  <conditionalFormatting sqref="O339">
    <cfRule type="expression" dxfId="247" priority="286">
      <formula>$H$73="Board-approved"</formula>
    </cfRule>
  </conditionalFormatting>
  <conditionalFormatting sqref="O341">
    <cfRule type="expression" dxfId="246" priority="285">
      <formula>$H$75="Board-approved"</formula>
    </cfRule>
  </conditionalFormatting>
  <conditionalFormatting sqref="O342">
    <cfRule type="expression" dxfId="245" priority="284">
      <formula>$H$76="Board-approved"</formula>
    </cfRule>
  </conditionalFormatting>
  <conditionalFormatting sqref="O343">
    <cfRule type="expression" dxfId="244" priority="283">
      <formula>$H$77="Board-approved"</formula>
    </cfRule>
  </conditionalFormatting>
  <conditionalFormatting sqref="O344">
    <cfRule type="expression" dxfId="243" priority="282">
      <formula>$H$78="Board-approved"</formula>
    </cfRule>
  </conditionalFormatting>
  <conditionalFormatting sqref="L384">
    <cfRule type="expression" dxfId="242" priority="281">
      <formula>$K$73="Forecastl"</formula>
    </cfRule>
  </conditionalFormatting>
  <conditionalFormatting sqref="L385">
    <cfRule type="expression" dxfId="241" priority="280">
      <formula>$K$75="Forecast"</formula>
    </cfRule>
  </conditionalFormatting>
  <conditionalFormatting sqref="L386:L387">
    <cfRule type="expression" dxfId="240" priority="279">
      <formula>$K$76="Forecast"</formula>
    </cfRule>
  </conditionalFormatting>
  <conditionalFormatting sqref="L388">
    <cfRule type="expression" dxfId="239" priority="278">
      <formula>$K$77="Forecast"</formula>
    </cfRule>
  </conditionalFormatting>
  <conditionalFormatting sqref="L389">
    <cfRule type="expression" dxfId="238" priority="277">
      <formula>$K$78="Forecast"</formula>
    </cfRule>
  </conditionalFormatting>
  <conditionalFormatting sqref="L390:L394">
    <cfRule type="expression" dxfId="237" priority="276">
      <formula>$K$83="Forecast"</formula>
    </cfRule>
  </conditionalFormatting>
  <conditionalFormatting sqref="L395">
    <cfRule type="expression" dxfId="236" priority="275">
      <formula>$K$84="Forecast"</formula>
    </cfRule>
  </conditionalFormatting>
  <conditionalFormatting sqref="O384">
    <cfRule type="expression" dxfId="235" priority="274">
      <formula>$H$73="Board-approved"</formula>
    </cfRule>
  </conditionalFormatting>
  <conditionalFormatting sqref="O386">
    <cfRule type="expression" dxfId="234" priority="273">
      <formula>$H$75="Board-approved"</formula>
    </cfRule>
  </conditionalFormatting>
  <conditionalFormatting sqref="O386:O387">
    <cfRule type="expression" dxfId="233" priority="272">
      <formula>$H$76="Board-approved"</formula>
    </cfRule>
  </conditionalFormatting>
  <conditionalFormatting sqref="O388">
    <cfRule type="expression" dxfId="232" priority="271">
      <formula>$H$77="Board-approved"</formula>
    </cfRule>
  </conditionalFormatting>
  <conditionalFormatting sqref="O389">
    <cfRule type="expression" dxfId="231" priority="270">
      <formula>$H$78="Board-approved"</formula>
    </cfRule>
  </conditionalFormatting>
  <conditionalFormatting sqref="I384">
    <cfRule type="expression" dxfId="230" priority="269">
      <formula>$H$73="Board-approved"</formula>
    </cfRule>
  </conditionalFormatting>
  <conditionalFormatting sqref="I386">
    <cfRule type="expression" dxfId="229" priority="268">
      <formula>$H$75="Board-approved"</formula>
    </cfRule>
  </conditionalFormatting>
  <conditionalFormatting sqref="I387">
    <cfRule type="expression" dxfId="228" priority="267">
      <formula>$H$76="Board-approved"</formula>
    </cfRule>
  </conditionalFormatting>
  <conditionalFormatting sqref="I388">
    <cfRule type="expression" dxfId="227" priority="266">
      <formula>$H$77="Board-approved"</formula>
    </cfRule>
  </conditionalFormatting>
  <conditionalFormatting sqref="I389">
    <cfRule type="expression" dxfId="226" priority="265">
      <formula>$H$78="Board-approved"</formula>
    </cfRule>
  </conditionalFormatting>
  <conditionalFormatting sqref="K382:U383 K396:U398 R384:U395 K399:K410 L384:P384 L386:P395 L385:N385 P385 N399:U410">
    <cfRule type="expression" dxfId="225" priority="264">
      <formula>$N$335="kWh"</formula>
    </cfRule>
  </conditionalFormatting>
  <conditionalFormatting sqref="I416">
    <cfRule type="expression" dxfId="224" priority="263">
      <formula>$H$73="Board-approved"</formula>
    </cfRule>
  </conditionalFormatting>
  <conditionalFormatting sqref="I418">
    <cfRule type="expression" dxfId="223" priority="262">
      <formula>$H$75="Board-approved"</formula>
    </cfRule>
  </conditionalFormatting>
  <conditionalFormatting sqref="I419">
    <cfRule type="expression" dxfId="222" priority="261">
      <formula>$H$76="Board-approved"</formula>
    </cfRule>
  </conditionalFormatting>
  <conditionalFormatting sqref="I420">
    <cfRule type="expression" dxfId="221" priority="260">
      <formula>$H$77="Board-approved"</formula>
    </cfRule>
  </conditionalFormatting>
  <conditionalFormatting sqref="I421">
    <cfRule type="expression" dxfId="220" priority="259">
      <formula>$H$78="Board-approved"</formula>
    </cfRule>
  </conditionalFormatting>
  <conditionalFormatting sqref="L416">
    <cfRule type="expression" dxfId="219" priority="258">
      <formula>$K$73="Forecastl"</formula>
    </cfRule>
  </conditionalFormatting>
  <conditionalFormatting sqref="L417">
    <cfRule type="expression" dxfId="218" priority="257">
      <formula>$K$75="Forecast"</formula>
    </cfRule>
  </conditionalFormatting>
  <conditionalFormatting sqref="L418:L419">
    <cfRule type="expression" dxfId="217" priority="256">
      <formula>$K$76="Forecast"</formula>
    </cfRule>
  </conditionalFormatting>
  <conditionalFormatting sqref="L420">
    <cfRule type="expression" dxfId="216" priority="255">
      <formula>$K$77="Forecast"</formula>
    </cfRule>
  </conditionalFormatting>
  <conditionalFormatting sqref="L421">
    <cfRule type="expression" dxfId="215" priority="254">
      <formula>$K$78="Forecast"</formula>
    </cfRule>
  </conditionalFormatting>
  <conditionalFormatting sqref="L422:L426">
    <cfRule type="expression" dxfId="214" priority="253">
      <formula>$K$83="Forecast"</formula>
    </cfRule>
  </conditionalFormatting>
  <conditionalFormatting sqref="L427">
    <cfRule type="expression" dxfId="213" priority="252">
      <formula>$K$84="Forecast"</formula>
    </cfRule>
  </conditionalFormatting>
  <conditionalFormatting sqref="O416">
    <cfRule type="expression" dxfId="212" priority="251">
      <formula>$H$73="Board-approved"</formula>
    </cfRule>
  </conditionalFormatting>
  <conditionalFormatting sqref="O418">
    <cfRule type="expression" dxfId="211" priority="250">
      <formula>$H$75="Board-approved"</formula>
    </cfRule>
  </conditionalFormatting>
  <conditionalFormatting sqref="O419">
    <cfRule type="expression" dxfId="210" priority="249">
      <formula>$H$76="Board-approved"</formula>
    </cfRule>
  </conditionalFormatting>
  <conditionalFormatting sqref="O420">
    <cfRule type="expression" dxfId="209" priority="248">
      <formula>$H$77="Board-approved"</formula>
    </cfRule>
  </conditionalFormatting>
  <conditionalFormatting sqref="O421">
    <cfRule type="expression" dxfId="208" priority="247">
      <formula>$H$78="Board-approved"</formula>
    </cfRule>
  </conditionalFormatting>
  <conditionalFormatting sqref="L461">
    <cfRule type="expression" dxfId="207" priority="246">
      <formula>$K$73="Forecastl"</formula>
    </cfRule>
  </conditionalFormatting>
  <conditionalFormatting sqref="L462">
    <cfRule type="expression" dxfId="206" priority="245">
      <formula>$K$75="Forecast"</formula>
    </cfRule>
  </conditionalFormatting>
  <conditionalFormatting sqref="L463:L464">
    <cfRule type="expression" dxfId="205" priority="244">
      <formula>$K$76="Forecast"</formula>
    </cfRule>
  </conditionalFormatting>
  <conditionalFormatting sqref="L465">
    <cfRule type="expression" dxfId="204" priority="243">
      <formula>$K$77="Forecast"</formula>
    </cfRule>
  </conditionalFormatting>
  <conditionalFormatting sqref="L466">
    <cfRule type="expression" dxfId="203" priority="242">
      <formula>$K$78="Forecast"</formula>
    </cfRule>
  </conditionalFormatting>
  <conditionalFormatting sqref="L467:L471">
    <cfRule type="expression" dxfId="202" priority="241">
      <formula>$K$83="Forecast"</formula>
    </cfRule>
  </conditionalFormatting>
  <conditionalFormatting sqref="L472">
    <cfRule type="expression" dxfId="201" priority="240">
      <formula>$K$84="Forecast"</formula>
    </cfRule>
  </conditionalFormatting>
  <conditionalFormatting sqref="I461">
    <cfRule type="expression" dxfId="200" priority="234">
      <formula>$H$73="Board-approved"</formula>
    </cfRule>
  </conditionalFormatting>
  <conditionalFormatting sqref="I463">
    <cfRule type="expression" dxfId="199" priority="233">
      <formula>$H$75="Board-approved"</formula>
    </cfRule>
  </conditionalFormatting>
  <conditionalFormatting sqref="I464">
    <cfRule type="expression" dxfId="198" priority="232">
      <formula>$H$76="Board-approved"</formula>
    </cfRule>
  </conditionalFormatting>
  <conditionalFormatting sqref="I465">
    <cfRule type="expression" dxfId="197" priority="231">
      <formula>$H$77="Board-approved"</formula>
    </cfRule>
  </conditionalFormatting>
  <conditionalFormatting sqref="I466">
    <cfRule type="expression" dxfId="196" priority="230">
      <formula>$H$78="Board-approved"</formula>
    </cfRule>
  </conditionalFormatting>
  <conditionalFormatting sqref="K459:U460 K473:U475 K476:K487 L461:N462 L464:N472 L463:M463 P461:P472 R461:U472 N476:U487">
    <cfRule type="expression" dxfId="195" priority="229">
      <formula>$N$412="kWh"</formula>
    </cfRule>
  </conditionalFormatting>
  <conditionalFormatting sqref="I493">
    <cfRule type="expression" dxfId="194" priority="228">
      <formula>$H$73="Board-approved"</formula>
    </cfRule>
  </conditionalFormatting>
  <conditionalFormatting sqref="I495">
    <cfRule type="expression" dxfId="193" priority="227">
      <formula>$H$75="Board-approved"</formula>
    </cfRule>
  </conditionalFormatting>
  <conditionalFormatting sqref="I496">
    <cfRule type="expression" dxfId="192" priority="226">
      <formula>$H$76="Board-approved"</formula>
    </cfRule>
  </conditionalFormatting>
  <conditionalFormatting sqref="I497">
    <cfRule type="expression" dxfId="191" priority="225">
      <formula>$H$77="Board-approved"</formula>
    </cfRule>
  </conditionalFormatting>
  <conditionalFormatting sqref="I498">
    <cfRule type="expression" dxfId="190" priority="224">
      <formula>$H$78="Board-approved"</formula>
    </cfRule>
  </conditionalFormatting>
  <conditionalFormatting sqref="L493">
    <cfRule type="expression" dxfId="189" priority="223">
      <formula>$K$73="Forecastl"</formula>
    </cfRule>
  </conditionalFormatting>
  <conditionalFormatting sqref="L494">
    <cfRule type="expression" dxfId="188" priority="222">
      <formula>$K$75="Forecast"</formula>
    </cfRule>
  </conditionalFormatting>
  <conditionalFormatting sqref="L495:L496">
    <cfRule type="expression" dxfId="187" priority="221">
      <formula>$K$76="Forecast"</formula>
    </cfRule>
  </conditionalFormatting>
  <conditionalFormatting sqref="L497">
    <cfRule type="expression" dxfId="186" priority="220">
      <formula>$K$77="Forecast"</formula>
    </cfRule>
  </conditionalFormatting>
  <conditionalFormatting sqref="L498">
    <cfRule type="expression" dxfId="185" priority="219">
      <formula>$K$78="Forecast"</formula>
    </cfRule>
  </conditionalFormatting>
  <conditionalFormatting sqref="L499:L503">
    <cfRule type="expression" dxfId="184" priority="218">
      <formula>$K$83="Forecast"</formula>
    </cfRule>
  </conditionalFormatting>
  <conditionalFormatting sqref="L504">
    <cfRule type="expression" dxfId="183" priority="217">
      <formula>$K$84="Forecast"</formula>
    </cfRule>
  </conditionalFormatting>
  <conditionalFormatting sqref="O493">
    <cfRule type="expression" dxfId="182" priority="216">
      <formula>$H$73="Board-approved"</formula>
    </cfRule>
  </conditionalFormatting>
  <conditionalFormatting sqref="O495">
    <cfRule type="expression" dxfId="181" priority="215">
      <formula>$H$75="Board-approved"</formula>
    </cfRule>
  </conditionalFormatting>
  <conditionalFormatting sqref="O496">
    <cfRule type="expression" dxfId="180" priority="214">
      <formula>$H$76="Board-approved"</formula>
    </cfRule>
  </conditionalFormatting>
  <conditionalFormatting sqref="O497">
    <cfRule type="expression" dxfId="179" priority="213">
      <formula>$H$77="Board-approved"</formula>
    </cfRule>
  </conditionalFormatting>
  <conditionalFormatting sqref="O498">
    <cfRule type="expression" dxfId="178" priority="212">
      <formula>$H$78="Board-approved"</formula>
    </cfRule>
  </conditionalFormatting>
  <conditionalFormatting sqref="L524">
    <cfRule type="expression" dxfId="177" priority="211">
      <formula>$K$73="Forecastl"</formula>
    </cfRule>
  </conditionalFormatting>
  <conditionalFormatting sqref="L525">
    <cfRule type="expression" dxfId="176" priority="210">
      <formula>$K$75="Forecast"</formula>
    </cfRule>
  </conditionalFormatting>
  <conditionalFormatting sqref="L526">
    <cfRule type="expression" dxfId="175" priority="209">
      <formula>$K$76="Forecast"</formula>
    </cfRule>
  </conditionalFormatting>
  <conditionalFormatting sqref="L527:L528">
    <cfRule type="expression" dxfId="174" priority="208">
      <formula>$K$77="Forecast"</formula>
    </cfRule>
  </conditionalFormatting>
  <conditionalFormatting sqref="L529">
    <cfRule type="expression" dxfId="173" priority="207">
      <formula>$K$78="Forecast"</formula>
    </cfRule>
  </conditionalFormatting>
  <conditionalFormatting sqref="L530:L534">
    <cfRule type="expression" dxfId="172" priority="206">
      <formula>$K$83="Forecast"</formula>
    </cfRule>
  </conditionalFormatting>
  <conditionalFormatting sqref="L535">
    <cfRule type="expression" dxfId="171" priority="205">
      <formula>$K$84="Forecast"</formula>
    </cfRule>
  </conditionalFormatting>
  <conditionalFormatting sqref="I524">
    <cfRule type="expression" dxfId="170" priority="199">
      <formula>$H$73="Board-approved"</formula>
    </cfRule>
  </conditionalFormatting>
  <conditionalFormatting sqref="I526">
    <cfRule type="expression" dxfId="169" priority="198">
      <formula>$H$75="Board-approved"</formula>
    </cfRule>
  </conditionalFormatting>
  <conditionalFormatting sqref="I527:I528">
    <cfRule type="expression" dxfId="168" priority="196">
      <formula>$H$77="Board-approved"</formula>
    </cfRule>
  </conditionalFormatting>
  <conditionalFormatting sqref="I529">
    <cfRule type="expression" dxfId="167" priority="195">
      <formula>$H$78="Board-approved"</formula>
    </cfRule>
  </conditionalFormatting>
  <conditionalFormatting sqref="K522:U523 K536:U538 K539:K550 L524:M535 P524:P535 R524:U535 N539:U550">
    <cfRule type="expression" dxfId="166" priority="194">
      <formula>$N$489="kWh"</formula>
    </cfRule>
  </conditionalFormatting>
  <conditionalFormatting sqref="I556">
    <cfRule type="expression" dxfId="165" priority="193">
      <formula>$H$73="Board-approved"</formula>
    </cfRule>
  </conditionalFormatting>
  <conditionalFormatting sqref="I558">
    <cfRule type="expression" dxfId="164" priority="192">
      <formula>$H$75="Board-approved"</formula>
    </cfRule>
  </conditionalFormatting>
  <conditionalFormatting sqref="I559">
    <cfRule type="expression" dxfId="163" priority="191">
      <formula>$H$76="Board-approved"</formula>
    </cfRule>
  </conditionalFormatting>
  <conditionalFormatting sqref="I560">
    <cfRule type="expression" dxfId="162" priority="190">
      <formula>$H$77="Board-approved"</formula>
    </cfRule>
  </conditionalFormatting>
  <conditionalFormatting sqref="I561">
    <cfRule type="expression" dxfId="161" priority="189">
      <formula>$H$78="Board-approved"</formula>
    </cfRule>
  </conditionalFormatting>
  <conditionalFormatting sqref="L556">
    <cfRule type="expression" dxfId="160" priority="188">
      <formula>$K$73="Forecastl"</formula>
    </cfRule>
  </conditionalFormatting>
  <conditionalFormatting sqref="L557">
    <cfRule type="expression" dxfId="159" priority="187">
      <formula>$K$75="Forecast"</formula>
    </cfRule>
  </conditionalFormatting>
  <conditionalFormatting sqref="L558:L559">
    <cfRule type="expression" dxfId="158" priority="186">
      <formula>$K$76="Forecast"</formula>
    </cfRule>
  </conditionalFormatting>
  <conditionalFormatting sqref="L560">
    <cfRule type="expression" dxfId="157" priority="185">
      <formula>$K$77="Forecast"</formula>
    </cfRule>
  </conditionalFormatting>
  <conditionalFormatting sqref="L561">
    <cfRule type="expression" dxfId="156" priority="184">
      <formula>$K$78="Forecast"</formula>
    </cfRule>
  </conditionalFormatting>
  <conditionalFormatting sqref="L562:L566">
    <cfRule type="expression" dxfId="155" priority="183">
      <formula>$K$83="Forecast"</formula>
    </cfRule>
  </conditionalFormatting>
  <conditionalFormatting sqref="L567">
    <cfRule type="expression" dxfId="154" priority="182">
      <formula>$K$84="Forecast"</formula>
    </cfRule>
  </conditionalFormatting>
  <conditionalFormatting sqref="O556">
    <cfRule type="expression" dxfId="153" priority="181">
      <formula>$H$73="Board-approved"</formula>
    </cfRule>
  </conditionalFormatting>
  <conditionalFormatting sqref="O558">
    <cfRule type="expression" dxfId="152" priority="180">
      <formula>$H$75="Board-approved"</formula>
    </cfRule>
  </conditionalFormatting>
  <conditionalFormatting sqref="O559">
    <cfRule type="expression" dxfId="151" priority="179">
      <formula>$H$76="Board-approved"</formula>
    </cfRule>
  </conditionalFormatting>
  <conditionalFormatting sqref="O560">
    <cfRule type="expression" dxfId="150" priority="178">
      <formula>$H$77="Board-approved"</formula>
    </cfRule>
  </conditionalFormatting>
  <conditionalFormatting sqref="O561">
    <cfRule type="expression" dxfId="149" priority="177">
      <formula>$H$78="Board-approved"</formula>
    </cfRule>
  </conditionalFormatting>
  <conditionalFormatting sqref="I616">
    <cfRule type="expression" dxfId="148" priority="164">
      <formula>$H$73="Board-approved"</formula>
    </cfRule>
  </conditionalFormatting>
  <conditionalFormatting sqref="I618">
    <cfRule type="expression" dxfId="147" priority="163">
      <formula>$H$75="Board-approved"</formula>
    </cfRule>
  </conditionalFormatting>
  <conditionalFormatting sqref="I624">
    <cfRule type="expression" dxfId="146" priority="161">
      <formula>$H$77="Board-approved"</formula>
    </cfRule>
  </conditionalFormatting>
  <conditionalFormatting sqref="I625">
    <cfRule type="expression" dxfId="145" priority="160">
      <formula>$H$78="Board-approved"</formula>
    </cfRule>
  </conditionalFormatting>
  <conditionalFormatting sqref="I648">
    <cfRule type="expression" dxfId="144" priority="158">
      <formula>$H$73="Board-approved"</formula>
    </cfRule>
  </conditionalFormatting>
  <conditionalFormatting sqref="I649">
    <cfRule type="expression" dxfId="143" priority="157">
      <formula>$H$75="Board-approved"</formula>
    </cfRule>
  </conditionalFormatting>
  <conditionalFormatting sqref="I650">
    <cfRule type="expression" dxfId="142" priority="156">
      <formula>$H$76="Board-approved"</formula>
    </cfRule>
  </conditionalFormatting>
  <conditionalFormatting sqref="I651">
    <cfRule type="expression" dxfId="141" priority="155">
      <formula>$H$77="Board-approved"</formula>
    </cfRule>
  </conditionalFormatting>
  <conditionalFormatting sqref="I652">
    <cfRule type="expression" dxfId="140" priority="154">
      <formula>$H$78="Board-approved"</formula>
    </cfRule>
  </conditionalFormatting>
  <conditionalFormatting sqref="L648">
    <cfRule type="expression" dxfId="139" priority="153">
      <formula>$K$73="Forecastl"</formula>
    </cfRule>
  </conditionalFormatting>
  <conditionalFormatting sqref="L649">
    <cfRule type="expression" dxfId="138" priority="152">
      <formula>$K$75="Forecast"</formula>
    </cfRule>
  </conditionalFormatting>
  <conditionalFormatting sqref="L650">
    <cfRule type="expression" dxfId="137" priority="151">
      <formula>$K$76="Forecast"</formula>
    </cfRule>
  </conditionalFormatting>
  <conditionalFormatting sqref="L651">
    <cfRule type="expression" dxfId="136" priority="150">
      <formula>$K$77="Forecast"</formula>
    </cfRule>
  </conditionalFormatting>
  <conditionalFormatting sqref="L652">
    <cfRule type="expression" dxfId="135" priority="149">
      <formula>$K$78="Forecast"</formula>
    </cfRule>
  </conditionalFormatting>
  <conditionalFormatting sqref="L653">
    <cfRule type="expression" dxfId="134" priority="148">
      <formula>$K$83="Forecast"</formula>
    </cfRule>
  </conditionalFormatting>
  <conditionalFormatting sqref="L654">
    <cfRule type="expression" dxfId="133" priority="147">
      <formula>$K$84="Forecast"</formula>
    </cfRule>
  </conditionalFormatting>
  <conditionalFormatting sqref="O648">
    <cfRule type="expression" dxfId="132" priority="146">
      <formula>$H$73="Board-approved"</formula>
    </cfRule>
  </conditionalFormatting>
  <conditionalFormatting sqref="O649">
    <cfRule type="expression" dxfId="131" priority="145">
      <formula>$H$75="Board-approved"</formula>
    </cfRule>
  </conditionalFormatting>
  <conditionalFormatting sqref="O650">
    <cfRule type="expression" dxfId="130" priority="144">
      <formula>$H$76="Board-approved"</formula>
    </cfRule>
  </conditionalFormatting>
  <conditionalFormatting sqref="O651">
    <cfRule type="expression" dxfId="129" priority="143">
      <formula>$H$77="Board-approved"</formula>
    </cfRule>
  </conditionalFormatting>
  <conditionalFormatting sqref="O652">
    <cfRule type="expression" dxfId="128" priority="142">
      <formula>$H$78="Board-approved"</formula>
    </cfRule>
  </conditionalFormatting>
  <conditionalFormatting sqref="L669">
    <cfRule type="expression" dxfId="127" priority="141">
      <formula>$K$73="Forecastl"</formula>
    </cfRule>
  </conditionalFormatting>
  <conditionalFormatting sqref="L670">
    <cfRule type="expression" dxfId="126" priority="140">
      <formula>$K$75="Forecast"</formula>
    </cfRule>
  </conditionalFormatting>
  <conditionalFormatting sqref="L671">
    <cfRule type="expression" dxfId="125" priority="139">
      <formula>$K$76="Forecast"</formula>
    </cfRule>
  </conditionalFormatting>
  <conditionalFormatting sqref="L672">
    <cfRule type="expression" dxfId="124" priority="138">
      <formula>$K$77="Forecast"</formula>
    </cfRule>
  </conditionalFormatting>
  <conditionalFormatting sqref="L673">
    <cfRule type="expression" dxfId="123" priority="137">
      <formula>$K$78="Forecast"</formula>
    </cfRule>
  </conditionalFormatting>
  <conditionalFormatting sqref="L674">
    <cfRule type="expression" dxfId="122" priority="136">
      <formula>$K$83="Forecast"</formula>
    </cfRule>
  </conditionalFormatting>
  <conditionalFormatting sqref="L675">
    <cfRule type="expression" dxfId="121" priority="135">
      <formula>$K$84="Forecast"</formula>
    </cfRule>
  </conditionalFormatting>
  <conditionalFormatting sqref="O669">
    <cfRule type="expression" dxfId="120" priority="134">
      <formula>$H$73="Board-approved"</formula>
    </cfRule>
  </conditionalFormatting>
  <conditionalFormatting sqref="O670">
    <cfRule type="expression" dxfId="119" priority="133">
      <formula>$H$75="Board-approved"</formula>
    </cfRule>
  </conditionalFormatting>
  <conditionalFormatting sqref="O671">
    <cfRule type="expression" dxfId="118" priority="132">
      <formula>$H$76="Board-approved"</formula>
    </cfRule>
  </conditionalFormatting>
  <conditionalFormatting sqref="O672">
    <cfRule type="expression" dxfId="117" priority="131">
      <formula>$H$77="Board-approved"</formula>
    </cfRule>
  </conditionalFormatting>
  <conditionalFormatting sqref="O673">
    <cfRule type="expression" dxfId="116" priority="130">
      <formula>$H$78="Board-approved"</formula>
    </cfRule>
  </conditionalFormatting>
  <conditionalFormatting sqref="I669">
    <cfRule type="expression" dxfId="115" priority="129">
      <formula>$H$73="Board-approved"</formula>
    </cfRule>
  </conditionalFormatting>
  <conditionalFormatting sqref="I670">
    <cfRule type="expression" dxfId="114" priority="128">
      <formula>$H$75="Board-approved"</formula>
    </cfRule>
  </conditionalFormatting>
  <conditionalFormatting sqref="I671">
    <cfRule type="expression" dxfId="113" priority="127">
      <formula>$H$76="Board-approved"</formula>
    </cfRule>
  </conditionalFormatting>
  <conditionalFormatting sqref="I672">
    <cfRule type="expression" dxfId="112" priority="126">
      <formula>$H$77="Board-approved"</formula>
    </cfRule>
  </conditionalFormatting>
  <conditionalFormatting sqref="I673">
    <cfRule type="expression" dxfId="111" priority="125">
      <formula>$H$78="Board-approved"</formula>
    </cfRule>
  </conditionalFormatting>
  <conditionalFormatting sqref="K667:U685">
    <cfRule type="expression" dxfId="110" priority="124">
      <formula>$N$644="kWh"</formula>
    </cfRule>
  </conditionalFormatting>
  <conditionalFormatting sqref="I691">
    <cfRule type="expression" dxfId="109" priority="123">
      <formula>$H$73="Board-approved"</formula>
    </cfRule>
  </conditionalFormatting>
  <conditionalFormatting sqref="I692">
    <cfRule type="expression" dxfId="108" priority="122">
      <formula>$H$75="Board-approved"</formula>
    </cfRule>
  </conditionalFormatting>
  <conditionalFormatting sqref="I693">
    <cfRule type="expression" dxfId="107" priority="121">
      <formula>$H$76="Board-approved"</formula>
    </cfRule>
  </conditionalFormatting>
  <conditionalFormatting sqref="I694">
    <cfRule type="expression" dxfId="106" priority="120">
      <formula>$H$77="Board-approved"</formula>
    </cfRule>
  </conditionalFormatting>
  <conditionalFormatting sqref="I695">
    <cfRule type="expression" dxfId="105" priority="119">
      <formula>$H$78="Board-approved"</formula>
    </cfRule>
  </conditionalFormatting>
  <conditionalFormatting sqref="L691">
    <cfRule type="expression" dxfId="104" priority="118">
      <formula>$K$73="Forecastl"</formula>
    </cfRule>
  </conditionalFormatting>
  <conditionalFormatting sqref="L692">
    <cfRule type="expression" dxfId="103" priority="117">
      <formula>$K$75="Forecast"</formula>
    </cfRule>
  </conditionalFormatting>
  <conditionalFormatting sqref="L693">
    <cfRule type="expression" dxfId="102" priority="116">
      <formula>$K$76="Forecast"</formula>
    </cfRule>
  </conditionalFormatting>
  <conditionalFormatting sqref="L694">
    <cfRule type="expression" dxfId="101" priority="115">
      <formula>$K$77="Forecast"</formula>
    </cfRule>
  </conditionalFormatting>
  <conditionalFormatting sqref="L695">
    <cfRule type="expression" dxfId="100" priority="114">
      <formula>$K$78="Forecast"</formula>
    </cfRule>
  </conditionalFormatting>
  <conditionalFormatting sqref="L696">
    <cfRule type="expression" dxfId="99" priority="113">
      <formula>$K$83="Forecast"</formula>
    </cfRule>
  </conditionalFormatting>
  <conditionalFormatting sqref="L697">
    <cfRule type="expression" dxfId="98" priority="112">
      <formula>$K$84="Forecast"</formula>
    </cfRule>
  </conditionalFormatting>
  <conditionalFormatting sqref="O691">
    <cfRule type="expression" dxfId="97" priority="111">
      <formula>$H$73="Board-approved"</formula>
    </cfRule>
  </conditionalFormatting>
  <conditionalFormatting sqref="O692">
    <cfRule type="expression" dxfId="96" priority="110">
      <formula>$H$75="Board-approved"</formula>
    </cfRule>
  </conditionalFormatting>
  <conditionalFormatting sqref="O693">
    <cfRule type="expression" dxfId="95" priority="109">
      <formula>$H$76="Board-approved"</formula>
    </cfRule>
  </conditionalFormatting>
  <conditionalFormatting sqref="O694">
    <cfRule type="expression" dxfId="94" priority="108">
      <formula>$H$77="Board-approved"</formula>
    </cfRule>
  </conditionalFormatting>
  <conditionalFormatting sqref="O695">
    <cfRule type="expression" dxfId="93" priority="107">
      <formula>$H$78="Board-approved"</formula>
    </cfRule>
  </conditionalFormatting>
  <conditionalFormatting sqref="L712">
    <cfRule type="expression" dxfId="92" priority="106">
      <formula>$K$73="Forecastl"</formula>
    </cfRule>
  </conditionalFormatting>
  <conditionalFormatting sqref="L713">
    <cfRule type="expression" dxfId="91" priority="105">
      <formula>$K$75="Forecast"</formula>
    </cfRule>
  </conditionalFormatting>
  <conditionalFormatting sqref="L714">
    <cfRule type="expression" dxfId="90" priority="104">
      <formula>$K$76="Forecast"</formula>
    </cfRule>
  </conditionalFormatting>
  <conditionalFormatting sqref="L715">
    <cfRule type="expression" dxfId="89" priority="103">
      <formula>$K$77="Forecast"</formula>
    </cfRule>
  </conditionalFormatting>
  <conditionalFormatting sqref="L716">
    <cfRule type="expression" dxfId="88" priority="102">
      <formula>$K$78="Forecast"</formula>
    </cfRule>
  </conditionalFormatting>
  <conditionalFormatting sqref="L717">
    <cfRule type="expression" dxfId="87" priority="101">
      <formula>$K$83="Forecast"</formula>
    </cfRule>
  </conditionalFormatting>
  <conditionalFormatting sqref="L718">
    <cfRule type="expression" dxfId="86" priority="100">
      <formula>$K$84="Forecast"</formula>
    </cfRule>
  </conditionalFormatting>
  <conditionalFormatting sqref="O712">
    <cfRule type="expression" dxfId="85" priority="99">
      <formula>$H$73="Board-approved"</formula>
    </cfRule>
  </conditionalFormatting>
  <conditionalFormatting sqref="O713">
    <cfRule type="expression" dxfId="84" priority="98">
      <formula>$H$75="Board-approved"</formula>
    </cfRule>
  </conditionalFormatting>
  <conditionalFormatting sqref="O714">
    <cfRule type="expression" dxfId="83" priority="97">
      <formula>$H$76="Board-approved"</formula>
    </cfRule>
  </conditionalFormatting>
  <conditionalFormatting sqref="O715">
    <cfRule type="expression" dxfId="82" priority="96">
      <formula>$H$77="Board-approved"</formula>
    </cfRule>
  </conditionalFormatting>
  <conditionalFormatting sqref="O716">
    <cfRule type="expression" dxfId="81" priority="95">
      <formula>$H$78="Board-approved"</formula>
    </cfRule>
  </conditionalFormatting>
  <conditionalFormatting sqref="I712">
    <cfRule type="expression" dxfId="80" priority="94">
      <formula>$H$73="Board-approved"</formula>
    </cfRule>
  </conditionalFormatting>
  <conditionalFormatting sqref="I713">
    <cfRule type="expression" dxfId="79" priority="93">
      <formula>$H$75="Board-approved"</formula>
    </cfRule>
  </conditionalFormatting>
  <conditionalFormatting sqref="I714">
    <cfRule type="expression" dxfId="78" priority="92">
      <formula>$H$76="Board-approved"</formula>
    </cfRule>
  </conditionalFormatting>
  <conditionalFormatting sqref="I715">
    <cfRule type="expression" dxfId="77" priority="91">
      <formula>$H$77="Board-approved"</formula>
    </cfRule>
  </conditionalFormatting>
  <conditionalFormatting sqref="I716">
    <cfRule type="expression" dxfId="76" priority="90">
      <formula>$H$78="Board-approved"</formula>
    </cfRule>
  </conditionalFormatting>
  <conditionalFormatting sqref="K710:U728">
    <cfRule type="expression" dxfId="75" priority="89">
      <formula>$N$687="kWh"</formula>
    </cfRule>
  </conditionalFormatting>
  <conditionalFormatting sqref="L39:L40">
    <cfRule type="expression" dxfId="74" priority="84">
      <formula>$K$73="Forecastl"</formula>
    </cfRule>
  </conditionalFormatting>
  <conditionalFormatting sqref="L41">
    <cfRule type="expression" dxfId="73" priority="83">
      <formula>$K$75="Forecast"</formula>
    </cfRule>
  </conditionalFormatting>
  <conditionalFormatting sqref="L42">
    <cfRule type="expression" dxfId="72" priority="82">
      <formula>$K$76="Forecast"</formula>
    </cfRule>
  </conditionalFormatting>
  <conditionalFormatting sqref="L43">
    <cfRule type="expression" dxfId="71" priority="81">
      <formula>$K$77="Forecast"</formula>
    </cfRule>
  </conditionalFormatting>
  <conditionalFormatting sqref="L44:L48">
    <cfRule type="expression" dxfId="70" priority="80">
      <formula>$K$78="Forecast"</formula>
    </cfRule>
  </conditionalFormatting>
  <conditionalFormatting sqref="L49">
    <cfRule type="expression" dxfId="69" priority="79">
      <formula>$K$83="Forecast"</formula>
    </cfRule>
  </conditionalFormatting>
  <conditionalFormatting sqref="L50">
    <cfRule type="expression" dxfId="68" priority="78">
      <formula>$K$84="Forecast"</formula>
    </cfRule>
  </conditionalFormatting>
  <conditionalFormatting sqref="L136:L137">
    <cfRule type="expression" dxfId="67" priority="77">
      <formula>$K$73="Forecastl"</formula>
    </cfRule>
  </conditionalFormatting>
  <conditionalFormatting sqref="L138">
    <cfRule type="expression" dxfId="66" priority="76">
      <formula>$K$75="Forecast"</formula>
    </cfRule>
  </conditionalFormatting>
  <conditionalFormatting sqref="L139">
    <cfRule type="expression" dxfId="65" priority="75">
      <formula>$K$76="Forecast"</formula>
    </cfRule>
  </conditionalFormatting>
  <conditionalFormatting sqref="L140">
    <cfRule type="expression" dxfId="64" priority="74">
      <formula>$K$77="Forecast"</formula>
    </cfRule>
  </conditionalFormatting>
  <conditionalFormatting sqref="L141:L145">
    <cfRule type="expression" dxfId="63" priority="73">
      <formula>$K$78="Forecast"</formula>
    </cfRule>
  </conditionalFormatting>
  <conditionalFormatting sqref="L146">
    <cfRule type="expression" dxfId="62" priority="72">
      <formula>$K$83="Forecast"</formula>
    </cfRule>
  </conditionalFormatting>
  <conditionalFormatting sqref="L147">
    <cfRule type="expression" dxfId="61" priority="71">
      <formula>$K$84="Forecast"</formula>
    </cfRule>
  </conditionalFormatting>
  <conditionalFormatting sqref="L73:L74">
    <cfRule type="expression" dxfId="60" priority="70">
      <formula>$K$73="Forecastl"</formula>
    </cfRule>
  </conditionalFormatting>
  <conditionalFormatting sqref="L75">
    <cfRule type="expression" dxfId="59" priority="69">
      <formula>$K$75="Forecast"</formula>
    </cfRule>
  </conditionalFormatting>
  <conditionalFormatting sqref="L76">
    <cfRule type="expression" dxfId="58" priority="68">
      <formula>$K$76="Forecast"</formula>
    </cfRule>
  </conditionalFormatting>
  <conditionalFormatting sqref="L77">
    <cfRule type="expression" dxfId="57" priority="67">
      <formula>$K$77="Forecast"</formula>
    </cfRule>
  </conditionalFormatting>
  <conditionalFormatting sqref="L78:L82">
    <cfRule type="expression" dxfId="56" priority="66">
      <formula>$K$78="Forecast"</formula>
    </cfRule>
  </conditionalFormatting>
  <conditionalFormatting sqref="L83">
    <cfRule type="expression" dxfId="55" priority="65">
      <formula>$K$83="Forecast"</formula>
    </cfRule>
  </conditionalFormatting>
  <conditionalFormatting sqref="L84">
    <cfRule type="expression" dxfId="54" priority="64">
      <formula>$K$84="Forecast"</formula>
    </cfRule>
  </conditionalFormatting>
  <conditionalFormatting sqref="I168">
    <cfRule type="expression" dxfId="53" priority="63">
      <formula>$H$77="Board-approved"</formula>
    </cfRule>
  </conditionalFormatting>
  <conditionalFormatting sqref="I462">
    <cfRule type="expression" dxfId="52" priority="62">
      <formula>$H$76="Board-approved"</formula>
    </cfRule>
  </conditionalFormatting>
  <conditionalFormatting sqref="I385">
    <cfRule type="expression" dxfId="51" priority="36">
      <formula>$H$76="Board-approved"</formula>
    </cfRule>
  </conditionalFormatting>
  <conditionalFormatting sqref="I617">
    <cfRule type="expression" dxfId="50" priority="22">
      <formula>$H$76="Board-approved"</formula>
    </cfRule>
  </conditionalFormatting>
  <conditionalFormatting sqref="O461">
    <cfRule type="expression" dxfId="49" priority="59">
      <formula>$H$73="Board-approved"</formula>
    </cfRule>
  </conditionalFormatting>
  <conditionalFormatting sqref="O463">
    <cfRule type="expression" dxfId="48" priority="58">
      <formula>$H$75="Board-approved"</formula>
    </cfRule>
  </conditionalFormatting>
  <conditionalFormatting sqref="O464">
    <cfRule type="expression" dxfId="47" priority="57">
      <formula>$H$76="Board-approved"</formula>
    </cfRule>
  </conditionalFormatting>
  <conditionalFormatting sqref="O465">
    <cfRule type="expression" dxfId="46" priority="56">
      <formula>$H$77="Board-approved"</formula>
    </cfRule>
  </conditionalFormatting>
  <conditionalFormatting sqref="O466">
    <cfRule type="expression" dxfId="45" priority="55">
      <formula>$H$78="Board-approved"</formula>
    </cfRule>
  </conditionalFormatting>
  <conditionalFormatting sqref="O462">
    <cfRule type="expression" dxfId="44" priority="54">
      <formula>$H$76="Board-approved"</formula>
    </cfRule>
  </conditionalFormatting>
  <conditionalFormatting sqref="I525">
    <cfRule type="expression" dxfId="43" priority="53">
      <formula>$H$77="Board-approved"</formula>
    </cfRule>
  </conditionalFormatting>
  <conditionalFormatting sqref="O524">
    <cfRule type="expression" dxfId="42" priority="51">
      <formula>$H$73="Board-approved"</formula>
    </cfRule>
  </conditionalFormatting>
  <conditionalFormatting sqref="O526">
    <cfRule type="expression" dxfId="41" priority="50">
      <formula>$H$75="Board-approved"</formula>
    </cfRule>
  </conditionalFormatting>
  <conditionalFormatting sqref="O527:O528">
    <cfRule type="expression" dxfId="40" priority="49">
      <formula>$H$77="Board-approved"</formula>
    </cfRule>
  </conditionalFormatting>
  <conditionalFormatting sqref="O529">
    <cfRule type="expression" dxfId="39" priority="48">
      <formula>$H$78="Board-approved"</formula>
    </cfRule>
  </conditionalFormatting>
  <conditionalFormatting sqref="O525">
    <cfRule type="expression" dxfId="38" priority="47">
      <formula>$H$77="Board-approved"</formula>
    </cfRule>
  </conditionalFormatting>
  <conditionalFormatting sqref="I200">
    <cfRule type="expression" dxfId="37" priority="46">
      <formula>$H$76="Board-approved"</formula>
    </cfRule>
  </conditionalFormatting>
  <conditionalFormatting sqref="O200">
    <cfRule type="expression" dxfId="36" priority="45">
      <formula>$H$76="Board-approved"</formula>
    </cfRule>
  </conditionalFormatting>
  <conditionalFormatting sqref="I231">
    <cfRule type="expression" dxfId="35" priority="44">
      <formula>$H$76="Board-approved"</formula>
    </cfRule>
  </conditionalFormatting>
  <conditionalFormatting sqref="I263">
    <cfRule type="expression" dxfId="34" priority="43">
      <formula>$H$76="Board-approved"</formula>
    </cfRule>
  </conditionalFormatting>
  <conditionalFormatting sqref="O263">
    <cfRule type="expression" dxfId="33" priority="42">
      <formula>$H$76="Board-approved"</formula>
    </cfRule>
  </conditionalFormatting>
  <conditionalFormatting sqref="I308">
    <cfRule type="expression" dxfId="32" priority="41">
      <formula>$H$76="Board-approved"</formula>
    </cfRule>
  </conditionalFormatting>
  <conditionalFormatting sqref="I587">
    <cfRule type="expression" dxfId="31" priority="23">
      <formula>$H$76="Board-approved"</formula>
    </cfRule>
  </conditionalFormatting>
  <conditionalFormatting sqref="I340">
    <cfRule type="expression" dxfId="30" priority="38">
      <formula>$H$76="Board-approved"</formula>
    </cfRule>
  </conditionalFormatting>
  <conditionalFormatting sqref="O340">
    <cfRule type="expression" dxfId="29" priority="37">
      <formula>$H$76="Board-approved"</formula>
    </cfRule>
  </conditionalFormatting>
  <conditionalFormatting sqref="I586">
    <cfRule type="expression" dxfId="28" priority="34">
      <formula>$H$73="Board-approved"</formula>
    </cfRule>
  </conditionalFormatting>
  <conditionalFormatting sqref="I588">
    <cfRule type="expression" dxfId="27" priority="33">
      <formula>$H$75="Board-approved"</formula>
    </cfRule>
  </conditionalFormatting>
  <conditionalFormatting sqref="I589">
    <cfRule type="expression" dxfId="26" priority="32">
      <formula>$H$76="Board-approved"</formula>
    </cfRule>
  </conditionalFormatting>
  <conditionalFormatting sqref="I590">
    <cfRule type="expression" dxfId="25" priority="31">
      <formula>$H$77="Board-approved"</formula>
    </cfRule>
  </conditionalFormatting>
  <conditionalFormatting sqref="I591">
    <cfRule type="expression" dxfId="24" priority="30">
      <formula>$H$78="Board-approved"</formula>
    </cfRule>
  </conditionalFormatting>
  <conditionalFormatting sqref="I417">
    <cfRule type="expression" dxfId="23" priority="29">
      <formula>$H$76="Board-approved"</formula>
    </cfRule>
  </conditionalFormatting>
  <conditionalFormatting sqref="O417">
    <cfRule type="expression" dxfId="22" priority="28">
      <formula>$H$76="Board-approved"</formula>
    </cfRule>
  </conditionalFormatting>
  <conditionalFormatting sqref="I494">
    <cfRule type="expression" dxfId="21" priority="27">
      <formula>$H$76="Board-approved"</formula>
    </cfRule>
  </conditionalFormatting>
  <conditionalFormatting sqref="O494">
    <cfRule type="expression" dxfId="20" priority="26">
      <formula>$H$76="Board-approved"</formula>
    </cfRule>
  </conditionalFormatting>
  <conditionalFormatting sqref="I557">
    <cfRule type="expression" dxfId="19" priority="25">
      <formula>$H$76="Board-approved"</formula>
    </cfRule>
  </conditionalFormatting>
  <conditionalFormatting sqref="O557">
    <cfRule type="expression" dxfId="18" priority="24">
      <formula>$H$76="Board-approved"</formula>
    </cfRule>
  </conditionalFormatting>
  <conditionalFormatting sqref="I448">
    <cfRule type="expression" dxfId="17" priority="1">
      <formula>$H$78="Board-approved"</formula>
    </cfRule>
  </conditionalFormatting>
  <conditionalFormatting sqref="I446">
    <cfRule type="expression" dxfId="16" priority="21">
      <formula>$H$73="Board-approved"</formula>
    </cfRule>
  </conditionalFormatting>
  <conditionalFormatting sqref="I449">
    <cfRule type="expression" dxfId="15" priority="19">
      <formula>$H$76="Board-approved"</formula>
    </cfRule>
  </conditionalFormatting>
  <conditionalFormatting sqref="I450">
    <cfRule type="expression" dxfId="14" priority="18">
      <formula>$H$77="Board-approved"</formula>
    </cfRule>
  </conditionalFormatting>
  <conditionalFormatting sqref="I451">
    <cfRule type="expression" dxfId="13" priority="17">
      <formula>$H$78="Board-approved"</formula>
    </cfRule>
  </conditionalFormatting>
  <conditionalFormatting sqref="I447">
    <cfRule type="expression" dxfId="12" priority="16">
      <formula>$H$76="Board-approved"</formula>
    </cfRule>
  </conditionalFormatting>
  <conditionalFormatting sqref="I369">
    <cfRule type="expression" dxfId="11" priority="15">
      <formula>$H$73="Board-approved"</formula>
    </cfRule>
  </conditionalFormatting>
  <conditionalFormatting sqref="I372">
    <cfRule type="expression" dxfId="10" priority="13">
      <formula>$H$76="Board-approved"</formula>
    </cfRule>
  </conditionalFormatting>
  <conditionalFormatting sqref="I373">
    <cfRule type="expression" dxfId="9" priority="12">
      <formula>$H$77="Board-approved"</formula>
    </cfRule>
  </conditionalFormatting>
  <conditionalFormatting sqref="I374">
    <cfRule type="expression" dxfId="8" priority="11">
      <formula>$H$78="Board-approved"</formula>
    </cfRule>
  </conditionalFormatting>
  <conditionalFormatting sqref="I370">
    <cfRule type="expression" dxfId="7" priority="10">
      <formula>$H$76="Board-approved"</formula>
    </cfRule>
  </conditionalFormatting>
  <conditionalFormatting sqref="I292">
    <cfRule type="expression" dxfId="6" priority="9">
      <formula>$H$73="Board-approved"</formula>
    </cfRule>
  </conditionalFormatting>
  <conditionalFormatting sqref="I295">
    <cfRule type="expression" dxfId="5" priority="7">
      <formula>$H$76="Board-approved"</formula>
    </cfRule>
  </conditionalFormatting>
  <conditionalFormatting sqref="I296">
    <cfRule type="expression" dxfId="4" priority="6">
      <formula>$H$77="Board-approved"</formula>
    </cfRule>
  </conditionalFormatting>
  <conditionalFormatting sqref="I297">
    <cfRule type="expression" dxfId="3" priority="5">
      <formula>$H$78="Board-approved"</formula>
    </cfRule>
  </conditionalFormatting>
  <conditionalFormatting sqref="I293">
    <cfRule type="expression" dxfId="2" priority="4">
      <formula>$H$76="Board-approved"</formula>
    </cfRule>
  </conditionalFormatting>
  <conditionalFormatting sqref="I294">
    <cfRule type="expression" dxfId="1" priority="3">
      <formula>$H$76="Board-approved"</formula>
    </cfRule>
  </conditionalFormatting>
  <conditionalFormatting sqref="I371">
    <cfRule type="expression" dxfId="0" priority="2">
      <formula>$H$76="Board-approved"</formula>
    </cfRule>
  </conditionalFormatting>
  <dataValidations disablePrompts="1" count="3">
    <dataValidation type="list" allowBlank="1" showInputMessage="1" showErrorMessage="1" sqref="N69 N132 N195 N258 N335 N412 N489 N552 N644 N687">
      <formula1>"kWh, kW, kVA"</formula1>
    </dataValidation>
    <dataValidation type="list" allowBlank="1" showInputMessage="1" showErrorMessage="1" sqref="F71:I71 F197:I197 F134:I134 F260:I260 F337:I337 F414:I414 F491:I491 F554:I554 F646:I646 F689:I689 F584:I584">
      <formula1>"Customers, Connections"</formula1>
    </dataValidation>
    <dataValidation type="list" allowBlank="1" showInputMessage="1" showErrorMessage="1" sqref="K39:K50">
      <formula1>"Actual, Forecast"</formula1>
    </dataValidation>
  </dataValidations>
  <pageMargins left="1.1417322834645669" right="0.74803149606299213" top="1.5748031496062993" bottom="0" header="0.62992125984251968" footer="0.23622047244094491"/>
  <pageSetup scale="40" fitToHeight="10" orientation="landscape" r:id="rId1"/>
  <headerFooter>
    <oddHeader>&amp;R&amp;14Toronto Hydro-Electric System Limited 
EB-2018-0165
Exhibit 3
Tab 1
Schedule 2
ORIGINAL
Page &amp;P of &amp;N</oddHeader>
  </headerFooter>
  <rowBreaks count="9" manualBreakCount="9">
    <brk id="66" max="21" man="1"/>
    <brk id="131" max="21" man="1"/>
    <brk id="194" max="21" man="1"/>
    <brk id="257" max="21" man="1"/>
    <brk id="334" max="21" man="1"/>
    <brk id="411" max="21" man="1"/>
    <brk id="488" max="21" man="1"/>
    <brk id="551" max="21" man="1"/>
    <brk id="613" max="2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1BC1FE-0B50-4C3D-A63B-B69DA8FC803D}"/>
</file>

<file path=customXml/itemProps2.xml><?xml version="1.0" encoding="utf-8"?>
<ds:datastoreItem xmlns:ds="http://schemas.openxmlformats.org/officeDocument/2006/customXml" ds:itemID="{BC2811A9-AC9E-4B35-A535-81BB5C9A6E3C}">
  <ds:schemaRefs>
    <ds:schemaRef ds:uri="http://purl.org/dc/terms/"/>
    <ds:schemaRef ds:uri="http://schemas.microsoft.com/office/2006/metadata/properties"/>
    <ds:schemaRef ds:uri="http://purl.org/dc/elements/1.1/"/>
    <ds:schemaRef ds:uri="http://schemas.microsoft.com/office/2006/documentManagement/types"/>
    <ds:schemaRef ds:uri="12f68b52-648b-46a0-8463-d3282342a499"/>
    <ds:schemaRef ds:uri="http://www.w3.org/XML/1998/namespace"/>
    <ds:schemaRef ds:uri="http://purl.org/dc/dcmitype/"/>
    <ds:schemaRef ds:uri="http://schemas.microsoft.com/office/infopath/2007/PartnerControls"/>
    <ds:schemaRef ds:uri="http://schemas.openxmlformats.org/package/2006/metadata/core-properties"/>
    <ds:schemaRef ds:uri="http://schemas.microsoft.com/sharepoint/v3/fields"/>
  </ds:schemaRefs>
</ds:datastoreItem>
</file>

<file path=customXml/itemProps3.xml><?xml version="1.0" encoding="utf-8"?>
<ds:datastoreItem xmlns:ds="http://schemas.openxmlformats.org/officeDocument/2006/customXml" ds:itemID="{9E8A9920-8FD3-492B-A92B-957A5C210B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App.2-IB_Load_Forecast_Analysis</vt:lpstr>
      <vt:lpstr>'App.2-IB_Load_Forecast_Analysis'!Print_Area</vt:lpstr>
      <vt:lpstr>'App.2-IB_Load_Forecast_Analysis'!Print_Titles</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2-IB</dc:title>
  <dc:creator>Mark Wells</dc:creator>
  <cp:lastModifiedBy>Danielle Weiss</cp:lastModifiedBy>
  <cp:lastPrinted>2018-08-14T14:38:27Z</cp:lastPrinted>
  <dcterms:created xsi:type="dcterms:W3CDTF">2018-05-25T17:31:43Z</dcterms:created>
  <dcterms:modified xsi:type="dcterms:W3CDTF">2018-09-12T16:52:02Z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