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dweiss\Desktop\OEB Appendicies\"/>
    </mc:Choice>
  </mc:AlternateContent>
  <bookViews>
    <workbookView xWindow="120" yWindow="90" windowWidth="19005" windowHeight="858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BridgeYear">'[1]LDC Info'!$E$26</definedName>
    <definedName name="EBNUMBER">'[1]LDC Info'!$E$16</definedName>
    <definedName name="_xlnm.Print_Area" localSheetId="0">Sheet1!$A$1:$F$318</definedName>
    <definedName name="RebaseYear">'[1]LDC Info'!$E$28</definedName>
    <definedName name="TestYear">'[1]LDC Info'!$E$24</definedName>
  </definedNames>
  <calcPr calcId="152511"/>
</workbook>
</file>

<file path=xl/calcChain.xml><?xml version="1.0" encoding="utf-8"?>
<calcChain xmlns="http://schemas.openxmlformats.org/spreadsheetml/2006/main">
  <c r="K300" i="1" l="1"/>
  <c r="I300" i="1"/>
  <c r="I150" i="1"/>
  <c r="I100" i="1"/>
  <c r="K100" i="1" s="1"/>
  <c r="K52" i="1"/>
  <c r="I52" i="1"/>
  <c r="K150" i="1" l="1"/>
  <c r="E199" i="1" l="1"/>
  <c r="E296" i="1" l="1"/>
  <c r="E295" i="1"/>
  <c r="E294" i="1"/>
  <c r="E292" i="1"/>
  <c r="E291" i="1"/>
  <c r="E290" i="1"/>
  <c r="E289" i="1"/>
  <c r="E288" i="1"/>
  <c r="E287" i="1"/>
  <c r="E286" i="1"/>
  <c r="E285" i="1"/>
  <c r="E284" i="1"/>
  <c r="E281" i="1"/>
  <c r="E280" i="1"/>
  <c r="E279" i="1"/>
  <c r="E278" i="1"/>
  <c r="E277" i="1"/>
  <c r="E276" i="1"/>
  <c r="E246" i="1" l="1"/>
  <c r="E245" i="1"/>
  <c r="E244" i="1"/>
  <c r="E242" i="1"/>
  <c r="E241" i="1"/>
  <c r="E240" i="1"/>
  <c r="E239" i="1"/>
  <c r="E238" i="1"/>
  <c r="E237" i="1"/>
  <c r="E236" i="1"/>
  <c r="E235" i="1"/>
  <c r="E234" i="1"/>
  <c r="E231" i="1"/>
  <c r="E230" i="1"/>
  <c r="E229" i="1"/>
  <c r="E228" i="1"/>
  <c r="E227" i="1"/>
  <c r="E226" i="1"/>
  <c r="E196" i="1" l="1"/>
  <c r="E195" i="1"/>
  <c r="E194" i="1"/>
  <c r="E192" i="1"/>
  <c r="E191" i="1"/>
  <c r="E190" i="1"/>
  <c r="E189" i="1"/>
  <c r="E188" i="1"/>
  <c r="E187" i="1"/>
  <c r="E186" i="1"/>
  <c r="E185" i="1"/>
  <c r="E184" i="1"/>
  <c r="E181" i="1"/>
  <c r="E180" i="1"/>
  <c r="E179" i="1"/>
  <c r="E178" i="1"/>
  <c r="E177" i="1"/>
  <c r="E176" i="1"/>
  <c r="G260" i="1" l="1"/>
  <c r="G261" i="1"/>
  <c r="H262" i="1"/>
  <c r="H263" i="1"/>
  <c r="H260" i="1"/>
  <c r="I26" i="1"/>
  <c r="K277" i="1"/>
  <c r="K276" i="1"/>
  <c r="J276" i="1"/>
  <c r="I277" i="1"/>
  <c r="I276" i="1"/>
  <c r="J226" i="1"/>
  <c r="K227" i="1"/>
  <c r="I226" i="1"/>
  <c r="K177" i="1"/>
  <c r="I177" i="1"/>
  <c r="I176" i="1"/>
  <c r="K127" i="1"/>
  <c r="I127" i="1"/>
  <c r="K27" i="1"/>
  <c r="I65" i="1" l="1"/>
  <c r="E65" i="1" s="1"/>
  <c r="I64" i="1"/>
  <c r="E64" i="1" s="1"/>
  <c r="I78" i="1" l="1"/>
  <c r="H261" i="1"/>
  <c r="I126" i="1"/>
  <c r="F63" i="1" l="1"/>
  <c r="E63" i="1"/>
  <c r="I77" i="1" s="1"/>
  <c r="F16" i="1" l="1"/>
  <c r="F15" i="1"/>
  <c r="G262" i="1" l="1"/>
  <c r="J15" i="1"/>
  <c r="E15" i="1" s="1"/>
  <c r="G263" i="1"/>
  <c r="J16" i="1"/>
  <c r="E16" i="1" s="1"/>
  <c r="G276" i="1"/>
  <c r="H276" i="1"/>
  <c r="G277" i="1"/>
  <c r="H277" i="1"/>
  <c r="G278" i="1"/>
  <c r="H278" i="1"/>
  <c r="G279" i="1"/>
  <c r="H279" i="1"/>
  <c r="G280" i="1"/>
  <c r="H280" i="1"/>
  <c r="G281" i="1"/>
  <c r="H281" i="1"/>
  <c r="G282" i="1"/>
  <c r="H282" i="1"/>
  <c r="G283" i="1"/>
  <c r="H283" i="1"/>
  <c r="G284" i="1"/>
  <c r="H284" i="1"/>
  <c r="G285" i="1"/>
  <c r="H285" i="1"/>
  <c r="G286" i="1"/>
  <c r="H286" i="1"/>
  <c r="G287" i="1"/>
  <c r="H287" i="1"/>
  <c r="G288" i="1"/>
  <c r="H288" i="1"/>
  <c r="G289" i="1"/>
  <c r="H289" i="1"/>
  <c r="H291" i="1"/>
  <c r="H292" i="1"/>
  <c r="H293" i="1"/>
  <c r="H294" i="1"/>
  <c r="H295" i="1"/>
  <c r="H296" i="1"/>
  <c r="H297" i="1"/>
  <c r="H298" i="1"/>
  <c r="H299" i="1"/>
  <c r="H300" i="1"/>
  <c r="H290" i="1"/>
  <c r="G293" i="1"/>
  <c r="G300" i="1"/>
  <c r="G299" i="1"/>
  <c r="G298" i="1"/>
  <c r="G297" i="1"/>
  <c r="G296" i="1"/>
  <c r="G295" i="1"/>
  <c r="G294" i="1"/>
  <c r="I27" i="1" l="1"/>
  <c r="G291" i="1"/>
  <c r="G292" i="1"/>
  <c r="G290" i="1"/>
  <c r="J176" i="1"/>
  <c r="F240" i="1" l="1"/>
  <c r="K226" i="1" l="1"/>
  <c r="I250" i="1"/>
  <c r="K250" i="1" s="1"/>
  <c r="F190" i="1"/>
  <c r="K176" i="1" l="1"/>
  <c r="I200" i="1"/>
  <c r="K200" i="1" s="1"/>
  <c r="F100" i="1"/>
  <c r="K78" i="1" s="1"/>
  <c r="E249" i="1" l="1"/>
  <c r="E248" i="1"/>
  <c r="E198" i="1"/>
  <c r="J77" i="1" l="1"/>
  <c r="I227" i="1"/>
  <c r="K26" i="1"/>
  <c r="J126" i="1"/>
  <c r="K126" i="1"/>
  <c r="J26" i="1"/>
  <c r="K77" i="1"/>
  <c r="H30" i="1" l="1"/>
  <c r="H179" i="1"/>
  <c r="H229" i="1"/>
  <c r="H80" i="1"/>
  <c r="H129" i="1"/>
</calcChain>
</file>

<file path=xl/comments1.xml><?xml version="1.0" encoding="utf-8"?>
<comments xmlns="http://schemas.openxmlformats.org/spreadsheetml/2006/main">
  <authors>
    <author>Pauline Matienzo</author>
  </authors>
  <commentList>
    <comment ref="D13" authorId="0" shapeId="0">
      <text>
        <r>
          <rPr>
            <b/>
            <sz val="8"/>
            <color indexed="81"/>
            <rFont val="Tahoma"/>
            <family val="2"/>
          </rPr>
          <t>Pauline Matienzo:</t>
        </r>
        <r>
          <rPr>
            <sz val="8"/>
            <color indexed="81"/>
            <rFont val="Tahoma"/>
            <family val="2"/>
          </rPr>
          <t xml:space="preserve">
Per narrative for internal cost allocation: 
"FES DEPARTMENT 
The allocation of fleet costs to business units is done to optimize the number of vehicles and to allocate the vehicles to either maintenance or capital projects.  The allocation is based on the number and type of vehicles.  In the case of maintenance projects, the allocation provides for a transfer of operating costs from the FES department to the business units using the service.  In the case of capital projects, the allocation provides for a transfer of operating costs to capital investment.  The allocation to capital is based on the nature of the work performed and follows THESL’s labor costing methodology.  
The costs included in the fleet allocation are mainly comprised of:  
• Fleet compensation costs; 
• Parts and material; 
• Vehicle insurance, licensing and registration; and 
• Fleet overhead.  
FES also allocates costs related to large tools and laboratory services using the same methodology.  Costs allocated to unregulated affiliates include a component for depreciation and return on assets."</t>
        </r>
      </text>
    </comment>
    <comment ref="D62" authorId="0" shapeId="0">
      <text>
        <r>
          <rPr>
            <b/>
            <sz val="8"/>
            <color indexed="81"/>
            <rFont val="Tahoma"/>
            <family val="2"/>
          </rPr>
          <t>Pauline Matienzo:</t>
        </r>
        <r>
          <rPr>
            <sz val="8"/>
            <color indexed="81"/>
            <rFont val="Tahoma"/>
            <family val="2"/>
          </rPr>
          <t xml:space="preserve">
Per narrative for internal cost allocation: 
"FES DEPARTMENT 
The allocation of fleet costs to business units is done to optimize the number of vehicles and to allocate the vehicles to either maintenance or capital projects.  The allocation is based on the number and type of vehicles.  In the case of maintenance projects, the allocation provides for a transfer of operating costs from the FES department to the business units using the service.  In the case of capital projects, the allocation provides for a transfer of operating costs to capital investment.  The allocation to capital is based on the nature of the work performed and follows THESL’s labor costing methodology.  
The costs included in the fleet allocation are mainly comprised of:  
• Fleet compensation costs; 
• Parts and material; 
• Vehicle insurance, licensing and registration; and 
• Fleet overhead.  
FES also allocates costs related to large tools and laboratory services using the same methodology.  Costs allocated to unregulated affiliates include a component for depreciation and return on assets."</t>
        </r>
      </text>
    </comment>
    <comment ref="D110" authorId="0" shapeId="0">
      <text>
        <r>
          <rPr>
            <b/>
            <sz val="8"/>
            <color indexed="81"/>
            <rFont val="Tahoma"/>
            <family val="2"/>
          </rPr>
          <t>Pauline Matienzo:</t>
        </r>
        <r>
          <rPr>
            <sz val="8"/>
            <color indexed="81"/>
            <rFont val="Tahoma"/>
            <family val="2"/>
          </rPr>
          <t xml:space="preserve">
Per narrative for internal cost allocation: 
"FES DEPARTMENT 
The allocation of fleet costs to business units is done to optimize the number of vehicles and to allocate the vehicles to either maintenance or capital projects.  The allocation is based on the number and type of vehicles.  In the case of maintenance projects, the allocation provides for a transfer of operating costs from the FES department to the business units using the service.  In the case of capital projects, the allocation provides for a transfer of operating costs to capital investment.  The allocation to capital is based on the nature of the work performed and follows THESL’s labor costing methodology.  
The costs included in the fleet allocation are mainly comprised of:  
• Fleet compensation costs; 
• Parts and material; 
• Vehicle insurance, licensing and registration; and 
• Fleet overhead.  
FES also allocates costs related to large tools and laboratory services using the same methodology.  Costs allocated to unregulated affiliates include a component for depreciation and return on assets."</t>
        </r>
      </text>
    </comment>
    <comment ref="D160" authorId="0" shapeId="0">
      <text>
        <r>
          <rPr>
            <b/>
            <sz val="8"/>
            <color indexed="81"/>
            <rFont val="Tahoma"/>
            <family val="2"/>
          </rPr>
          <t>Pauline Matienzo:</t>
        </r>
        <r>
          <rPr>
            <sz val="8"/>
            <color indexed="81"/>
            <rFont val="Tahoma"/>
            <family val="2"/>
          </rPr>
          <t xml:space="preserve">
Per narrative for internal cost allocation: 
"FES DEPARTMENT 
The allocation of fleet costs to business units is done to optimize the number of vehicles and to allocate the vehicles to either maintenance or capital projects.  The allocation is based on the number and type of vehicles.  In the case of maintenance projects, the allocation provides for a transfer of operating costs from the FES department to the business units using the service.  In the case of capital projects, the allocation provides for a transfer of operating costs to capital investment.  The allocation to capital is based on the nature of the work performed and follows THESL’s labor costing methodology.  
The costs included in the fleet allocation are mainly comprised of:  
• Fleet compensation costs; 
• Parts and material; 
• Vehicle insurance, licensing and registration; and 
• Fleet overhead.  
FES also allocates costs related to large tools and laboratory services using the same methodology.  Costs allocated to unregulated affiliates include a component for depreciation and return on assets."</t>
        </r>
      </text>
    </comment>
    <comment ref="D210" authorId="0" shapeId="0">
      <text>
        <r>
          <rPr>
            <b/>
            <sz val="8"/>
            <color indexed="81"/>
            <rFont val="Tahoma"/>
            <family val="2"/>
          </rPr>
          <t>Pauline Matienzo:</t>
        </r>
        <r>
          <rPr>
            <sz val="8"/>
            <color indexed="81"/>
            <rFont val="Tahoma"/>
            <family val="2"/>
          </rPr>
          <t xml:space="preserve">
Per narrative for internal cost allocation: 
"FES DEPARTMENT 
The allocation of fleet costs to business units is done to optimize the number of vehicles and to allocate the vehicles to either maintenance or capital projects.  The allocation is based on the number and type of vehicles.  In the case of maintenance projects, the allocation provides for a transfer of operating costs from the FES department to the business units using the service.  In the case of capital projects, the allocation provides for a transfer of operating costs to capital investment.  The allocation to capital is based on the nature of the work performed and follows THESL’s labor costing methodology.  
The costs included in the fleet allocation are mainly comprised of:  
• Fleet compensation costs; 
• Parts and material; 
• Vehicle insurance, licensing and registration; and 
• Fleet overhead.  
FES also allocates costs related to large tools and laboratory services using the same methodology.  Costs allocated to unregulated affiliates include a component for depreciation and return on assets."</t>
        </r>
      </text>
    </comment>
    <comment ref="D260" authorId="0" shapeId="0">
      <text>
        <r>
          <rPr>
            <b/>
            <sz val="8"/>
            <color indexed="81"/>
            <rFont val="Tahoma"/>
            <family val="2"/>
          </rPr>
          <t>Pauline Matienzo:</t>
        </r>
        <r>
          <rPr>
            <sz val="8"/>
            <color indexed="81"/>
            <rFont val="Tahoma"/>
            <family val="2"/>
          </rPr>
          <t xml:space="preserve">
Per narrative for internal cost allocation: 
"FES DEPARTMENT 
The allocation of fleet costs to business units is done to optimize the number of vehicles and to allocate the vehicles to either maintenance or capital projects.  The allocation is based on the number and type of vehicles.  In the case of maintenance projects, the allocation provides for a transfer of operating costs from the FES department to the business units using the service.  In the case of capital projects, the allocation provides for a transfer of operating costs to capital investment.  The allocation to capital is based on the nature of the work performed and follows THESL’s labor costing methodology.  
The costs included in the fleet allocation are mainly comprised of:  
• Fleet compensation costs; 
• Parts and material; 
• Vehicle insurance, licensing and registration; and 
• Fleet overhead.  
FES also allocates costs related to large tools and laboratory services using the same methodology.  Costs allocated to unregulated affiliates include a component for depreciation and return on assets."</t>
        </r>
      </text>
    </comment>
  </commentList>
</comments>
</file>

<file path=xl/sharedStrings.xml><?xml version="1.0" encoding="utf-8"?>
<sst xmlns="http://schemas.openxmlformats.org/spreadsheetml/2006/main" count="886" uniqueCount="63">
  <si>
    <t>Shared Services and Corporate Cost Allocation</t>
  </si>
  <si>
    <t>Year:</t>
  </si>
  <si>
    <t>Shared Services</t>
  </si>
  <si>
    <t>Name of Company</t>
  </si>
  <si>
    <t>Service Offered</t>
  </si>
  <si>
    <t>Pricing Methodology</t>
  </si>
  <si>
    <t>Price for the Service</t>
  </si>
  <si>
    <t>Cost for the Service</t>
  </si>
  <si>
    <t>From</t>
  </si>
  <si>
    <t>To</t>
  </si>
  <si>
    <t>$</t>
  </si>
  <si>
    <t>THESL</t>
  </si>
  <si>
    <t>THESI</t>
  </si>
  <si>
    <t>Market**</t>
  </si>
  <si>
    <t>** Because of cost-benefit impacts and impracticability, there was no study done to verify market amounts.</t>
  </si>
  <si>
    <t>Corporate Cost Allocation</t>
  </si>
  <si>
    <t>% of Corporate Costs Allocated</t>
  </si>
  <si>
    <t>Amount Allocated</t>
  </si>
  <si>
    <t>%</t>
  </si>
  <si>
    <t>Finance/Treasury/Insurance</t>
  </si>
  <si>
    <t>Fully allocated-cost</t>
  </si>
  <si>
    <t>EHS</t>
  </si>
  <si>
    <t>Legal</t>
  </si>
  <si>
    <t>HR&amp;OE</t>
  </si>
  <si>
    <t>Procurement</t>
  </si>
  <si>
    <t>Consolidated Billing</t>
  </si>
  <si>
    <t>IT&amp;S</t>
  </si>
  <si>
    <t>Facilities</t>
  </si>
  <si>
    <t>THESU</t>
  </si>
  <si>
    <t>THC</t>
  </si>
  <si>
    <t>Corporate Stewardship - CEO</t>
  </si>
  <si>
    <t>Corporate Governance - Board of Directors</t>
  </si>
  <si>
    <t>Finance Stewardship - CFO</t>
  </si>
  <si>
    <t>Fleet*</t>
  </si>
  <si>
    <t>Design</t>
  </si>
  <si>
    <t>* A portion of the fleet charge is allocated from THESI to THESU.</t>
  </si>
  <si>
    <t>Emergency Calls / Streetlighting Relamping</t>
  </si>
  <si>
    <t xml:space="preserve">Note: </t>
  </si>
  <si>
    <t>This appendix must be completed in relation to each service provided or received for the Historical (actuals), Bridge and Test years. The required information includes:</t>
  </si>
  <si>
    <r>
      <t xml:space="preserve">·         </t>
    </r>
    <r>
      <rPr>
        <b/>
        <i/>
        <sz val="10"/>
        <rFont val="Arial"/>
        <family val="2"/>
      </rPr>
      <t>Type of Service:</t>
    </r>
  </si>
  <si>
    <t>Services such as billing, accounting, payroll, etc.  The applicant must identify any costs related to the Board of Directors of the parent company that are allocated to the applicant.</t>
  </si>
  <si>
    <r>
      <t xml:space="preserve">·         </t>
    </r>
    <r>
      <rPr>
        <b/>
        <i/>
        <sz val="10"/>
        <rFont val="Arial"/>
        <family val="2"/>
      </rPr>
      <t>Pricing Methodology:</t>
    </r>
  </si>
  <si>
    <t>Pricing Methodology includes approaches such as cost-base, market-base, tendering, etc.  The applicant must provide evidence demonstrating the pricing methodology used.  The applicant must also provide a description of why that pricing methodology was chosen, whether or not it is in conformity with ARC, and why it is appropriate.</t>
  </si>
  <si>
    <r>
      <t xml:space="preserve">·         </t>
    </r>
    <r>
      <rPr>
        <b/>
        <i/>
        <sz val="10"/>
        <rFont val="Arial"/>
        <family val="2"/>
      </rPr>
      <t>% Allocation:</t>
    </r>
  </si>
  <si>
    <t>The applicant must provide the percentage of the costs allocated to the entity for the service being offered.  The Applicant must also provide a description of the allocator and why it is an appropriate allocator.</t>
  </si>
  <si>
    <t>TH provided</t>
  </si>
  <si>
    <t>TH received</t>
  </si>
  <si>
    <t>OEB Appendix 2-N</t>
  </si>
  <si>
    <t xml:space="preserve"> </t>
  </si>
  <si>
    <t>Billing and Settlement Services</t>
  </si>
  <si>
    <t>Office of the President</t>
  </si>
  <si>
    <t>2015 Variance</t>
  </si>
  <si>
    <t>2017 Variance</t>
  </si>
  <si>
    <t>Emergency/Field Work</t>
  </si>
  <si>
    <t>Picasso/Pan Am Games stayed in THC $3.3M</t>
  </si>
  <si>
    <t>Excluded Picasso</t>
  </si>
  <si>
    <t>Finance/Treasury</t>
  </si>
  <si>
    <t>Legal/Insurance</t>
  </si>
  <si>
    <t>Revenue Offset</t>
  </si>
  <si>
    <t>Difference due to CDM reclassed this out</t>
  </si>
  <si>
    <t>***</t>
  </si>
  <si>
    <t>***Based on time allocation of multiple functions across the organization.</t>
  </si>
  <si>
    <t>The above tables include the costs included in Toronto Hydro's OM&amp;A expenses, as per the Filing Requirement reference 2.4.3.2, Shared Services and Corporate Cost Allocation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</si>
</sst>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_(* #0.000,,_);_(* \(#0.000,,\);_(* &quot;-&quot;_);_(@_)"/>
    <numFmt numFmtId="167" formatCode="_(* #0.0000000,,_);_(* \(#0.0000000,,\);_(* &quot;-&quot;_);_(@_)"/>
  </numFmts>
  <fonts count="15" x14ac:knownFonts="1">
    <font>
      <sz val="11"/>
      <color theme="1"/>
      <name val="Calibri"/>
      <family val="2"/>
      <scheme val="minor"/>
    </font>
    <font>
      <sz val="11"/>
      <color theme="1"/>
      <name val="Calibri"/>
      <family val="2"/>
      <scheme val="minor"/>
    </font>
    <font>
      <b/>
      <sz val="10"/>
      <name val="Arial"/>
      <family val="2"/>
    </font>
    <font>
      <b/>
      <sz val="14"/>
      <name val="Arial"/>
      <family val="2"/>
    </font>
    <font>
      <u/>
      <sz val="10"/>
      <name val="Arial"/>
      <family val="2"/>
    </font>
    <font>
      <b/>
      <sz val="12"/>
      <name val="Arial"/>
      <family val="2"/>
    </font>
    <font>
      <sz val="10"/>
      <name val="Arial"/>
      <family val="2"/>
    </font>
    <font>
      <b/>
      <i/>
      <sz val="10"/>
      <name val="Arial"/>
      <family val="2"/>
    </font>
    <font>
      <sz val="12"/>
      <name val="Arial"/>
      <family val="2"/>
    </font>
    <font>
      <b/>
      <sz val="8"/>
      <color indexed="81"/>
      <name val="Tahoma"/>
      <family val="2"/>
    </font>
    <font>
      <sz val="8"/>
      <color indexed="81"/>
      <name val="Tahoma"/>
      <family val="2"/>
    </font>
    <font>
      <sz val="11"/>
      <color theme="1"/>
      <name val="Arial"/>
      <family val="2"/>
    </font>
    <font>
      <sz val="10"/>
      <color theme="1"/>
      <name val="Arial"/>
      <family val="2"/>
    </font>
    <font>
      <b/>
      <sz val="11"/>
      <name val="Arial"/>
      <family val="2"/>
    </font>
    <font>
      <sz val="1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6" fillId="0" borderId="0"/>
  </cellStyleXfs>
  <cellXfs count="78">
    <xf numFmtId="0" fontId="0" fillId="0" borderId="0" xfId="0"/>
    <xf numFmtId="0" fontId="3" fillId="0" borderId="0" xfId="0" applyFont="1" applyAlignment="1"/>
    <xf numFmtId="0" fontId="2" fillId="0" borderId="0" xfId="0" applyFont="1" applyAlignment="1">
      <alignment horizontal="right"/>
    </xf>
    <xf numFmtId="0" fontId="4" fillId="3" borderId="0" xfId="0" applyFont="1" applyFill="1"/>
    <xf numFmtId="0" fontId="2" fillId="3" borderId="7" xfId="0" applyFont="1" applyFill="1" applyBorder="1" applyAlignment="1">
      <alignment horizontal="center"/>
    </xf>
    <xf numFmtId="0" fontId="2" fillId="3" borderId="14" xfId="0" applyFont="1" applyFill="1" applyBorder="1" applyAlignment="1">
      <alignment horizontal="center"/>
    </xf>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horizontal="left" vertical="center" indent="4"/>
    </xf>
    <xf numFmtId="0" fontId="8" fillId="0" borderId="0" xfId="0" applyFont="1" applyAlignment="1">
      <alignment horizontal="left" vertical="center" indent="2"/>
    </xf>
    <xf numFmtId="0" fontId="2" fillId="0" borderId="0" xfId="0" applyFont="1" applyAlignment="1">
      <alignment horizontal="left" vertical="top" wrapText="1"/>
    </xf>
    <xf numFmtId="0" fontId="3" fillId="0" borderId="0" xfId="0" applyFont="1" applyAlignment="1">
      <alignment horizontal="center" vertical="center"/>
    </xf>
    <xf numFmtId="0" fontId="11" fillId="2" borderId="10" xfId="0" applyFont="1" applyFill="1" applyBorder="1"/>
    <xf numFmtId="0" fontId="11" fillId="2" borderId="7" xfId="0" applyFont="1" applyFill="1" applyBorder="1"/>
    <xf numFmtId="164" fontId="11" fillId="2" borderId="7" xfId="0" applyNumberFormat="1" applyFont="1" applyFill="1" applyBorder="1"/>
    <xf numFmtId="0" fontId="11" fillId="0" borderId="0" xfId="0" applyFont="1"/>
    <xf numFmtId="164" fontId="11" fillId="6" borderId="7" xfId="0" applyNumberFormat="1" applyFont="1" applyFill="1" applyBorder="1"/>
    <xf numFmtId="9" fontId="11" fillId="0" borderId="0" xfId="1" applyFont="1"/>
    <xf numFmtId="0" fontId="11" fillId="2" borderId="11" xfId="0" applyFont="1" applyFill="1" applyBorder="1"/>
    <xf numFmtId="0" fontId="11" fillId="2" borderId="12" xfId="0" applyFont="1" applyFill="1" applyBorder="1"/>
    <xf numFmtId="164" fontId="11" fillId="2" borderId="12" xfId="0" applyNumberFormat="1" applyFont="1" applyFill="1" applyBorder="1"/>
    <xf numFmtId="0" fontId="11" fillId="4" borderId="0" xfId="0" applyFont="1" applyFill="1" applyBorder="1"/>
    <xf numFmtId="0" fontId="11" fillId="4" borderId="0" xfId="0" applyFont="1" applyFill="1"/>
    <xf numFmtId="166" fontId="11" fillId="6" borderId="14" xfId="0" applyNumberFormat="1" applyFont="1" applyFill="1" applyBorder="1"/>
    <xf numFmtId="164" fontId="11" fillId="0" borderId="0" xfId="0" applyNumberFormat="1" applyFont="1"/>
    <xf numFmtId="165" fontId="11" fillId="2" borderId="7" xfId="1" applyNumberFormat="1" applyFont="1" applyFill="1" applyBorder="1"/>
    <xf numFmtId="164" fontId="11" fillId="2" borderId="14" xfId="0" applyNumberFormat="1" applyFont="1" applyFill="1" applyBorder="1"/>
    <xf numFmtId="164" fontId="11" fillId="6" borderId="14" xfId="0" applyNumberFormat="1" applyFont="1" applyFill="1" applyBorder="1"/>
    <xf numFmtId="164" fontId="11" fillId="5" borderId="14" xfId="0" applyNumberFormat="1" applyFont="1" applyFill="1" applyBorder="1"/>
    <xf numFmtId="165" fontId="11" fillId="2" borderId="5" xfId="1" applyNumberFormat="1" applyFont="1" applyFill="1" applyBorder="1"/>
    <xf numFmtId="164" fontId="11" fillId="2" borderId="15" xfId="0" applyNumberFormat="1" applyFont="1" applyFill="1" applyBorder="1"/>
    <xf numFmtId="164" fontId="11" fillId="6" borderId="15" xfId="0" applyNumberFormat="1" applyFont="1" applyFill="1" applyBorder="1"/>
    <xf numFmtId="165" fontId="11" fillId="2" borderId="12" xfId="1" applyNumberFormat="1" applyFont="1" applyFill="1" applyBorder="1"/>
    <xf numFmtId="164" fontId="11" fillId="2" borderId="16" xfId="0" applyNumberFormat="1" applyFont="1" applyFill="1" applyBorder="1"/>
    <xf numFmtId="166" fontId="11" fillId="2" borderId="14" xfId="0" applyNumberFormat="1" applyFont="1" applyFill="1" applyBorder="1"/>
    <xf numFmtId="165" fontId="11" fillId="2" borderId="7" xfId="1" applyNumberFormat="1" applyFont="1" applyFill="1" applyBorder="1" applyAlignment="1">
      <alignment horizontal="right"/>
    </xf>
    <xf numFmtId="10" fontId="11" fillId="2" borderId="7" xfId="1" applyNumberFormat="1" applyFont="1" applyFill="1" applyBorder="1"/>
    <xf numFmtId="167" fontId="11" fillId="0" borderId="0" xfId="0" applyNumberFormat="1" applyFont="1"/>
    <xf numFmtId="0" fontId="14" fillId="2" borderId="10" xfId="0" applyFont="1" applyFill="1" applyBorder="1"/>
    <xf numFmtId="0" fontId="14" fillId="2" borderId="7" xfId="0" applyFont="1" applyFill="1" applyBorder="1"/>
    <xf numFmtId="0" fontId="14" fillId="2" borderId="4" xfId="0" applyFont="1" applyFill="1" applyBorder="1"/>
    <xf numFmtId="0" fontId="14" fillId="2" borderId="5" xfId="0" applyFont="1" applyFill="1" applyBorder="1"/>
    <xf numFmtId="0" fontId="13" fillId="3" borderId="7" xfId="0" applyFont="1" applyFill="1" applyBorder="1" applyAlignment="1">
      <alignment horizontal="center"/>
    </xf>
    <xf numFmtId="0" fontId="13" fillId="3" borderId="14" xfId="0" applyFont="1" applyFill="1" applyBorder="1" applyAlignment="1">
      <alignment horizontal="center"/>
    </xf>
    <xf numFmtId="0" fontId="2" fillId="2" borderId="0" xfId="0" applyFont="1" applyFill="1"/>
    <xf numFmtId="0" fontId="13" fillId="0" borderId="0" xfId="0" applyFont="1" applyAlignment="1">
      <alignment horizontal="right"/>
    </xf>
    <xf numFmtId="0" fontId="13" fillId="2" borderId="0" xfId="0" applyFont="1" applyFill="1"/>
    <xf numFmtId="0" fontId="12" fillId="0" borderId="0" xfId="0" applyFont="1"/>
    <xf numFmtId="0" fontId="12" fillId="4" borderId="0" xfId="0" applyFont="1" applyFill="1" applyBorder="1"/>
    <xf numFmtId="0" fontId="13" fillId="3" borderId="13" xfId="0" applyFont="1" applyFill="1" applyBorder="1" applyAlignment="1">
      <alignment horizontal="center" wrapText="1"/>
    </xf>
    <xf numFmtId="0" fontId="13" fillId="3" borderId="14" xfId="0" applyFont="1" applyFill="1" applyBorder="1" applyAlignment="1">
      <alignment horizontal="center" wrapText="1"/>
    </xf>
    <xf numFmtId="0" fontId="13" fillId="3" borderId="10" xfId="0" applyFont="1" applyFill="1" applyBorder="1" applyAlignment="1"/>
    <xf numFmtId="0" fontId="11" fillId="3" borderId="10" xfId="0" applyFont="1" applyFill="1" applyBorder="1" applyAlignment="1"/>
    <xf numFmtId="0" fontId="13" fillId="3" borderId="7" xfId="0" applyFont="1" applyFill="1" applyBorder="1" applyAlignment="1"/>
    <xf numFmtId="0" fontId="11" fillId="3" borderId="7" xfId="0" applyFont="1" applyFill="1" applyBorder="1" applyAlignment="1"/>
    <xf numFmtId="0" fontId="13" fillId="3" borderId="1" xfId="0" applyFont="1" applyFill="1" applyBorder="1" applyAlignment="1">
      <alignment horizontal="center"/>
    </xf>
    <xf numFmtId="0" fontId="13" fillId="3" borderId="2" xfId="0" applyFont="1" applyFill="1" applyBorder="1" applyAlignment="1">
      <alignment horizontal="center"/>
    </xf>
    <xf numFmtId="0" fontId="13" fillId="3" borderId="3"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3" fillId="3" borderId="2" xfId="0" applyFont="1" applyFill="1" applyBorder="1" applyAlignment="1">
      <alignment horizontal="center" wrapText="1"/>
    </xf>
    <xf numFmtId="0" fontId="13" fillId="3" borderId="7" xfId="0" applyFont="1" applyFill="1" applyBorder="1" applyAlignment="1">
      <alignment horizontal="center" wrapText="1"/>
    </xf>
    <xf numFmtId="0" fontId="13" fillId="3" borderId="4" xfId="0" applyFont="1" applyFill="1" applyBorder="1" applyAlignment="1"/>
    <xf numFmtId="0" fontId="11" fillId="3" borderId="8" xfId="0" applyFont="1" applyFill="1" applyBorder="1" applyAlignment="1"/>
    <xf numFmtId="0" fontId="13" fillId="3" borderId="5" xfId="0" applyFont="1" applyFill="1" applyBorder="1" applyAlignment="1"/>
    <xf numFmtId="0" fontId="11" fillId="3" borderId="9" xfId="0" applyFont="1" applyFill="1" applyBorder="1" applyAlignment="1"/>
    <xf numFmtId="0" fontId="2" fillId="0" borderId="0" xfId="0" applyFont="1" applyAlignment="1">
      <alignment horizontal="left" vertical="top" wrapText="1"/>
    </xf>
    <xf numFmtId="0" fontId="2" fillId="0" borderId="0" xfId="0" applyFont="1" applyAlignment="1">
      <alignment horizontal="left" vertical="center" wrapText="1" indent="4"/>
    </xf>
    <xf numFmtId="0" fontId="11" fillId="0" borderId="0" xfId="0" applyFont="1" applyAlignment="1">
      <alignment horizontal="left" wrapText="1" indent="4"/>
    </xf>
    <xf numFmtId="0" fontId="2" fillId="3" borderId="2" xfId="0" applyFont="1" applyFill="1" applyBorder="1" applyAlignment="1">
      <alignment horizontal="center" wrapText="1"/>
    </xf>
    <xf numFmtId="0" fontId="2" fillId="3" borderId="7" xfId="0" applyFont="1" applyFill="1" applyBorder="1" applyAlignment="1">
      <alignment horizontal="center" wrapText="1"/>
    </xf>
    <xf numFmtId="0" fontId="5" fillId="0" borderId="0" xfId="0" applyFont="1" applyAlignment="1">
      <alignment horizontal="center"/>
    </xf>
    <xf numFmtId="0" fontId="13" fillId="3" borderId="2"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2" fillId="3" borderId="13" xfId="0" applyFont="1" applyFill="1" applyBorder="1" applyAlignment="1">
      <alignment horizontal="center" wrapText="1"/>
    </xf>
    <xf numFmtId="0" fontId="2" fillId="3" borderId="14" xfId="0" applyFont="1" applyFill="1" applyBorder="1" applyAlignment="1">
      <alignment horizontal="center" wrapText="1"/>
    </xf>
    <xf numFmtId="0" fontId="3" fillId="0" borderId="0" xfId="0" applyFont="1" applyAlignment="1">
      <alignment horizontal="center" vertical="center"/>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hydro.torontohydro.com/pw_working/pmatienz/d0147436/Filing_Requirements_Chapter2_Appendices_f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rontohydro.com\YDrive\Finance\RC1349\RC%20Access\FPA\2018\CIR\Shared%20Services\Shared%20Services%20(D2%20to%20D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rontohydro.com\YDrive\Finance\RC1349\RC%20Access\FPA\2018\CIR\Shared%20Services\Eliminations_STL%20DEC%202016_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orontohydro.com\YDrive\Finance\RC1349\RC%20Access\FPA\2018\CIR\Shared%20Services\2016%20Actual%20True%20Up%20THC%20Shared%20Services%202017-01-13%201545H%20Exclude%20Picasso%20w%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rontohydro.com\YDrive\Finance\RC1349\RC%20Access\FPA\2018\CIR\Shared%20Services\2017%20Actual%20True%20Up%20THESL%20Shared%20Services%202018-02-02%201500H%20w%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yhydro.torontohydro.com/THESL/Finance/Internal/Activities%20and%20Projects/2014/2014-00%20CIR%20Application/Shared%20Services/Narratives/SS%20Models%20With%20percentag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orontohydro.com\YDrive\Finance\RC1349\RC%20Access\FPA\2018\CIR\Shared%20Services\2018%20Budget%20THC%20Shared%20Services%202017-10-17%201544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rontohydro.com\YDrive\Finance\RC1349\RC%20Access\FPA\2018\CIR\Shared%20Services\2019%20Budget%20THESL%20Shared%20Services%202017-11-17%201617H%20w%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orontohydro.com\YDrive\Finance\RC1349\RC%20Access\FPA\2018\CIR\Shared%20Services\2020%20Budget%20THESL%20Shared%20Services%202018-03-22%201049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row r="26">
          <cell r="E26">
            <v>2013</v>
          </cell>
        </row>
        <row r="28">
          <cell r="E28">
            <v>2009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by GL period"/>
    </sheetNames>
    <sheetDataSet>
      <sheetData sheetId="0">
        <row r="5">
          <cell r="F5">
            <v>38974.350000000035</v>
          </cell>
        </row>
        <row r="6">
          <cell r="F6">
            <v>1590700.0400000317</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 Entry DB"/>
      <sheetName val="Interco DB elim"/>
      <sheetName val="Elim Entry MSFee"/>
    </sheetNames>
    <sheetDataSet>
      <sheetData sheetId="0">
        <row r="7">
          <cell r="G7">
            <v>224224.65999999997</v>
          </cell>
        </row>
        <row r="10">
          <cell r="G10">
            <v>235190.54000000007</v>
          </cell>
        </row>
        <row r="23">
          <cell r="K23">
            <v>193520.82</v>
          </cell>
        </row>
        <row r="26">
          <cell r="K26">
            <v>187418.29</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C SS Cost Allocation"/>
      <sheetName val="THC"/>
    </sheetNames>
    <sheetDataSet>
      <sheetData sheetId="0">
        <row r="35">
          <cell r="L35">
            <v>16025</v>
          </cell>
        </row>
        <row r="36">
          <cell r="L36">
            <v>2799.9541999999997</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SL Sold to Affiliates"/>
      <sheetName val="Outstanding list"/>
      <sheetName val="THESL SS Cost Alloc Model "/>
      <sheetName val="2017 SS Entry"/>
      <sheetName val="SS - ALL"/>
      <sheetName val="SS D1 to D8"/>
      <sheetName val="SS D1 to D2"/>
      <sheetName val="SS D1 and D5"/>
      <sheetName val="SS - D5 to D2"/>
      <sheetName val="SS - D1 to Reg STL in D1"/>
      <sheetName val="SS - D1 Cost to Affl Reclass"/>
      <sheetName val="Inventory Master List"/>
      <sheetName val="THESI to City of Toronto"/>
      <sheetName val="2012 SS Causal"/>
      <sheetName val="IJ JRNL LOAD"/>
      <sheetName val="THESL Sold to Affiliates Flow"/>
      <sheetName val="2012 THESL SS Cost Alloc Model "/>
      <sheetName val="2011 THESL SS Cost Alloc Model "/>
      <sheetName val="Causal 13 vs 12"/>
      <sheetName val="Causal 13 vs 11"/>
      <sheetName val="Insurance "/>
      <sheetName val="Headcount"/>
      <sheetName val="District 8 split"/>
      <sheetName val="AP"/>
      <sheetName val="AP D8 split - SUPERCEDED"/>
      <sheetName val="2011 Actuals THESL SS Cost "/>
      <sheetName val="i District 8 revised w. 2012"/>
      <sheetName val="2012 STL employees email"/>
      <sheetName val="VL 2014B Analysis"/>
      <sheetName val="VL 2012 - REVISED"/>
      <sheetName val="i District 8 revised w. 2013"/>
      <sheetName val="i District 8 revised w. 2014"/>
      <sheetName val="i District 8 revised 2011"/>
      <sheetName val="RC 1340 split - superceded"/>
      <sheetName val="2012 AP stats used for 2013"/>
      <sheetName val="2011 actuals AP stats"/>
      <sheetName val="Accounting"/>
      <sheetName val="Accounting Alloc"/>
      <sheetName val="2015 D8 split"/>
      <sheetName val="email 2012 RC1342, 1343, 1344"/>
      <sheetName val="2014 AC &amp; FB Teams for 2015"/>
      <sheetName val="email RC1330 - Tax"/>
      <sheetName val="email 2012 CAS team"/>
      <sheetName val="Communications"/>
      <sheetName val="Communications Alloc"/>
      <sheetName val="EHS"/>
      <sheetName val="EHS Alloc"/>
      <sheetName val="IT"/>
      <sheetName val="IT Charges"/>
      <sheetName val="2013 Legal estimate support doc"/>
      <sheetName val="Legal supporting doc 2011"/>
      <sheetName val="i legal alloc"/>
      <sheetName val="OLD legal bud 2012"/>
      <sheetName val="OLD 2012 legal RC 1201 and 1211"/>
      <sheetName val="Street lighting allocation 2012"/>
      <sheetName val="Legal Alloc"/>
      <sheetName val="Legal Table"/>
      <sheetName val="Legal Other EEs"/>
      <sheetName val="Legal"/>
      <sheetName val="HR&amp;OE"/>
      <sheetName val="HR&amp;OE Alloc"/>
      <sheetName val="2013 HR&amp;OE email"/>
      <sheetName val="Rates and Reg"/>
      <sheetName val="Rates and Reg table"/>
      <sheetName val="Rates &amp; Reg Alloc"/>
      <sheetName val="OLD treasury personel split"/>
      <sheetName val="OLD Treasury insurance"/>
      <sheetName val="Acquisition &amp; Facilities"/>
      <sheetName val="A&amp;F PO Count"/>
      <sheetName val="STL OpExCapEx"/>
      <sheetName val="2013 Procurement budget"/>
      <sheetName val="2011 Actuals procurement"/>
      <sheetName val="OLD procurement 2012"/>
      <sheetName val="Occupancy Charges"/>
      <sheetName val="2013 IT &amp; Occupancy"/>
      <sheetName val="CS"/>
      <sheetName val="CS alloc"/>
      <sheetName val="i Accounting split"/>
      <sheetName val="i AP stats"/>
      <sheetName val="2012 IT Charges SMV_RC"/>
      <sheetName val="2012 IT &amp; Occupancy Charges"/>
      <sheetName val="OLD 2012 Email IT"/>
      <sheetName val="2012 Conbill email"/>
    </sheetNames>
    <sheetDataSet>
      <sheetData sheetId="0" refreshError="1"/>
      <sheetData sheetId="1" refreshError="1"/>
      <sheetData sheetId="2">
        <row r="28">
          <cell r="AC28">
            <v>4.26304137263155E-2</v>
          </cell>
          <cell r="AD28">
            <v>2.619368479655531E-2</v>
          </cell>
          <cell r="AE28">
            <v>2.2764641851631715E-2</v>
          </cell>
        </row>
        <row r="39">
          <cell r="AE39">
            <v>3.3321493097985457E-3</v>
          </cell>
        </row>
        <row r="40">
          <cell r="AC40">
            <v>6.3148883236102986E-3</v>
          </cell>
          <cell r="AD40">
            <v>3.1574112921009664E-4</v>
          </cell>
        </row>
        <row r="51">
          <cell r="AC51">
            <v>1.9486271460363542E-2</v>
          </cell>
          <cell r="AD51">
            <v>0.14006098550014442</v>
          </cell>
          <cell r="AE51">
            <v>5.7205524688311186E-2</v>
          </cell>
        </row>
        <row r="59">
          <cell r="AC59">
            <v>1.5337634803230986E-2</v>
          </cell>
          <cell r="AD59">
            <v>2.4894113163692498E-3</v>
          </cell>
          <cell r="AE59">
            <v>0</v>
          </cell>
        </row>
        <row r="67">
          <cell r="AC67">
            <v>5.644654088050316E-2</v>
          </cell>
          <cell r="AD67">
            <v>2.0440251572327048E-3</v>
          </cell>
          <cell r="AE67">
            <v>1.1443315253035399E-2</v>
          </cell>
        </row>
        <row r="69">
          <cell r="AC69">
            <v>2.3082994679777313E-2</v>
          </cell>
          <cell r="AD69">
            <v>9.5186726843194281E-3</v>
          </cell>
        </row>
        <row r="71">
          <cell r="AE71">
            <v>4.9665619009545615E-2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ATHESL SS Cost Alloc Model "/>
      <sheetName val="2011 THESL 1345 6000 1212"/>
      <sheetName val="2015 THESL SS Cost Alloc Model "/>
      <sheetName val="THC SS Cost Allocation Model 15"/>
      <sheetName val="THC SS Cost Allocation Model 11"/>
      <sheetName val="THC 2011"/>
      <sheetName val="2012 THESL SS Cost Alloc Model "/>
      <sheetName val="2012 THESL 6000 "/>
      <sheetName val="THC SS Cost Alloc ACTUAL 12"/>
      <sheetName val="THC 2012"/>
      <sheetName val="2013 THESL SS Cost Alloc Model "/>
      <sheetName val="THC SS Cost Allocation Model 13"/>
      <sheetName val="THC 2013"/>
      <sheetName val="2014FTHESL SS Cost Alloc Model "/>
      <sheetName val="THC SS Cost Allocation Model 14"/>
      <sheetName val="IT&amp;S"/>
      <sheetName val="Occupancy"/>
    </sheetNames>
    <sheetDataSet>
      <sheetData sheetId="0">
        <row r="20">
          <cell r="Q20">
            <v>466778.59636997263</v>
          </cell>
        </row>
      </sheetData>
      <sheetData sheetId="1" refreshError="1"/>
      <sheetData sheetId="2">
        <row r="21">
          <cell r="P21">
            <v>366324.36195587134</v>
          </cell>
        </row>
      </sheetData>
      <sheetData sheetId="3">
        <row r="34">
          <cell r="K34">
            <v>2870140.3719467754</v>
          </cell>
        </row>
        <row r="59">
          <cell r="K59">
            <v>0.9</v>
          </cell>
        </row>
        <row r="60">
          <cell r="K60">
            <v>0.95</v>
          </cell>
        </row>
      </sheetData>
      <sheetData sheetId="4">
        <row r="34">
          <cell r="L34">
            <v>95219.563333333339</v>
          </cell>
        </row>
      </sheetData>
      <sheetData sheetId="5" refreshError="1"/>
      <sheetData sheetId="6">
        <row r="20">
          <cell r="P20">
            <v>318178.92125439632</v>
          </cell>
        </row>
      </sheetData>
      <sheetData sheetId="7" refreshError="1"/>
      <sheetData sheetId="8">
        <row r="34">
          <cell r="L34">
            <v>15462.5</v>
          </cell>
        </row>
      </sheetData>
      <sheetData sheetId="9" refreshError="1"/>
      <sheetData sheetId="10">
        <row r="21">
          <cell r="P21">
            <v>355201.16163132491</v>
          </cell>
        </row>
      </sheetData>
      <sheetData sheetId="11">
        <row r="33">
          <cell r="K33">
            <v>2664292.3052323433</v>
          </cell>
        </row>
      </sheetData>
      <sheetData sheetId="12" refreshError="1"/>
      <sheetData sheetId="13">
        <row r="21">
          <cell r="P21">
            <v>466976.17245902924</v>
          </cell>
        </row>
      </sheetData>
      <sheetData sheetId="14">
        <row r="34">
          <cell r="K34">
            <v>2747668.0237856181</v>
          </cell>
        </row>
        <row r="59">
          <cell r="K59">
            <v>0.9</v>
          </cell>
        </row>
      </sheetData>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C SS Cost Allocation"/>
      <sheetName val="THC"/>
    </sheetNames>
    <sheetDataSet>
      <sheetData sheetId="0">
        <row r="34">
          <cell r="P34">
            <v>0.50225340721393386</v>
          </cell>
        </row>
        <row r="39">
          <cell r="P39">
            <v>0.95000000000000007</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SL Sold to Affiliates"/>
      <sheetName val="Outstanding list"/>
      <sheetName val="THESL SS Cost Alloc Model "/>
      <sheetName val="SS ENTRY"/>
      <sheetName val="IJ JRNL LOAD"/>
      <sheetName val="District 8 split"/>
      <sheetName val="SS - ALL"/>
      <sheetName val="SS D1 to D8"/>
      <sheetName val="SS D1 to D2"/>
      <sheetName val="SS D1 and D5"/>
      <sheetName val="SS - D5 to D2"/>
      <sheetName val="SS - D1 to Reg STL in D1"/>
      <sheetName val="SS - D1 Cost to Affl Reclass"/>
      <sheetName val="Inventory Master List"/>
      <sheetName val="THESI to City of Toronto"/>
      <sheetName val="2012 SS Causal"/>
      <sheetName val="THESL Sold to Affiliates Flow"/>
      <sheetName val="2012 THESL SS Cost Alloc Model "/>
      <sheetName val="2011 THESL SS Cost Alloc Model "/>
      <sheetName val="Causal 13 vs 12"/>
      <sheetName val="Causal 13 vs 11"/>
      <sheetName val="Insurance "/>
      <sheetName val="Headcount"/>
      <sheetName val="AP"/>
      <sheetName val="AP D8 split - SUPERCEDED"/>
      <sheetName val="2011 Actuals THESL SS Cost "/>
      <sheetName val="i District 8 revised w. 2012"/>
      <sheetName val="2012 STL employees email"/>
      <sheetName val="VL 2014B Analysis"/>
      <sheetName val="VL 2012 - REVISED"/>
      <sheetName val="i District 8 revised w. 2013"/>
      <sheetName val="i District 8 revised w. 2014"/>
      <sheetName val="i District 8 revised 2011"/>
      <sheetName val="RC 1340 split - superceded"/>
      <sheetName val="2012 AP stats used for 2013"/>
      <sheetName val="2011 actuals AP stats"/>
      <sheetName val="Accounting"/>
      <sheetName val="Accounting Alloc"/>
      <sheetName val="2015 D8 split"/>
      <sheetName val="email 2012 RC1342, 1343, 1344"/>
      <sheetName val="2014 AC &amp; FB Teams for 2015"/>
      <sheetName val="email RC1330 - Tax"/>
      <sheetName val="email 2012 CAS team"/>
      <sheetName val="Communications"/>
      <sheetName val="Communications Alloc"/>
      <sheetName val="EHS"/>
      <sheetName val="EHS Alloc"/>
      <sheetName val="RC 6000 email"/>
      <sheetName val="IT"/>
      <sheetName val="IT Charges"/>
      <sheetName val="Legal Table"/>
      <sheetName val="Legal Alloc"/>
      <sheetName val="2013 Legal estimate support doc"/>
      <sheetName val="Legal supporting doc 2011"/>
      <sheetName val="i legal alloc"/>
      <sheetName val="OLD legal bud 2012"/>
      <sheetName val="OLD 2012 legal RC 1201 and 1211"/>
      <sheetName val="Legal Other EEs"/>
      <sheetName val="Legal"/>
      <sheetName val="Street lighting allocation 2012"/>
      <sheetName val="HR&amp;OE"/>
      <sheetName val="HR&amp;OE Alloc"/>
      <sheetName val="2013 HR&amp;OE email"/>
      <sheetName val="Rates and Reg"/>
      <sheetName val="Rates and Reg table"/>
      <sheetName val="Rates &amp; Reg Alloc"/>
      <sheetName val="OLD treasury personel split"/>
      <sheetName val="OLD Treasury insurance"/>
      <sheetName val="Acquisition &amp; Facilities"/>
      <sheetName val="A&amp;F PO Count"/>
      <sheetName val="2013 Procurement budget"/>
      <sheetName val="2011 Actuals procurement"/>
      <sheetName val="OLD procurement 2012"/>
      <sheetName val="Occupancy Charges"/>
      <sheetName val="2013 IT &amp; Occupancy"/>
      <sheetName val="CS"/>
      <sheetName val="CS alloc"/>
      <sheetName val="i Accounting split"/>
      <sheetName val="i AP stats"/>
      <sheetName val="2012 IT Charges SMV_RC"/>
      <sheetName val="2012 IT &amp; Occupancy Charges"/>
      <sheetName val="OLD 2012 Email IT"/>
      <sheetName val="2012 Conbill email"/>
    </sheetNames>
    <sheetDataSet>
      <sheetData sheetId="0"/>
      <sheetData sheetId="1"/>
      <sheetData sheetId="2">
        <row r="28">
          <cell r="AC28">
            <v>1.9083328761172951E-2</v>
          </cell>
          <cell r="AD28">
            <v>5.9115750181752233E-2</v>
          </cell>
          <cell r="AE28">
            <v>2.1852917508072143E-2</v>
          </cell>
        </row>
        <row r="39">
          <cell r="AE39">
            <v>3.0780020754889175E-3</v>
          </cell>
        </row>
        <row r="40">
          <cell r="AC40">
            <v>8.1550319162745997E-3</v>
          </cell>
          <cell r="AD40">
            <v>3.4628870138098773E-4</v>
          </cell>
        </row>
        <row r="50">
          <cell r="AC50">
            <v>1.0586894062580756E-2</v>
          </cell>
          <cell r="AD50">
            <v>0.15444534780590488</v>
          </cell>
          <cell r="AE50">
            <v>5.7951308586251769E-2</v>
          </cell>
        </row>
        <row r="58">
          <cell r="AC58">
            <v>2.6568330676754178E-2</v>
          </cell>
          <cell r="AD58">
            <v>5.7147833470220133E-4</v>
          </cell>
          <cell r="AE58">
            <v>9.7167942690065089E-3</v>
          </cell>
        </row>
        <row r="66">
          <cell r="AC66">
            <v>3.7021146184492801E-2</v>
          </cell>
          <cell r="AD66">
            <v>2.5130248237817962E-3</v>
          </cell>
          <cell r="AE66">
            <v>1.3186855045485923E-2</v>
          </cell>
        </row>
        <row r="68">
          <cell r="AC68">
            <v>1.2501325908765336E-2</v>
          </cell>
          <cell r="AD68">
            <v>1.360958755503228E-2</v>
          </cell>
        </row>
        <row r="70">
          <cell r="AE70">
            <v>5.2670448081029136E-2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SL Sold to Affiliates"/>
      <sheetName val="Outstanding list"/>
      <sheetName val="THESL SS Cost Alloc Model "/>
      <sheetName val="SS ENTRY"/>
      <sheetName val="THESI to City of Toronto"/>
      <sheetName val="2012 SS Causal"/>
      <sheetName val="THESL Sold to Affiliates Flow"/>
      <sheetName val="2012 THESL SS Cost Alloc Model "/>
      <sheetName val="2011 THESL SS Cost Alloc Model "/>
      <sheetName val="Causal 13 vs 12"/>
      <sheetName val="Causal 13 vs 11"/>
      <sheetName val="AP D8 split - SUPERCEDED"/>
      <sheetName val="2011 Actuals THESL SS Cost "/>
      <sheetName val="i District 8 revised w. 2012"/>
      <sheetName val="2012 STL employees email"/>
      <sheetName val="VL 2014B Analysis"/>
      <sheetName val="VL 2012 - REVISED"/>
      <sheetName val="i District 8 revised w. 2013"/>
      <sheetName val="i District 8 revised w. 2014"/>
      <sheetName val="i District 8 revised 2011"/>
      <sheetName val="RC 1340 split - superceded"/>
      <sheetName val="2012 AP stats used for 2013"/>
      <sheetName val="2011 actuals AP stats"/>
      <sheetName val="2015 D8 split"/>
      <sheetName val="email 2012 RC1342, 1343, 1344"/>
      <sheetName val="2014 AC &amp; FB Teams for 2015"/>
      <sheetName val="email RC1330 - Tax"/>
      <sheetName val="email 2012 CAS team"/>
      <sheetName val="2013 Legal estimate support doc"/>
      <sheetName val="Legal supporting doc 2011"/>
      <sheetName val="i legal alloc"/>
      <sheetName val="OLD legal bud 2012"/>
      <sheetName val="OLD 2012 legal RC 1201 and 1211"/>
      <sheetName val="Street lighting allocation 2012"/>
      <sheetName val="OLD treasury personel split"/>
      <sheetName val="OLD Treasury insurance"/>
      <sheetName val="2013 Procurement budget"/>
      <sheetName val="2011 Actuals procurement"/>
      <sheetName val="OLD procurement 2012"/>
      <sheetName val="2013 IT &amp; Occupancy"/>
      <sheetName val="i Accounting split"/>
      <sheetName val="i AP stats"/>
      <sheetName val="2012 IT Charges SMV_RC"/>
      <sheetName val="2012 IT &amp; Occupancy Charges"/>
      <sheetName val="OLD 2012 Email IT"/>
      <sheetName val="2012 Conbill email"/>
    </sheetNames>
    <sheetDataSet>
      <sheetData sheetId="0" refreshError="1"/>
      <sheetData sheetId="1" refreshError="1"/>
      <sheetData sheetId="2">
        <row r="28">
          <cell r="AC28">
            <v>1.9466106247441609E-2</v>
          </cell>
          <cell r="AD28">
            <v>5.5967075397216758E-2</v>
          </cell>
          <cell r="AE28">
            <v>2.2282822733532996E-2</v>
          </cell>
        </row>
        <row r="39">
          <cell r="AE39">
            <v>2.6521192013794614E-3</v>
          </cell>
        </row>
        <row r="40">
          <cell r="AC40">
            <v>8.1045164758992896E-3</v>
          </cell>
          <cell r="AD40">
            <v>3.4123996218857818E-4</v>
          </cell>
        </row>
        <row r="50">
          <cell r="AC50">
            <v>1.0596648366522259E-2</v>
          </cell>
          <cell r="AD50">
            <v>0.15444150319126734</v>
          </cell>
          <cell r="AE50">
            <v>5.8430400667523127E-2</v>
          </cell>
        </row>
        <row r="58">
          <cell r="AC58">
            <v>2.6610160534171839E-2</v>
          </cell>
          <cell r="AD58">
            <v>5.7165829585694176E-4</v>
          </cell>
          <cell r="AE58">
            <v>9.1467531433901458E-3</v>
          </cell>
        </row>
        <row r="66">
          <cell r="AC66">
            <v>3.7021146184492801E-2</v>
          </cell>
          <cell r="AD66">
            <v>2.5130248237817958E-3</v>
          </cell>
          <cell r="AE66">
            <v>1.3186855045485921E-2</v>
          </cell>
        </row>
        <row r="68">
          <cell r="AD68">
            <v>1.3609117673071746E-2</v>
          </cell>
        </row>
        <row r="70">
          <cell r="AE70">
            <v>5.3993171812363926E-2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16"/>
  <sheetViews>
    <sheetView tabSelected="1" view="pageBreakPreview" zoomScale="90" zoomScaleNormal="100" zoomScaleSheetLayoutView="90" zoomScalePageLayoutView="60" workbookViewId="0">
      <selection activeCell="A311" sqref="A311:F311"/>
    </sheetView>
  </sheetViews>
  <sheetFormatPr defaultColWidth="9.140625" defaultRowHeight="14.25" x14ac:dyDescent="0.2"/>
  <cols>
    <col min="1" max="2" width="10.5703125" style="15" customWidth="1"/>
    <col min="3" max="3" width="42.140625" style="15" customWidth="1"/>
    <col min="4" max="4" width="18.85546875" style="15" customWidth="1"/>
    <col min="5" max="5" width="16" style="15" customWidth="1"/>
    <col min="6" max="6" width="12.5703125" style="15" customWidth="1"/>
    <col min="7" max="8" width="13.7109375" style="15" customWidth="1"/>
    <col min="9" max="9" width="13.85546875" style="15" bestFit="1" customWidth="1"/>
    <col min="10" max="10" width="14" style="15" bestFit="1" customWidth="1"/>
    <col min="11" max="11" width="13.28515625" style="15" bestFit="1" customWidth="1"/>
    <col min="12" max="16384" width="9.140625" style="15"/>
  </cols>
  <sheetData>
    <row r="1" spans="1:10" ht="17.45" x14ac:dyDescent="0.3">
      <c r="A1" s="77" t="s">
        <v>47</v>
      </c>
      <c r="B1" s="77"/>
      <c r="C1" s="77"/>
      <c r="D1" s="77"/>
      <c r="E1" s="77"/>
      <c r="F1" s="77"/>
      <c r="G1" s="1"/>
      <c r="H1" s="1"/>
    </row>
    <row r="2" spans="1:10" ht="17.45" x14ac:dyDescent="0.3">
      <c r="A2" s="77" t="s">
        <v>0</v>
      </c>
      <c r="B2" s="77"/>
      <c r="C2" s="77"/>
      <c r="D2" s="77"/>
      <c r="E2" s="77"/>
      <c r="F2" s="77"/>
      <c r="G2" s="1"/>
      <c r="H2" s="1"/>
    </row>
    <row r="3" spans="1:10" ht="17.45" x14ac:dyDescent="0.3">
      <c r="A3" s="11"/>
      <c r="B3" s="11"/>
      <c r="C3" s="11"/>
      <c r="D3" s="11"/>
      <c r="E3" s="11"/>
      <c r="F3" s="11"/>
      <c r="G3" s="1"/>
      <c r="H3" s="1"/>
    </row>
    <row r="4" spans="1:10" ht="17.45" x14ac:dyDescent="0.3">
      <c r="A4" s="11"/>
      <c r="B4" s="11"/>
      <c r="C4" s="11"/>
      <c r="D4" s="11"/>
      <c r="E4" s="11"/>
      <c r="F4" s="11"/>
      <c r="G4" s="1"/>
      <c r="H4" s="1"/>
    </row>
    <row r="6" spans="1:10" ht="13.9" x14ac:dyDescent="0.25">
      <c r="A6" s="15" t="s">
        <v>48</v>
      </c>
      <c r="B6" s="2" t="s">
        <v>1</v>
      </c>
      <c r="C6" s="44">
        <v>2015</v>
      </c>
    </row>
    <row r="7" spans="1:10" ht="13.9" x14ac:dyDescent="0.25">
      <c r="C7" s="2"/>
      <c r="D7" s="3"/>
    </row>
    <row r="8" spans="1:10" ht="15.6" x14ac:dyDescent="0.3">
      <c r="A8" s="71" t="s">
        <v>2</v>
      </c>
      <c r="B8" s="71"/>
      <c r="C8" s="71"/>
      <c r="D8" s="71"/>
      <c r="E8" s="71"/>
      <c r="F8" s="71"/>
    </row>
    <row r="9" spans="1:10" ht="14.45" thickBot="1" x14ac:dyDescent="0.3"/>
    <row r="10" spans="1:10" ht="13.5" customHeight="1" x14ac:dyDescent="0.25">
      <c r="A10" s="55" t="s">
        <v>3</v>
      </c>
      <c r="B10" s="56"/>
      <c r="C10" s="57" t="s">
        <v>4</v>
      </c>
      <c r="D10" s="57" t="s">
        <v>5</v>
      </c>
      <c r="E10" s="60" t="s">
        <v>6</v>
      </c>
      <c r="F10" s="60" t="s">
        <v>7</v>
      </c>
      <c r="G10" s="69"/>
      <c r="H10" s="69"/>
    </row>
    <row r="11" spans="1:10" ht="17.25" customHeight="1" x14ac:dyDescent="0.2">
      <c r="A11" s="62" t="s">
        <v>8</v>
      </c>
      <c r="B11" s="64" t="s">
        <v>9</v>
      </c>
      <c r="C11" s="58"/>
      <c r="D11" s="58"/>
      <c r="E11" s="61"/>
      <c r="F11" s="61"/>
      <c r="G11" s="70"/>
      <c r="H11" s="70"/>
    </row>
    <row r="12" spans="1:10" ht="15" x14ac:dyDescent="0.25">
      <c r="A12" s="63"/>
      <c r="B12" s="65"/>
      <c r="C12" s="59"/>
      <c r="D12" s="59"/>
      <c r="E12" s="42" t="s">
        <v>10</v>
      </c>
      <c r="F12" s="42" t="s">
        <v>10</v>
      </c>
      <c r="G12" s="4"/>
      <c r="H12" s="4"/>
    </row>
    <row r="13" spans="1:10" ht="13.9" x14ac:dyDescent="0.25">
      <c r="A13" s="12" t="s">
        <v>11</v>
      </c>
      <c r="B13" s="13" t="s">
        <v>12</v>
      </c>
      <c r="C13" s="13" t="s">
        <v>33</v>
      </c>
      <c r="D13" s="13" t="s">
        <v>20</v>
      </c>
      <c r="E13" s="14">
        <v>377561.02</v>
      </c>
      <c r="F13" s="14">
        <v>377561.02</v>
      </c>
      <c r="G13" s="14"/>
      <c r="H13" s="14"/>
    </row>
    <row r="14" spans="1:10" ht="13.9" x14ac:dyDescent="0.25">
      <c r="A14" s="12" t="s">
        <v>11</v>
      </c>
      <c r="B14" s="13" t="s">
        <v>12</v>
      </c>
      <c r="C14" s="13" t="s">
        <v>36</v>
      </c>
      <c r="D14" s="13" t="s">
        <v>13</v>
      </c>
      <c r="E14" s="14">
        <v>520677.84</v>
      </c>
      <c r="F14" s="14">
        <v>476269.67</v>
      </c>
      <c r="G14" s="14"/>
      <c r="H14" s="14"/>
    </row>
    <row r="15" spans="1:10" ht="13.9" x14ac:dyDescent="0.25">
      <c r="A15" s="12" t="s">
        <v>12</v>
      </c>
      <c r="B15" s="13" t="s">
        <v>11</v>
      </c>
      <c r="C15" s="13" t="s">
        <v>53</v>
      </c>
      <c r="D15" s="13" t="s">
        <v>13</v>
      </c>
      <c r="E15" s="14">
        <f>I15*J15</f>
        <v>44612.246088537446</v>
      </c>
      <c r="F15" s="14">
        <f>[2]Sheet2!$F$5</f>
        <v>38974.350000000035</v>
      </c>
      <c r="G15" s="14"/>
      <c r="H15" s="14"/>
      <c r="I15" s="16">
        <v>1865417.51</v>
      </c>
      <c r="J15" s="17">
        <f>F15/SUM(F15:F16)</f>
        <v>2.3915421533990771E-2</v>
      </c>
    </row>
    <row r="16" spans="1:10" ht="13.9" x14ac:dyDescent="0.25">
      <c r="A16" s="12" t="s">
        <v>12</v>
      </c>
      <c r="B16" s="13" t="s">
        <v>11</v>
      </c>
      <c r="C16" s="13" t="s">
        <v>34</v>
      </c>
      <c r="D16" s="13" t="s">
        <v>13</v>
      </c>
      <c r="E16" s="14">
        <f>I15*J16</f>
        <v>1820805.2639114624</v>
      </c>
      <c r="F16" s="14">
        <f>[2]Sheet2!$F$6</f>
        <v>1590700.0400000317</v>
      </c>
      <c r="G16" s="14"/>
      <c r="H16" s="14"/>
      <c r="J16" s="17">
        <f>F16/(F15+F16)</f>
        <v>0.97608457846600916</v>
      </c>
    </row>
    <row r="17" spans="1:11" ht="13.9" x14ac:dyDescent="0.25">
      <c r="A17" s="12"/>
      <c r="B17" s="13"/>
      <c r="C17" s="13"/>
      <c r="D17" s="13"/>
      <c r="E17" s="14"/>
      <c r="F17" s="14"/>
      <c r="G17" s="14"/>
      <c r="H17" s="14"/>
    </row>
    <row r="18" spans="1:11" ht="13.9" x14ac:dyDescent="0.25">
      <c r="A18" s="12"/>
      <c r="B18" s="13"/>
      <c r="C18" s="13"/>
      <c r="D18" s="13"/>
      <c r="E18" s="14"/>
      <c r="F18" s="14"/>
      <c r="G18" s="14"/>
      <c r="H18" s="14"/>
    </row>
    <row r="19" spans="1:11" ht="13.9" x14ac:dyDescent="0.25">
      <c r="A19" s="12"/>
      <c r="B19" s="13"/>
      <c r="C19" s="13"/>
      <c r="D19" s="13"/>
      <c r="E19" s="14"/>
      <c r="F19" s="14"/>
      <c r="G19" s="14"/>
      <c r="H19" s="14"/>
    </row>
    <row r="20" spans="1:11" ht="14.45" thickBot="1" x14ac:dyDescent="0.3">
      <c r="A20" s="18"/>
      <c r="B20" s="19"/>
      <c r="C20" s="19"/>
      <c r="D20" s="19"/>
      <c r="E20" s="20"/>
      <c r="F20" s="20"/>
      <c r="G20" s="20"/>
      <c r="H20" s="20"/>
    </row>
    <row r="21" spans="1:11" s="22" customFormat="1" ht="13.9" x14ac:dyDescent="0.25">
      <c r="A21" s="47" t="s">
        <v>35</v>
      </c>
      <c r="B21" s="48"/>
      <c r="C21" s="48"/>
      <c r="D21" s="48"/>
      <c r="E21" s="21"/>
      <c r="F21" s="21"/>
      <c r="G21" s="21"/>
      <c r="H21" s="21"/>
    </row>
    <row r="22" spans="1:11" ht="13.9" x14ac:dyDescent="0.25">
      <c r="A22" s="48" t="s">
        <v>14</v>
      </c>
      <c r="B22" s="47"/>
      <c r="C22" s="47"/>
      <c r="D22" s="47"/>
    </row>
    <row r="23" spans="1:11" ht="13.9" x14ac:dyDescent="0.25">
      <c r="A23" s="21"/>
    </row>
    <row r="24" spans="1:11" ht="15.6" x14ac:dyDescent="0.3">
      <c r="A24" s="71" t="s">
        <v>15</v>
      </c>
      <c r="B24" s="71"/>
      <c r="C24" s="71"/>
      <c r="D24" s="71"/>
      <c r="E24" s="71"/>
      <c r="F24" s="71"/>
      <c r="I24" s="15" t="s">
        <v>12</v>
      </c>
      <c r="J24" s="15" t="s">
        <v>28</v>
      </c>
      <c r="K24" s="15" t="s">
        <v>29</v>
      </c>
    </row>
    <row r="25" spans="1:11" ht="14.45" thickBot="1" x14ac:dyDescent="0.3"/>
    <row r="26" spans="1:11" ht="13.5" customHeight="1" x14ac:dyDescent="0.25">
      <c r="A26" s="55" t="s">
        <v>3</v>
      </c>
      <c r="B26" s="56"/>
      <c r="C26" s="72" t="s">
        <v>4</v>
      </c>
      <c r="D26" s="72" t="s">
        <v>5</v>
      </c>
      <c r="E26" s="60" t="s">
        <v>16</v>
      </c>
      <c r="F26" s="49" t="s">
        <v>17</v>
      </c>
      <c r="G26" s="75"/>
      <c r="H26" s="23" t="s">
        <v>45</v>
      </c>
      <c r="I26" s="24">
        <f>SUM(E13:E14)+SUM(F29:F36)</f>
        <v>1959854.0629695687</v>
      </c>
      <c r="J26" s="24">
        <f>SUM(F37:F42)</f>
        <v>1340117.3599999999</v>
      </c>
      <c r="K26" s="24">
        <f>SUM(F43:F48)</f>
        <v>1243973.8296452658</v>
      </c>
    </row>
    <row r="27" spans="1:11" ht="17.25" customHeight="1" x14ac:dyDescent="0.2">
      <c r="A27" s="51" t="s">
        <v>8</v>
      </c>
      <c r="B27" s="53" t="s">
        <v>9</v>
      </c>
      <c r="C27" s="73"/>
      <c r="D27" s="73"/>
      <c r="E27" s="61"/>
      <c r="F27" s="50"/>
      <c r="G27" s="76"/>
      <c r="H27" s="23" t="s">
        <v>46</v>
      </c>
      <c r="I27" s="24">
        <f>E15+E16</f>
        <v>1865417.5099999998</v>
      </c>
      <c r="K27" s="24">
        <f>SUM(F49:F52)</f>
        <v>4836736.1064130021</v>
      </c>
    </row>
    <row r="28" spans="1:11" ht="15" x14ac:dyDescent="0.25">
      <c r="A28" s="52"/>
      <c r="B28" s="54"/>
      <c r="C28" s="74"/>
      <c r="D28" s="74"/>
      <c r="E28" s="42" t="s">
        <v>18</v>
      </c>
      <c r="F28" s="43" t="s">
        <v>10</v>
      </c>
      <c r="G28" s="5"/>
      <c r="H28" s="5"/>
    </row>
    <row r="29" spans="1:11" ht="13.9" x14ac:dyDescent="0.25">
      <c r="A29" s="38" t="s">
        <v>11</v>
      </c>
      <c r="B29" s="39" t="s">
        <v>12</v>
      </c>
      <c r="C29" s="13" t="s">
        <v>56</v>
      </c>
      <c r="D29" s="13" t="s">
        <v>20</v>
      </c>
      <c r="E29" s="25">
        <v>2.9278616664866974E-2</v>
      </c>
      <c r="F29" s="26">
        <v>493715.27845214843</v>
      </c>
      <c r="G29" s="27"/>
      <c r="H29" s="27"/>
      <c r="J29" s="24"/>
    </row>
    <row r="30" spans="1:11" ht="13.9" x14ac:dyDescent="0.25">
      <c r="A30" s="38" t="s">
        <v>11</v>
      </c>
      <c r="B30" s="39" t="s">
        <v>12</v>
      </c>
      <c r="C30" s="13" t="s">
        <v>21</v>
      </c>
      <c r="D30" s="13" t="s">
        <v>20</v>
      </c>
      <c r="E30" s="25">
        <v>4.3964282666757526E-3</v>
      </c>
      <c r="F30" s="26">
        <v>10908.780652500727</v>
      </c>
      <c r="G30" s="27"/>
      <c r="H30" s="27">
        <f>SUM(I26:K27)-SUM(E13:E16,F29:F52)</f>
        <v>0</v>
      </c>
    </row>
    <row r="31" spans="1:11" ht="13.9" x14ac:dyDescent="0.25">
      <c r="A31" s="38" t="s">
        <v>11</v>
      </c>
      <c r="B31" s="39" t="s">
        <v>12</v>
      </c>
      <c r="C31" s="13" t="s">
        <v>57</v>
      </c>
      <c r="D31" s="13" t="s">
        <v>20</v>
      </c>
      <c r="E31" s="25">
        <v>3.5851267447423119E-2</v>
      </c>
      <c r="F31" s="26">
        <v>182424.48420000001</v>
      </c>
      <c r="G31" s="27"/>
      <c r="H31" s="27"/>
    </row>
    <row r="32" spans="1:11" ht="13.9" x14ac:dyDescent="0.25">
      <c r="A32" s="38" t="s">
        <v>11</v>
      </c>
      <c r="B32" s="39" t="s">
        <v>12</v>
      </c>
      <c r="C32" s="13" t="s">
        <v>23</v>
      </c>
      <c r="D32" s="13" t="s">
        <v>20</v>
      </c>
      <c r="E32" s="25">
        <v>1.338067846522429E-2</v>
      </c>
      <c r="F32" s="26">
        <v>167982.50009438873</v>
      </c>
      <c r="G32" s="27"/>
      <c r="H32" s="27"/>
    </row>
    <row r="33" spans="1:8" ht="13.9" x14ac:dyDescent="0.25">
      <c r="A33" s="38" t="s">
        <v>11</v>
      </c>
      <c r="B33" s="39" t="s">
        <v>12</v>
      </c>
      <c r="C33" s="13" t="s">
        <v>24</v>
      </c>
      <c r="D33" s="13" t="s">
        <v>20</v>
      </c>
      <c r="E33" s="25">
        <v>1.7052950081805438E-2</v>
      </c>
      <c r="F33" s="26">
        <v>36341.239570530619</v>
      </c>
      <c r="G33" s="27"/>
      <c r="H33" s="27"/>
    </row>
    <row r="34" spans="1:8" ht="13.9" x14ac:dyDescent="0.25">
      <c r="A34" s="38" t="s">
        <v>11</v>
      </c>
      <c r="B34" s="39" t="s">
        <v>12</v>
      </c>
      <c r="C34" s="13" t="s">
        <v>25</v>
      </c>
      <c r="D34" s="13" t="s">
        <v>20</v>
      </c>
      <c r="E34" s="25">
        <v>0</v>
      </c>
      <c r="F34" s="26">
        <v>0</v>
      </c>
      <c r="G34" s="27"/>
      <c r="H34" s="27"/>
    </row>
    <row r="35" spans="1:8" ht="13.9" x14ac:dyDescent="0.25">
      <c r="A35" s="38" t="s">
        <v>11</v>
      </c>
      <c r="B35" s="39" t="s">
        <v>12</v>
      </c>
      <c r="C35" s="13" t="s">
        <v>26</v>
      </c>
      <c r="D35" s="13" t="s">
        <v>20</v>
      </c>
      <c r="E35" s="25">
        <v>8.3291237893105396E-3</v>
      </c>
      <c r="F35" s="26">
        <v>59726.879999999983</v>
      </c>
      <c r="G35" s="28"/>
      <c r="H35" s="28"/>
    </row>
    <row r="36" spans="1:8" ht="13.9" x14ac:dyDescent="0.25">
      <c r="A36" s="38" t="s">
        <v>11</v>
      </c>
      <c r="B36" s="39" t="s">
        <v>12</v>
      </c>
      <c r="C36" s="13" t="s">
        <v>27</v>
      </c>
      <c r="D36" s="13" t="s">
        <v>20</v>
      </c>
      <c r="E36" s="25">
        <v>4.618976342495776E-3</v>
      </c>
      <c r="F36" s="26">
        <v>110516.04</v>
      </c>
      <c r="G36" s="28"/>
      <c r="H36" s="28"/>
    </row>
    <row r="37" spans="1:8" ht="13.9" x14ac:dyDescent="0.25">
      <c r="A37" s="38" t="s">
        <v>11</v>
      </c>
      <c r="B37" s="39" t="s">
        <v>28</v>
      </c>
      <c r="C37" s="13" t="s">
        <v>56</v>
      </c>
      <c r="D37" s="13" t="s">
        <v>20</v>
      </c>
      <c r="E37" s="25">
        <v>2.2916810877546788E-2</v>
      </c>
      <c r="F37" s="26">
        <v>386438.27</v>
      </c>
      <c r="G37" s="27"/>
      <c r="H37" s="27"/>
    </row>
    <row r="38" spans="1:8" ht="13.9" x14ac:dyDescent="0.25">
      <c r="A38" s="38" t="s">
        <v>11</v>
      </c>
      <c r="B38" s="39" t="s">
        <v>28</v>
      </c>
      <c r="C38" s="13" t="s">
        <v>57</v>
      </c>
      <c r="D38" s="13" t="s">
        <v>20</v>
      </c>
      <c r="E38" s="25">
        <v>6.292822767465016E-3</v>
      </c>
      <c r="F38" s="26">
        <v>32020.070000000003</v>
      </c>
      <c r="G38" s="27"/>
      <c r="H38" s="27"/>
    </row>
    <row r="39" spans="1:8" ht="13.9" x14ac:dyDescent="0.25">
      <c r="A39" s="38" t="s">
        <v>11</v>
      </c>
      <c r="B39" s="39" t="s">
        <v>28</v>
      </c>
      <c r="C39" s="13" t="s">
        <v>23</v>
      </c>
      <c r="D39" s="13" t="s">
        <v>20</v>
      </c>
      <c r="E39" s="25">
        <v>2.4672095629540636E-2</v>
      </c>
      <c r="F39" s="26">
        <v>366905.81999999995</v>
      </c>
      <c r="G39" s="27"/>
      <c r="H39" s="27"/>
    </row>
    <row r="40" spans="1:8" ht="13.9" x14ac:dyDescent="0.25">
      <c r="A40" s="38" t="s">
        <v>11</v>
      </c>
      <c r="B40" s="39" t="s">
        <v>28</v>
      </c>
      <c r="C40" s="13" t="s">
        <v>24</v>
      </c>
      <c r="D40" s="13" t="s">
        <v>20</v>
      </c>
      <c r="E40" s="25">
        <v>5.4034774855104772E-2</v>
      </c>
      <c r="F40" s="26">
        <v>115152.46000000002</v>
      </c>
      <c r="G40" s="27"/>
      <c r="H40" s="27"/>
    </row>
    <row r="41" spans="1:8" ht="13.9" x14ac:dyDescent="0.25">
      <c r="A41" s="38" t="s">
        <v>11</v>
      </c>
      <c r="B41" s="39" t="s">
        <v>28</v>
      </c>
      <c r="C41" s="13" t="s">
        <v>26</v>
      </c>
      <c r="D41" s="13" t="s">
        <v>20</v>
      </c>
      <c r="E41" s="25">
        <v>9.1108416645935501E-3</v>
      </c>
      <c r="F41" s="26">
        <v>65332.46</v>
      </c>
      <c r="G41" s="28"/>
      <c r="H41" s="28"/>
    </row>
    <row r="42" spans="1:8" ht="13.9" x14ac:dyDescent="0.25">
      <c r="A42" s="38" t="s">
        <v>11</v>
      </c>
      <c r="B42" s="39" t="s">
        <v>28</v>
      </c>
      <c r="C42" s="13" t="s">
        <v>27</v>
      </c>
      <c r="D42" s="13" t="s">
        <v>20</v>
      </c>
      <c r="E42" s="25">
        <v>1.5642402053734326E-2</v>
      </c>
      <c r="F42" s="26">
        <v>374268.27999999997</v>
      </c>
      <c r="G42" s="28"/>
      <c r="H42" s="28"/>
    </row>
    <row r="43" spans="1:8" x14ac:dyDescent="0.2">
      <c r="A43" s="38" t="s">
        <v>11</v>
      </c>
      <c r="B43" s="39" t="s">
        <v>29</v>
      </c>
      <c r="C43" s="13" t="s">
        <v>56</v>
      </c>
      <c r="D43" s="13" t="s">
        <v>20</v>
      </c>
      <c r="E43" s="25">
        <v>2.7928406654832729E-2</v>
      </c>
      <c r="F43" s="26">
        <v>470947.14979691559</v>
      </c>
      <c r="G43" s="27"/>
      <c r="H43" s="27"/>
    </row>
    <row r="44" spans="1:8" x14ac:dyDescent="0.2">
      <c r="A44" s="38" t="s">
        <v>11</v>
      </c>
      <c r="B44" s="39" t="s">
        <v>29</v>
      </c>
      <c r="C44" s="13" t="s">
        <v>57</v>
      </c>
      <c r="D44" s="13" t="s">
        <v>20</v>
      </c>
      <c r="E44" s="25">
        <v>0.13878370929350195</v>
      </c>
      <c r="F44" s="26">
        <v>706182.74849999999</v>
      </c>
      <c r="G44" s="27"/>
      <c r="H44" s="27"/>
    </row>
    <row r="45" spans="1:8" x14ac:dyDescent="0.2">
      <c r="A45" s="38" t="s">
        <v>11</v>
      </c>
      <c r="B45" s="39" t="s">
        <v>29</v>
      </c>
      <c r="C45" s="13" t="s">
        <v>23</v>
      </c>
      <c r="D45" s="13" t="s">
        <v>20</v>
      </c>
      <c r="E45" s="25">
        <v>7.8515099770148499E-4</v>
      </c>
      <c r="F45" s="26">
        <v>9856.8714499999987</v>
      </c>
      <c r="G45" s="27"/>
      <c r="H45" s="27"/>
    </row>
    <row r="46" spans="1:8" x14ac:dyDescent="0.2">
      <c r="A46" s="38" t="s">
        <v>11</v>
      </c>
      <c r="B46" s="39" t="s">
        <v>29</v>
      </c>
      <c r="C46" s="13" t="s">
        <v>24</v>
      </c>
      <c r="D46" s="13" t="s">
        <v>20</v>
      </c>
      <c r="E46" s="25">
        <v>2.4966562639322336E-3</v>
      </c>
      <c r="F46" s="26">
        <v>5320.5798983504237</v>
      </c>
      <c r="G46" s="27"/>
      <c r="H46" s="27"/>
    </row>
    <row r="47" spans="1:8" x14ac:dyDescent="0.2">
      <c r="A47" s="38" t="s">
        <v>11</v>
      </c>
      <c r="B47" s="39" t="s">
        <v>29</v>
      </c>
      <c r="C47" s="13" t="s">
        <v>26</v>
      </c>
      <c r="D47" s="13" t="s">
        <v>20</v>
      </c>
      <c r="E47" s="25">
        <v>9.929871724291149E-4</v>
      </c>
      <c r="F47" s="26">
        <v>7120.56</v>
      </c>
      <c r="G47" s="28"/>
      <c r="H47" s="28"/>
    </row>
    <row r="48" spans="1:8" x14ac:dyDescent="0.2">
      <c r="A48" s="38" t="s">
        <v>11</v>
      </c>
      <c r="B48" s="39" t="s">
        <v>29</v>
      </c>
      <c r="C48" s="13" t="s">
        <v>27</v>
      </c>
      <c r="D48" s="13" t="s">
        <v>20</v>
      </c>
      <c r="E48" s="25">
        <v>2.4966562639322336E-3</v>
      </c>
      <c r="F48" s="26">
        <v>44545.920000000013</v>
      </c>
      <c r="G48" s="28"/>
      <c r="H48" s="28"/>
    </row>
    <row r="49" spans="1:12" x14ac:dyDescent="0.2">
      <c r="A49" s="38" t="s">
        <v>29</v>
      </c>
      <c r="B49" s="39" t="s">
        <v>11</v>
      </c>
      <c r="C49" s="13" t="s">
        <v>30</v>
      </c>
      <c r="D49" s="13" t="s">
        <v>20</v>
      </c>
      <c r="E49" s="25">
        <v>0.95</v>
      </c>
      <c r="F49" s="26">
        <v>2712159.0609130017</v>
      </c>
      <c r="G49" s="27" t="s">
        <v>54</v>
      </c>
      <c r="H49" s="27"/>
    </row>
    <row r="50" spans="1:12" x14ac:dyDescent="0.2">
      <c r="A50" s="38" t="s">
        <v>29</v>
      </c>
      <c r="B50" s="39" t="s">
        <v>11</v>
      </c>
      <c r="C50" s="13" t="s">
        <v>31</v>
      </c>
      <c r="D50" s="13" t="s">
        <v>20</v>
      </c>
      <c r="E50" s="25">
        <v>0.9</v>
      </c>
      <c r="F50" s="26">
        <v>220950</v>
      </c>
      <c r="G50" s="27"/>
      <c r="H50" s="27"/>
    </row>
    <row r="51" spans="1:12" x14ac:dyDescent="0.2">
      <c r="A51" s="38" t="s">
        <v>29</v>
      </c>
      <c r="B51" s="39" t="s">
        <v>11</v>
      </c>
      <c r="C51" s="13" t="s">
        <v>32</v>
      </c>
      <c r="D51" s="13" t="s">
        <v>20</v>
      </c>
      <c r="E51" s="25">
        <v>0.95</v>
      </c>
      <c r="F51" s="26">
        <v>1891352.0455000005</v>
      </c>
      <c r="G51" s="27"/>
      <c r="H51" s="27"/>
      <c r="I51" s="15" t="s">
        <v>58</v>
      </c>
    </row>
    <row r="52" spans="1:12" x14ac:dyDescent="0.2">
      <c r="A52" s="40" t="s">
        <v>29</v>
      </c>
      <c r="B52" s="41" t="s">
        <v>12</v>
      </c>
      <c r="C52" s="13" t="s">
        <v>31</v>
      </c>
      <c r="D52" s="13" t="s">
        <v>20</v>
      </c>
      <c r="E52" s="29">
        <v>0.05</v>
      </c>
      <c r="F52" s="30">
        <v>12275</v>
      </c>
      <c r="G52" s="31"/>
      <c r="H52" s="31"/>
      <c r="I52" s="24">
        <f>SUM(F29:F34,F37:F40,F43:F46)</f>
        <v>2984196.2526148343</v>
      </c>
      <c r="J52" s="24">
        <v>2927026.88</v>
      </c>
      <c r="K52" s="24">
        <f>I52-J52</f>
        <v>57169.372614834458</v>
      </c>
      <c r="L52" s="15" t="s">
        <v>59</v>
      </c>
    </row>
    <row r="53" spans="1:12" ht="15" thickBot="1" x14ac:dyDescent="0.25">
      <c r="A53" s="18"/>
      <c r="B53" s="19"/>
      <c r="C53" s="19"/>
      <c r="D53" s="19"/>
      <c r="E53" s="32"/>
      <c r="F53" s="33"/>
      <c r="G53" s="33"/>
      <c r="H53" s="33"/>
    </row>
    <row r="55" spans="1:12" ht="15" x14ac:dyDescent="0.25">
      <c r="B55" s="45" t="s">
        <v>1</v>
      </c>
      <c r="C55" s="46">
        <v>2016</v>
      </c>
    </row>
    <row r="56" spans="1:12" x14ac:dyDescent="0.2">
      <c r="C56" s="2"/>
      <c r="D56" s="3"/>
    </row>
    <row r="57" spans="1:12" ht="15.75" x14ac:dyDescent="0.25">
      <c r="A57" s="71" t="s">
        <v>2</v>
      </c>
      <c r="B57" s="71"/>
      <c r="C57" s="71"/>
      <c r="D57" s="71"/>
      <c r="E57" s="71"/>
      <c r="F57" s="71"/>
    </row>
    <row r="58" spans="1:12" ht="15" thickBot="1" x14ac:dyDescent="0.25"/>
    <row r="59" spans="1:12" ht="13.5" customHeight="1" x14ac:dyDescent="0.25">
      <c r="A59" s="55" t="s">
        <v>3</v>
      </c>
      <c r="B59" s="56"/>
      <c r="C59" s="57" t="s">
        <v>4</v>
      </c>
      <c r="D59" s="57" t="s">
        <v>5</v>
      </c>
      <c r="E59" s="60" t="s">
        <v>6</v>
      </c>
      <c r="F59" s="60" t="s">
        <v>7</v>
      </c>
      <c r="G59" s="69"/>
      <c r="H59" s="69"/>
    </row>
    <row r="60" spans="1:12" ht="17.25" customHeight="1" x14ac:dyDescent="0.2">
      <c r="A60" s="62" t="s">
        <v>8</v>
      </c>
      <c r="B60" s="64" t="s">
        <v>9</v>
      </c>
      <c r="C60" s="58"/>
      <c r="D60" s="58"/>
      <c r="E60" s="61"/>
      <c r="F60" s="61"/>
      <c r="G60" s="70"/>
      <c r="H60" s="70"/>
    </row>
    <row r="61" spans="1:12" ht="15" x14ac:dyDescent="0.25">
      <c r="A61" s="63"/>
      <c r="B61" s="65"/>
      <c r="C61" s="59"/>
      <c r="D61" s="59"/>
      <c r="E61" s="42" t="s">
        <v>10</v>
      </c>
      <c r="F61" s="42" t="s">
        <v>10</v>
      </c>
      <c r="G61" s="4"/>
      <c r="H61" s="4"/>
    </row>
    <row r="62" spans="1:12" x14ac:dyDescent="0.2">
      <c r="A62" s="12" t="s">
        <v>11</v>
      </c>
      <c r="B62" s="13" t="s">
        <v>12</v>
      </c>
      <c r="C62" s="13" t="s">
        <v>33</v>
      </c>
      <c r="D62" s="13" t="s">
        <v>20</v>
      </c>
      <c r="E62" s="14">
        <v>433185.67</v>
      </c>
      <c r="F62" s="14">
        <v>433185.67</v>
      </c>
      <c r="G62" s="14"/>
      <c r="H62" s="14"/>
    </row>
    <row r="63" spans="1:12" x14ac:dyDescent="0.2">
      <c r="A63" s="12" t="s">
        <v>11</v>
      </c>
      <c r="B63" s="13" t="s">
        <v>12</v>
      </c>
      <c r="C63" s="13" t="s">
        <v>36</v>
      </c>
      <c r="D63" s="13" t="s">
        <v>13</v>
      </c>
      <c r="E63" s="14">
        <f>'[3]Elim Entry DB'!$G$7+'[3]Elim Entry DB'!$G$10</f>
        <v>459415.20000000007</v>
      </c>
      <c r="F63" s="14">
        <f>'[3]Elim Entry DB'!$K$23+'[3]Elim Entry DB'!$K$26</f>
        <v>380939.11</v>
      </c>
      <c r="G63" s="14"/>
      <c r="H63" s="14"/>
    </row>
    <row r="64" spans="1:12" x14ac:dyDescent="0.2">
      <c r="A64" s="12" t="s">
        <v>12</v>
      </c>
      <c r="B64" s="13" t="s">
        <v>11</v>
      </c>
      <c r="C64" s="13" t="s">
        <v>53</v>
      </c>
      <c r="D64" s="13" t="s">
        <v>13</v>
      </c>
      <c r="E64" s="14">
        <f>H64*I64</f>
        <v>2394393.7460550452</v>
      </c>
      <c r="F64" s="14">
        <v>2070268.0900000099</v>
      </c>
      <c r="G64" s="14"/>
      <c r="H64" s="14">
        <v>2584083.8199999994</v>
      </c>
      <c r="I64" s="17">
        <f>F64/SUM(F64:F65)</f>
        <v>0.92659290984417286</v>
      </c>
    </row>
    <row r="65" spans="1:11" x14ac:dyDescent="0.2">
      <c r="A65" s="12" t="s">
        <v>12</v>
      </c>
      <c r="B65" s="13" t="s">
        <v>11</v>
      </c>
      <c r="C65" s="13" t="s">
        <v>34</v>
      </c>
      <c r="D65" s="13" t="s">
        <v>13</v>
      </c>
      <c r="E65" s="14">
        <f>H64*I65</f>
        <v>189690.07394495397</v>
      </c>
      <c r="F65" s="14">
        <v>164012.00000000015</v>
      </c>
      <c r="G65" s="14"/>
      <c r="H65" s="14"/>
      <c r="I65" s="17">
        <f>F65/SUM(F64:F65)</f>
        <v>7.3407090155827068E-2</v>
      </c>
    </row>
    <row r="66" spans="1:11" x14ac:dyDescent="0.2">
      <c r="A66" s="12"/>
      <c r="B66" s="13"/>
      <c r="C66" s="13"/>
      <c r="D66" s="13"/>
      <c r="E66" s="14"/>
      <c r="F66" s="14"/>
      <c r="G66" s="14"/>
      <c r="H66" s="14"/>
    </row>
    <row r="67" spans="1:11" x14ac:dyDescent="0.2">
      <c r="A67" s="12"/>
      <c r="B67" s="13"/>
      <c r="C67" s="13"/>
      <c r="D67" s="13"/>
      <c r="E67" s="14"/>
      <c r="F67" s="14"/>
      <c r="G67" s="14"/>
      <c r="H67" s="14"/>
    </row>
    <row r="68" spans="1:11" ht="15" thickBot="1" x14ac:dyDescent="0.25">
      <c r="A68" s="18"/>
      <c r="B68" s="19"/>
      <c r="C68" s="19"/>
      <c r="D68" s="19"/>
      <c r="E68" s="20"/>
      <c r="F68" s="20"/>
      <c r="G68" s="20"/>
      <c r="H68" s="20"/>
    </row>
    <row r="69" spans="1:11" x14ac:dyDescent="0.2">
      <c r="A69" s="47" t="s">
        <v>35</v>
      </c>
      <c r="B69" s="47"/>
      <c r="C69" s="47"/>
      <c r="D69" s="47"/>
    </row>
    <row r="70" spans="1:11" s="22" customFormat="1" x14ac:dyDescent="0.2">
      <c r="A70" s="48" t="s">
        <v>14</v>
      </c>
      <c r="B70" s="48"/>
      <c r="C70" s="48"/>
      <c r="D70" s="48"/>
      <c r="E70" s="21"/>
      <c r="F70" s="21"/>
      <c r="G70" s="21"/>
      <c r="H70" s="21"/>
    </row>
    <row r="72" spans="1:11" ht="15.75" x14ac:dyDescent="0.25">
      <c r="A72" s="71" t="s">
        <v>15</v>
      </c>
      <c r="B72" s="71"/>
      <c r="C72" s="71"/>
      <c r="D72" s="71"/>
      <c r="E72" s="71"/>
      <c r="F72" s="71"/>
    </row>
    <row r="73" spans="1:11" ht="15" thickBot="1" x14ac:dyDescent="0.25"/>
    <row r="74" spans="1:11" ht="18.75" customHeight="1" x14ac:dyDescent="0.25">
      <c r="A74" s="55" t="s">
        <v>3</v>
      </c>
      <c r="B74" s="56"/>
      <c r="C74" s="72" t="s">
        <v>4</v>
      </c>
      <c r="D74" s="72" t="s">
        <v>5</v>
      </c>
      <c r="E74" s="60" t="s">
        <v>16</v>
      </c>
      <c r="F74" s="49" t="s">
        <v>17</v>
      </c>
      <c r="G74" s="75"/>
      <c r="H74" s="75"/>
    </row>
    <row r="75" spans="1:11" ht="17.25" customHeight="1" x14ac:dyDescent="0.2">
      <c r="A75" s="51" t="s">
        <v>8</v>
      </c>
      <c r="B75" s="53" t="s">
        <v>9</v>
      </c>
      <c r="C75" s="73"/>
      <c r="D75" s="73"/>
      <c r="E75" s="61"/>
      <c r="F75" s="50"/>
      <c r="G75" s="76"/>
      <c r="H75" s="76"/>
    </row>
    <row r="76" spans="1:11" ht="15" x14ac:dyDescent="0.25">
      <c r="A76" s="52"/>
      <c r="B76" s="54"/>
      <c r="C76" s="74"/>
      <c r="D76" s="74"/>
      <c r="E76" s="42" t="s">
        <v>18</v>
      </c>
      <c r="F76" s="43" t="s">
        <v>10</v>
      </c>
      <c r="G76" s="5"/>
      <c r="H76" s="5"/>
      <c r="I76" s="15" t="s">
        <v>12</v>
      </c>
      <c r="J76" s="15" t="s">
        <v>28</v>
      </c>
      <c r="K76" s="15" t="s">
        <v>29</v>
      </c>
    </row>
    <row r="77" spans="1:11" x14ac:dyDescent="0.2">
      <c r="A77" s="38" t="s">
        <v>11</v>
      </c>
      <c r="B77" s="39" t="s">
        <v>12</v>
      </c>
      <c r="C77" s="13" t="s">
        <v>19</v>
      </c>
      <c r="D77" s="13" t="s">
        <v>20</v>
      </c>
      <c r="E77" s="25">
        <v>3.0235484104965352E-2</v>
      </c>
      <c r="F77" s="34">
        <v>480251.06106009148</v>
      </c>
      <c r="G77" s="23"/>
      <c r="H77" s="23" t="s">
        <v>45</v>
      </c>
      <c r="I77" s="24">
        <f>SUM(E62:E63)+SUM(F77:F84)</f>
        <v>2123558.4451305401</v>
      </c>
      <c r="J77" s="24">
        <f>SUM(F85:F90)</f>
        <v>1713726.1129651307</v>
      </c>
      <c r="K77" s="24">
        <f>SUM(F91:F96)</f>
        <v>1323339.893525034</v>
      </c>
    </row>
    <row r="78" spans="1:11" x14ac:dyDescent="0.2">
      <c r="A78" s="38" t="s">
        <v>11</v>
      </c>
      <c r="B78" s="39" t="s">
        <v>12</v>
      </c>
      <c r="C78" s="13" t="s">
        <v>21</v>
      </c>
      <c r="D78" s="13" t="s">
        <v>20</v>
      </c>
      <c r="E78" s="25">
        <v>2.5168692542070427E-3</v>
      </c>
      <c r="F78" s="34">
        <v>6490.4801836249153</v>
      </c>
      <c r="G78" s="23"/>
      <c r="H78" s="23" t="s">
        <v>46</v>
      </c>
      <c r="I78" s="24">
        <f>SUM(E64:E65)</f>
        <v>2584083.8199999994</v>
      </c>
      <c r="K78" s="24">
        <f>SUM(F97:F100)</f>
        <v>2882108.7618487831</v>
      </c>
    </row>
    <row r="79" spans="1:11" x14ac:dyDescent="0.2">
      <c r="A79" s="38" t="s">
        <v>11</v>
      </c>
      <c r="B79" s="39" t="s">
        <v>12</v>
      </c>
      <c r="C79" s="13" t="s">
        <v>22</v>
      </c>
      <c r="D79" s="13" t="s">
        <v>20</v>
      </c>
      <c r="E79" s="25">
        <v>4.5548324163792078E-2</v>
      </c>
      <c r="F79" s="34">
        <v>244377.99090000003</v>
      </c>
      <c r="G79" s="23"/>
      <c r="H79" s="23"/>
    </row>
    <row r="80" spans="1:11" x14ac:dyDescent="0.2">
      <c r="A80" s="38" t="s">
        <v>11</v>
      </c>
      <c r="B80" s="39" t="s">
        <v>12</v>
      </c>
      <c r="C80" s="13" t="s">
        <v>23</v>
      </c>
      <c r="D80" s="13" t="s">
        <v>20</v>
      </c>
      <c r="E80" s="25">
        <v>1.2208612234132577E-2</v>
      </c>
      <c r="F80" s="34">
        <v>163000.9896819737</v>
      </c>
      <c r="G80" s="23"/>
      <c r="H80" s="23">
        <f>SUM(I77:K78)-SUM(E62:E65,F77:F99)</f>
        <v>18824.954199999571</v>
      </c>
    </row>
    <row r="81" spans="1:8" x14ac:dyDescent="0.2">
      <c r="A81" s="38" t="s">
        <v>11</v>
      </c>
      <c r="B81" s="39" t="s">
        <v>12</v>
      </c>
      <c r="C81" s="13" t="s">
        <v>24</v>
      </c>
      <c r="D81" s="13" t="s">
        <v>20</v>
      </c>
      <c r="E81" s="25">
        <v>1.318685504548592E-2</v>
      </c>
      <c r="F81" s="34">
        <v>75409.649304849969</v>
      </c>
      <c r="G81" s="23"/>
      <c r="H81" s="23"/>
    </row>
    <row r="82" spans="1:8" x14ac:dyDescent="0.2">
      <c r="A82" s="38" t="s">
        <v>11</v>
      </c>
      <c r="B82" s="39" t="s">
        <v>12</v>
      </c>
      <c r="C82" s="13" t="s">
        <v>49</v>
      </c>
      <c r="D82" s="13" t="s">
        <v>20</v>
      </c>
      <c r="E82" s="25">
        <v>0.11076931014721354</v>
      </c>
      <c r="F82" s="34">
        <v>48691.044000000002</v>
      </c>
      <c r="G82" s="23"/>
      <c r="H82" s="23"/>
    </row>
    <row r="83" spans="1:8" x14ac:dyDescent="0.2">
      <c r="A83" s="38" t="s">
        <v>11</v>
      </c>
      <c r="B83" s="39" t="s">
        <v>12</v>
      </c>
      <c r="C83" s="13" t="s">
        <v>26</v>
      </c>
      <c r="D83" s="13" t="s">
        <v>20</v>
      </c>
      <c r="E83" s="25">
        <v>2.7947231024968654E-3</v>
      </c>
      <c r="F83" s="26">
        <v>105265.07999999997</v>
      </c>
      <c r="G83" s="28"/>
      <c r="H83" s="28"/>
    </row>
    <row r="84" spans="1:8" x14ac:dyDescent="0.2">
      <c r="A84" s="38" t="s">
        <v>11</v>
      </c>
      <c r="B84" s="39" t="s">
        <v>12</v>
      </c>
      <c r="C84" s="13" t="s">
        <v>27</v>
      </c>
      <c r="D84" s="13" t="s">
        <v>20</v>
      </c>
      <c r="E84" s="25">
        <v>4.2891400516384135E-3</v>
      </c>
      <c r="F84" s="26">
        <v>107471.28000000001</v>
      </c>
      <c r="G84" s="28"/>
      <c r="H84" s="28"/>
    </row>
    <row r="85" spans="1:8" x14ac:dyDescent="0.2">
      <c r="A85" s="38" t="s">
        <v>11</v>
      </c>
      <c r="B85" s="39" t="s">
        <v>28</v>
      </c>
      <c r="C85" s="13" t="s">
        <v>19</v>
      </c>
      <c r="D85" s="13" t="s">
        <v>20</v>
      </c>
      <c r="E85" s="25">
        <v>2.3242945386110547E-2</v>
      </c>
      <c r="F85" s="34">
        <v>369183.87</v>
      </c>
      <c r="G85" s="23"/>
      <c r="H85" s="23"/>
    </row>
    <row r="86" spans="1:8" x14ac:dyDescent="0.2">
      <c r="A86" s="38" t="s">
        <v>11</v>
      </c>
      <c r="B86" s="39" t="s">
        <v>28</v>
      </c>
      <c r="C86" s="13" t="s">
        <v>22</v>
      </c>
      <c r="D86" s="13" t="s">
        <v>20</v>
      </c>
      <c r="E86" s="25">
        <v>1.0453597622993877E-2</v>
      </c>
      <c r="F86" s="34">
        <v>56086.080000000002</v>
      </c>
      <c r="G86" s="23"/>
      <c r="H86" s="23"/>
    </row>
    <row r="87" spans="1:8" x14ac:dyDescent="0.2">
      <c r="A87" s="38" t="s">
        <v>11</v>
      </c>
      <c r="B87" s="39" t="s">
        <v>28</v>
      </c>
      <c r="C87" s="13" t="s">
        <v>23</v>
      </c>
      <c r="D87" s="13" t="s">
        <v>20</v>
      </c>
      <c r="E87" s="25">
        <v>2.3959710146890342E-2</v>
      </c>
      <c r="F87" s="34">
        <v>319893.56296513061</v>
      </c>
      <c r="G87" s="23"/>
      <c r="H87" s="23"/>
    </row>
    <row r="88" spans="1:8" x14ac:dyDescent="0.2">
      <c r="A88" s="38" t="s">
        <v>11</v>
      </c>
      <c r="B88" s="39" t="s">
        <v>28</v>
      </c>
      <c r="C88" s="13" t="s">
        <v>24</v>
      </c>
      <c r="D88" s="13" t="s">
        <v>20</v>
      </c>
      <c r="E88" s="25">
        <v>3.7021146184492801E-2</v>
      </c>
      <c r="F88" s="34">
        <v>211707.17</v>
      </c>
      <c r="G88" s="23"/>
      <c r="H88" s="23"/>
    </row>
    <row r="89" spans="1:8" x14ac:dyDescent="0.2">
      <c r="A89" s="38" t="s">
        <v>11</v>
      </c>
      <c r="B89" s="39" t="s">
        <v>28</v>
      </c>
      <c r="C89" s="13" t="s">
        <v>26</v>
      </c>
      <c r="D89" s="13" t="s">
        <v>20</v>
      </c>
      <c r="E89" s="25">
        <v>6.8193541497069002E-3</v>
      </c>
      <c r="F89" s="26">
        <v>256855.45000000004</v>
      </c>
      <c r="G89" s="28"/>
      <c r="H89" s="28"/>
    </row>
    <row r="90" spans="1:8" x14ac:dyDescent="0.2">
      <c r="A90" s="38" t="s">
        <v>11</v>
      </c>
      <c r="B90" s="39" t="s">
        <v>28</v>
      </c>
      <c r="C90" s="13" t="s">
        <v>27</v>
      </c>
      <c r="D90" s="13" t="s">
        <v>20</v>
      </c>
      <c r="E90" s="25">
        <v>1.9954818999423897E-2</v>
      </c>
      <c r="F90" s="26">
        <v>499999.98000000004</v>
      </c>
      <c r="G90" s="28"/>
      <c r="H90" s="28"/>
    </row>
    <row r="91" spans="1:8" x14ac:dyDescent="0.2">
      <c r="A91" s="38" t="s">
        <v>11</v>
      </c>
      <c r="B91" s="39" t="s">
        <v>29</v>
      </c>
      <c r="C91" s="13" t="s">
        <v>19</v>
      </c>
      <c r="D91" s="13" t="s">
        <v>20</v>
      </c>
      <c r="E91" s="25">
        <v>2.4719879521184682E-2</v>
      </c>
      <c r="F91" s="34">
        <v>392642.90686111286</v>
      </c>
      <c r="G91" s="23"/>
      <c r="H91" s="23"/>
    </row>
    <row r="92" spans="1:8" x14ac:dyDescent="0.2">
      <c r="A92" s="38" t="s">
        <v>11</v>
      </c>
      <c r="B92" s="39" t="s">
        <v>29</v>
      </c>
      <c r="C92" s="13" t="s">
        <v>22</v>
      </c>
      <c r="D92" s="13" t="s">
        <v>20</v>
      </c>
      <c r="E92" s="25">
        <v>0.15362862580003059</v>
      </c>
      <c r="F92" s="34">
        <v>824255.46070000017</v>
      </c>
      <c r="G92" s="23"/>
      <c r="H92" s="23"/>
    </row>
    <row r="93" spans="1:8" x14ac:dyDescent="0.2">
      <c r="A93" s="38" t="s">
        <v>11</v>
      </c>
      <c r="B93" s="39" t="s">
        <v>29</v>
      </c>
      <c r="C93" s="13" t="s">
        <v>23</v>
      </c>
      <c r="D93" s="13" t="s">
        <v>20</v>
      </c>
      <c r="E93" s="25">
        <v>4.6827425271090734E-4</v>
      </c>
      <c r="F93" s="34">
        <v>6252.0755980000004</v>
      </c>
      <c r="G93" s="23"/>
      <c r="H93" s="23"/>
    </row>
    <row r="94" spans="1:8" x14ac:dyDescent="0.2">
      <c r="A94" s="38" t="s">
        <v>11</v>
      </c>
      <c r="B94" s="39" t="s">
        <v>29</v>
      </c>
      <c r="C94" s="13" t="s">
        <v>24</v>
      </c>
      <c r="D94" s="13" t="s">
        <v>20</v>
      </c>
      <c r="E94" s="25">
        <v>2.5130248237817958E-3</v>
      </c>
      <c r="F94" s="34">
        <v>14370.850365920931</v>
      </c>
      <c r="G94" s="23"/>
      <c r="H94" s="23"/>
    </row>
    <row r="95" spans="1:8" x14ac:dyDescent="0.2">
      <c r="A95" s="38" t="s">
        <v>11</v>
      </c>
      <c r="B95" s="39" t="s">
        <v>29</v>
      </c>
      <c r="C95" s="13" t="s">
        <v>26</v>
      </c>
      <c r="D95" s="13" t="s">
        <v>20</v>
      </c>
      <c r="E95" s="25">
        <v>3.3536333149936901E-4</v>
      </c>
      <c r="F95" s="26">
        <v>12631.679999999995</v>
      </c>
      <c r="G95" s="28"/>
      <c r="H95" s="28"/>
    </row>
    <row r="96" spans="1:8" x14ac:dyDescent="0.2">
      <c r="A96" s="38" t="s">
        <v>11</v>
      </c>
      <c r="B96" s="39" t="s">
        <v>29</v>
      </c>
      <c r="C96" s="13" t="s">
        <v>27</v>
      </c>
      <c r="D96" s="13" t="s">
        <v>20</v>
      </c>
      <c r="E96" s="25">
        <v>2.920863600285178E-3</v>
      </c>
      <c r="F96" s="26">
        <v>73186.920000000013</v>
      </c>
      <c r="G96" s="28"/>
      <c r="H96" s="28"/>
    </row>
    <row r="97" spans="1:11" x14ac:dyDescent="0.2">
      <c r="A97" s="38" t="s">
        <v>29</v>
      </c>
      <c r="B97" s="39" t="s">
        <v>11</v>
      </c>
      <c r="C97" s="13" t="s">
        <v>30</v>
      </c>
      <c r="D97" s="13" t="s">
        <v>20</v>
      </c>
      <c r="E97" s="25">
        <v>0.95</v>
      </c>
      <c r="F97" s="26">
        <v>1881389.9526487829</v>
      </c>
      <c r="G97" s="27" t="s">
        <v>55</v>
      </c>
      <c r="H97" s="27"/>
    </row>
    <row r="98" spans="1:11" x14ac:dyDescent="0.2">
      <c r="A98" s="38" t="s">
        <v>29</v>
      </c>
      <c r="B98" s="39" t="s">
        <v>11</v>
      </c>
      <c r="C98" s="13" t="s">
        <v>31</v>
      </c>
      <c r="D98" s="13" t="s">
        <v>20</v>
      </c>
      <c r="E98" s="25">
        <v>0.9</v>
      </c>
      <c r="F98" s="26">
        <v>288450</v>
      </c>
      <c r="G98" s="27"/>
      <c r="H98" s="27"/>
    </row>
    <row r="99" spans="1:11" x14ac:dyDescent="0.2">
      <c r="A99" s="38" t="s">
        <v>29</v>
      </c>
      <c r="B99" s="39" t="s">
        <v>11</v>
      </c>
      <c r="C99" s="13" t="s">
        <v>32</v>
      </c>
      <c r="D99" s="13" t="s">
        <v>20</v>
      </c>
      <c r="E99" s="25">
        <v>0.95</v>
      </c>
      <c r="F99" s="26">
        <v>693443.85499999998</v>
      </c>
      <c r="G99" s="27"/>
      <c r="H99" s="27"/>
      <c r="I99" s="15" t="s">
        <v>58</v>
      </c>
    </row>
    <row r="100" spans="1:11" x14ac:dyDescent="0.2">
      <c r="A100" s="40" t="s">
        <v>29</v>
      </c>
      <c r="B100" s="41" t="s">
        <v>12</v>
      </c>
      <c r="C100" s="13" t="s">
        <v>31</v>
      </c>
      <c r="D100" s="13" t="s">
        <v>20</v>
      </c>
      <c r="E100" s="29">
        <v>0.05</v>
      </c>
      <c r="F100" s="30">
        <f>'[4]THC SS Cost Allocation'!$L$35+'[4]THC SS Cost Allocation'!$L$36</f>
        <v>18824.9542</v>
      </c>
      <c r="G100" s="31"/>
      <c r="H100" s="31"/>
      <c r="I100" s="24">
        <f>SUM(F77:F82,F85:F88,F91:F94)</f>
        <v>3212613.1916207047</v>
      </c>
      <c r="J100" s="24">
        <v>3212613.1</v>
      </c>
      <c r="K100" s="24">
        <f>I100-J100</f>
        <v>9.1620704624801874E-2</v>
      </c>
    </row>
    <row r="101" spans="1:11" ht="15" thickBot="1" x14ac:dyDescent="0.25">
      <c r="A101" s="18"/>
      <c r="B101" s="19"/>
      <c r="C101" s="19"/>
      <c r="D101" s="19"/>
      <c r="E101" s="32"/>
      <c r="F101" s="33"/>
      <c r="G101" s="33"/>
      <c r="H101" s="33"/>
    </row>
    <row r="103" spans="1:11" ht="15" x14ac:dyDescent="0.25">
      <c r="B103" s="45" t="s">
        <v>1</v>
      </c>
      <c r="C103" s="46">
        <v>2017</v>
      </c>
    </row>
    <row r="104" spans="1:11" x14ac:dyDescent="0.2">
      <c r="C104" s="2"/>
      <c r="D104" s="3"/>
    </row>
    <row r="105" spans="1:11" ht="15.75" x14ac:dyDescent="0.25">
      <c r="A105" s="71" t="s">
        <v>2</v>
      </c>
      <c r="B105" s="71"/>
      <c r="C105" s="71"/>
      <c r="D105" s="71"/>
      <c r="E105" s="71"/>
      <c r="F105" s="71"/>
    </row>
    <row r="106" spans="1:11" ht="15" thickBot="1" x14ac:dyDescent="0.25"/>
    <row r="107" spans="1:11" ht="13.5" customHeight="1" x14ac:dyDescent="0.25">
      <c r="A107" s="55" t="s">
        <v>3</v>
      </c>
      <c r="B107" s="56"/>
      <c r="C107" s="57" t="s">
        <v>4</v>
      </c>
      <c r="D107" s="57" t="s">
        <v>5</v>
      </c>
      <c r="E107" s="60" t="s">
        <v>6</v>
      </c>
      <c r="F107" s="60" t="s">
        <v>7</v>
      </c>
      <c r="G107" s="69"/>
      <c r="H107" s="69"/>
    </row>
    <row r="108" spans="1:11" ht="17.25" customHeight="1" x14ac:dyDescent="0.2">
      <c r="A108" s="62" t="s">
        <v>8</v>
      </c>
      <c r="B108" s="64" t="s">
        <v>9</v>
      </c>
      <c r="C108" s="58"/>
      <c r="D108" s="58"/>
      <c r="E108" s="61"/>
      <c r="F108" s="61"/>
      <c r="G108" s="70"/>
      <c r="H108" s="70"/>
    </row>
    <row r="109" spans="1:11" ht="15" x14ac:dyDescent="0.25">
      <c r="A109" s="63"/>
      <c r="B109" s="65"/>
      <c r="C109" s="59"/>
      <c r="D109" s="59"/>
      <c r="E109" s="42" t="s">
        <v>10</v>
      </c>
      <c r="F109" s="42" t="s">
        <v>10</v>
      </c>
      <c r="G109" s="4"/>
      <c r="H109" s="4"/>
    </row>
    <row r="110" spans="1:11" x14ac:dyDescent="0.2">
      <c r="A110" s="12" t="s">
        <v>11</v>
      </c>
      <c r="B110" s="13" t="s">
        <v>12</v>
      </c>
      <c r="C110" s="13" t="s">
        <v>33</v>
      </c>
      <c r="D110" s="13" t="s">
        <v>20</v>
      </c>
      <c r="E110" s="14">
        <v>0</v>
      </c>
      <c r="F110" s="14">
        <v>0</v>
      </c>
      <c r="G110" s="14"/>
      <c r="H110" s="14"/>
    </row>
    <row r="111" spans="1:11" x14ac:dyDescent="0.2">
      <c r="A111" s="12" t="s">
        <v>11</v>
      </c>
      <c r="B111" s="13" t="s">
        <v>12</v>
      </c>
      <c r="C111" s="13" t="s">
        <v>36</v>
      </c>
      <c r="D111" s="13" t="s">
        <v>13</v>
      </c>
      <c r="E111" s="14">
        <v>332278.61000000004</v>
      </c>
      <c r="F111" s="14">
        <v>302662.66499999975</v>
      </c>
      <c r="G111" s="14"/>
      <c r="H111" s="14"/>
    </row>
    <row r="112" spans="1:11" x14ac:dyDescent="0.2">
      <c r="A112" s="12" t="s">
        <v>12</v>
      </c>
      <c r="B112" s="13" t="s">
        <v>11</v>
      </c>
      <c r="C112" s="13" t="s">
        <v>53</v>
      </c>
      <c r="D112" s="13" t="s">
        <v>13</v>
      </c>
      <c r="E112" s="14">
        <v>214525.43999999872</v>
      </c>
      <c r="F112" s="14">
        <v>214525.43999999872</v>
      </c>
      <c r="G112" s="14"/>
      <c r="H112" s="14"/>
    </row>
    <row r="113" spans="1:11" x14ac:dyDescent="0.2">
      <c r="A113" s="12" t="s">
        <v>12</v>
      </c>
      <c r="B113" s="13" t="s">
        <v>11</v>
      </c>
      <c r="C113" s="13" t="s">
        <v>34</v>
      </c>
      <c r="D113" s="13" t="s">
        <v>13</v>
      </c>
      <c r="E113" s="14">
        <v>70522.920000000056</v>
      </c>
      <c r="F113" s="14">
        <v>70522.920000000056</v>
      </c>
      <c r="G113" s="14"/>
      <c r="H113" s="14"/>
    </row>
    <row r="114" spans="1:11" x14ac:dyDescent="0.2">
      <c r="A114" s="12"/>
      <c r="B114" s="13"/>
      <c r="C114" s="13"/>
      <c r="D114" s="13"/>
      <c r="E114" s="14"/>
      <c r="F114" s="14"/>
      <c r="G114" s="14"/>
      <c r="H114" s="14"/>
    </row>
    <row r="115" spans="1:11" x14ac:dyDescent="0.2">
      <c r="A115" s="12"/>
      <c r="B115" s="13"/>
      <c r="C115" s="13"/>
      <c r="D115" s="13"/>
      <c r="E115" s="13"/>
      <c r="F115" s="13"/>
      <c r="G115" s="13"/>
      <c r="H115" s="13"/>
    </row>
    <row r="116" spans="1:11" x14ac:dyDescent="0.2">
      <c r="A116" s="12"/>
      <c r="B116" s="13"/>
      <c r="C116" s="13"/>
      <c r="D116" s="13"/>
      <c r="E116" s="13"/>
      <c r="F116" s="13"/>
      <c r="G116" s="13"/>
      <c r="H116" s="13"/>
    </row>
    <row r="117" spans="1:11" ht="15" thickBot="1" x14ac:dyDescent="0.25">
      <c r="A117" s="18"/>
      <c r="B117" s="19"/>
      <c r="C117" s="19"/>
      <c r="D117" s="19"/>
      <c r="E117" s="19"/>
      <c r="F117" s="19"/>
      <c r="G117" s="19"/>
      <c r="H117" s="19"/>
    </row>
    <row r="118" spans="1:11" x14ac:dyDescent="0.2">
      <c r="A118" s="47" t="s">
        <v>35</v>
      </c>
      <c r="B118" s="47"/>
      <c r="C118" s="47"/>
      <c r="D118" s="47"/>
    </row>
    <row r="119" spans="1:11" s="22" customFormat="1" x14ac:dyDescent="0.2">
      <c r="A119" s="48" t="s">
        <v>14</v>
      </c>
      <c r="B119" s="48"/>
      <c r="C119" s="48"/>
      <c r="D119" s="48"/>
      <c r="E119" s="21"/>
      <c r="F119" s="21"/>
      <c r="G119" s="21"/>
      <c r="H119" s="21"/>
    </row>
    <row r="121" spans="1:11" ht="15.75" x14ac:dyDescent="0.25">
      <c r="A121" s="71" t="s">
        <v>15</v>
      </c>
      <c r="B121" s="71"/>
      <c r="C121" s="71"/>
      <c r="D121" s="71"/>
      <c r="E121" s="71"/>
      <c r="F121" s="71"/>
    </row>
    <row r="122" spans="1:11" ht="15" thickBot="1" x14ac:dyDescent="0.25"/>
    <row r="123" spans="1:11" ht="13.5" customHeight="1" x14ac:dyDescent="0.25">
      <c r="A123" s="55" t="s">
        <v>3</v>
      </c>
      <c r="B123" s="56"/>
      <c r="C123" s="72" t="s">
        <v>4</v>
      </c>
      <c r="D123" s="72" t="s">
        <v>5</v>
      </c>
      <c r="E123" s="60" t="s">
        <v>16</v>
      </c>
      <c r="F123" s="49" t="s">
        <v>17</v>
      </c>
      <c r="G123" s="75"/>
      <c r="H123" s="75"/>
    </row>
    <row r="124" spans="1:11" ht="17.25" customHeight="1" x14ac:dyDescent="0.2">
      <c r="A124" s="51" t="s">
        <v>8</v>
      </c>
      <c r="B124" s="53" t="s">
        <v>9</v>
      </c>
      <c r="C124" s="73"/>
      <c r="D124" s="73"/>
      <c r="E124" s="61"/>
      <c r="F124" s="50"/>
      <c r="G124" s="76"/>
      <c r="H124" s="76"/>
    </row>
    <row r="125" spans="1:11" ht="15" x14ac:dyDescent="0.25">
      <c r="A125" s="52"/>
      <c r="B125" s="54"/>
      <c r="C125" s="74"/>
      <c r="D125" s="74"/>
      <c r="E125" s="42" t="s">
        <v>18</v>
      </c>
      <c r="F125" s="43" t="s">
        <v>10</v>
      </c>
      <c r="G125" s="5"/>
      <c r="H125" s="5"/>
      <c r="I125" s="15" t="s">
        <v>12</v>
      </c>
      <c r="J125" s="15" t="s">
        <v>28</v>
      </c>
      <c r="K125" s="15" t="s">
        <v>29</v>
      </c>
    </row>
    <row r="126" spans="1:11" x14ac:dyDescent="0.2">
      <c r="A126" s="38" t="s">
        <v>11</v>
      </c>
      <c r="B126" s="39" t="s">
        <v>12</v>
      </c>
      <c r="C126" s="13" t="s">
        <v>19</v>
      </c>
      <c r="D126" s="13" t="s">
        <v>20</v>
      </c>
      <c r="E126" s="25">
        <v>2.2764641851631715E-2</v>
      </c>
      <c r="F126" s="26">
        <v>324288.60198814876</v>
      </c>
      <c r="G126" s="27"/>
      <c r="H126" s="27" t="s">
        <v>45</v>
      </c>
      <c r="I126" s="24">
        <f>SUM(E110:E111)+SUM(F126:F133)</f>
        <v>1094941.9412771589</v>
      </c>
      <c r="J126" s="24">
        <f>SUM(F134:F139)</f>
        <v>1925688.3612107846</v>
      </c>
      <c r="K126" s="24">
        <f>SUM(F140:F146)</f>
        <v>3164675.3717270973</v>
      </c>
    </row>
    <row r="127" spans="1:11" x14ac:dyDescent="0.2">
      <c r="A127" s="38" t="s">
        <v>11</v>
      </c>
      <c r="B127" s="39" t="s">
        <v>12</v>
      </c>
      <c r="C127" s="13" t="s">
        <v>21</v>
      </c>
      <c r="D127" s="13" t="s">
        <v>20</v>
      </c>
      <c r="E127" s="25">
        <v>3.3321493097985457E-3</v>
      </c>
      <c r="F127" s="26">
        <v>8353.0511829474999</v>
      </c>
      <c r="G127" s="27"/>
      <c r="H127" s="27" t="s">
        <v>46</v>
      </c>
      <c r="I127" s="24">
        <f>SUM(E112:E114)</f>
        <v>285048.35999999876</v>
      </c>
      <c r="K127" s="24">
        <f>SUM(F147:F150)</f>
        <v>4772082.6476407414</v>
      </c>
    </row>
    <row r="128" spans="1:11" x14ac:dyDescent="0.2">
      <c r="A128" s="38" t="s">
        <v>11</v>
      </c>
      <c r="B128" s="39" t="s">
        <v>12</v>
      </c>
      <c r="C128" s="13" t="s">
        <v>22</v>
      </c>
      <c r="D128" s="13" t="s">
        <v>20</v>
      </c>
      <c r="E128" s="25">
        <v>5.7205524688311186E-2</v>
      </c>
      <c r="F128" s="26">
        <v>333476.53595000005</v>
      </c>
      <c r="G128" s="27"/>
      <c r="H128" s="27"/>
    </row>
    <row r="129" spans="1:8" x14ac:dyDescent="0.2">
      <c r="A129" s="38" t="s">
        <v>11</v>
      </c>
      <c r="B129" s="39" t="s">
        <v>12</v>
      </c>
      <c r="C129" s="13" t="s">
        <v>23</v>
      </c>
      <c r="D129" s="13" t="s">
        <v>20</v>
      </c>
      <c r="E129" s="25">
        <v>0</v>
      </c>
      <c r="F129" s="26">
        <v>0</v>
      </c>
      <c r="G129" s="27"/>
      <c r="H129" s="27">
        <f>SUM(I126:K127)-SUM(E110:E114,F126:F149)</f>
        <v>15068.750000001863</v>
      </c>
    </row>
    <row r="130" spans="1:8" x14ac:dyDescent="0.2">
      <c r="A130" s="38" t="s">
        <v>11</v>
      </c>
      <c r="B130" s="39" t="s">
        <v>12</v>
      </c>
      <c r="C130" s="13" t="s">
        <v>24</v>
      </c>
      <c r="D130" s="13" t="s">
        <v>20</v>
      </c>
      <c r="E130" s="25">
        <v>1.1443315253035399E-2</v>
      </c>
      <c r="F130" s="26">
        <v>41828.238156062711</v>
      </c>
      <c r="G130" s="27"/>
      <c r="H130" s="27"/>
    </row>
    <row r="131" spans="1:8" x14ac:dyDescent="0.2">
      <c r="A131" s="38" t="s">
        <v>11</v>
      </c>
      <c r="B131" s="39" t="s">
        <v>12</v>
      </c>
      <c r="C131" s="13" t="s">
        <v>49</v>
      </c>
      <c r="D131" s="13" t="s">
        <v>20</v>
      </c>
      <c r="E131" s="25">
        <v>4.9665619009545615E-2</v>
      </c>
      <c r="F131" s="26">
        <v>54716.903999999995</v>
      </c>
      <c r="G131" s="27"/>
      <c r="H131" s="27"/>
    </row>
    <row r="132" spans="1:8" x14ac:dyDescent="0.2">
      <c r="A132" s="38" t="s">
        <v>11</v>
      </c>
      <c r="B132" s="39" t="s">
        <v>12</v>
      </c>
      <c r="C132" s="13" t="s">
        <v>26</v>
      </c>
      <c r="D132" s="13" t="s">
        <v>20</v>
      </c>
      <c r="E132" s="25"/>
      <c r="F132" s="26">
        <v>0</v>
      </c>
      <c r="G132" s="28"/>
      <c r="H132" s="28"/>
    </row>
    <row r="133" spans="1:8" x14ac:dyDescent="0.2">
      <c r="A133" s="38" t="s">
        <v>11</v>
      </c>
      <c r="B133" s="39" t="s">
        <v>12</v>
      </c>
      <c r="C133" s="13" t="s">
        <v>27</v>
      </c>
      <c r="D133" s="13" t="s">
        <v>20</v>
      </c>
      <c r="E133" s="25"/>
      <c r="F133" s="26">
        <v>0</v>
      </c>
      <c r="G133" s="28"/>
      <c r="H133" s="28"/>
    </row>
    <row r="134" spans="1:8" x14ac:dyDescent="0.2">
      <c r="A134" s="38" t="s">
        <v>11</v>
      </c>
      <c r="B134" s="39" t="s">
        <v>28</v>
      </c>
      <c r="C134" s="13" t="s">
        <v>19</v>
      </c>
      <c r="D134" s="13" t="s">
        <v>20</v>
      </c>
      <c r="E134" s="25">
        <v>4.26304137263155E-2</v>
      </c>
      <c r="F134" s="26">
        <v>607282.00160514843</v>
      </c>
      <c r="G134" s="27"/>
      <c r="H134" s="27"/>
    </row>
    <row r="135" spans="1:8" x14ac:dyDescent="0.2">
      <c r="A135" s="38" t="s">
        <v>11</v>
      </c>
      <c r="B135" s="39" t="s">
        <v>28</v>
      </c>
      <c r="C135" s="13" t="s">
        <v>22</v>
      </c>
      <c r="D135" s="13" t="s">
        <v>20</v>
      </c>
      <c r="E135" s="25">
        <v>1.9486271460363542E-2</v>
      </c>
      <c r="F135" s="26">
        <v>113594.17364999998</v>
      </c>
      <c r="G135" s="27"/>
      <c r="H135" s="27"/>
    </row>
    <row r="136" spans="1:8" x14ac:dyDescent="0.2">
      <c r="A136" s="38" t="s">
        <v>11</v>
      </c>
      <c r="B136" s="39" t="s">
        <v>28</v>
      </c>
      <c r="C136" s="13" t="s">
        <v>23</v>
      </c>
      <c r="D136" s="13" t="s">
        <v>20</v>
      </c>
      <c r="E136" s="25">
        <v>1.5337634803230986E-2</v>
      </c>
      <c r="F136" s="26">
        <v>208631.41105783757</v>
      </c>
      <c r="G136" s="27"/>
      <c r="H136" s="27"/>
    </row>
    <row r="137" spans="1:8" x14ac:dyDescent="0.2">
      <c r="A137" s="38" t="s">
        <v>11</v>
      </c>
      <c r="B137" s="39" t="s">
        <v>28</v>
      </c>
      <c r="C137" s="13" t="s">
        <v>24</v>
      </c>
      <c r="D137" s="13" t="s">
        <v>20</v>
      </c>
      <c r="E137" s="25">
        <v>5.644654088050316E-2</v>
      </c>
      <c r="F137" s="26">
        <v>206326.51489779874</v>
      </c>
      <c r="G137" s="27"/>
      <c r="H137" s="27"/>
    </row>
    <row r="138" spans="1:8" x14ac:dyDescent="0.2">
      <c r="A138" s="38" t="s">
        <v>11</v>
      </c>
      <c r="B138" s="39" t="s">
        <v>28</v>
      </c>
      <c r="C138" s="13" t="s">
        <v>26</v>
      </c>
      <c r="D138" s="13" t="s">
        <v>20</v>
      </c>
      <c r="E138" s="25">
        <v>6.3148883236102986E-3</v>
      </c>
      <c r="F138" s="26">
        <v>252636.23000000004</v>
      </c>
      <c r="G138" s="28"/>
      <c r="H138" s="28"/>
    </row>
    <row r="139" spans="1:8" x14ac:dyDescent="0.2">
      <c r="A139" s="38" t="s">
        <v>11</v>
      </c>
      <c r="B139" s="39" t="s">
        <v>28</v>
      </c>
      <c r="C139" s="13" t="s">
        <v>27</v>
      </c>
      <c r="D139" s="13" t="s">
        <v>20</v>
      </c>
      <c r="E139" s="25">
        <v>2.3082994679777313E-2</v>
      </c>
      <c r="F139" s="26">
        <v>537218.03</v>
      </c>
      <c r="G139" s="28"/>
      <c r="H139" s="28"/>
    </row>
    <row r="140" spans="1:8" x14ac:dyDescent="0.2">
      <c r="A140" s="38" t="s">
        <v>11</v>
      </c>
      <c r="B140" s="39" t="s">
        <v>29</v>
      </c>
      <c r="C140" s="13" t="s">
        <v>19</v>
      </c>
      <c r="D140" s="13" t="s">
        <v>20</v>
      </c>
      <c r="E140" s="25">
        <v>2.619368479655531E-2</v>
      </c>
      <c r="F140" s="26">
        <v>373136.26451734826</v>
      </c>
      <c r="G140" s="27"/>
      <c r="H140" s="27"/>
    </row>
    <row r="141" spans="1:8" x14ac:dyDescent="0.2">
      <c r="A141" s="38" t="s">
        <v>11</v>
      </c>
      <c r="B141" s="39" t="s">
        <v>29</v>
      </c>
      <c r="C141" s="13" t="s">
        <v>22</v>
      </c>
      <c r="D141" s="13" t="s">
        <v>20</v>
      </c>
      <c r="E141" s="25">
        <v>0.14006098550014442</v>
      </c>
      <c r="F141" s="26">
        <v>816477.99790000019</v>
      </c>
      <c r="G141" s="27"/>
      <c r="H141" s="27"/>
    </row>
    <row r="142" spans="1:8" x14ac:dyDescent="0.2">
      <c r="A142" s="38" t="s">
        <v>11</v>
      </c>
      <c r="B142" s="39" t="s">
        <v>29</v>
      </c>
      <c r="C142" s="13" t="s">
        <v>23</v>
      </c>
      <c r="D142" s="13" t="s">
        <v>20</v>
      </c>
      <c r="E142" s="25">
        <v>2.4894113163692498E-3</v>
      </c>
      <c r="F142" s="26">
        <v>33426.83562264152</v>
      </c>
      <c r="G142" s="27"/>
      <c r="H142" s="27"/>
    </row>
    <row r="143" spans="1:8" x14ac:dyDescent="0.2">
      <c r="A143" s="38" t="s">
        <v>11</v>
      </c>
      <c r="B143" s="39" t="s">
        <v>29</v>
      </c>
      <c r="C143" s="13" t="s">
        <v>50</v>
      </c>
      <c r="D143" s="13" t="s">
        <v>20</v>
      </c>
      <c r="E143" s="35" t="s">
        <v>60</v>
      </c>
      <c r="F143" s="26">
        <v>1700000</v>
      </c>
      <c r="G143" s="27"/>
      <c r="H143" s="27"/>
    </row>
    <row r="144" spans="1:8" x14ac:dyDescent="0.2">
      <c r="A144" s="38" t="s">
        <v>11</v>
      </c>
      <c r="B144" s="39" t="s">
        <v>29</v>
      </c>
      <c r="C144" s="13" t="s">
        <v>24</v>
      </c>
      <c r="D144" s="13" t="s">
        <v>20</v>
      </c>
      <c r="E144" s="25">
        <v>2.0440251572327048E-3</v>
      </c>
      <c r="F144" s="26">
        <v>7471.4336871069181</v>
      </c>
      <c r="G144" s="27"/>
      <c r="H144" s="27"/>
    </row>
    <row r="145" spans="1:11" x14ac:dyDescent="0.2">
      <c r="A145" s="38" t="s">
        <v>11</v>
      </c>
      <c r="B145" s="39" t="s">
        <v>29</v>
      </c>
      <c r="C145" s="13" t="s">
        <v>26</v>
      </c>
      <c r="D145" s="13" t="s">
        <v>20</v>
      </c>
      <c r="E145" s="36">
        <v>3.1574112921009664E-4</v>
      </c>
      <c r="F145" s="26">
        <v>12631.679999999995</v>
      </c>
      <c r="G145" s="28"/>
      <c r="H145" s="28"/>
    </row>
    <row r="146" spans="1:11" x14ac:dyDescent="0.2">
      <c r="A146" s="38" t="s">
        <v>11</v>
      </c>
      <c r="B146" s="39" t="s">
        <v>29</v>
      </c>
      <c r="C146" s="13" t="s">
        <v>27</v>
      </c>
      <c r="D146" s="13" t="s">
        <v>20</v>
      </c>
      <c r="E146" s="25">
        <v>9.5186726843194281E-3</v>
      </c>
      <c r="F146" s="26">
        <v>221531.15999999995</v>
      </c>
      <c r="G146" s="28"/>
      <c r="H146" s="28"/>
    </row>
    <row r="147" spans="1:11" x14ac:dyDescent="0.2">
      <c r="A147" s="38" t="s">
        <v>29</v>
      </c>
      <c r="B147" s="39" t="s">
        <v>11</v>
      </c>
      <c r="C147" s="13" t="s">
        <v>30</v>
      </c>
      <c r="D147" s="13" t="s">
        <v>20</v>
      </c>
      <c r="E147" s="25">
        <v>0.95</v>
      </c>
      <c r="F147" s="26">
        <v>3016154.6976407412</v>
      </c>
      <c r="G147" s="27"/>
      <c r="H147" s="27"/>
    </row>
    <row r="148" spans="1:11" x14ac:dyDescent="0.2">
      <c r="A148" s="38" t="s">
        <v>29</v>
      </c>
      <c r="B148" s="39" t="s">
        <v>11</v>
      </c>
      <c r="C148" s="13" t="s">
        <v>31</v>
      </c>
      <c r="D148" s="13" t="s">
        <v>20</v>
      </c>
      <c r="E148" s="25">
        <v>0.9</v>
      </c>
      <c r="F148" s="26">
        <v>271237.5</v>
      </c>
      <c r="G148" s="27"/>
      <c r="H148" s="27"/>
    </row>
    <row r="149" spans="1:11" x14ac:dyDescent="0.2">
      <c r="A149" s="38" t="s">
        <v>29</v>
      </c>
      <c r="B149" s="39" t="s">
        <v>11</v>
      </c>
      <c r="C149" s="13" t="s">
        <v>32</v>
      </c>
      <c r="D149" s="13" t="s">
        <v>20</v>
      </c>
      <c r="E149" s="25">
        <v>0.9</v>
      </c>
      <c r="F149" s="26">
        <v>1469621.7000000002</v>
      </c>
      <c r="G149" s="27"/>
      <c r="H149" s="27"/>
      <c r="I149" s="15" t="s">
        <v>58</v>
      </c>
    </row>
    <row r="150" spans="1:11" x14ac:dyDescent="0.2">
      <c r="A150" s="40" t="s">
        <v>29</v>
      </c>
      <c r="B150" s="41" t="s">
        <v>12</v>
      </c>
      <c r="C150" s="13" t="s">
        <v>31</v>
      </c>
      <c r="D150" s="13" t="s">
        <v>20</v>
      </c>
      <c r="E150" s="25">
        <v>0.05</v>
      </c>
      <c r="F150" s="26">
        <v>15068.75</v>
      </c>
      <c r="G150" s="27"/>
      <c r="H150" s="27"/>
      <c r="I150" s="24">
        <f>SUM(F126:F131,F134:F137,F140:F144)</f>
        <v>4829009.9642150411</v>
      </c>
      <c r="J150" s="24">
        <v>4829010.01</v>
      </c>
      <c r="K150" s="24">
        <f>I150-J150</f>
        <v>-4.5784958638250828E-2</v>
      </c>
    </row>
    <row r="151" spans="1:11" ht="15" thickBot="1" x14ac:dyDescent="0.25">
      <c r="A151" s="18"/>
      <c r="B151" s="19"/>
      <c r="C151" s="19"/>
      <c r="D151" s="19"/>
      <c r="E151" s="32"/>
      <c r="F151" s="33"/>
      <c r="G151" s="33"/>
      <c r="H151" s="33"/>
    </row>
    <row r="152" spans="1:11" x14ac:dyDescent="0.2">
      <c r="A152" s="47" t="s">
        <v>61</v>
      </c>
      <c r="B152" s="47"/>
      <c r="C152" s="47"/>
    </row>
    <row r="153" spans="1:11" ht="15" x14ac:dyDescent="0.25">
      <c r="B153" s="45" t="s">
        <v>1</v>
      </c>
      <c r="C153" s="46">
        <v>2018</v>
      </c>
    </row>
    <row r="154" spans="1:11" x14ac:dyDescent="0.2">
      <c r="C154" s="2"/>
      <c r="D154" s="3"/>
    </row>
    <row r="155" spans="1:11" ht="15.75" x14ac:dyDescent="0.25">
      <c r="A155" s="71" t="s">
        <v>2</v>
      </c>
      <c r="B155" s="71"/>
      <c r="C155" s="71"/>
      <c r="D155" s="71"/>
      <c r="E155" s="71"/>
      <c r="F155" s="71"/>
    </row>
    <row r="156" spans="1:11" ht="15" thickBot="1" x14ac:dyDescent="0.25"/>
    <row r="157" spans="1:11" ht="13.5" customHeight="1" x14ac:dyDescent="0.25">
      <c r="A157" s="55" t="s">
        <v>3</v>
      </c>
      <c r="B157" s="56"/>
      <c r="C157" s="57" t="s">
        <v>4</v>
      </c>
      <c r="D157" s="57" t="s">
        <v>5</v>
      </c>
      <c r="E157" s="60" t="s">
        <v>6</v>
      </c>
      <c r="F157" s="60" t="s">
        <v>7</v>
      </c>
      <c r="G157" s="69"/>
      <c r="H157" s="69"/>
    </row>
    <row r="158" spans="1:11" ht="17.25" customHeight="1" x14ac:dyDescent="0.2">
      <c r="A158" s="62" t="s">
        <v>8</v>
      </c>
      <c r="B158" s="64" t="s">
        <v>9</v>
      </c>
      <c r="C158" s="58"/>
      <c r="D158" s="58"/>
      <c r="E158" s="61"/>
      <c r="F158" s="61"/>
      <c r="G158" s="70"/>
      <c r="H158" s="70"/>
    </row>
    <row r="159" spans="1:11" ht="15" x14ac:dyDescent="0.25">
      <c r="A159" s="63"/>
      <c r="B159" s="65"/>
      <c r="C159" s="59"/>
      <c r="D159" s="59"/>
      <c r="E159" s="42" t="s">
        <v>10</v>
      </c>
      <c r="F159" s="42" t="s">
        <v>10</v>
      </c>
      <c r="G159" s="4"/>
      <c r="H159" s="4"/>
    </row>
    <row r="160" spans="1:11" x14ac:dyDescent="0.2">
      <c r="A160" s="12" t="s">
        <v>11</v>
      </c>
      <c r="B160" s="13" t="s">
        <v>12</v>
      </c>
      <c r="C160" s="13" t="s">
        <v>33</v>
      </c>
      <c r="D160" s="13" t="s">
        <v>20</v>
      </c>
      <c r="E160" s="14">
        <v>0</v>
      </c>
      <c r="F160" s="14">
        <v>0</v>
      </c>
      <c r="G160" s="14"/>
      <c r="H160" s="14"/>
    </row>
    <row r="161" spans="1:11" x14ac:dyDescent="0.2">
      <c r="A161" s="12" t="s">
        <v>11</v>
      </c>
      <c r="B161" s="13" t="s">
        <v>12</v>
      </c>
      <c r="C161" s="13" t="s">
        <v>36</v>
      </c>
      <c r="D161" s="13" t="s">
        <v>13</v>
      </c>
      <c r="E161" s="14">
        <v>669103.03359999997</v>
      </c>
      <c r="F161" s="14">
        <v>569180.12999999989</v>
      </c>
      <c r="G161" s="14"/>
      <c r="H161" s="14"/>
    </row>
    <row r="162" spans="1:11" x14ac:dyDescent="0.2">
      <c r="A162" s="12" t="s">
        <v>12</v>
      </c>
      <c r="B162" s="13" t="s">
        <v>11</v>
      </c>
      <c r="C162" s="13" t="s">
        <v>53</v>
      </c>
      <c r="D162" s="13" t="s">
        <v>13</v>
      </c>
      <c r="E162" s="14">
        <v>0</v>
      </c>
      <c r="F162" s="14">
        <v>0</v>
      </c>
      <c r="G162" s="14"/>
      <c r="H162" s="14"/>
    </row>
    <row r="163" spans="1:11" x14ac:dyDescent="0.2">
      <c r="A163" s="12" t="s">
        <v>12</v>
      </c>
      <c r="B163" s="13" t="s">
        <v>11</v>
      </c>
      <c r="C163" s="13" t="s">
        <v>34</v>
      </c>
      <c r="D163" s="13" t="s">
        <v>13</v>
      </c>
      <c r="E163" s="14">
        <v>0</v>
      </c>
      <c r="F163" s="14">
        <v>0</v>
      </c>
      <c r="G163" s="14"/>
      <c r="H163" s="14"/>
    </row>
    <row r="164" spans="1:11" x14ac:dyDescent="0.2">
      <c r="A164" s="12"/>
      <c r="B164" s="13"/>
      <c r="C164" s="13"/>
      <c r="D164" s="13"/>
      <c r="E164" s="13"/>
      <c r="F164" s="13"/>
      <c r="G164" s="13"/>
      <c r="H164" s="13"/>
    </row>
    <row r="165" spans="1:11" x14ac:dyDescent="0.2">
      <c r="A165" s="12"/>
      <c r="B165" s="13"/>
      <c r="C165" s="13"/>
      <c r="D165" s="13"/>
      <c r="E165" s="13"/>
      <c r="F165" s="13"/>
      <c r="G165" s="13"/>
      <c r="H165" s="13"/>
    </row>
    <row r="166" spans="1:11" x14ac:dyDescent="0.2">
      <c r="A166" s="12"/>
      <c r="B166" s="13"/>
      <c r="C166" s="13"/>
      <c r="D166" s="13"/>
      <c r="E166" s="13"/>
      <c r="F166" s="13"/>
      <c r="G166" s="13"/>
      <c r="H166" s="13"/>
    </row>
    <row r="167" spans="1:11" ht="15" thickBot="1" x14ac:dyDescent="0.25">
      <c r="A167" s="18"/>
      <c r="B167" s="19"/>
      <c r="C167" s="19"/>
      <c r="D167" s="19"/>
      <c r="E167" s="19"/>
      <c r="F167" s="19"/>
      <c r="G167" s="19"/>
      <c r="H167" s="19"/>
    </row>
    <row r="168" spans="1:11" x14ac:dyDescent="0.2">
      <c r="A168" s="47" t="s">
        <v>35</v>
      </c>
      <c r="B168" s="47"/>
      <c r="C168" s="47"/>
      <c r="D168" s="47"/>
    </row>
    <row r="169" spans="1:11" s="22" customFormat="1" x14ac:dyDescent="0.2">
      <c r="A169" s="48" t="s">
        <v>14</v>
      </c>
      <c r="B169" s="48"/>
      <c r="C169" s="48"/>
      <c r="D169" s="48"/>
      <c r="E169" s="21"/>
      <c r="F169" s="21"/>
      <c r="G169" s="21"/>
      <c r="H169" s="21"/>
    </row>
    <row r="171" spans="1:11" ht="15.75" x14ac:dyDescent="0.25">
      <c r="A171" s="71" t="s">
        <v>15</v>
      </c>
      <c r="B171" s="71"/>
      <c r="C171" s="71"/>
      <c r="D171" s="71"/>
      <c r="E171" s="71"/>
      <c r="F171" s="71"/>
    </row>
    <row r="172" spans="1:11" ht="15" thickBot="1" x14ac:dyDescent="0.25"/>
    <row r="173" spans="1:11" ht="13.5" customHeight="1" x14ac:dyDescent="0.25">
      <c r="A173" s="55" t="s">
        <v>3</v>
      </c>
      <c r="B173" s="56"/>
      <c r="C173" s="72" t="s">
        <v>4</v>
      </c>
      <c r="D173" s="72" t="s">
        <v>5</v>
      </c>
      <c r="E173" s="60" t="s">
        <v>16</v>
      </c>
      <c r="F173" s="49" t="s">
        <v>17</v>
      </c>
      <c r="G173" s="75"/>
      <c r="H173" s="75"/>
    </row>
    <row r="174" spans="1:11" ht="17.25" customHeight="1" x14ac:dyDescent="0.2">
      <c r="A174" s="51" t="s">
        <v>8</v>
      </c>
      <c r="B174" s="53" t="s">
        <v>9</v>
      </c>
      <c r="C174" s="73"/>
      <c r="D174" s="73"/>
      <c r="E174" s="61"/>
      <c r="F174" s="50"/>
      <c r="G174" s="76"/>
      <c r="H174" s="76"/>
    </row>
    <row r="175" spans="1:11" ht="15" x14ac:dyDescent="0.25">
      <c r="A175" s="52"/>
      <c r="B175" s="54"/>
      <c r="C175" s="74"/>
      <c r="D175" s="74"/>
      <c r="E175" s="42" t="s">
        <v>18</v>
      </c>
      <c r="F175" s="43" t="s">
        <v>10</v>
      </c>
      <c r="G175" s="5"/>
      <c r="H175" s="5"/>
      <c r="I175" s="15" t="s">
        <v>12</v>
      </c>
      <c r="J175" s="15" t="s">
        <v>28</v>
      </c>
      <c r="K175" s="15" t="s">
        <v>29</v>
      </c>
    </row>
    <row r="176" spans="1:11" x14ac:dyDescent="0.2">
      <c r="A176" s="38" t="s">
        <v>11</v>
      </c>
      <c r="B176" s="39" t="s">
        <v>12</v>
      </c>
      <c r="C176" s="13" t="s">
        <v>19</v>
      </c>
      <c r="D176" s="13" t="s">
        <v>20</v>
      </c>
      <c r="E176" s="25">
        <f>'[5]THESL SS Cost Alloc Model '!$AE$28</f>
        <v>2.2764641851631715E-2</v>
      </c>
      <c r="F176" s="26">
        <v>395194.34083442087</v>
      </c>
      <c r="G176" s="27"/>
      <c r="H176" s="27" t="s">
        <v>45</v>
      </c>
      <c r="I176" s="24">
        <f>SUM(E160:E161)+SUM(F176:F183)</f>
        <v>1619692.0011812192</v>
      </c>
      <c r="J176" s="24">
        <f>SUM(F184:F189)</f>
        <v>1609376.466576</v>
      </c>
      <c r="K176" s="24">
        <f>SUM(F190:F196)</f>
        <v>3853744.349861342</v>
      </c>
    </row>
    <row r="177" spans="1:11" x14ac:dyDescent="0.2">
      <c r="A177" s="38" t="s">
        <v>11</v>
      </c>
      <c r="B177" s="39" t="s">
        <v>12</v>
      </c>
      <c r="C177" s="13" t="s">
        <v>21</v>
      </c>
      <c r="D177" s="13" t="s">
        <v>20</v>
      </c>
      <c r="E177" s="25">
        <f>'[5]THESL SS Cost Alloc Model '!$AE$39</f>
        <v>3.3321493097985457E-3</v>
      </c>
      <c r="F177" s="26">
        <v>9462.449478507333</v>
      </c>
      <c r="G177" s="27"/>
      <c r="H177" s="27" t="s">
        <v>46</v>
      </c>
      <c r="I177" s="24">
        <f>SUM(E162:E163)</f>
        <v>0</v>
      </c>
      <c r="K177" s="24">
        <f>SUM(F197:F200)</f>
        <v>4354564.9903418273</v>
      </c>
    </row>
    <row r="178" spans="1:11" x14ac:dyDescent="0.2">
      <c r="A178" s="38" t="s">
        <v>11</v>
      </c>
      <c r="B178" s="39" t="s">
        <v>12</v>
      </c>
      <c r="C178" s="13" t="s">
        <v>22</v>
      </c>
      <c r="D178" s="13" t="s">
        <v>20</v>
      </c>
      <c r="E178" s="25">
        <f>'[5]THESL SS Cost Alloc Model '!$AE$51</f>
        <v>5.7205524688311186E-2</v>
      </c>
      <c r="F178" s="26">
        <v>315385.14518972556</v>
      </c>
      <c r="G178" s="27"/>
      <c r="H178" s="27"/>
    </row>
    <row r="179" spans="1:11" x14ac:dyDescent="0.2">
      <c r="A179" s="38" t="s">
        <v>11</v>
      </c>
      <c r="B179" s="39" t="s">
        <v>12</v>
      </c>
      <c r="C179" s="13" t="s">
        <v>23</v>
      </c>
      <c r="D179" s="13" t="s">
        <v>20</v>
      </c>
      <c r="E179" s="25">
        <f>'[5]THESL SS Cost Alloc Model '!$AE$59</f>
        <v>0</v>
      </c>
      <c r="F179" s="26">
        <v>137276.38471850764</v>
      </c>
      <c r="G179" s="27"/>
      <c r="H179" s="27">
        <f>SUM(I176:K177)-SUM(E160:E163,F176:F199)</f>
        <v>20000</v>
      </c>
    </row>
    <row r="180" spans="1:11" x14ac:dyDescent="0.2">
      <c r="A180" s="38" t="s">
        <v>11</v>
      </c>
      <c r="B180" s="39" t="s">
        <v>12</v>
      </c>
      <c r="C180" s="13" t="s">
        <v>24</v>
      </c>
      <c r="D180" s="13" t="s">
        <v>20</v>
      </c>
      <c r="E180" s="25">
        <f>'[5]THESL SS Cost Alloc Model '!$AE$67</f>
        <v>1.1443315253035399E-2</v>
      </c>
      <c r="F180" s="26">
        <v>44579.603360058005</v>
      </c>
      <c r="G180" s="27"/>
      <c r="H180" s="27"/>
    </row>
    <row r="181" spans="1:11" x14ac:dyDescent="0.2">
      <c r="A181" s="38" t="s">
        <v>11</v>
      </c>
      <c r="B181" s="39" t="s">
        <v>12</v>
      </c>
      <c r="C181" s="13" t="s">
        <v>49</v>
      </c>
      <c r="D181" s="13" t="s">
        <v>20</v>
      </c>
      <c r="E181" s="25">
        <f>'[5]THESL SS Cost Alloc Model '!$AE$71</f>
        <v>4.9665619009545615E-2</v>
      </c>
      <c r="F181" s="26">
        <v>48691.044000000002</v>
      </c>
      <c r="G181" s="27"/>
      <c r="H181" s="27"/>
    </row>
    <row r="182" spans="1:11" x14ac:dyDescent="0.2">
      <c r="A182" s="38" t="s">
        <v>11</v>
      </c>
      <c r="B182" s="39" t="s">
        <v>12</v>
      </c>
      <c r="C182" s="13" t="s">
        <v>26</v>
      </c>
      <c r="D182" s="13" t="s">
        <v>20</v>
      </c>
      <c r="E182" s="25"/>
      <c r="F182" s="26"/>
      <c r="G182" s="28"/>
      <c r="H182" s="28"/>
    </row>
    <row r="183" spans="1:11" x14ac:dyDescent="0.2">
      <c r="A183" s="38" t="s">
        <v>11</v>
      </c>
      <c r="B183" s="39" t="s">
        <v>12</v>
      </c>
      <c r="C183" s="13" t="s">
        <v>27</v>
      </c>
      <c r="D183" s="13" t="s">
        <v>20</v>
      </c>
      <c r="E183" s="25"/>
      <c r="F183" s="26"/>
      <c r="G183" s="28"/>
      <c r="H183" s="28"/>
    </row>
    <row r="184" spans="1:11" x14ac:dyDescent="0.2">
      <c r="A184" s="38" t="s">
        <v>11</v>
      </c>
      <c r="B184" s="39" t="s">
        <v>28</v>
      </c>
      <c r="C184" s="13" t="s">
        <v>19</v>
      </c>
      <c r="D184" s="13" t="s">
        <v>20</v>
      </c>
      <c r="E184" s="25">
        <f>'[5]THESL SS Cost Alloc Model '!$AC$28</f>
        <v>4.26304137263155E-2</v>
      </c>
      <c r="F184" s="26">
        <v>349644.72730799997</v>
      </c>
      <c r="G184" s="27"/>
      <c r="H184" s="27"/>
    </row>
    <row r="185" spans="1:11" x14ac:dyDescent="0.2">
      <c r="A185" s="38" t="s">
        <v>11</v>
      </c>
      <c r="B185" s="39" t="s">
        <v>28</v>
      </c>
      <c r="C185" s="13" t="s">
        <v>22</v>
      </c>
      <c r="D185" s="13" t="s">
        <v>20</v>
      </c>
      <c r="E185" s="25">
        <f>'[5]THESL SS Cost Alloc Model '!$AC$51</f>
        <v>1.9486271460363542E-2</v>
      </c>
      <c r="F185" s="26">
        <v>56235.995364000009</v>
      </c>
      <c r="G185" s="27"/>
      <c r="H185" s="27"/>
    </row>
    <row r="186" spans="1:11" x14ac:dyDescent="0.2">
      <c r="A186" s="38" t="s">
        <v>11</v>
      </c>
      <c r="B186" s="39" t="s">
        <v>28</v>
      </c>
      <c r="C186" s="13" t="s">
        <v>23</v>
      </c>
      <c r="D186" s="13" t="s">
        <v>20</v>
      </c>
      <c r="E186" s="25">
        <f>'[5]THESL SS Cost Alloc Model '!$AC$59</f>
        <v>1.5337634803230986E-2</v>
      </c>
      <c r="F186" s="26">
        <v>364453.30521600007</v>
      </c>
      <c r="G186" s="27"/>
      <c r="H186" s="27"/>
    </row>
    <row r="187" spans="1:11" x14ac:dyDescent="0.2">
      <c r="A187" s="38" t="s">
        <v>11</v>
      </c>
      <c r="B187" s="39" t="s">
        <v>28</v>
      </c>
      <c r="C187" s="13" t="s">
        <v>24</v>
      </c>
      <c r="D187" s="13" t="s">
        <v>20</v>
      </c>
      <c r="E187" s="25">
        <f>'[5]THESL SS Cost Alloc Model '!$AC$67</f>
        <v>5.644654088050316E-2</v>
      </c>
      <c r="F187" s="26">
        <v>125154.02703599998</v>
      </c>
      <c r="G187" s="27"/>
      <c r="H187" s="27"/>
    </row>
    <row r="188" spans="1:11" x14ac:dyDescent="0.2">
      <c r="A188" s="38" t="s">
        <v>11</v>
      </c>
      <c r="B188" s="39" t="s">
        <v>28</v>
      </c>
      <c r="C188" s="13" t="s">
        <v>26</v>
      </c>
      <c r="D188" s="13" t="s">
        <v>20</v>
      </c>
      <c r="E188" s="25">
        <f>'[5]THESL SS Cost Alloc Model '!$AC$40</f>
        <v>6.3148883236102986E-3</v>
      </c>
      <c r="F188" s="26">
        <v>353892.11764800013</v>
      </c>
      <c r="G188" s="28"/>
      <c r="H188" s="28"/>
    </row>
    <row r="189" spans="1:11" x14ac:dyDescent="0.2">
      <c r="A189" s="38" t="s">
        <v>11</v>
      </c>
      <c r="B189" s="39" t="s">
        <v>28</v>
      </c>
      <c r="C189" s="13" t="s">
        <v>27</v>
      </c>
      <c r="D189" s="13" t="s">
        <v>20</v>
      </c>
      <c r="E189" s="25">
        <f>'[5]THESL SS Cost Alloc Model '!$AC$69</f>
        <v>2.3082994679777313E-2</v>
      </c>
      <c r="F189" s="26">
        <v>359996.29400399985</v>
      </c>
      <c r="G189" s="28"/>
      <c r="H189" s="28"/>
    </row>
    <row r="190" spans="1:11" x14ac:dyDescent="0.2">
      <c r="A190" s="38" t="s">
        <v>11</v>
      </c>
      <c r="B190" s="39" t="s">
        <v>29</v>
      </c>
      <c r="C190" s="13" t="s">
        <v>19</v>
      </c>
      <c r="D190" s="13" t="s">
        <v>20</v>
      </c>
      <c r="E190" s="25">
        <f>'[5]THESL SS Cost Alloc Model '!$AD$28</f>
        <v>2.619368479655531E-2</v>
      </c>
      <c r="F190" s="26">
        <f>2739259.1825396-F193</f>
        <v>1039259.1825395999</v>
      </c>
      <c r="G190" s="27"/>
      <c r="H190" s="27"/>
    </row>
    <row r="191" spans="1:11" x14ac:dyDescent="0.2">
      <c r="A191" s="38" t="s">
        <v>11</v>
      </c>
      <c r="B191" s="39" t="s">
        <v>29</v>
      </c>
      <c r="C191" s="13" t="s">
        <v>22</v>
      </c>
      <c r="D191" s="13" t="s">
        <v>20</v>
      </c>
      <c r="E191" s="25">
        <f>'[5]THESL SS Cost Alloc Model '!$AD$51</f>
        <v>0.14006098550014442</v>
      </c>
      <c r="F191" s="26">
        <v>829580.19389687048</v>
      </c>
      <c r="G191" s="27"/>
      <c r="H191" s="27"/>
    </row>
    <row r="192" spans="1:11" x14ac:dyDescent="0.2">
      <c r="A192" s="38" t="s">
        <v>11</v>
      </c>
      <c r="B192" s="39" t="s">
        <v>29</v>
      </c>
      <c r="C192" s="13" t="s">
        <v>23</v>
      </c>
      <c r="D192" s="13" t="s">
        <v>20</v>
      </c>
      <c r="E192" s="25">
        <f>'[5]THESL SS Cost Alloc Model '!$AD$59</f>
        <v>2.4894113163692498E-3</v>
      </c>
      <c r="F192" s="26">
        <v>7652.1647817361254</v>
      </c>
      <c r="G192" s="27"/>
      <c r="H192" s="27"/>
    </row>
    <row r="193" spans="1:11" x14ac:dyDescent="0.2">
      <c r="A193" s="38" t="s">
        <v>11</v>
      </c>
      <c r="B193" s="39" t="s">
        <v>29</v>
      </c>
      <c r="C193" s="13" t="s">
        <v>50</v>
      </c>
      <c r="D193" s="13" t="s">
        <v>20</v>
      </c>
      <c r="E193" s="35" t="s">
        <v>60</v>
      </c>
      <c r="F193" s="26">
        <v>1700000</v>
      </c>
      <c r="G193" s="27"/>
      <c r="H193" s="27"/>
    </row>
    <row r="194" spans="1:11" x14ac:dyDescent="0.2">
      <c r="A194" s="38" t="s">
        <v>11</v>
      </c>
      <c r="B194" s="39" t="s">
        <v>29</v>
      </c>
      <c r="C194" s="13" t="s">
        <v>24</v>
      </c>
      <c r="D194" s="13" t="s">
        <v>20</v>
      </c>
      <c r="E194" s="25">
        <f>'[5]THESL SS Cost Alloc Model '!$AD$67</f>
        <v>2.0440251572327048E-3</v>
      </c>
      <c r="F194" s="26">
        <v>8495.5548151355251</v>
      </c>
      <c r="G194" s="27"/>
      <c r="H194" s="27"/>
    </row>
    <row r="195" spans="1:11" x14ac:dyDescent="0.2">
      <c r="A195" s="38" t="s">
        <v>11</v>
      </c>
      <c r="B195" s="39" t="s">
        <v>29</v>
      </c>
      <c r="C195" s="13" t="s">
        <v>26</v>
      </c>
      <c r="D195" s="13" t="s">
        <v>20</v>
      </c>
      <c r="E195" s="36">
        <f>'[5]THESL SS Cost Alloc Model '!$AD$40</f>
        <v>3.1574112921009664E-4</v>
      </c>
      <c r="F195" s="26">
        <v>40316.82353999999</v>
      </c>
      <c r="G195" s="28"/>
      <c r="H195" s="28"/>
    </row>
    <row r="196" spans="1:11" x14ac:dyDescent="0.2">
      <c r="A196" s="38" t="s">
        <v>11</v>
      </c>
      <c r="B196" s="39" t="s">
        <v>29</v>
      </c>
      <c r="C196" s="13" t="s">
        <v>27</v>
      </c>
      <c r="D196" s="13" t="s">
        <v>20</v>
      </c>
      <c r="E196" s="25">
        <f>'[5]THESL SS Cost Alloc Model '!$AD$69</f>
        <v>9.5186726843194281E-3</v>
      </c>
      <c r="F196" s="26">
        <v>228440.43028799994</v>
      </c>
      <c r="G196" s="28"/>
      <c r="H196" s="28"/>
    </row>
    <row r="197" spans="1:11" x14ac:dyDescent="0.2">
      <c r="A197" s="38" t="s">
        <v>29</v>
      </c>
      <c r="B197" s="39" t="s">
        <v>11</v>
      </c>
      <c r="C197" s="13" t="s">
        <v>30</v>
      </c>
      <c r="D197" s="13" t="s">
        <v>20</v>
      </c>
      <c r="E197" s="25">
        <v>0.95</v>
      </c>
      <c r="F197" s="26">
        <v>2680839.7333104112</v>
      </c>
      <c r="G197" s="27"/>
      <c r="H197" s="27"/>
    </row>
    <row r="198" spans="1:11" x14ac:dyDescent="0.2">
      <c r="A198" s="38" t="s">
        <v>29</v>
      </c>
      <c r="B198" s="39" t="s">
        <v>11</v>
      </c>
      <c r="C198" s="13" t="s">
        <v>31</v>
      </c>
      <c r="D198" s="13" t="s">
        <v>20</v>
      </c>
      <c r="E198" s="25">
        <f>'[6]THC SS Cost Allocation Model 14'!$K$59</f>
        <v>0.9</v>
      </c>
      <c r="F198" s="26">
        <v>359999.99999999994</v>
      </c>
      <c r="G198" s="27"/>
      <c r="H198" s="27"/>
    </row>
    <row r="199" spans="1:11" x14ac:dyDescent="0.2">
      <c r="A199" s="38" t="s">
        <v>29</v>
      </c>
      <c r="B199" s="39" t="s">
        <v>11</v>
      </c>
      <c r="C199" s="13" t="s">
        <v>32</v>
      </c>
      <c r="D199" s="13" t="s">
        <v>20</v>
      </c>
      <c r="E199" s="25">
        <f>'[7]THC SS Cost Allocation'!$P$39</f>
        <v>0.95000000000000007</v>
      </c>
      <c r="F199" s="26">
        <v>1293725.2570314158</v>
      </c>
      <c r="G199" s="27"/>
      <c r="H199" s="27"/>
      <c r="I199" s="15" t="s">
        <v>58</v>
      </c>
    </row>
    <row r="200" spans="1:11" x14ac:dyDescent="0.2">
      <c r="A200" s="40" t="s">
        <v>29</v>
      </c>
      <c r="B200" s="41" t="s">
        <v>12</v>
      </c>
      <c r="C200" s="13" t="s">
        <v>31</v>
      </c>
      <c r="D200" s="13" t="s">
        <v>20</v>
      </c>
      <c r="E200" s="25">
        <v>0.05</v>
      </c>
      <c r="F200" s="26">
        <v>20000</v>
      </c>
      <c r="G200" s="27"/>
      <c r="H200" s="27"/>
      <c r="I200" s="24">
        <f>SUM(F176:F181,F184:F187,F190:F194)</f>
        <v>5431064.1185385622</v>
      </c>
      <c r="J200" s="24">
        <v>5430108.1200000001</v>
      </c>
      <c r="K200" s="24">
        <f>I200-J200</f>
        <v>955.99853856209666</v>
      </c>
    </row>
    <row r="201" spans="1:11" ht="15" thickBot="1" x14ac:dyDescent="0.25">
      <c r="A201" s="18"/>
      <c r="B201" s="19"/>
      <c r="C201" s="19"/>
      <c r="D201" s="19"/>
      <c r="E201" s="32"/>
      <c r="F201" s="33"/>
      <c r="G201" s="33"/>
      <c r="H201" s="33"/>
    </row>
    <row r="202" spans="1:11" x14ac:dyDescent="0.2">
      <c r="A202" s="47" t="s">
        <v>61</v>
      </c>
      <c r="B202" s="47"/>
      <c r="C202" s="47"/>
    </row>
    <row r="203" spans="1:11" ht="15" x14ac:dyDescent="0.25">
      <c r="B203" s="45" t="s">
        <v>1</v>
      </c>
      <c r="C203" s="46">
        <v>2019</v>
      </c>
    </row>
    <row r="204" spans="1:11" x14ac:dyDescent="0.2">
      <c r="C204" s="2"/>
      <c r="D204" s="3"/>
    </row>
    <row r="205" spans="1:11" ht="15.75" x14ac:dyDescent="0.25">
      <c r="A205" s="71" t="s">
        <v>2</v>
      </c>
      <c r="B205" s="71"/>
      <c r="C205" s="71"/>
      <c r="D205" s="71"/>
      <c r="E205" s="71"/>
      <c r="F205" s="71"/>
    </row>
    <row r="206" spans="1:11" ht="15" thickBot="1" x14ac:dyDescent="0.25"/>
    <row r="207" spans="1:11" ht="13.5" customHeight="1" x14ac:dyDescent="0.25">
      <c r="A207" s="55" t="s">
        <v>3</v>
      </c>
      <c r="B207" s="56"/>
      <c r="C207" s="57" t="s">
        <v>4</v>
      </c>
      <c r="D207" s="57" t="s">
        <v>5</v>
      </c>
      <c r="E207" s="60" t="s">
        <v>6</v>
      </c>
      <c r="F207" s="60" t="s">
        <v>7</v>
      </c>
      <c r="G207" s="69"/>
      <c r="H207" s="69"/>
    </row>
    <row r="208" spans="1:11" ht="17.25" customHeight="1" x14ac:dyDescent="0.2">
      <c r="A208" s="62" t="s">
        <v>8</v>
      </c>
      <c r="B208" s="64" t="s">
        <v>9</v>
      </c>
      <c r="C208" s="58"/>
      <c r="D208" s="58"/>
      <c r="E208" s="61"/>
      <c r="F208" s="61"/>
      <c r="G208" s="70"/>
      <c r="H208" s="70"/>
    </row>
    <row r="209" spans="1:8" ht="15" x14ac:dyDescent="0.25">
      <c r="A209" s="63"/>
      <c r="B209" s="65"/>
      <c r="C209" s="59"/>
      <c r="D209" s="59"/>
      <c r="E209" s="42" t="s">
        <v>10</v>
      </c>
      <c r="F209" s="42" t="s">
        <v>10</v>
      </c>
      <c r="G209" s="4"/>
      <c r="H209" s="4"/>
    </row>
    <row r="210" spans="1:8" x14ac:dyDescent="0.2">
      <c r="A210" s="12" t="s">
        <v>11</v>
      </c>
      <c r="B210" s="13" t="s">
        <v>12</v>
      </c>
      <c r="C210" s="13" t="s">
        <v>33</v>
      </c>
      <c r="D210" s="13" t="s">
        <v>20</v>
      </c>
      <c r="E210" s="14">
        <v>0</v>
      </c>
      <c r="F210" s="14">
        <v>0</v>
      </c>
      <c r="G210" s="14"/>
      <c r="H210" s="14"/>
    </row>
    <row r="211" spans="1:8" x14ac:dyDescent="0.2">
      <c r="A211" s="12" t="s">
        <v>11</v>
      </c>
      <c r="B211" s="13" t="s">
        <v>12</v>
      </c>
      <c r="C211" s="13" t="s">
        <v>36</v>
      </c>
      <c r="D211" s="13" t="s">
        <v>13</v>
      </c>
      <c r="E211" s="14">
        <v>669103.03359999997</v>
      </c>
      <c r="F211" s="14">
        <v>569180.12999999989</v>
      </c>
      <c r="G211" s="14"/>
      <c r="H211" s="14"/>
    </row>
    <row r="212" spans="1:8" x14ac:dyDescent="0.2">
      <c r="A212" s="12" t="s">
        <v>12</v>
      </c>
      <c r="B212" s="13" t="s">
        <v>11</v>
      </c>
      <c r="C212" s="13" t="s">
        <v>53</v>
      </c>
      <c r="D212" s="13" t="s">
        <v>13</v>
      </c>
      <c r="E212" s="14">
        <v>0</v>
      </c>
      <c r="F212" s="14">
        <v>0</v>
      </c>
      <c r="G212" s="14"/>
      <c r="H212" s="14"/>
    </row>
    <row r="213" spans="1:8" x14ac:dyDescent="0.2">
      <c r="A213" s="12" t="s">
        <v>12</v>
      </c>
      <c r="B213" s="13" t="s">
        <v>11</v>
      </c>
      <c r="C213" s="13" t="s">
        <v>34</v>
      </c>
      <c r="D213" s="13" t="s">
        <v>13</v>
      </c>
      <c r="E213" s="14">
        <v>0</v>
      </c>
      <c r="F213" s="14">
        <v>0</v>
      </c>
      <c r="G213" s="14"/>
      <c r="H213" s="14"/>
    </row>
    <row r="214" spans="1:8" x14ac:dyDescent="0.2">
      <c r="A214" s="12"/>
      <c r="B214" s="13"/>
      <c r="C214" s="13"/>
      <c r="D214" s="13"/>
      <c r="E214" s="14"/>
      <c r="F214" s="14"/>
      <c r="G214" s="13"/>
      <c r="H214" s="13"/>
    </row>
    <row r="215" spans="1:8" x14ac:dyDescent="0.2">
      <c r="A215" s="12"/>
      <c r="B215" s="13"/>
      <c r="C215" s="13"/>
      <c r="D215" s="13"/>
      <c r="E215" s="13"/>
      <c r="F215" s="13"/>
      <c r="G215" s="13"/>
      <c r="H215" s="13"/>
    </row>
    <row r="216" spans="1:8" x14ac:dyDescent="0.2">
      <c r="A216" s="12"/>
      <c r="B216" s="13"/>
      <c r="C216" s="13"/>
      <c r="D216" s="13"/>
      <c r="E216" s="13"/>
      <c r="F216" s="13"/>
      <c r="G216" s="13"/>
      <c r="H216" s="13"/>
    </row>
    <row r="217" spans="1:8" ht="15" thickBot="1" x14ac:dyDescent="0.25">
      <c r="A217" s="18"/>
      <c r="B217" s="19"/>
      <c r="C217" s="19"/>
      <c r="D217" s="19"/>
      <c r="E217" s="19"/>
      <c r="F217" s="19"/>
      <c r="G217" s="19"/>
      <c r="H217" s="19"/>
    </row>
    <row r="218" spans="1:8" x14ac:dyDescent="0.2">
      <c r="A218" s="47" t="s">
        <v>35</v>
      </c>
      <c r="B218" s="47"/>
      <c r="C218" s="47"/>
      <c r="D218" s="47"/>
    </row>
    <row r="219" spans="1:8" s="22" customFormat="1" x14ac:dyDescent="0.2">
      <c r="A219" s="48" t="s">
        <v>14</v>
      </c>
      <c r="B219" s="48"/>
      <c r="C219" s="48"/>
      <c r="D219" s="48"/>
      <c r="E219" s="21"/>
      <c r="F219" s="21"/>
      <c r="G219" s="21"/>
      <c r="H219" s="21"/>
    </row>
    <row r="221" spans="1:8" ht="15.75" x14ac:dyDescent="0.25">
      <c r="A221" s="71" t="s">
        <v>15</v>
      </c>
      <c r="B221" s="71"/>
      <c r="C221" s="71"/>
      <c r="D221" s="71"/>
      <c r="E221" s="71"/>
      <c r="F221" s="71"/>
    </row>
    <row r="222" spans="1:8" ht="15" thickBot="1" x14ac:dyDescent="0.25"/>
    <row r="223" spans="1:8" ht="13.5" customHeight="1" x14ac:dyDescent="0.25">
      <c r="A223" s="55" t="s">
        <v>3</v>
      </c>
      <c r="B223" s="56"/>
      <c r="C223" s="72" t="s">
        <v>4</v>
      </c>
      <c r="D223" s="72" t="s">
        <v>5</v>
      </c>
      <c r="E223" s="60" t="s">
        <v>16</v>
      </c>
      <c r="F223" s="49" t="s">
        <v>17</v>
      </c>
      <c r="G223" s="75"/>
      <c r="H223" s="75"/>
    </row>
    <row r="224" spans="1:8" ht="17.25" customHeight="1" x14ac:dyDescent="0.2">
      <c r="A224" s="51" t="s">
        <v>8</v>
      </c>
      <c r="B224" s="53" t="s">
        <v>9</v>
      </c>
      <c r="C224" s="73"/>
      <c r="D224" s="73"/>
      <c r="E224" s="61"/>
      <c r="F224" s="50"/>
      <c r="G224" s="76"/>
      <c r="H224" s="76"/>
    </row>
    <row r="225" spans="1:11" ht="15" x14ac:dyDescent="0.25">
      <c r="A225" s="52"/>
      <c r="B225" s="54"/>
      <c r="C225" s="74"/>
      <c r="D225" s="74"/>
      <c r="E225" s="42" t="s">
        <v>18</v>
      </c>
      <c r="F225" s="43" t="s">
        <v>10</v>
      </c>
      <c r="G225" s="5"/>
      <c r="H225" s="5"/>
      <c r="I225" s="15" t="s">
        <v>12</v>
      </c>
      <c r="J225" s="15" t="s">
        <v>28</v>
      </c>
      <c r="K225" s="15" t="s">
        <v>29</v>
      </c>
    </row>
    <row r="226" spans="1:11" x14ac:dyDescent="0.2">
      <c r="A226" s="38" t="s">
        <v>11</v>
      </c>
      <c r="B226" s="39" t="s">
        <v>12</v>
      </c>
      <c r="C226" s="13" t="s">
        <v>19</v>
      </c>
      <c r="D226" s="13" t="s">
        <v>20</v>
      </c>
      <c r="E226" s="25">
        <f>'[8]THESL SS Cost Alloc Model '!$AE$28</f>
        <v>2.1852917508072143E-2</v>
      </c>
      <c r="F226" s="26">
        <v>396853.45625278889</v>
      </c>
      <c r="G226" s="27"/>
      <c r="H226" s="27" t="s">
        <v>45</v>
      </c>
      <c r="I226" s="24">
        <f>SUM(E210:E211)+SUM(F226:F233)</f>
        <v>1622591.1288284592</v>
      </c>
      <c r="J226" s="24">
        <f>SUM(F234:F239)</f>
        <v>1642654.8777856727</v>
      </c>
      <c r="K226" s="24">
        <f>SUM(F240:F246)</f>
        <v>3918506.3463843581</v>
      </c>
    </row>
    <row r="227" spans="1:11" x14ac:dyDescent="0.2">
      <c r="A227" s="38" t="s">
        <v>11</v>
      </c>
      <c r="B227" s="39" t="s">
        <v>12</v>
      </c>
      <c r="C227" s="13" t="s">
        <v>21</v>
      </c>
      <c r="D227" s="13" t="s">
        <v>20</v>
      </c>
      <c r="E227" s="25">
        <f>'[8]THESL SS Cost Alloc Model '!$AE$39</f>
        <v>3.0780020754889175E-3</v>
      </c>
      <c r="F227" s="26">
        <v>8840.4850306379449</v>
      </c>
      <c r="G227" s="27"/>
      <c r="H227" s="27" t="s">
        <v>46</v>
      </c>
      <c r="I227" s="24">
        <f>SUM(E212:E213)</f>
        <v>0</v>
      </c>
      <c r="K227" s="24">
        <f>SUM(F247:F250)</f>
        <v>4461862.0249772584</v>
      </c>
    </row>
    <row r="228" spans="1:11" x14ac:dyDescent="0.2">
      <c r="A228" s="38" t="s">
        <v>11</v>
      </c>
      <c r="B228" s="39" t="s">
        <v>12</v>
      </c>
      <c r="C228" s="13" t="s">
        <v>22</v>
      </c>
      <c r="D228" s="13" t="s">
        <v>20</v>
      </c>
      <c r="E228" s="25">
        <f>'[8]THESL SS Cost Alloc Model '!$AE$50</f>
        <v>5.7951308586251769E-2</v>
      </c>
      <c r="F228" s="26">
        <v>319008.24679603684</v>
      </c>
      <c r="G228" s="27"/>
      <c r="H228" s="27"/>
    </row>
    <row r="229" spans="1:11" x14ac:dyDescent="0.2">
      <c r="A229" s="38" t="s">
        <v>11</v>
      </c>
      <c r="B229" s="39" t="s">
        <v>12</v>
      </c>
      <c r="C229" s="13" t="s">
        <v>23</v>
      </c>
      <c r="D229" s="13" t="s">
        <v>20</v>
      </c>
      <c r="E229" s="25">
        <f>'[8]THESL SS Cost Alloc Model '!$AE$58</f>
        <v>9.7167942690065089E-3</v>
      </c>
      <c r="F229" s="26">
        <v>133574.61913066989</v>
      </c>
      <c r="G229" s="27"/>
      <c r="H229" s="27">
        <f>SUM(I226:K227)-SUM(E210:E213,F226:F249)</f>
        <v>19999.999999998137</v>
      </c>
    </row>
    <row r="230" spans="1:11" x14ac:dyDescent="0.2">
      <c r="A230" s="38" t="s">
        <v>11</v>
      </c>
      <c r="B230" s="39" t="s">
        <v>12</v>
      </c>
      <c r="C230" s="13" t="s">
        <v>49</v>
      </c>
      <c r="D230" s="13" t="s">
        <v>20</v>
      </c>
      <c r="E230" s="25">
        <f>'[8]THESL SS Cost Alloc Model '!$AE$70</f>
        <v>5.2670448081029136E-2</v>
      </c>
      <c r="F230" s="26">
        <v>48691.044000000002</v>
      </c>
      <c r="G230" s="27"/>
      <c r="H230" s="27"/>
    </row>
    <row r="231" spans="1:11" x14ac:dyDescent="0.2">
      <c r="A231" s="38" t="s">
        <v>11</v>
      </c>
      <c r="B231" s="39" t="s">
        <v>12</v>
      </c>
      <c r="C231" s="13" t="s">
        <v>24</v>
      </c>
      <c r="D231" s="13" t="s">
        <v>20</v>
      </c>
      <c r="E231" s="25">
        <f>'[8]THESL SS Cost Alloc Model '!$AE$66</f>
        <v>1.3186855045485923E-2</v>
      </c>
      <c r="F231" s="26">
        <v>46520.244018325669</v>
      </c>
      <c r="G231" s="27"/>
      <c r="H231" s="27"/>
    </row>
    <row r="232" spans="1:11" x14ac:dyDescent="0.2">
      <c r="A232" s="38" t="s">
        <v>11</v>
      </c>
      <c r="B232" s="39" t="s">
        <v>12</v>
      </c>
      <c r="C232" s="13" t="s">
        <v>26</v>
      </c>
      <c r="D232" s="13" t="s">
        <v>20</v>
      </c>
      <c r="E232" s="25"/>
      <c r="F232" s="26"/>
      <c r="G232" s="28"/>
      <c r="H232" s="28"/>
    </row>
    <row r="233" spans="1:11" x14ac:dyDescent="0.2">
      <c r="A233" s="38" t="s">
        <v>11</v>
      </c>
      <c r="B233" s="39" t="s">
        <v>12</v>
      </c>
      <c r="C233" s="13" t="s">
        <v>27</v>
      </c>
      <c r="D233" s="13" t="s">
        <v>20</v>
      </c>
      <c r="E233" s="25"/>
      <c r="F233" s="26"/>
      <c r="G233" s="28"/>
      <c r="H233" s="28"/>
    </row>
    <row r="234" spans="1:11" x14ac:dyDescent="0.2">
      <c r="A234" s="38" t="s">
        <v>11</v>
      </c>
      <c r="B234" s="39" t="s">
        <v>28</v>
      </c>
      <c r="C234" s="13" t="s">
        <v>19</v>
      </c>
      <c r="D234" s="13" t="s">
        <v>20</v>
      </c>
      <c r="E234" s="25">
        <f>'[8]THESL SS Cost Alloc Model '!$AC$28</f>
        <v>1.9083328761172951E-2</v>
      </c>
      <c r="F234" s="26">
        <v>346557.1575457729</v>
      </c>
      <c r="G234" s="27"/>
      <c r="H234" s="27"/>
    </row>
    <row r="235" spans="1:11" x14ac:dyDescent="0.2">
      <c r="A235" s="38" t="s">
        <v>11</v>
      </c>
      <c r="B235" s="39" t="s">
        <v>28</v>
      </c>
      <c r="C235" s="13" t="s">
        <v>22</v>
      </c>
      <c r="D235" s="13" t="s">
        <v>20</v>
      </c>
      <c r="E235" s="25">
        <f>'[8]THESL SS Cost Alloc Model '!$AC$50</f>
        <v>1.0586894062580756E-2</v>
      </c>
      <c r="F235" s="26">
        <v>58278.347742443962</v>
      </c>
      <c r="G235" s="27"/>
      <c r="H235" s="27"/>
    </row>
    <row r="236" spans="1:11" x14ac:dyDescent="0.2">
      <c r="A236" s="38" t="s">
        <v>11</v>
      </c>
      <c r="B236" s="39" t="s">
        <v>28</v>
      </c>
      <c r="C236" s="13" t="s">
        <v>23</v>
      </c>
      <c r="D236" s="13" t="s">
        <v>20</v>
      </c>
      <c r="E236" s="25">
        <f>'[8]THESL SS Cost Alloc Model '!$AC$58</f>
        <v>2.6568330676754178E-2</v>
      </c>
      <c r="F236" s="26">
        <v>373232.12050320045</v>
      </c>
      <c r="G236" s="27"/>
      <c r="H236" s="27"/>
    </row>
    <row r="237" spans="1:11" x14ac:dyDescent="0.2">
      <c r="A237" s="38" t="s">
        <v>11</v>
      </c>
      <c r="B237" s="39" t="s">
        <v>28</v>
      </c>
      <c r="C237" s="13" t="s">
        <v>24</v>
      </c>
      <c r="D237" s="13" t="s">
        <v>20</v>
      </c>
      <c r="E237" s="25">
        <f>'[8]THESL SS Cost Alloc Model '!$AC$66</f>
        <v>3.7021146184492801E-2</v>
      </c>
      <c r="F237" s="26">
        <v>130602.235969088</v>
      </c>
      <c r="G237" s="27"/>
      <c r="H237" s="27"/>
    </row>
    <row r="238" spans="1:11" x14ac:dyDescent="0.2">
      <c r="A238" s="38" t="s">
        <v>11</v>
      </c>
      <c r="B238" s="39" t="s">
        <v>28</v>
      </c>
      <c r="C238" s="13" t="s">
        <v>26</v>
      </c>
      <c r="D238" s="13" t="s">
        <v>20</v>
      </c>
      <c r="E238" s="25">
        <f>'[8]THESL SS Cost Alloc Model '!$AC$40</f>
        <v>8.1550319162745997E-3</v>
      </c>
      <c r="F238" s="26">
        <v>362610</v>
      </c>
      <c r="G238" s="28"/>
      <c r="H238" s="28"/>
    </row>
    <row r="239" spans="1:11" x14ac:dyDescent="0.2">
      <c r="A239" s="38" t="s">
        <v>11</v>
      </c>
      <c r="B239" s="39" t="s">
        <v>28</v>
      </c>
      <c r="C239" s="13" t="s">
        <v>27</v>
      </c>
      <c r="D239" s="13" t="s">
        <v>20</v>
      </c>
      <c r="E239" s="25">
        <f>'[8]THESL SS Cost Alloc Model '!$AC$68</f>
        <v>1.2501325908765336E-2</v>
      </c>
      <c r="F239" s="26">
        <v>371375.01602516719</v>
      </c>
      <c r="G239" s="28"/>
      <c r="H239" s="28"/>
    </row>
    <row r="240" spans="1:11" x14ac:dyDescent="0.2">
      <c r="A240" s="38" t="s">
        <v>11</v>
      </c>
      <c r="B240" s="39" t="s">
        <v>29</v>
      </c>
      <c r="C240" s="13" t="s">
        <v>19</v>
      </c>
      <c r="D240" s="13" t="s">
        <v>20</v>
      </c>
      <c r="E240" s="25">
        <f>'[8]THESL SS Cost Alloc Model '!$AD$28</f>
        <v>5.9115750181752233E-2</v>
      </c>
      <c r="F240" s="26">
        <f>2773554.12703768-F243</f>
        <v>1073554.1270376798</v>
      </c>
      <c r="G240" s="27"/>
      <c r="H240" s="27"/>
    </row>
    <row r="241" spans="1:11" x14ac:dyDescent="0.2">
      <c r="A241" s="38" t="s">
        <v>11</v>
      </c>
      <c r="B241" s="39" t="s">
        <v>29</v>
      </c>
      <c r="C241" s="13" t="s">
        <v>22</v>
      </c>
      <c r="D241" s="13" t="s">
        <v>20</v>
      </c>
      <c r="E241" s="25">
        <f>'[8]THESL SS Cost Alloc Model '!$AD$50</f>
        <v>0.15444534780590488</v>
      </c>
      <c r="F241" s="26">
        <v>850185.10938430147</v>
      </c>
      <c r="G241" s="27"/>
      <c r="H241" s="27"/>
    </row>
    <row r="242" spans="1:11" x14ac:dyDescent="0.2">
      <c r="A242" s="38" t="s">
        <v>11</v>
      </c>
      <c r="B242" s="39" t="s">
        <v>29</v>
      </c>
      <c r="C242" s="13" t="s">
        <v>23</v>
      </c>
      <c r="D242" s="13" t="s">
        <v>20</v>
      </c>
      <c r="E242" s="25">
        <f>'[8]THESL SS Cost Alloc Model '!$AD$58</f>
        <v>5.7147833470220133E-4</v>
      </c>
      <c r="F242" s="26">
        <v>7855.9861190804959</v>
      </c>
      <c r="G242" s="27"/>
      <c r="H242" s="27"/>
    </row>
    <row r="243" spans="1:11" x14ac:dyDescent="0.2">
      <c r="A243" s="38" t="s">
        <v>11</v>
      </c>
      <c r="B243" s="39" t="s">
        <v>29</v>
      </c>
      <c r="C243" s="13" t="s">
        <v>50</v>
      </c>
      <c r="D243" s="13" t="s">
        <v>20</v>
      </c>
      <c r="E243" s="35" t="s">
        <v>60</v>
      </c>
      <c r="F243" s="26">
        <v>1700000</v>
      </c>
      <c r="G243" s="27"/>
      <c r="H243" s="27"/>
    </row>
    <row r="244" spans="1:11" x14ac:dyDescent="0.2">
      <c r="A244" s="38" t="s">
        <v>11</v>
      </c>
      <c r="B244" s="39" t="s">
        <v>29</v>
      </c>
      <c r="C244" s="13" t="s">
        <v>24</v>
      </c>
      <c r="D244" s="13" t="s">
        <v>20</v>
      </c>
      <c r="E244" s="25">
        <f>'[8]THESL SS Cost Alloc Model '!$AD$66</f>
        <v>2.5130248237817962E-3</v>
      </c>
      <c r="F244" s="26">
        <v>8865.3835674380935</v>
      </c>
      <c r="G244" s="27"/>
      <c r="H244" s="27"/>
    </row>
    <row r="245" spans="1:11" x14ac:dyDescent="0.2">
      <c r="A245" s="38" t="s">
        <v>11</v>
      </c>
      <c r="B245" s="39" t="s">
        <v>29</v>
      </c>
      <c r="C245" s="13" t="s">
        <v>26</v>
      </c>
      <c r="D245" s="13" t="s">
        <v>20</v>
      </c>
      <c r="E245" s="36">
        <f>'[8]THESL SS Cost Alloc Model '!$AD$40</f>
        <v>3.4628870138098773E-4</v>
      </c>
      <c r="F245" s="26">
        <v>41310</v>
      </c>
      <c r="G245" s="28"/>
      <c r="H245" s="28"/>
    </row>
    <row r="246" spans="1:11" x14ac:dyDescent="0.2">
      <c r="A246" s="38" t="s">
        <v>11</v>
      </c>
      <c r="B246" s="39" t="s">
        <v>29</v>
      </c>
      <c r="C246" s="13" t="s">
        <v>27</v>
      </c>
      <c r="D246" s="13" t="s">
        <v>20</v>
      </c>
      <c r="E246" s="25">
        <f>'[8]THESL SS Cost Alloc Model '!$AD$68</f>
        <v>1.360958755503228E-2</v>
      </c>
      <c r="F246" s="26">
        <v>236735.74027585794</v>
      </c>
      <c r="G246" s="28"/>
      <c r="H246" s="28"/>
    </row>
    <row r="247" spans="1:11" x14ac:dyDescent="0.2">
      <c r="A247" s="38" t="s">
        <v>29</v>
      </c>
      <c r="B247" s="39" t="s">
        <v>11</v>
      </c>
      <c r="C247" s="13" t="s">
        <v>30</v>
      </c>
      <c r="D247" s="13" t="s">
        <v>20</v>
      </c>
      <c r="E247" s="25">
        <v>0.95</v>
      </c>
      <c r="F247" s="26">
        <v>2759893.4250780581</v>
      </c>
      <c r="G247" s="27"/>
      <c r="H247" s="27"/>
    </row>
    <row r="248" spans="1:11" x14ac:dyDescent="0.2">
      <c r="A248" s="38" t="s">
        <v>29</v>
      </c>
      <c r="B248" s="39" t="s">
        <v>11</v>
      </c>
      <c r="C248" s="13" t="s">
        <v>31</v>
      </c>
      <c r="D248" s="13" t="s">
        <v>20</v>
      </c>
      <c r="E248" s="25">
        <f>'[6]THC SS Cost Allocation Model 15'!$K$59</f>
        <v>0.9</v>
      </c>
      <c r="F248" s="26">
        <v>359999.99999999994</v>
      </c>
      <c r="G248" s="27"/>
      <c r="H248" s="27"/>
    </row>
    <row r="249" spans="1:11" x14ac:dyDescent="0.2">
      <c r="A249" s="38" t="s">
        <v>29</v>
      </c>
      <c r="B249" s="39" t="s">
        <v>11</v>
      </c>
      <c r="C249" s="13" t="s">
        <v>32</v>
      </c>
      <c r="D249" s="13" t="s">
        <v>20</v>
      </c>
      <c r="E249" s="25">
        <f>'[6]THC SS Cost Allocation Model 15'!$K$60</f>
        <v>0.95</v>
      </c>
      <c r="F249" s="26">
        <v>1321968.5998992003</v>
      </c>
      <c r="G249" s="27"/>
      <c r="H249" s="27"/>
      <c r="I249" s="15" t="s">
        <v>58</v>
      </c>
    </row>
    <row r="250" spans="1:11" x14ac:dyDescent="0.2">
      <c r="A250" s="40" t="s">
        <v>29</v>
      </c>
      <c r="B250" s="41" t="s">
        <v>12</v>
      </c>
      <c r="C250" s="13" t="s">
        <v>31</v>
      </c>
      <c r="D250" s="13" t="s">
        <v>20</v>
      </c>
      <c r="E250" s="25">
        <v>0.05</v>
      </c>
      <c r="F250" s="26">
        <v>20000</v>
      </c>
      <c r="G250" s="27"/>
      <c r="H250" s="27"/>
      <c r="I250" s="24">
        <f>SUM(F226:F231,F234:F237,F240:F244)</f>
        <v>5502618.5630974649</v>
      </c>
      <c r="J250" s="24">
        <v>5494615.4400000004</v>
      </c>
      <c r="K250" s="37">
        <f>I250-J250</f>
        <v>8003.1230974644423</v>
      </c>
    </row>
    <row r="251" spans="1:11" ht="15" thickBot="1" x14ac:dyDescent="0.25">
      <c r="A251" s="18"/>
      <c r="B251" s="19"/>
      <c r="C251" s="19"/>
      <c r="D251" s="19"/>
      <c r="E251" s="32"/>
      <c r="F251" s="33"/>
      <c r="G251" s="33"/>
      <c r="H251" s="33"/>
    </row>
    <row r="252" spans="1:11" x14ac:dyDescent="0.2">
      <c r="A252" s="47" t="s">
        <v>61</v>
      </c>
      <c r="B252" s="47"/>
      <c r="C252" s="47"/>
    </row>
    <row r="253" spans="1:11" ht="18" customHeight="1" x14ac:dyDescent="0.25">
      <c r="B253" s="45" t="s">
        <v>1</v>
      </c>
      <c r="C253" s="46">
        <v>2020</v>
      </c>
    </row>
    <row r="254" spans="1:11" x14ac:dyDescent="0.2">
      <c r="C254" s="2"/>
      <c r="D254" s="3"/>
    </row>
    <row r="255" spans="1:11" ht="15.75" x14ac:dyDescent="0.25">
      <c r="A255" s="71" t="s">
        <v>2</v>
      </c>
      <c r="B255" s="71"/>
      <c r="C255" s="71"/>
      <c r="D255" s="71"/>
      <c r="E255" s="71"/>
      <c r="F255" s="71"/>
      <c r="G255" s="10"/>
      <c r="H255" s="10"/>
    </row>
    <row r="256" spans="1:11" ht="15" thickBot="1" x14ac:dyDescent="0.25"/>
    <row r="257" spans="1:8" ht="15" customHeight="1" x14ac:dyDescent="0.25">
      <c r="A257" s="55" t="s">
        <v>3</v>
      </c>
      <c r="B257" s="56"/>
      <c r="C257" s="57" t="s">
        <v>4</v>
      </c>
      <c r="D257" s="57" t="s">
        <v>5</v>
      </c>
      <c r="E257" s="60" t="s">
        <v>6</v>
      </c>
      <c r="F257" s="60" t="s">
        <v>7</v>
      </c>
      <c r="G257" s="69"/>
      <c r="H257" s="69"/>
    </row>
    <row r="258" spans="1:8" ht="27" customHeight="1" x14ac:dyDescent="0.2">
      <c r="A258" s="62" t="s">
        <v>8</v>
      </c>
      <c r="B258" s="64" t="s">
        <v>9</v>
      </c>
      <c r="C258" s="58"/>
      <c r="D258" s="58"/>
      <c r="E258" s="61"/>
      <c r="F258" s="61"/>
      <c r="G258" s="70"/>
      <c r="H258" s="70"/>
    </row>
    <row r="259" spans="1:8" ht="15" x14ac:dyDescent="0.25">
      <c r="A259" s="63"/>
      <c r="B259" s="65"/>
      <c r="C259" s="59"/>
      <c r="D259" s="59"/>
      <c r="E259" s="42" t="s">
        <v>10</v>
      </c>
      <c r="F259" s="42" t="s">
        <v>10</v>
      </c>
      <c r="G259" s="4"/>
      <c r="H259" s="4"/>
    </row>
    <row r="260" spans="1:8" x14ac:dyDescent="0.2">
      <c r="A260" s="12" t="s">
        <v>11</v>
      </c>
      <c r="B260" s="13" t="s">
        <v>12</v>
      </c>
      <c r="C260" s="13" t="s">
        <v>33</v>
      </c>
      <c r="D260" s="13" t="s">
        <v>20</v>
      </c>
      <c r="E260" s="14">
        <v>0</v>
      </c>
      <c r="F260" s="14">
        <v>0</v>
      </c>
      <c r="G260" s="14">
        <f>F260-F13</f>
        <v>-377561.02</v>
      </c>
      <c r="H260" s="14">
        <f t="shared" ref="H260:H263" si="0">F260-F110</f>
        <v>0</v>
      </c>
    </row>
    <row r="261" spans="1:8" x14ac:dyDescent="0.2">
      <c r="A261" s="12" t="s">
        <v>11</v>
      </c>
      <c r="B261" s="13" t="s">
        <v>12</v>
      </c>
      <c r="C261" s="13" t="s">
        <v>36</v>
      </c>
      <c r="D261" s="13" t="s">
        <v>13</v>
      </c>
      <c r="E261" s="14">
        <v>669103.03359999997</v>
      </c>
      <c r="F261" s="14">
        <v>569180.12999999989</v>
      </c>
      <c r="G261" s="14">
        <f>F261-F14</f>
        <v>92910.459999999905</v>
      </c>
      <c r="H261" s="14">
        <f>F261-F111</f>
        <v>266517.46500000014</v>
      </c>
    </row>
    <row r="262" spans="1:8" x14ac:dyDescent="0.2">
      <c r="A262" s="12" t="s">
        <v>12</v>
      </c>
      <c r="B262" s="13" t="s">
        <v>11</v>
      </c>
      <c r="C262" s="13" t="s">
        <v>53</v>
      </c>
      <c r="D262" s="13" t="s">
        <v>13</v>
      </c>
      <c r="E262" s="14">
        <v>0</v>
      </c>
      <c r="F262" s="14">
        <v>0</v>
      </c>
      <c r="G262" s="14">
        <f>F262-F15</f>
        <v>-38974.350000000035</v>
      </c>
      <c r="H262" s="14">
        <f>F262-F112</f>
        <v>-214525.43999999872</v>
      </c>
    </row>
    <row r="263" spans="1:8" x14ac:dyDescent="0.2">
      <c r="A263" s="12" t="s">
        <v>12</v>
      </c>
      <c r="B263" s="13" t="s">
        <v>11</v>
      </c>
      <c r="C263" s="13" t="s">
        <v>34</v>
      </c>
      <c r="D263" s="13" t="s">
        <v>13</v>
      </c>
      <c r="E263" s="14">
        <v>0</v>
      </c>
      <c r="F263" s="14">
        <v>0</v>
      </c>
      <c r="G263" s="14">
        <f>F263-F16</f>
        <v>-1590700.0400000317</v>
      </c>
      <c r="H263" s="14">
        <f t="shared" si="0"/>
        <v>-70522.920000000056</v>
      </c>
    </row>
    <row r="264" spans="1:8" ht="38.25" customHeight="1" x14ac:dyDescent="0.2">
      <c r="A264" s="12"/>
      <c r="B264" s="13"/>
      <c r="C264" s="13"/>
      <c r="D264" s="13"/>
      <c r="E264" s="13"/>
      <c r="F264" s="13"/>
      <c r="G264" s="13"/>
      <c r="H264" s="13"/>
    </row>
    <row r="265" spans="1:8" x14ac:dyDescent="0.2">
      <c r="A265" s="12"/>
      <c r="B265" s="13"/>
      <c r="C265" s="13"/>
      <c r="D265" s="13"/>
      <c r="E265" s="13"/>
      <c r="F265" s="13"/>
      <c r="G265" s="13"/>
      <c r="H265" s="13"/>
    </row>
    <row r="266" spans="1:8" x14ac:dyDescent="0.2">
      <c r="A266" s="12"/>
      <c r="B266" s="13"/>
      <c r="C266" s="13"/>
      <c r="D266" s="13"/>
      <c r="E266" s="13"/>
      <c r="F266" s="13"/>
      <c r="G266" s="13"/>
      <c r="H266" s="13"/>
    </row>
    <row r="267" spans="1:8" ht="15" thickBot="1" x14ac:dyDescent="0.25">
      <c r="A267" s="18"/>
      <c r="B267" s="19"/>
      <c r="C267" s="19"/>
      <c r="D267" s="19"/>
      <c r="E267" s="19"/>
      <c r="F267" s="19"/>
      <c r="G267" s="19"/>
      <c r="H267" s="19"/>
    </row>
    <row r="268" spans="1:8" x14ac:dyDescent="0.2">
      <c r="A268" s="47" t="s">
        <v>35</v>
      </c>
      <c r="B268" s="47"/>
      <c r="C268" s="47"/>
      <c r="D268" s="47"/>
    </row>
    <row r="269" spans="1:8" x14ac:dyDescent="0.2">
      <c r="A269" s="48" t="s">
        <v>14</v>
      </c>
      <c r="B269" s="48"/>
      <c r="C269" s="48"/>
      <c r="D269" s="48"/>
      <c r="E269" s="21"/>
      <c r="F269" s="21"/>
      <c r="G269" s="21"/>
      <c r="H269" s="21"/>
    </row>
    <row r="271" spans="1:8" ht="15.75" x14ac:dyDescent="0.25">
      <c r="A271" s="71" t="s">
        <v>15</v>
      </c>
      <c r="B271" s="71"/>
      <c r="C271" s="71"/>
      <c r="D271" s="71"/>
      <c r="E271" s="71"/>
      <c r="F271" s="71"/>
    </row>
    <row r="272" spans="1:8" ht="15" thickBot="1" x14ac:dyDescent="0.25"/>
    <row r="273" spans="1:11" ht="15" customHeight="1" x14ac:dyDescent="0.25">
      <c r="A273" s="55" t="s">
        <v>3</v>
      </c>
      <c r="B273" s="56"/>
      <c r="C273" s="72" t="s">
        <v>4</v>
      </c>
      <c r="D273" s="72" t="s">
        <v>5</v>
      </c>
      <c r="E273" s="60" t="s">
        <v>16</v>
      </c>
      <c r="F273" s="49" t="s">
        <v>17</v>
      </c>
      <c r="G273" s="75" t="s">
        <v>51</v>
      </c>
      <c r="H273" s="75" t="s">
        <v>52</v>
      </c>
    </row>
    <row r="274" spans="1:11" x14ac:dyDescent="0.2">
      <c r="A274" s="51" t="s">
        <v>8</v>
      </c>
      <c r="B274" s="53" t="s">
        <v>9</v>
      </c>
      <c r="C274" s="73"/>
      <c r="D274" s="73"/>
      <c r="E274" s="61"/>
      <c r="F274" s="50"/>
      <c r="G274" s="76"/>
      <c r="H274" s="76" t="s">
        <v>52</v>
      </c>
    </row>
    <row r="275" spans="1:11" ht="15" x14ac:dyDescent="0.25">
      <c r="A275" s="52"/>
      <c r="B275" s="54"/>
      <c r="C275" s="74"/>
      <c r="D275" s="74"/>
      <c r="E275" s="42" t="s">
        <v>18</v>
      </c>
      <c r="F275" s="43" t="s">
        <v>10</v>
      </c>
      <c r="G275" s="5"/>
      <c r="H275" s="5"/>
      <c r="I275" s="15" t="s">
        <v>12</v>
      </c>
      <c r="J275" s="15" t="s">
        <v>28</v>
      </c>
      <c r="K275" s="15" t="s">
        <v>29</v>
      </c>
    </row>
    <row r="276" spans="1:11" x14ac:dyDescent="0.2">
      <c r="A276" s="38" t="s">
        <v>11</v>
      </c>
      <c r="B276" s="39" t="s">
        <v>12</v>
      </c>
      <c r="C276" s="13" t="s">
        <v>19</v>
      </c>
      <c r="D276" s="13" t="s">
        <v>20</v>
      </c>
      <c r="E276" s="25">
        <f>'[9]THESL SS Cost Alloc Model '!$AE$28</f>
        <v>2.2282822733532996E-2</v>
      </c>
      <c r="F276" s="26">
        <v>404047.73098716745</v>
      </c>
      <c r="G276" s="27">
        <f t="shared" ref="G276:G292" si="1">F276-F29</f>
        <v>-89667.547464980977</v>
      </c>
      <c r="H276" s="27">
        <f t="shared" ref="H276:H289" si="2">F276-F126</f>
        <v>79759.128999018692</v>
      </c>
      <c r="I276" s="24">
        <f>SUM(E260:E261)+SUM(F276:F283)</f>
        <v>1640191.7275919009</v>
      </c>
      <c r="J276" s="24">
        <f>SUM(F284:F289)</f>
        <v>1685032.2281023122</v>
      </c>
      <c r="K276" s="24">
        <f>SUM(F290:F296)</f>
        <v>3903118.2974293372</v>
      </c>
    </row>
    <row r="277" spans="1:11" x14ac:dyDescent="0.2">
      <c r="A277" s="38" t="s">
        <v>11</v>
      </c>
      <c r="B277" s="39" t="s">
        <v>12</v>
      </c>
      <c r="C277" s="13" t="s">
        <v>21</v>
      </c>
      <c r="D277" s="13" t="s">
        <v>20</v>
      </c>
      <c r="E277" s="25">
        <f>'[9]THESL SS Cost Alloc Model '!$AE$39</f>
        <v>2.6521192013794614E-3</v>
      </c>
      <c r="F277" s="26">
        <v>7902.924889333658</v>
      </c>
      <c r="G277" s="27">
        <f t="shared" si="1"/>
        <v>-3005.8557631670692</v>
      </c>
      <c r="H277" s="27">
        <f t="shared" si="2"/>
        <v>-450.12629361384188</v>
      </c>
      <c r="I277" s="24">
        <f>SUM(E262:E263)</f>
        <v>0</v>
      </c>
      <c r="K277" s="24">
        <f>SUM(F297:F300)</f>
        <v>4592850.1356754787</v>
      </c>
    </row>
    <row r="278" spans="1:11" x14ac:dyDescent="0.2">
      <c r="A278" s="38" t="s">
        <v>11</v>
      </c>
      <c r="B278" s="39" t="s">
        <v>12</v>
      </c>
      <c r="C278" s="13" t="s">
        <v>22</v>
      </c>
      <c r="D278" s="13" t="s">
        <v>20</v>
      </c>
      <c r="E278" s="25">
        <f>'[9]THESL SS Cost Alloc Model '!$AE$50</f>
        <v>5.8430400667523127E-2</v>
      </c>
      <c r="F278" s="26">
        <v>334985.66606897378</v>
      </c>
      <c r="G278" s="27">
        <f t="shared" si="1"/>
        <v>152561.18186897377</v>
      </c>
      <c r="H278" s="27">
        <f t="shared" si="2"/>
        <v>1509.1301189737278</v>
      </c>
    </row>
    <row r="279" spans="1:11" x14ac:dyDescent="0.2">
      <c r="A279" s="38" t="s">
        <v>11</v>
      </c>
      <c r="B279" s="39" t="s">
        <v>12</v>
      </c>
      <c r="C279" s="13" t="s">
        <v>23</v>
      </c>
      <c r="D279" s="13" t="s">
        <v>20</v>
      </c>
      <c r="E279" s="25">
        <f>'[9]THESL SS Cost Alloc Model '!$AE$58</f>
        <v>9.1467531433901458E-3</v>
      </c>
      <c r="F279" s="26">
        <v>129444.80164857056</v>
      </c>
      <c r="G279" s="27">
        <f t="shared" si="1"/>
        <v>-38537.698445818169</v>
      </c>
      <c r="H279" s="27">
        <f t="shared" si="2"/>
        <v>129444.80164857056</v>
      </c>
    </row>
    <row r="280" spans="1:11" x14ac:dyDescent="0.2">
      <c r="A280" s="38" t="s">
        <v>11</v>
      </c>
      <c r="B280" s="39" t="s">
        <v>12</v>
      </c>
      <c r="C280" s="13" t="s">
        <v>49</v>
      </c>
      <c r="D280" s="13" t="s">
        <v>20</v>
      </c>
      <c r="E280" s="25">
        <f>'[9]THESL SS Cost Alloc Model '!$AE$70</f>
        <v>5.3993171812363926E-2</v>
      </c>
      <c r="F280" s="26">
        <v>48691.044000000002</v>
      </c>
      <c r="G280" s="27">
        <f t="shared" si="1"/>
        <v>12349.804429469383</v>
      </c>
      <c r="H280" s="27">
        <f t="shared" si="2"/>
        <v>6862.8058439372908</v>
      </c>
    </row>
    <row r="281" spans="1:11" x14ac:dyDescent="0.2">
      <c r="A281" s="38" t="s">
        <v>11</v>
      </c>
      <c r="B281" s="39" t="s">
        <v>12</v>
      </c>
      <c r="C281" s="13" t="s">
        <v>24</v>
      </c>
      <c r="D281" s="13" t="s">
        <v>20</v>
      </c>
      <c r="E281" s="25">
        <f>'[9]THESL SS Cost Alloc Model '!$AE$66</f>
        <v>1.3186855045485921E-2</v>
      </c>
      <c r="F281" s="26">
        <v>46016.526397855334</v>
      </c>
      <c r="G281" s="27">
        <f t="shared" si="1"/>
        <v>46016.526397855334</v>
      </c>
      <c r="H281" s="27">
        <f t="shared" si="2"/>
        <v>-8700.3776021446611</v>
      </c>
    </row>
    <row r="282" spans="1:11" x14ac:dyDescent="0.2">
      <c r="A282" s="38" t="s">
        <v>11</v>
      </c>
      <c r="B282" s="39" t="s">
        <v>12</v>
      </c>
      <c r="C282" s="13" t="s">
        <v>26</v>
      </c>
      <c r="D282" s="13" t="s">
        <v>20</v>
      </c>
      <c r="E282" s="25"/>
      <c r="F282" s="26"/>
      <c r="G282" s="27">
        <f t="shared" si="1"/>
        <v>-59726.879999999983</v>
      </c>
      <c r="H282" s="27">
        <f t="shared" si="2"/>
        <v>0</v>
      </c>
    </row>
    <row r="283" spans="1:11" x14ac:dyDescent="0.2">
      <c r="A283" s="38" t="s">
        <v>11</v>
      </c>
      <c r="B283" s="39" t="s">
        <v>12</v>
      </c>
      <c r="C283" s="13" t="s">
        <v>27</v>
      </c>
      <c r="D283" s="13" t="s">
        <v>20</v>
      </c>
      <c r="E283" s="25"/>
      <c r="F283" s="26"/>
      <c r="G283" s="27">
        <f t="shared" si="1"/>
        <v>-110516.04</v>
      </c>
      <c r="H283" s="27">
        <f t="shared" si="2"/>
        <v>0</v>
      </c>
    </row>
    <row r="284" spans="1:11" x14ac:dyDescent="0.2">
      <c r="A284" s="38" t="s">
        <v>11</v>
      </c>
      <c r="B284" s="39" t="s">
        <v>28</v>
      </c>
      <c r="C284" s="13" t="s">
        <v>19</v>
      </c>
      <c r="D284" s="13" t="s">
        <v>20</v>
      </c>
      <c r="E284" s="25">
        <f>'[9]THESL SS Cost Alloc Model '!$AC$28</f>
        <v>1.9466106247441609E-2</v>
      </c>
      <c r="F284" s="26">
        <v>352973.05707134074</v>
      </c>
      <c r="G284" s="27">
        <f t="shared" si="1"/>
        <v>-33465.212928659283</v>
      </c>
      <c r="H284" s="27">
        <f t="shared" si="2"/>
        <v>-254308.94453380769</v>
      </c>
    </row>
    <row r="285" spans="1:11" x14ac:dyDescent="0.2">
      <c r="A285" s="38" t="s">
        <v>11</v>
      </c>
      <c r="B285" s="39" t="s">
        <v>28</v>
      </c>
      <c r="C285" s="13" t="s">
        <v>22</v>
      </c>
      <c r="D285" s="13" t="s">
        <v>20</v>
      </c>
      <c r="E285" s="25">
        <f>'[9]THESL SS Cost Alloc Model '!$AC$50</f>
        <v>1.0596648366522259E-2</v>
      </c>
      <c r="F285" s="26">
        <v>60751.342975663974</v>
      </c>
      <c r="G285" s="27">
        <f t="shared" si="1"/>
        <v>28731.272975663971</v>
      </c>
      <c r="H285" s="27">
        <f t="shared" si="2"/>
        <v>-52842.830674336008</v>
      </c>
    </row>
    <row r="286" spans="1:11" x14ac:dyDescent="0.2">
      <c r="A286" s="38" t="s">
        <v>11</v>
      </c>
      <c r="B286" s="39" t="s">
        <v>28</v>
      </c>
      <c r="C286" s="13" t="s">
        <v>23</v>
      </c>
      <c r="D286" s="13" t="s">
        <v>20</v>
      </c>
      <c r="E286" s="25">
        <f>'[9]THESL SS Cost Alloc Model '!$AC$58</f>
        <v>2.6610160534171839E-2</v>
      </c>
      <c r="F286" s="26">
        <v>384878.61641959968</v>
      </c>
      <c r="G286" s="27">
        <f t="shared" si="1"/>
        <v>17972.796419599734</v>
      </c>
      <c r="H286" s="27">
        <f t="shared" si="2"/>
        <v>176247.20536176211</v>
      </c>
    </row>
    <row r="287" spans="1:11" x14ac:dyDescent="0.2">
      <c r="A287" s="38" t="s">
        <v>11</v>
      </c>
      <c r="B287" s="39" t="s">
        <v>28</v>
      </c>
      <c r="C287" s="13" t="s">
        <v>24</v>
      </c>
      <c r="D287" s="13" t="s">
        <v>20</v>
      </c>
      <c r="E287" s="25">
        <f>'[9]THESL SS Cost Alloc Model '!$AC$66</f>
        <v>3.7021146184492801E-2</v>
      </c>
      <c r="F287" s="26">
        <v>129188.08501354833</v>
      </c>
      <c r="G287" s="27">
        <f t="shared" si="1"/>
        <v>14035.625013548313</v>
      </c>
      <c r="H287" s="27">
        <f t="shared" si="2"/>
        <v>-77138.429884250407</v>
      </c>
    </row>
    <row r="288" spans="1:11" x14ac:dyDescent="0.2">
      <c r="A288" s="38" t="s">
        <v>11</v>
      </c>
      <c r="B288" s="39" t="s">
        <v>28</v>
      </c>
      <c r="C288" s="13" t="s">
        <v>26</v>
      </c>
      <c r="D288" s="13" t="s">
        <v>20</v>
      </c>
      <c r="E288" s="25">
        <f>'[9]THESL SS Cost Alloc Model '!$AC$40</f>
        <v>8.1045164758992896E-3</v>
      </c>
      <c r="F288" s="26">
        <v>374974.77419354836</v>
      </c>
      <c r="G288" s="27">
        <f t="shared" si="1"/>
        <v>309642.31419354834</v>
      </c>
      <c r="H288" s="27">
        <f t="shared" si="2"/>
        <v>122338.54419354832</v>
      </c>
    </row>
    <row r="289" spans="1:11" x14ac:dyDescent="0.2">
      <c r="A289" s="38" t="s">
        <v>11</v>
      </c>
      <c r="B289" s="39" t="s">
        <v>28</v>
      </c>
      <c r="C289" s="13" t="s">
        <v>27</v>
      </c>
      <c r="D289" s="13" t="s">
        <v>20</v>
      </c>
      <c r="E289" s="25">
        <f>'[9]THESL SS Cost Alloc Model '!$AC$66</f>
        <v>3.7021146184492801E-2</v>
      </c>
      <c r="F289" s="26">
        <v>382266.35242861119</v>
      </c>
      <c r="G289" s="27">
        <f t="shared" si="1"/>
        <v>7998.0724286112236</v>
      </c>
      <c r="H289" s="27">
        <f t="shared" si="2"/>
        <v>-154951.67757138883</v>
      </c>
    </row>
    <row r="290" spans="1:11" x14ac:dyDescent="0.2">
      <c r="A290" s="38" t="s">
        <v>11</v>
      </c>
      <c r="B290" s="39" t="s">
        <v>29</v>
      </c>
      <c r="C290" s="13" t="s">
        <v>19</v>
      </c>
      <c r="D290" s="13" t="s">
        <v>20</v>
      </c>
      <c r="E290" s="25">
        <f>'[9]THESL SS Cost Alloc Model '!$AD$28</f>
        <v>5.5967075397216758E-2</v>
      </c>
      <c r="F290" s="26">
        <v>1014834.1659695902</v>
      </c>
      <c r="G290" s="27">
        <f t="shared" si="1"/>
        <v>543887.0161726746</v>
      </c>
      <c r="H290" s="27">
        <f>F290-F140</f>
        <v>641697.90145224193</v>
      </c>
    </row>
    <row r="291" spans="1:11" x14ac:dyDescent="0.2">
      <c r="A291" s="38" t="s">
        <v>11</v>
      </c>
      <c r="B291" s="39" t="s">
        <v>29</v>
      </c>
      <c r="C291" s="13" t="s">
        <v>22</v>
      </c>
      <c r="D291" s="13" t="s">
        <v>20</v>
      </c>
      <c r="E291" s="25">
        <f>'[9]THESL SS Cost Alloc Model '!$AD$50</f>
        <v>0.15444150319126734</v>
      </c>
      <c r="F291" s="26">
        <v>885424.18371565361</v>
      </c>
      <c r="G291" s="27">
        <f t="shared" si="1"/>
        <v>179241.43521565362</v>
      </c>
      <c r="H291" s="27">
        <f t="shared" ref="H291:H300" si="3">F291-F141</f>
        <v>68946.185815653414</v>
      </c>
    </row>
    <row r="292" spans="1:11" x14ac:dyDescent="0.2">
      <c r="A292" s="38" t="s">
        <v>11</v>
      </c>
      <c r="B292" s="39" t="s">
        <v>29</v>
      </c>
      <c r="C292" s="13" t="s">
        <v>23</v>
      </c>
      <c r="D292" s="13" t="s">
        <v>20</v>
      </c>
      <c r="E292" s="25">
        <f>'[9]THESL SS Cost Alloc Model '!$AD$58</f>
        <v>5.7165829585694176E-4</v>
      </c>
      <c r="F292" s="26">
        <v>8090.1051507480652</v>
      </c>
      <c r="G292" s="27">
        <f t="shared" si="1"/>
        <v>-1766.7662992519336</v>
      </c>
      <c r="H292" s="27">
        <f t="shared" si="3"/>
        <v>-25336.730471893454</v>
      </c>
    </row>
    <row r="293" spans="1:11" x14ac:dyDescent="0.2">
      <c r="A293" s="38" t="s">
        <v>11</v>
      </c>
      <c r="B293" s="39" t="s">
        <v>29</v>
      </c>
      <c r="C293" s="13" t="s">
        <v>50</v>
      </c>
      <c r="D293" s="13" t="s">
        <v>20</v>
      </c>
      <c r="E293" s="35" t="s">
        <v>60</v>
      </c>
      <c r="F293" s="26">
        <v>1700000</v>
      </c>
      <c r="G293" s="27">
        <f>F293</f>
        <v>1700000</v>
      </c>
      <c r="H293" s="27">
        <f t="shared" si="3"/>
        <v>0</v>
      </c>
    </row>
    <row r="294" spans="1:11" x14ac:dyDescent="0.2">
      <c r="A294" s="38" t="s">
        <v>11</v>
      </c>
      <c r="B294" s="39" t="s">
        <v>29</v>
      </c>
      <c r="C294" s="13" t="s">
        <v>24</v>
      </c>
      <c r="D294" s="13" t="s">
        <v>20</v>
      </c>
      <c r="E294" s="25">
        <f>'[9]THESL SS Cost Alloc Model '!$AD$66</f>
        <v>2.5130248237817958E-3</v>
      </c>
      <c r="F294" s="26">
        <v>8769.3898767474875</v>
      </c>
      <c r="G294" s="27">
        <f t="shared" ref="G294:G300" si="4">F294-F46</f>
        <v>3448.8099783970638</v>
      </c>
      <c r="H294" s="27">
        <f t="shared" si="3"/>
        <v>1297.9561896405694</v>
      </c>
    </row>
    <row r="295" spans="1:11" x14ac:dyDescent="0.2">
      <c r="A295" s="38" t="s">
        <v>11</v>
      </c>
      <c r="B295" s="39" t="s">
        <v>29</v>
      </c>
      <c r="C295" s="13" t="s">
        <v>26</v>
      </c>
      <c r="D295" s="13" t="s">
        <v>20</v>
      </c>
      <c r="E295" s="36">
        <f>'[9]THESL SS Cost Alloc Model '!$AD$40</f>
        <v>3.4123996218857818E-4</v>
      </c>
      <c r="F295" s="26">
        <v>42718.645161290333</v>
      </c>
      <c r="G295" s="28">
        <f t="shared" si="4"/>
        <v>35598.085161290335</v>
      </c>
      <c r="H295" s="27">
        <f t="shared" si="3"/>
        <v>30086.96516129034</v>
      </c>
    </row>
    <row r="296" spans="1:11" x14ac:dyDescent="0.2">
      <c r="A296" s="38" t="s">
        <v>11</v>
      </c>
      <c r="B296" s="39" t="s">
        <v>29</v>
      </c>
      <c r="C296" s="13" t="s">
        <v>27</v>
      </c>
      <c r="D296" s="13" t="s">
        <v>20</v>
      </c>
      <c r="E296" s="25">
        <f>'[9]THESL SS Cost Alloc Model '!$AD$68</f>
        <v>1.3609117673071746E-2</v>
      </c>
      <c r="F296" s="26">
        <v>243281.80755530775</v>
      </c>
      <c r="G296" s="28">
        <f t="shared" si="4"/>
        <v>198735.88755530774</v>
      </c>
      <c r="H296" s="27">
        <f t="shared" si="3"/>
        <v>21750.647555307805</v>
      </c>
    </row>
    <row r="297" spans="1:11" x14ac:dyDescent="0.2">
      <c r="A297" s="38" t="s">
        <v>29</v>
      </c>
      <c r="B297" s="39" t="s">
        <v>11</v>
      </c>
      <c r="C297" s="13" t="s">
        <v>30</v>
      </c>
      <c r="D297" s="13" t="s">
        <v>20</v>
      </c>
      <c r="E297" s="25">
        <v>0.95</v>
      </c>
      <c r="F297" s="26">
        <v>2859382.2020273665</v>
      </c>
      <c r="G297" s="27">
        <f t="shared" si="4"/>
        <v>147223.14111436484</v>
      </c>
      <c r="H297" s="27">
        <f t="shared" si="3"/>
        <v>-156772.49561337475</v>
      </c>
    </row>
    <row r="298" spans="1:11" x14ac:dyDescent="0.2">
      <c r="A298" s="38" t="s">
        <v>29</v>
      </c>
      <c r="B298" s="39" t="s">
        <v>11</v>
      </c>
      <c r="C298" s="13" t="s">
        <v>31</v>
      </c>
      <c r="D298" s="13" t="s">
        <v>20</v>
      </c>
      <c r="E298" s="25">
        <v>0.9</v>
      </c>
      <c r="F298" s="26">
        <v>359999.99999999983</v>
      </c>
      <c r="G298" s="27">
        <f t="shared" si="4"/>
        <v>139049.99999999983</v>
      </c>
      <c r="H298" s="27">
        <f t="shared" si="3"/>
        <v>88762.499999999825</v>
      </c>
    </row>
    <row r="299" spans="1:11" x14ac:dyDescent="0.2">
      <c r="A299" s="38" t="s">
        <v>29</v>
      </c>
      <c r="B299" s="39" t="s">
        <v>11</v>
      </c>
      <c r="C299" s="13" t="s">
        <v>32</v>
      </c>
      <c r="D299" s="13" t="s">
        <v>20</v>
      </c>
      <c r="E299" s="25">
        <v>0.95</v>
      </c>
      <c r="F299" s="26">
        <v>1353467.9336481118</v>
      </c>
      <c r="G299" s="27">
        <f t="shared" si="4"/>
        <v>-537884.11185188871</v>
      </c>
      <c r="H299" s="27">
        <f t="shared" si="3"/>
        <v>-116153.76635188842</v>
      </c>
      <c r="I299" s="15" t="s">
        <v>58</v>
      </c>
    </row>
    <row r="300" spans="1:11" x14ac:dyDescent="0.2">
      <c r="A300" s="40" t="s">
        <v>29</v>
      </c>
      <c r="B300" s="41" t="s">
        <v>12</v>
      </c>
      <c r="C300" s="13" t="s">
        <v>31</v>
      </c>
      <c r="D300" s="13" t="s">
        <v>20</v>
      </c>
      <c r="E300" s="25">
        <v>0.05</v>
      </c>
      <c r="F300" s="26">
        <v>19999.999999999993</v>
      </c>
      <c r="G300" s="27">
        <f t="shared" si="4"/>
        <v>7724.9999999999927</v>
      </c>
      <c r="H300" s="27">
        <f t="shared" si="3"/>
        <v>4931.2499999999927</v>
      </c>
      <c r="I300" s="24">
        <f>SUM(F276:F281,F284:F287,F290:F294)</f>
        <v>5515997.6401847927</v>
      </c>
      <c r="J300" s="24">
        <v>5507705.8799999999</v>
      </c>
      <c r="K300" s="24">
        <f>I300-J300</f>
        <v>8291.7601847928017</v>
      </c>
    </row>
    <row r="301" spans="1:11" ht="15" thickBot="1" x14ac:dyDescent="0.25">
      <c r="A301" s="18"/>
      <c r="B301" s="19"/>
      <c r="C301" s="19"/>
      <c r="D301" s="19"/>
      <c r="E301" s="32"/>
      <c r="F301" s="33"/>
      <c r="G301" s="33"/>
      <c r="H301" s="33"/>
    </row>
    <row r="302" spans="1:11" x14ac:dyDescent="0.2">
      <c r="A302" s="47" t="s">
        <v>61</v>
      </c>
      <c r="B302" s="7"/>
      <c r="C302" s="7"/>
      <c r="D302" s="7"/>
      <c r="E302" s="7"/>
      <c r="F302" s="7"/>
      <c r="G302" s="7"/>
      <c r="H302" s="7"/>
    </row>
    <row r="303" spans="1:11" x14ac:dyDescent="0.2">
      <c r="A303" s="6" t="s">
        <v>37</v>
      </c>
      <c r="B303" s="7"/>
      <c r="C303" s="7"/>
      <c r="D303" s="7"/>
      <c r="E303" s="7"/>
      <c r="F303" s="7"/>
      <c r="G303" s="7"/>
      <c r="H303" s="7"/>
    </row>
    <row r="304" spans="1:11" x14ac:dyDescent="0.2">
      <c r="A304" s="6">
        <v>1</v>
      </c>
      <c r="B304" s="66" t="s">
        <v>38</v>
      </c>
      <c r="C304" s="66"/>
      <c r="D304" s="66"/>
      <c r="E304" s="66"/>
      <c r="F304" s="66"/>
    </row>
    <row r="305" spans="1:6" x14ac:dyDescent="0.2">
      <c r="A305" s="10"/>
      <c r="B305" s="66"/>
      <c r="C305" s="66"/>
      <c r="D305" s="66"/>
      <c r="E305" s="66"/>
      <c r="F305" s="66"/>
    </row>
    <row r="307" spans="1:6" x14ac:dyDescent="0.2">
      <c r="A307" s="8" t="s">
        <v>39</v>
      </c>
    </row>
    <row r="308" spans="1:6" ht="41.25" customHeight="1" x14ac:dyDescent="0.2">
      <c r="A308" s="67" t="s">
        <v>40</v>
      </c>
      <c r="B308" s="68"/>
      <c r="C308" s="68"/>
      <c r="D308" s="68"/>
      <c r="E308" s="68"/>
      <c r="F308" s="68"/>
    </row>
    <row r="309" spans="1:6" ht="15" x14ac:dyDescent="0.2">
      <c r="A309" s="9"/>
    </row>
    <row r="310" spans="1:6" x14ac:dyDescent="0.2">
      <c r="A310" s="8" t="s">
        <v>41</v>
      </c>
    </row>
    <row r="311" spans="1:6" ht="41.25" customHeight="1" x14ac:dyDescent="0.2">
      <c r="A311" s="67" t="s">
        <v>42</v>
      </c>
      <c r="B311" s="68"/>
      <c r="C311" s="68"/>
      <c r="D311" s="68"/>
      <c r="E311" s="68"/>
      <c r="F311" s="68"/>
    </row>
    <row r="312" spans="1:6" ht="15" x14ac:dyDescent="0.2">
      <c r="A312" s="9"/>
    </row>
    <row r="313" spans="1:6" x14ac:dyDescent="0.2">
      <c r="A313" s="8" t="s">
        <v>43</v>
      </c>
    </row>
    <row r="314" spans="1:6" ht="41.25" customHeight="1" x14ac:dyDescent="0.2">
      <c r="A314" s="67" t="s">
        <v>44</v>
      </c>
      <c r="B314" s="68"/>
      <c r="C314" s="68"/>
      <c r="D314" s="68"/>
      <c r="E314" s="68"/>
      <c r="F314" s="68"/>
    </row>
    <row r="315" spans="1:6" x14ac:dyDescent="0.2">
      <c r="A315" s="6">
        <v>2</v>
      </c>
      <c r="B315" s="66" t="s">
        <v>62</v>
      </c>
      <c r="C315" s="66"/>
      <c r="D315" s="66"/>
      <c r="E315" s="66"/>
      <c r="F315" s="66"/>
    </row>
    <row r="316" spans="1:6" x14ac:dyDescent="0.2">
      <c r="B316" s="66"/>
      <c r="C316" s="66"/>
      <c r="D316" s="66"/>
      <c r="E316" s="66"/>
      <c r="F316" s="66"/>
    </row>
  </sheetData>
  <mergeCells count="126">
    <mergeCell ref="B315:F316"/>
    <mergeCell ref="H223:H224"/>
    <mergeCell ref="H257:H258"/>
    <mergeCell ref="H273:H274"/>
    <mergeCell ref="H10:H11"/>
    <mergeCell ref="H59:H60"/>
    <mergeCell ref="H74:H75"/>
    <mergeCell ref="H107:H108"/>
    <mergeCell ref="H123:H124"/>
    <mergeCell ref="H157:H158"/>
    <mergeCell ref="H173:H174"/>
    <mergeCell ref="H207:H208"/>
    <mergeCell ref="A57:F57"/>
    <mergeCell ref="A59:B59"/>
    <mergeCell ref="C59:C61"/>
    <mergeCell ref="D59:D61"/>
    <mergeCell ref="E59:E60"/>
    <mergeCell ref="F59:F60"/>
    <mergeCell ref="A105:F105"/>
    <mergeCell ref="A107:B107"/>
    <mergeCell ref="C107:C109"/>
    <mergeCell ref="D107:D109"/>
    <mergeCell ref="E107:E108"/>
    <mergeCell ref="F107:F108"/>
    <mergeCell ref="A1:F1"/>
    <mergeCell ref="A2:F2"/>
    <mergeCell ref="A8:F8"/>
    <mergeCell ref="A10:B10"/>
    <mergeCell ref="C10:C12"/>
    <mergeCell ref="D10:D12"/>
    <mergeCell ref="E10:E11"/>
    <mergeCell ref="F10:F11"/>
    <mergeCell ref="G26:G27"/>
    <mergeCell ref="G10:G11"/>
    <mergeCell ref="A11:A12"/>
    <mergeCell ref="B11:B12"/>
    <mergeCell ref="A24:F24"/>
    <mergeCell ref="A26:B26"/>
    <mergeCell ref="C26:C28"/>
    <mergeCell ref="D26:D28"/>
    <mergeCell ref="E26:E27"/>
    <mergeCell ref="F26:F27"/>
    <mergeCell ref="A27:A28"/>
    <mergeCell ref="B27:B28"/>
    <mergeCell ref="G59:G60"/>
    <mergeCell ref="A60:A61"/>
    <mergeCell ref="B60:B61"/>
    <mergeCell ref="A72:F72"/>
    <mergeCell ref="A74:B74"/>
    <mergeCell ref="C74:C76"/>
    <mergeCell ref="D74:D76"/>
    <mergeCell ref="E74:E75"/>
    <mergeCell ref="F74:F75"/>
    <mergeCell ref="A75:A76"/>
    <mergeCell ref="B75:B76"/>
    <mergeCell ref="G74:G75"/>
    <mergeCell ref="A155:F155"/>
    <mergeCell ref="A157:B157"/>
    <mergeCell ref="C157:C159"/>
    <mergeCell ref="D157:D159"/>
    <mergeCell ref="E157:E158"/>
    <mergeCell ref="F157:F158"/>
    <mergeCell ref="G107:G108"/>
    <mergeCell ref="A108:A109"/>
    <mergeCell ref="B108:B109"/>
    <mergeCell ref="A121:F121"/>
    <mergeCell ref="A123:B123"/>
    <mergeCell ref="C123:C125"/>
    <mergeCell ref="D123:D125"/>
    <mergeCell ref="E123:E124"/>
    <mergeCell ref="F123:F124"/>
    <mergeCell ref="A124:A125"/>
    <mergeCell ref="B124:B125"/>
    <mergeCell ref="G123:G124"/>
    <mergeCell ref="A205:F205"/>
    <mergeCell ref="A207:B207"/>
    <mergeCell ref="C207:C209"/>
    <mergeCell ref="D207:D209"/>
    <mergeCell ref="E207:E208"/>
    <mergeCell ref="F207:F208"/>
    <mergeCell ref="G157:G158"/>
    <mergeCell ref="A158:A159"/>
    <mergeCell ref="B158:B159"/>
    <mergeCell ref="A171:F171"/>
    <mergeCell ref="A173:B173"/>
    <mergeCell ref="C173:C175"/>
    <mergeCell ref="D173:D175"/>
    <mergeCell ref="E173:E174"/>
    <mergeCell ref="F173:F174"/>
    <mergeCell ref="A174:A175"/>
    <mergeCell ref="B174:B175"/>
    <mergeCell ref="G173:G174"/>
    <mergeCell ref="B304:F305"/>
    <mergeCell ref="A308:F308"/>
    <mergeCell ref="A311:F311"/>
    <mergeCell ref="A314:F314"/>
    <mergeCell ref="G207:G208"/>
    <mergeCell ref="A208:A209"/>
    <mergeCell ref="B208:B209"/>
    <mergeCell ref="A221:F221"/>
    <mergeCell ref="A223:B223"/>
    <mergeCell ref="C223:C225"/>
    <mergeCell ref="D223:D225"/>
    <mergeCell ref="E223:E224"/>
    <mergeCell ref="F223:F224"/>
    <mergeCell ref="A224:A225"/>
    <mergeCell ref="B224:B225"/>
    <mergeCell ref="A255:F255"/>
    <mergeCell ref="G223:G224"/>
    <mergeCell ref="G257:G258"/>
    <mergeCell ref="G273:G274"/>
    <mergeCell ref="A271:F271"/>
    <mergeCell ref="A273:B273"/>
    <mergeCell ref="C273:C275"/>
    <mergeCell ref="D273:D275"/>
    <mergeCell ref="E273:E274"/>
    <mergeCell ref="F273:F274"/>
    <mergeCell ref="A274:A275"/>
    <mergeCell ref="B274:B275"/>
    <mergeCell ref="A257:B257"/>
    <mergeCell ref="C257:C259"/>
    <mergeCell ref="D257:D259"/>
    <mergeCell ref="E257:E258"/>
    <mergeCell ref="F257:F258"/>
    <mergeCell ref="A258:A259"/>
    <mergeCell ref="B258:B259"/>
  </mergeCells>
  <printOptions horizontalCentered="1"/>
  <pageMargins left="0.35433070866141736" right="0.35433070866141736" top="1.6172222222222221" bottom="0.39370078740157483" header="0.47244094488188981" footer="0.31496062992125984"/>
  <pageSetup scale="82" fitToWidth="0" fitToHeight="0" orientation="portrait" r:id="rId1"/>
  <headerFooter>
    <oddHeader>&amp;RToronto Hydro-Electric System Limited
EB-2018-0165
Exhibit 4A
Tab 5
Schedule 2
ORIGINAL
Page &amp;P of &amp;N</oddHeader>
  </headerFooter>
  <rowBreaks count="6" manualBreakCount="6">
    <brk id="54" max="5" man="1"/>
    <brk id="102" max="5" man="1"/>
    <brk id="152" max="16383" man="1"/>
    <brk id="202" max="16383" man="1"/>
    <brk id="252" max="16383" man="1"/>
    <brk id="302" max="5"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3FDF6D-C6CE-4DCC-A4DE-CCBDC5BE3C7F}">
  <ds:schemaRefs>
    <ds:schemaRef ds:uri="http://purl.org/dc/terms/"/>
    <ds:schemaRef ds:uri="http://schemas.microsoft.com/office/2006/documentManagement/types"/>
    <ds:schemaRef ds:uri="http://purl.org/dc/elements/1.1/"/>
    <ds:schemaRef ds:uri="http://purl.org/dc/dcmitype/"/>
    <ds:schemaRef ds:uri="http://schemas.microsoft.com/sharepoint/v3/fields"/>
    <ds:schemaRef ds:uri="http://schemas.microsoft.com/office/infopath/2007/PartnerControls"/>
    <ds:schemaRef ds:uri="12f68b52-648b-46a0-8463-d3282342a499"/>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28D412D-F8B5-412A-957B-9201BC5BC4ED}"/>
</file>

<file path=customXml/itemProps3.xml><?xml version="1.0" encoding="utf-8"?>
<ds:datastoreItem xmlns:ds="http://schemas.openxmlformats.org/officeDocument/2006/customXml" ds:itemID="{B59C2C4B-2016-4D06-92DB-A004C7E56F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Pauline Matienzo</dc:creator>
  <cp:lastModifiedBy>Danielle Weiss</cp:lastModifiedBy>
  <cp:lastPrinted>2018-08-09T17:56:04Z</cp:lastPrinted>
  <dcterms:created xsi:type="dcterms:W3CDTF">2014-07-14T20:52:22Z</dcterms:created>
  <dcterms:modified xsi:type="dcterms:W3CDTF">2018-09-12T17:03:31Z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y fmtid="{D5CDD505-2E9C-101B-9397-08002B2CF9AE}" pid="3" name="SV_QUERY_LIST_4F35BF76-6C0D-4D9B-82B2-816C12CF3733">
    <vt:lpwstr>empty_477D106A-C0D6-4607-AEBD-E2C9D60EA279</vt:lpwstr>
  </property>
</Properties>
</file>