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05" windowHeight="8415" tabRatio="709" activeTab="0"/>
  </bookViews>
  <sheets>
    <sheet name="Sch02==App2-OA (2015BA )" sheetId="1" r:id="rId1"/>
    <sheet name="App2-OA (2011)" sheetId="2" state="hidden" r:id="rId2"/>
    <sheet name="App2-OA (2012)" sheetId="3" state="hidden" r:id="rId3"/>
    <sheet name="App2-OA (2013)" sheetId="4" state="hidden" r:id="rId4"/>
    <sheet name="App2-OA (2014)" sheetId="5" state="hidden" r:id="rId5"/>
    <sheet name="Sch02==App2-OA (2020)" sheetId="6" r:id="rId6"/>
    <sheet name="Sch03==App2-OB (2016)" sheetId="7" r:id="rId7"/>
    <sheet name="Sch03==App2-OB (2017)" sheetId="8" r:id="rId8"/>
    <sheet name="Sch03==App2-OB (2018)" sheetId="9" r:id="rId9"/>
    <sheet name="Sch03==App2-OB (2019)" sheetId="10" r:id="rId10"/>
    <sheet name="Sch03==App2-OB (2020)" sheetId="11" r:id="rId11"/>
    <sheet name="App2-OB (2016)" sheetId="12" state="hidden" r:id="rId12"/>
    <sheet name="App2-OB (2017)" sheetId="13" state="hidden" r:id="rId13"/>
    <sheet name="App2-OB (2018)" sheetId="14" state="hidden" r:id="rId14"/>
    <sheet name="App2-OB (2019)" sheetId="15" state="hidden" r:id="rId15"/>
  </sheets>
  <externalReferences>
    <externalReference r:id="rId18"/>
  </externalReferences>
  <definedNames>
    <definedName name="BridgeYear">'[1]LDC Info'!$E$26</definedName>
    <definedName name="EBNUMBER">'[1]LDC Info'!$E$16</definedName>
    <definedName name="_xlnm.Print_Area" localSheetId="11">'App2-OB (2016)'!$A$1:$N$36</definedName>
    <definedName name="_xlnm.Print_Area" localSheetId="12">'App2-OB (2017)'!$A$1:$N$36</definedName>
    <definedName name="_xlnm.Print_Area" localSheetId="13">'App2-OB (2018)'!$A$1:$N$37</definedName>
    <definedName name="_xlnm.Print_Area" localSheetId="14">'App2-OB (2019)'!$A$1:$N$38</definedName>
    <definedName name="_xlnm.Print_Area" localSheetId="0">'Sch02==App2-OA (2015BA )'!$A$10:$O$41</definedName>
    <definedName name="_xlnm.Print_Area" localSheetId="5">'Sch02==App2-OA (2020)'!$A$10:$O$41</definedName>
    <definedName name="_xlnm.Print_Area" localSheetId="6">'Sch03==App2-OB (2016)'!$A$16:$K$42</definedName>
    <definedName name="_xlnm.Print_Area" localSheetId="7">'Sch03==App2-OB (2017)'!$A$10:$K$37</definedName>
    <definedName name="_xlnm.Print_Area" localSheetId="8">'Sch03==App2-OB (2018)'!$A$10:$K$36</definedName>
    <definedName name="_xlnm.Print_Area" localSheetId="9">'Sch03==App2-OB (2019)'!$A$10:$K$38</definedName>
    <definedName name="_xlnm.Print_Area" localSheetId="10">'Sch03==App2-OB (2020)'!$A$10:$K$38</definedName>
    <definedName name="RebaseYear">'[1]LDC Info'!$E$28</definedName>
    <definedName name="TestYear">'[1]LDC Info'!$E$24</definedName>
  </definedNames>
  <calcPr fullCalcOnLoad="1"/>
</workbook>
</file>

<file path=xl/sharedStrings.xml><?xml version="1.0" encoding="utf-8"?>
<sst xmlns="http://schemas.openxmlformats.org/spreadsheetml/2006/main" count="916" uniqueCount="86">
  <si>
    <t>File Number:</t>
  </si>
  <si>
    <t>Exhibit:</t>
  </si>
  <si>
    <t>Tab:</t>
  </si>
  <si>
    <t>Schedule:</t>
  </si>
  <si>
    <t>Page:</t>
  </si>
  <si>
    <t>Date:</t>
  </si>
  <si>
    <t>Year:</t>
  </si>
  <si>
    <t>Appendix 2-OA</t>
  </si>
  <si>
    <t>Capital Structure and Cost of Capital</t>
  </si>
  <si>
    <t>This table must be completed for the last Board approved year and the test year.</t>
  </si>
  <si>
    <t>Line No.</t>
  </si>
  <si>
    <t>Particulars</t>
  </si>
  <si>
    <t>Capitalization Ratio</t>
  </si>
  <si>
    <t>Cost Rate</t>
  </si>
  <si>
    <t>Return</t>
  </si>
  <si>
    <t>(%)</t>
  </si>
  <si>
    <t>($)</t>
  </si>
  <si>
    <t>Debt</t>
  </si>
  <si>
    <t xml:space="preserve">  Long-term Debt</t>
  </si>
  <si>
    <t xml:space="preserve">  Short-term Debt</t>
  </si>
  <si>
    <t>(1)</t>
  </si>
  <si>
    <t>Total Debt</t>
  </si>
  <si>
    <t>Equity</t>
  </si>
  <si>
    <t xml:space="preserve">  Common Equity</t>
  </si>
  <si>
    <t xml:space="preserve">  Preferred Shares</t>
  </si>
  <si>
    <t>Total Equity</t>
  </si>
  <si>
    <t>Total</t>
  </si>
  <si>
    <t>Notes</t>
  </si>
  <si>
    <t>4.0% unless an applicant has proposed or been approved for a different amount.</t>
  </si>
  <si>
    <t>Appendix 2-OB</t>
  </si>
  <si>
    <t>Debt Instruments</t>
  </si>
  <si>
    <t>This table must be completed for all required historical years, the bridge year and the test year.</t>
  </si>
  <si>
    <t>Year</t>
  </si>
  <si>
    <t>Row</t>
  </si>
  <si>
    <t>Description</t>
  </si>
  <si>
    <t>Lender</t>
  </si>
  <si>
    <t>Affiliated or Third-Party Debt?</t>
  </si>
  <si>
    <t>Fixed or Variable-Rate?</t>
  </si>
  <si>
    <t>Start Date</t>
  </si>
  <si>
    <t>Term              (years)</t>
  </si>
  <si>
    <t>Principal                         ($)</t>
  </si>
  <si>
    <t>Rate (%)                     (Note 2)</t>
  </si>
  <si>
    <t>Interest ($)       (Note 1)</t>
  </si>
  <si>
    <t>Additional Comments, if any</t>
  </si>
  <si>
    <t>If financing is in place only part of the year, calculate the pro-rated interest and input in the cell.</t>
  </si>
  <si>
    <r>
      <t xml:space="preserve">Input actual or deemed long-term debt rate in accordance with the guidelines in </t>
    </r>
    <r>
      <rPr>
        <i/>
        <sz val="10"/>
        <rFont val="Arial"/>
        <family val="2"/>
      </rPr>
      <t>The Report of the Board on the Cost of Capital for Ontario's Regulated Utilities</t>
    </r>
    <r>
      <rPr>
        <sz val="10"/>
        <rFont val="Arial"/>
        <family val="2"/>
      </rPr>
      <t>, issued December 11, 2009</t>
    </r>
  </si>
  <si>
    <t>Add more lines above row 12 if necessary.</t>
  </si>
  <si>
    <t>Affiliated</t>
  </si>
  <si>
    <t>THC</t>
  </si>
  <si>
    <t>Fixed Rate</t>
  </si>
  <si>
    <t xml:space="preserve">2007 Series 2 </t>
  </si>
  <si>
    <t>2009 Series 3</t>
  </si>
  <si>
    <t>2010 Series 6</t>
  </si>
  <si>
    <t>2011 Series 7</t>
  </si>
  <si>
    <t>2012 Prom Note #1</t>
  </si>
  <si>
    <t>2012 Prom Note #2</t>
  </si>
  <si>
    <t>N/A</t>
  </si>
  <si>
    <t>Payable on demand</t>
  </si>
  <si>
    <t>2013 Series 8</t>
  </si>
  <si>
    <t>2013 Series 9</t>
  </si>
  <si>
    <t>2014 Series 10</t>
  </si>
  <si>
    <t>2015 Series 11</t>
  </si>
  <si>
    <t>2016 Series 12</t>
  </si>
  <si>
    <t>2017 Series 13</t>
  </si>
  <si>
    <t>2017 Series 14</t>
  </si>
  <si>
    <t>2018 Series 15</t>
  </si>
  <si>
    <t>2019 Series 16</t>
  </si>
  <si>
    <t>2019 Series 17</t>
  </si>
  <si>
    <t>2012 Actual</t>
  </si>
  <si>
    <t>2013 Actual</t>
  </si>
  <si>
    <t>2014 Bridge</t>
  </si>
  <si>
    <t>2011 Actual</t>
  </si>
  <si>
    <t>OEB Appendix 2-OA</t>
  </si>
  <si>
    <t>2020 Test Year</t>
  </si>
  <si>
    <t>2015 OEB Approved</t>
  </si>
  <si>
    <t>OEB Appendix 2-OB</t>
  </si>
  <si>
    <t xml:space="preserve"> </t>
  </si>
  <si>
    <t>Payable on demand - deemed LTD rate for 2016</t>
  </si>
  <si>
    <t>2013 Series 9 re-opening</t>
  </si>
  <si>
    <r>
      <t xml:space="preserve">Input actual or deemed long-term debt rate in accordance with the guidelines in </t>
    </r>
    <r>
      <rPr>
        <i/>
        <sz val="10"/>
        <rFont val="Arial"/>
        <family val="2"/>
      </rPr>
      <t>The Report of the Board on the Cost of Capital for Ontario's Regulated Utilities</t>
    </r>
    <r>
      <rPr>
        <sz val="10"/>
        <rFont val="Arial"/>
        <family val="2"/>
      </rPr>
      <t>, issued December 11, 2009.</t>
    </r>
  </si>
  <si>
    <t>Payable on demand - deemed LTD rate for 2017</t>
  </si>
  <si>
    <t>Payable on demand - deemed LTD rate for 2018</t>
  </si>
  <si>
    <t>2019 Series 14</t>
  </si>
  <si>
    <t>Expected issuance</t>
  </si>
  <si>
    <t>2019 Series 15</t>
  </si>
  <si>
    <t>2020 Series 16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</si>
</sst>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_-;\-&quot;$&quot;* #,##0_-;_-&quot;$&quot;* &quot;-&quot;??_-;_-@_-"/>
    <numFmt numFmtId="173" formatCode="_-* #,##0_-;\-* #,##0_-;_-* &quot;-&quot;??_-;_-@_-"/>
    <numFmt numFmtId="174" formatCode="\(#\)"/>
    <numFmt numFmtId="175" formatCode="&quot;$&quot;#,##0_);[Red]\(&quot;$&quot;#,##0\);&quot;$&quot;\ \-"/>
    <numFmt numFmtId="176" formatCode="0.0%"/>
    <numFmt numFmtId="177" formatCode="[$-1009]d\-mmm\-yy;@"/>
    <numFmt numFmtId="178" formatCode="[$-1009]mmmm\ d\,\ yyyy"/>
    <numFmt numFmtId="179" formatCode="_-&quot;$&quot;* #,##0.0_-;\-&quot;$&quot;* #,##0.0_-;_-&quot;$&quot;* &quot;-&quot;??_-;_-@_-"/>
    <numFmt numFmtId="180" formatCode="_-&quot;$&quot;* #,##0.000_-;\-&quot;$&quot;* #,##0.000_-;_-&quot;$&quot;* &quot;-&quot;??_-;_-@_-"/>
    <numFmt numFmtId="181" formatCode="_-&quot;$&quot;* #,##0.0000_-;\-&quot;$&quot;* #,##0.0000_-;_-&quot;$&quot;* &quot;-&quot;??_-;_-@_-"/>
    <numFmt numFmtId="182" formatCode="0.000"/>
    <numFmt numFmtId="183" formatCode="0.0"/>
    <numFmt numFmtId="184" formatCode="0.000%"/>
    <numFmt numFmtId="185" formatCode="_-&quot;$&quot;* #,##0.000_-;\-&quot;$&quot;* #,##0.000_-;_-&quot;$&quot;* &quot;-&quot;???_-;_-@_-"/>
    <numFmt numFmtId="186" formatCode="0.0000%"/>
  </numFmts>
  <fonts count="50">
    <font>
      <sz val="11"/>
      <color theme="1"/>
      <name val="Calibri"/>
      <family val="2"/>
    </font>
    <font>
      <sz val="11"/>
      <color indexed="5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double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4" borderId="10" xfId="0" applyFont="1" applyFill="1" applyBorder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4" borderId="11" xfId="0" applyFill="1" applyBorder="1" applyAlignment="1">
      <alignment/>
    </xf>
    <xf numFmtId="0" fontId="3" fillId="0" borderId="0" xfId="59">
      <alignment/>
      <protection/>
    </xf>
    <xf numFmtId="0" fontId="3" fillId="0" borderId="0" xfId="59" applyProtection="1">
      <alignment/>
      <protection/>
    </xf>
    <xf numFmtId="0" fontId="49" fillId="0" borderId="0" xfId="59" applyFont="1" applyAlignment="1" applyProtection="1">
      <alignment horizontal="center" vertical="center"/>
      <protection/>
    </xf>
    <xf numFmtId="0" fontId="3" fillId="0" borderId="0" xfId="59" applyBorder="1" applyProtection="1">
      <alignment/>
      <protection/>
    </xf>
    <xf numFmtId="0" fontId="2" fillId="0" borderId="12" xfId="59" applyFont="1" applyBorder="1" applyAlignment="1" applyProtection="1">
      <alignment horizontal="center" vertical="center"/>
      <protection/>
    </xf>
    <xf numFmtId="0" fontId="2" fillId="0" borderId="0" xfId="59" applyFont="1" applyBorder="1" applyAlignment="1" applyProtection="1">
      <alignment vertical="center"/>
      <protection/>
    </xf>
    <xf numFmtId="0" fontId="2" fillId="0" borderId="0" xfId="59" applyFont="1" applyBorder="1" applyAlignment="1" applyProtection="1">
      <alignment horizontal="center" vertical="center"/>
      <protection/>
    </xf>
    <xf numFmtId="0" fontId="2" fillId="0" borderId="0" xfId="59" applyFont="1" applyProtection="1">
      <alignment/>
      <protection/>
    </xf>
    <xf numFmtId="0" fontId="3" fillId="0" borderId="0" xfId="59" applyBorder="1" applyAlignment="1" applyProtection="1">
      <alignment horizontal="center"/>
      <protection/>
    </xf>
    <xf numFmtId="0" fontId="2" fillId="0" borderId="0" xfId="59" applyFont="1" applyBorder="1" applyProtection="1">
      <alignment/>
      <protection/>
    </xf>
    <xf numFmtId="0" fontId="3" fillId="0" borderId="0" xfId="59" applyBorder="1" applyAlignment="1" applyProtection="1" quotePrefix="1">
      <alignment horizontal="center"/>
      <protection/>
    </xf>
    <xf numFmtId="0" fontId="3" fillId="0" borderId="0" xfId="59" applyBorder="1" applyAlignment="1" applyProtection="1" quotePrefix="1">
      <alignment horizontal="right"/>
      <protection/>
    </xf>
    <xf numFmtId="0" fontId="3" fillId="0" borderId="0" xfId="59" applyBorder="1">
      <alignment/>
      <protection/>
    </xf>
    <xf numFmtId="0" fontId="2" fillId="0" borderId="12" xfId="59" applyFont="1" applyBorder="1" applyProtection="1">
      <alignment/>
      <protection/>
    </xf>
    <xf numFmtId="0" fontId="3" fillId="0" borderId="0" xfId="59" applyBorder="1" applyProtection="1" quotePrefix="1">
      <alignment/>
      <protection/>
    </xf>
    <xf numFmtId="10" fontId="3" fillId="4" borderId="0" xfId="63" applyNumberFormat="1" applyFont="1" applyFill="1" applyBorder="1" applyAlignment="1" applyProtection="1">
      <alignment/>
      <protection/>
    </xf>
    <xf numFmtId="10" fontId="3" fillId="0" borderId="0" xfId="63" applyNumberFormat="1" applyFont="1" applyFill="1" applyBorder="1" applyAlignment="1" applyProtection="1">
      <alignment/>
      <protection/>
    </xf>
    <xf numFmtId="174" fontId="3" fillId="4" borderId="0" xfId="59" applyNumberFormat="1" applyFill="1" applyBorder="1" applyProtection="1">
      <alignment/>
      <protection locked="0"/>
    </xf>
    <xf numFmtId="174" fontId="3" fillId="0" borderId="0" xfId="59" applyNumberFormat="1" applyFill="1" applyBorder="1" applyProtection="1">
      <alignment/>
      <protection locked="0"/>
    </xf>
    <xf numFmtId="175" fontId="3" fillId="0" borderId="0" xfId="45" applyNumberFormat="1" applyFont="1" applyBorder="1" applyAlignment="1" applyProtection="1">
      <alignment/>
      <protection/>
    </xf>
    <xf numFmtId="10" fontId="3" fillId="4" borderId="12" xfId="63" applyNumberFormat="1" applyFont="1" applyFill="1" applyBorder="1" applyAlignment="1" applyProtection="1">
      <alignment/>
      <protection/>
    </xf>
    <xf numFmtId="174" fontId="3" fillId="0" borderId="0" xfId="59" applyNumberFormat="1" applyFill="1" applyBorder="1" applyProtection="1" quotePrefix="1">
      <alignment/>
      <protection locked="0"/>
    </xf>
    <xf numFmtId="175" fontId="3" fillId="0" borderId="12" xfId="45" applyNumberFormat="1" applyFont="1" applyBorder="1" applyAlignment="1" applyProtection="1">
      <alignment/>
      <protection/>
    </xf>
    <xf numFmtId="176" fontId="3" fillId="0" borderId="13" xfId="63" applyNumberFormat="1" applyFont="1" applyBorder="1" applyAlignment="1" applyProtection="1">
      <alignment/>
      <protection/>
    </xf>
    <xf numFmtId="176" fontId="3" fillId="0" borderId="13" xfId="63" applyNumberFormat="1" applyFont="1" applyFill="1" applyBorder="1" applyAlignment="1" applyProtection="1">
      <alignment/>
      <protection/>
    </xf>
    <xf numFmtId="175" fontId="3" fillId="0" borderId="13" xfId="45" applyNumberFormat="1" applyFont="1" applyBorder="1" applyAlignment="1" applyProtection="1">
      <alignment/>
      <protection/>
    </xf>
    <xf numFmtId="10" fontId="3" fillId="0" borderId="13" xfId="63" applyNumberFormat="1" applyFont="1" applyBorder="1" applyAlignment="1" applyProtection="1">
      <alignment/>
      <protection/>
    </xf>
    <xf numFmtId="0" fontId="3" fillId="33" borderId="0" xfId="59" applyFill="1" applyBorder="1" applyProtection="1">
      <alignment/>
      <protection/>
    </xf>
    <xf numFmtId="0" fontId="3" fillId="0" borderId="0" xfId="59" applyFill="1" applyBorder="1" applyProtection="1">
      <alignment/>
      <protection/>
    </xf>
    <xf numFmtId="176" fontId="3" fillId="0" borderId="0" xfId="63" applyNumberFormat="1" applyFont="1" applyBorder="1" applyAlignment="1" applyProtection="1">
      <alignment/>
      <protection/>
    </xf>
    <xf numFmtId="176" fontId="3" fillId="0" borderId="0" xfId="63" applyNumberFormat="1" applyFont="1" applyFill="1" applyBorder="1" applyAlignment="1" applyProtection="1">
      <alignment/>
      <protection/>
    </xf>
    <xf numFmtId="175" fontId="3" fillId="0" borderId="0" xfId="59" applyNumberFormat="1" applyBorder="1" applyProtection="1">
      <alignment/>
      <protection/>
    </xf>
    <xf numFmtId="10" fontId="3" fillId="0" borderId="0" xfId="63" applyNumberFormat="1" applyFont="1" applyBorder="1" applyAlignment="1" applyProtection="1">
      <alignment/>
      <protection/>
    </xf>
    <xf numFmtId="0" fontId="2" fillId="0" borderId="0" xfId="59" applyFont="1" applyBorder="1" applyAlignment="1" applyProtection="1">
      <alignment/>
      <protection/>
    </xf>
    <xf numFmtId="0" fontId="3" fillId="0" borderId="0" xfId="59" applyBorder="1" applyAlignment="1" applyProtection="1">
      <alignment/>
      <protection/>
    </xf>
    <xf numFmtId="0" fontId="3" fillId="0" borderId="0" xfId="59" applyBorder="1" applyAlignment="1" applyProtection="1" quotePrefix="1">
      <alignment/>
      <protection/>
    </xf>
    <xf numFmtId="10" fontId="3" fillId="4" borderId="0" xfId="63" applyNumberFormat="1" applyFont="1" applyFill="1" applyBorder="1" applyAlignment="1" applyProtection="1">
      <alignment/>
      <protection/>
    </xf>
    <xf numFmtId="10" fontId="3" fillId="0" borderId="0" xfId="63" applyNumberFormat="1" applyFont="1" applyFill="1" applyBorder="1" applyAlignment="1" applyProtection="1">
      <alignment/>
      <protection/>
    </xf>
    <xf numFmtId="175" fontId="3" fillId="0" borderId="0" xfId="45" applyNumberFormat="1" applyFont="1" applyBorder="1" applyAlignment="1" applyProtection="1">
      <alignment/>
      <protection/>
    </xf>
    <xf numFmtId="10" fontId="3" fillId="4" borderId="12" xfId="63" applyNumberFormat="1" applyFont="1" applyFill="1" applyBorder="1" applyAlignment="1" applyProtection="1">
      <alignment/>
      <protection/>
    </xf>
    <xf numFmtId="175" fontId="3" fillId="0" borderId="12" xfId="45" applyNumberFormat="1" applyFont="1" applyBorder="1" applyAlignment="1" applyProtection="1">
      <alignment/>
      <protection/>
    </xf>
    <xf numFmtId="176" fontId="3" fillId="0" borderId="14" xfId="59" applyNumberFormat="1" applyBorder="1" applyProtection="1">
      <alignment/>
      <protection/>
    </xf>
    <xf numFmtId="9" fontId="3" fillId="0" borderId="14" xfId="59" applyNumberFormat="1" applyBorder="1" applyProtection="1">
      <alignment/>
      <protection/>
    </xf>
    <xf numFmtId="175" fontId="3" fillId="4" borderId="14" xfId="45" applyNumberFormat="1" applyFont="1" applyFill="1" applyBorder="1" applyAlignment="1" applyProtection="1">
      <alignment/>
      <protection/>
    </xf>
    <xf numFmtId="10" fontId="3" fillId="0" borderId="14" xfId="63" applyNumberFormat="1" applyFont="1" applyBorder="1" applyAlignment="1" applyProtection="1">
      <alignment/>
      <protection/>
    </xf>
    <xf numFmtId="175" fontId="3" fillId="0" borderId="14" xfId="45" applyNumberFormat="1" applyFont="1" applyBorder="1" applyAlignment="1" applyProtection="1">
      <alignment/>
      <protection/>
    </xf>
    <xf numFmtId="0" fontId="2" fillId="0" borderId="0" xfId="59" applyFont="1" applyAlignment="1" applyProtection="1" quotePrefix="1">
      <alignment horizontal="center" vertical="center"/>
      <protection/>
    </xf>
    <xf numFmtId="174" fontId="3" fillId="4" borderId="0" xfId="59" applyNumberFormat="1" applyFill="1" applyAlignment="1" applyProtection="1">
      <alignment horizontal="center" vertical="center"/>
      <protection locked="0"/>
    </xf>
    <xf numFmtId="0" fontId="10" fillId="0" borderId="0" xfId="59" applyFont="1">
      <alignment/>
      <protection/>
    </xf>
    <xf numFmtId="0" fontId="2" fillId="0" borderId="0" xfId="0" applyFont="1" applyAlignment="1">
      <alignment/>
    </xf>
    <xf numFmtId="0" fontId="4" fillId="0" borderId="0" xfId="59" applyFont="1" applyAlignment="1">
      <alignment horizontal="right" vertical="top"/>
      <protection/>
    </xf>
    <xf numFmtId="0" fontId="2" fillId="0" borderId="0" xfId="0" applyFont="1" applyAlignment="1">
      <alignment horizontal="left" indent="4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2" borderId="11" xfId="0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77" fontId="0" fillId="4" borderId="11" xfId="0" applyNumberFormat="1" applyFill="1" applyBorder="1" applyAlignment="1">
      <alignment/>
    </xf>
    <xf numFmtId="172" fontId="0" fillId="4" borderId="11" xfId="45" applyNumberFormat="1" applyFont="1" applyFill="1" applyBorder="1" applyAlignment="1">
      <alignment/>
    </xf>
    <xf numFmtId="44" fontId="0" fillId="0" borderId="11" xfId="45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left" indent="4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2" fontId="0" fillId="0" borderId="25" xfId="45" applyNumberFormat="1" applyFont="1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9" fillId="0" borderId="0" xfId="59" applyFont="1" applyAlignment="1" applyProtection="1">
      <alignment horizontal="center" vertical="center"/>
      <protection/>
    </xf>
    <xf numFmtId="10" fontId="0" fillId="4" borderId="11" xfId="0" applyNumberFormat="1" applyFill="1" applyBorder="1" applyAlignment="1">
      <alignment/>
    </xf>
    <xf numFmtId="172" fontId="0" fillId="0" borderId="11" xfId="45" applyNumberFormat="1" applyFont="1" applyFill="1" applyBorder="1" applyAlignment="1">
      <alignment/>
    </xf>
    <xf numFmtId="172" fontId="0" fillId="0" borderId="24" xfId="0" applyNumberFormat="1" applyBorder="1" applyAlignment="1">
      <alignment/>
    </xf>
    <xf numFmtId="0" fontId="0" fillId="4" borderId="11" xfId="0" applyFill="1" applyBorder="1" applyAlignment="1">
      <alignment horizontal="right"/>
    </xf>
    <xf numFmtId="10" fontId="0" fillId="0" borderId="25" xfId="63" applyNumberFormat="1" applyFont="1" applyBorder="1" applyAlignment="1">
      <alignment/>
    </xf>
    <xf numFmtId="0" fontId="49" fillId="0" borderId="0" xfId="59" applyFont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172" fontId="0" fillId="4" borderId="11" xfId="47" applyNumberFormat="1" applyFont="1" applyFill="1" applyBorder="1" applyAlignment="1">
      <alignment/>
    </xf>
    <xf numFmtId="10" fontId="31" fillId="4" borderId="11" xfId="0" applyNumberFormat="1" applyFont="1" applyFill="1" applyBorder="1" applyAlignment="1">
      <alignment/>
    </xf>
    <xf numFmtId="172" fontId="0" fillId="0" borderId="11" xfId="47" applyNumberFormat="1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8" xfId="0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77" fontId="0" fillId="4" borderId="11" xfId="0" applyNumberFormat="1" applyFill="1" applyBorder="1" applyAlignment="1">
      <alignment vertical="center"/>
    </xf>
    <xf numFmtId="0" fontId="0" fillId="4" borderId="11" xfId="0" applyFill="1" applyBorder="1" applyAlignment="1">
      <alignment horizontal="right" vertical="center"/>
    </xf>
    <xf numFmtId="172" fontId="0" fillId="4" borderId="11" xfId="47" applyNumberFormat="1" applyFont="1" applyFill="1" applyBorder="1" applyAlignment="1">
      <alignment vertical="center"/>
    </xf>
    <xf numFmtId="10" fontId="0" fillId="4" borderId="11" xfId="0" applyNumberFormat="1" applyFill="1" applyBorder="1" applyAlignment="1">
      <alignment vertical="center"/>
    </xf>
    <xf numFmtId="172" fontId="0" fillId="0" borderId="11" xfId="47" applyNumberFormat="1" applyFont="1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4" fontId="0" fillId="4" borderId="11" xfId="0" applyNumberFormat="1" applyFill="1" applyBorder="1" applyAlignment="1">
      <alignment/>
    </xf>
    <xf numFmtId="172" fontId="0" fillId="0" borderId="25" xfId="47" applyNumberFormat="1" applyFont="1" applyBorder="1" applyAlignment="1">
      <alignment/>
    </xf>
    <xf numFmtId="15" fontId="0" fillId="0" borderId="0" xfId="0" applyNumberFormat="1" applyAlignment="1">
      <alignment/>
    </xf>
    <xf numFmtId="10" fontId="0" fillId="4" borderId="11" xfId="63" applyNumberFormat="1" applyFont="1" applyFill="1" applyBorder="1" applyAlignment="1">
      <alignment/>
    </xf>
    <xf numFmtId="175" fontId="3" fillId="0" borderId="14" xfId="45" applyNumberFormat="1" applyFont="1" applyFill="1" applyBorder="1" applyAlignment="1" applyProtection="1">
      <alignment/>
      <protection/>
    </xf>
    <xf numFmtId="0" fontId="3" fillId="4" borderId="0" xfId="59" applyFill="1" applyAlignment="1" applyProtection="1">
      <alignment/>
      <protection locked="0"/>
    </xf>
    <xf numFmtId="0" fontId="6" fillId="4" borderId="0" xfId="0" applyFont="1" applyFill="1" applyAlignment="1">
      <alignment horizontal="center"/>
    </xf>
    <xf numFmtId="0" fontId="2" fillId="0" borderId="12" xfId="59" applyFont="1" applyBorder="1" applyAlignment="1" applyProtection="1">
      <alignment horizontal="center" vertical="center"/>
      <protection/>
    </xf>
    <xf numFmtId="0" fontId="9" fillId="0" borderId="0" xfId="59" applyFont="1" applyBorder="1" applyAlignment="1" applyProtection="1">
      <alignment horizontal="left"/>
      <protection/>
    </xf>
    <xf numFmtId="0" fontId="3" fillId="0" borderId="0" xfId="59" applyAlignment="1" applyProtection="1">
      <alignment/>
      <protection/>
    </xf>
    <xf numFmtId="0" fontId="2" fillId="0" borderId="0" xfId="59" applyFont="1" applyBorder="1" applyAlignment="1" applyProtection="1">
      <alignment horizontal="right" wrapText="1"/>
      <protection/>
    </xf>
    <xf numFmtId="0" fontId="3" fillId="0" borderId="12" xfId="59" applyBorder="1" applyAlignment="1">
      <alignment wrapText="1"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 applyFill="1" applyAlignment="1" applyProtection="1">
      <alignment horizontal="center" vertical="center"/>
      <protection/>
    </xf>
    <xf numFmtId="0" fontId="49" fillId="0" borderId="0" xfId="59" applyFont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BERUBE\LOCALS~1\Temp\XPgrpwise\Filing_Requirements_Chapter2_Appendices_f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24">
          <cell r="E24">
            <v>2014</v>
          </cell>
        </row>
        <row r="26">
          <cell r="E26">
            <v>2013</v>
          </cell>
        </row>
        <row r="28">
          <cell r="E28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tabSelected="1" view="pageBreakPreview" zoomScale="40" zoomScaleSheetLayoutView="40" zoomScalePageLayoutView="0" workbookViewId="0" topLeftCell="A1">
      <selection activeCell="I62" sqref="I62"/>
    </sheetView>
  </sheetViews>
  <sheetFormatPr defaultColWidth="2.8515625" defaultRowHeight="15"/>
  <cols>
    <col min="1" max="1" width="5.7109375" style="8" customWidth="1"/>
    <col min="2" max="2" width="3.140625" style="8" customWidth="1"/>
    <col min="3" max="3" width="16.57421875" style="8" customWidth="1"/>
    <col min="4" max="4" width="3.00390625" style="8" customWidth="1"/>
    <col min="5" max="5" width="11.140625" style="8" customWidth="1"/>
    <col min="6" max="6" width="1.421875" style="8" customWidth="1"/>
    <col min="7" max="7" width="3.421875" style="8" customWidth="1"/>
    <col min="8" max="8" width="1.421875" style="8" customWidth="1"/>
    <col min="9" max="9" width="15.7109375" style="8" customWidth="1"/>
    <col min="10" max="10" width="3.28125" style="8" customWidth="1"/>
    <col min="11" max="11" width="12.8515625" style="8" customWidth="1"/>
    <col min="12" max="12" width="1.421875" style="8" customWidth="1"/>
    <col min="13" max="13" width="3.57421875" style="8" customWidth="1"/>
    <col min="14" max="14" width="1.7109375" style="8" customWidth="1"/>
    <col min="15" max="15" width="14.00390625" style="8" customWidth="1"/>
    <col min="16" max="16" width="2.140625" style="8" customWidth="1"/>
    <col min="17" max="255" width="9.140625" style="8" customWidth="1"/>
    <col min="256" max="16384" width="2.8515625" style="8" customWidth="1"/>
  </cols>
  <sheetData>
    <row r="1" spans="11:15" ht="12.75">
      <c r="K1" s="1" t="s">
        <v>0</v>
      </c>
      <c r="O1" s="4">
        <f>EBNUMBER</f>
        <v>0</v>
      </c>
    </row>
    <row r="2" spans="11:15" ht="12.75">
      <c r="K2" s="1" t="s">
        <v>1</v>
      </c>
      <c r="O2" s="2"/>
    </row>
    <row r="3" spans="11:15" ht="12.75">
      <c r="K3" s="1" t="s">
        <v>2</v>
      </c>
      <c r="O3" s="2"/>
    </row>
    <row r="4" spans="11:15" ht="12.75">
      <c r="K4" s="1" t="s">
        <v>3</v>
      </c>
      <c r="O4" s="2"/>
    </row>
    <row r="5" spans="11:15" ht="12.75">
      <c r="K5" s="1" t="s">
        <v>4</v>
      </c>
      <c r="O5" s="3"/>
    </row>
    <row r="6" spans="11:15" ht="12.75">
      <c r="K6" s="1"/>
      <c r="O6" s="4"/>
    </row>
    <row r="7" spans="11:15" ht="12.75">
      <c r="K7" s="1" t="s">
        <v>5</v>
      </c>
      <c r="O7" s="3"/>
    </row>
    <row r="10" spans="3:15" ht="18">
      <c r="C10" s="119" t="s">
        <v>72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18">
      <c r="A11" s="9"/>
      <c r="B11" s="9"/>
      <c r="C11" s="120" t="s">
        <v>8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.75">
      <c r="A12" s="9"/>
      <c r="B12" s="9"/>
      <c r="C12" s="9"/>
      <c r="D12" s="9"/>
      <c r="E12" s="9"/>
      <c r="F12" s="9"/>
      <c r="G12" s="9"/>
      <c r="H12" s="9"/>
      <c r="J12" s="9"/>
      <c r="K12" s="9"/>
      <c r="L12" s="9"/>
      <c r="M12" s="9"/>
      <c r="N12" s="9"/>
      <c r="O12" s="9"/>
    </row>
    <row r="13" spans="1:15" ht="12.75">
      <c r="A13" s="121" t="s">
        <v>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</row>
    <row r="14" spans="1:15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56" ht="15">
      <c r="A15"/>
      <c r="D15"/>
      <c r="E15"/>
      <c r="F15"/>
      <c r="G15" s="6" t="s">
        <v>6</v>
      </c>
      <c r="H15" s="113" t="s">
        <v>74</v>
      </c>
      <c r="I15" s="113"/>
      <c r="J15" s="113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5" ht="13.5" customHeight="1">
      <c r="A16" s="9"/>
      <c r="B16" s="9"/>
      <c r="C16" s="9"/>
      <c r="D16" s="9"/>
      <c r="E16" s="9"/>
      <c r="F16" s="9"/>
      <c r="G16" s="9"/>
      <c r="H16" s="9"/>
      <c r="J16" s="9"/>
      <c r="K16" s="9"/>
      <c r="L16" s="9"/>
      <c r="M16" s="9"/>
      <c r="N16" s="9"/>
      <c r="O16" s="9"/>
    </row>
    <row r="17" spans="1:15" ht="17.25" customHeight="1">
      <c r="A17" s="117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18"/>
      <c r="B18" s="11"/>
      <c r="C18" s="12" t="s">
        <v>11</v>
      </c>
      <c r="D18" s="11"/>
      <c r="E18" s="114" t="s">
        <v>12</v>
      </c>
      <c r="F18" s="114"/>
      <c r="G18" s="114"/>
      <c r="H18" s="114"/>
      <c r="I18" s="114"/>
      <c r="J18" s="13"/>
      <c r="K18" s="12" t="s">
        <v>13</v>
      </c>
      <c r="L18" s="14"/>
      <c r="M18" s="11"/>
      <c r="N18" s="11"/>
      <c r="O18" s="12" t="s">
        <v>14</v>
      </c>
    </row>
    <row r="19" spans="1:15" ht="12.75">
      <c r="A19" s="15"/>
      <c r="B19" s="11"/>
      <c r="C19" s="11"/>
      <c r="D19" s="11"/>
      <c r="E19" s="11"/>
      <c r="F19" s="11"/>
      <c r="G19" s="11"/>
      <c r="H19" s="11"/>
      <c r="I19" s="16"/>
      <c r="J19" s="16"/>
      <c r="K19" s="11"/>
      <c r="L19" s="11"/>
      <c r="M19" s="11"/>
      <c r="N19" s="11"/>
      <c r="O19" s="11"/>
    </row>
    <row r="20" spans="1:16" ht="12.75">
      <c r="A20" s="17"/>
      <c r="B20" s="11"/>
      <c r="C20" s="11"/>
      <c r="D20" s="11"/>
      <c r="E20" s="18" t="s">
        <v>15</v>
      </c>
      <c r="F20" s="19"/>
      <c r="G20" s="19"/>
      <c r="H20" s="19"/>
      <c r="I20" s="18" t="s">
        <v>16</v>
      </c>
      <c r="J20" s="11"/>
      <c r="K20" s="18" t="s">
        <v>15</v>
      </c>
      <c r="L20" s="19"/>
      <c r="M20" s="11"/>
      <c r="N20" s="11"/>
      <c r="O20" s="16" t="s">
        <v>16</v>
      </c>
      <c r="P20" s="20"/>
    </row>
    <row r="21" spans="1:16" ht="12.75">
      <c r="A21" s="17"/>
      <c r="B21" s="11"/>
      <c r="C21" s="21" t="s">
        <v>17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0"/>
    </row>
    <row r="22" spans="1:16" ht="12.75">
      <c r="A22" s="17">
        <v>1</v>
      </c>
      <c r="B22" s="11"/>
      <c r="C22" s="22" t="s">
        <v>18</v>
      </c>
      <c r="D22" s="11"/>
      <c r="E22" s="23">
        <v>0.56</v>
      </c>
      <c r="F22" s="24"/>
      <c r="G22" s="25"/>
      <c r="H22" s="26"/>
      <c r="I22" s="27">
        <f>$I$31*E22</f>
        <v>1809917329.3600001</v>
      </c>
      <c r="J22" s="11"/>
      <c r="K22" s="23">
        <v>0.0428</v>
      </c>
      <c r="L22" s="24"/>
      <c r="M22" s="25"/>
      <c r="N22" s="26"/>
      <c r="O22" s="27">
        <f>K22*I22</f>
        <v>77464461.696608</v>
      </c>
      <c r="P22" s="20"/>
    </row>
    <row r="23" spans="1:16" ht="12.75">
      <c r="A23" s="17">
        <v>2</v>
      </c>
      <c r="B23" s="11"/>
      <c r="C23" s="22" t="s">
        <v>19</v>
      </c>
      <c r="D23" s="11"/>
      <c r="E23" s="28">
        <v>0.04</v>
      </c>
      <c r="F23" s="24"/>
      <c r="G23" s="29" t="s">
        <v>20</v>
      </c>
      <c r="H23" s="29"/>
      <c r="I23" s="30">
        <f>$I$31*E23</f>
        <v>129279809.24000001</v>
      </c>
      <c r="J23" s="11"/>
      <c r="K23" s="28">
        <v>0.0138</v>
      </c>
      <c r="L23" s="24"/>
      <c r="M23" s="25"/>
      <c r="N23" s="26"/>
      <c r="O23" s="30">
        <f>K23*I23</f>
        <v>1784061.367512</v>
      </c>
      <c r="P23" s="20"/>
    </row>
    <row r="24" spans="1:16" ht="13.5" thickBot="1">
      <c r="A24" s="17">
        <v>3</v>
      </c>
      <c r="B24" s="11"/>
      <c r="C24" s="17" t="s">
        <v>21</v>
      </c>
      <c r="D24" s="11"/>
      <c r="E24" s="31">
        <f>SUM(E22:E23)</f>
        <v>0.6000000000000001</v>
      </c>
      <c r="F24" s="32"/>
      <c r="G24" s="31"/>
      <c r="H24" s="32"/>
      <c r="I24" s="33">
        <f>SUM(I22:I23)</f>
        <v>1939197138.6000001</v>
      </c>
      <c r="J24" s="11"/>
      <c r="K24" s="34">
        <f>IF(E24=0,0,SUMPRODUCT(E22:E23,K22:K23)/E24)</f>
        <v>0.04086666666666666</v>
      </c>
      <c r="L24" s="24"/>
      <c r="M24" s="35"/>
      <c r="N24" s="36"/>
      <c r="O24" s="33">
        <f>SUM(O22:O23)</f>
        <v>79248523.06412001</v>
      </c>
      <c r="P24" s="20"/>
    </row>
    <row r="25" spans="1:16" ht="13.5" thickTop="1">
      <c r="A25" s="17"/>
      <c r="B25" s="11"/>
      <c r="C25" s="11"/>
      <c r="D25" s="11"/>
      <c r="E25" s="37"/>
      <c r="F25" s="38"/>
      <c r="G25" s="37"/>
      <c r="H25" s="38"/>
      <c r="I25" s="39"/>
      <c r="J25" s="11"/>
      <c r="K25" s="40"/>
      <c r="L25" s="24"/>
      <c r="M25" s="36"/>
      <c r="N25" s="36"/>
      <c r="O25" s="39"/>
      <c r="P25" s="20"/>
    </row>
    <row r="26" spans="1:16" ht="12.75">
      <c r="A26" s="17"/>
      <c r="B26" s="11"/>
      <c r="C26" s="21" t="s">
        <v>22</v>
      </c>
      <c r="D26" s="11"/>
      <c r="E26" s="37"/>
      <c r="F26" s="38"/>
      <c r="G26" s="37"/>
      <c r="H26" s="38"/>
      <c r="I26" s="39"/>
      <c r="J26" s="11"/>
      <c r="K26" s="40"/>
      <c r="L26" s="24"/>
      <c r="M26" s="36"/>
      <c r="N26" s="36"/>
      <c r="O26" s="39"/>
      <c r="P26" s="20"/>
    </row>
    <row r="27" spans="1:16" ht="12.75">
      <c r="A27" s="41">
        <v>4</v>
      </c>
      <c r="B27" s="42"/>
      <c r="C27" s="43" t="s">
        <v>23</v>
      </c>
      <c r="D27" s="42"/>
      <c r="E27" s="44">
        <v>0.4</v>
      </c>
      <c r="F27" s="45"/>
      <c r="G27" s="25"/>
      <c r="H27" s="26"/>
      <c r="I27" s="46">
        <f>$I$31*E27</f>
        <v>1292798092.4</v>
      </c>
      <c r="J27" s="42"/>
      <c r="K27" s="44">
        <v>0.093</v>
      </c>
      <c r="L27" s="45"/>
      <c r="M27" s="25"/>
      <c r="N27" s="26"/>
      <c r="O27" s="46">
        <f>K27*I27</f>
        <v>120230222.59320001</v>
      </c>
      <c r="P27" s="20"/>
    </row>
    <row r="28" spans="1:16" ht="12.75">
      <c r="A28" s="41">
        <v>5</v>
      </c>
      <c r="B28" s="42"/>
      <c r="C28" s="43" t="s">
        <v>24</v>
      </c>
      <c r="D28" s="42"/>
      <c r="E28" s="47">
        <v>0</v>
      </c>
      <c r="F28" s="45"/>
      <c r="G28" s="25"/>
      <c r="H28" s="26"/>
      <c r="I28" s="48">
        <f>$I$31*E28</f>
        <v>0</v>
      </c>
      <c r="J28" s="42"/>
      <c r="K28" s="47"/>
      <c r="L28" s="45"/>
      <c r="M28" s="25"/>
      <c r="N28" s="26"/>
      <c r="O28" s="48">
        <f>K28*I28</f>
        <v>0</v>
      </c>
      <c r="P28" s="20"/>
    </row>
    <row r="29" spans="1:16" ht="13.5" thickBot="1">
      <c r="A29" s="17">
        <v>6</v>
      </c>
      <c r="B29" s="11"/>
      <c r="C29" s="17" t="s">
        <v>25</v>
      </c>
      <c r="D29" s="11"/>
      <c r="E29" s="31">
        <f>SUM(E27:E28)</f>
        <v>0.4</v>
      </c>
      <c r="F29" s="31"/>
      <c r="G29" s="31"/>
      <c r="H29" s="32"/>
      <c r="I29" s="33">
        <f>SUM(I27:I28)</f>
        <v>1292798092.4</v>
      </c>
      <c r="J29" s="11"/>
      <c r="K29" s="34">
        <f>IF(E29=0,0,SUMPRODUCT(E27:E28,K27:K28)/E29)</f>
        <v>0.093</v>
      </c>
      <c r="L29" s="24"/>
      <c r="M29" s="36"/>
      <c r="N29" s="36"/>
      <c r="O29" s="33">
        <f>SUM(O27:O28)</f>
        <v>120230222.59320001</v>
      </c>
      <c r="P29" s="20"/>
    </row>
    <row r="30" spans="1:16" ht="13.5" customHeight="1" thickTop="1">
      <c r="A30" s="17"/>
      <c r="B30" s="11"/>
      <c r="C30" s="11"/>
      <c r="D30" s="11"/>
      <c r="E30" s="11"/>
      <c r="F30" s="11"/>
      <c r="G30" s="11"/>
      <c r="H30" s="11"/>
      <c r="I30" s="39"/>
      <c r="J30" s="11"/>
      <c r="K30" s="40"/>
      <c r="L30" s="40"/>
      <c r="M30" s="36"/>
      <c r="N30" s="36"/>
      <c r="O30" s="39"/>
      <c r="P30" s="20"/>
    </row>
    <row r="31" spans="1:16" ht="17.25" customHeight="1" thickBot="1">
      <c r="A31" s="17">
        <v>7</v>
      </c>
      <c r="B31" s="11"/>
      <c r="C31" s="21" t="s">
        <v>26</v>
      </c>
      <c r="D31" s="11"/>
      <c r="E31" s="49">
        <v>1</v>
      </c>
      <c r="F31" s="49"/>
      <c r="G31" s="50"/>
      <c r="H31" s="50"/>
      <c r="I31" s="51">
        <v>3231995231</v>
      </c>
      <c r="J31" s="11"/>
      <c r="K31" s="52">
        <f>(K24*E24)+(K29*E29)</f>
        <v>0.061720000000000004</v>
      </c>
      <c r="L31" s="40"/>
      <c r="M31" s="11"/>
      <c r="N31" s="11"/>
      <c r="O31" s="53">
        <f>O24+O29</f>
        <v>199478745.65732002</v>
      </c>
      <c r="P31" s="20"/>
    </row>
    <row r="32" spans="1:16" ht="13.5" thickTop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0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0"/>
    </row>
    <row r="34" spans="1:15" ht="12.75">
      <c r="A34" s="115" t="s">
        <v>27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  <row r="35" spans="1:15" ht="12.75">
      <c r="A35" s="54" t="s">
        <v>20</v>
      </c>
      <c r="B35" s="9"/>
      <c r="C35" s="116" t="s">
        <v>28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1:15" ht="12.75">
      <c r="A36" s="55"/>
      <c r="B36" s="9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</row>
    <row r="37" spans="1:15" ht="12.75">
      <c r="A37" s="55"/>
      <c r="B37" s="9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</row>
    <row r="38" spans="1:15" ht="12.75">
      <c r="A38" s="55"/>
      <c r="B38" s="9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</row>
    <row r="39" spans="1:15" ht="12.75">
      <c r="A39" s="55"/>
      <c r="B39" s="9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</row>
    <row r="40" spans="1:15" ht="12.75">
      <c r="A40" s="55"/>
      <c r="B40" s="9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1:15" ht="12.75">
      <c r="A41" s="55"/>
      <c r="B41" s="9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ht="18" customHeight="1"/>
    <row r="43" ht="15" customHeight="1"/>
    <row r="44" ht="18">
      <c r="C44" s="56"/>
    </row>
    <row r="47" ht="27" customHeight="1"/>
    <row r="50" ht="51.75" customHeight="1"/>
    <row r="53" ht="38.25" customHeight="1"/>
  </sheetData>
  <sheetProtection/>
  <mergeCells count="14">
    <mergeCell ref="C10:O10"/>
    <mergeCell ref="C11:O11"/>
    <mergeCell ref="A13:O13"/>
    <mergeCell ref="C38:O38"/>
    <mergeCell ref="C39:O39"/>
    <mergeCell ref="C40:O40"/>
    <mergeCell ref="C41:O41"/>
    <mergeCell ref="H15:J15"/>
    <mergeCell ref="E18:I18"/>
    <mergeCell ref="A34:O34"/>
    <mergeCell ref="C35:O35"/>
    <mergeCell ref="C36:O36"/>
    <mergeCell ref="C37:O37"/>
    <mergeCell ref="A17:A18"/>
  </mergeCells>
  <dataValidations count="1">
    <dataValidation allowBlank="1" showInputMessage="1" showErrorMessage="1" promptTitle="Date Format" prompt="E.g:  &quot;August 1, 2011&quot;" sqref="O7"/>
  </dataValidations>
  <printOptions horizontalCentered="1"/>
  <pageMargins left="0.6692913385826772" right="0.6692913385826772" top="1.7716535433070868" bottom="0.7480314960629921" header="0.31496062992125984" footer="0.31496062992125984"/>
  <pageSetup fitToHeight="1" fitToWidth="1" horizontalDpi="600" verticalDpi="600" orientation="portrait" scale="92" r:id="rId1"/>
  <headerFooter>
    <oddHeader>&amp;RToronto Hydro-Electric System Limited
EB-2018-0165
Exhibit 5
Tab 1
Schedule 2
ORIGINAL
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zoomScale="60" zoomScalePageLayoutView="0" workbookViewId="0" topLeftCell="A1">
      <selection activeCell="F64" sqref="F64"/>
    </sheetView>
  </sheetViews>
  <sheetFormatPr defaultColWidth="9.140625" defaultRowHeight="15"/>
  <cols>
    <col min="6" max="6" width="13.57421875" style="0" customWidth="1"/>
    <col min="8" max="8" width="19.00390625" style="0" customWidth="1"/>
    <col min="10" max="10" width="16.7109375" style="0" customWidth="1"/>
    <col min="11" max="11" width="10.57421875" style="0" customWidth="1"/>
  </cols>
  <sheetData>
    <row r="1" spans="10:11" ht="15">
      <c r="J1" s="57" t="s">
        <v>0</v>
      </c>
      <c r="K1" s="58" t="e">
        <f>EBNUMBER</f>
        <v>#REF!</v>
      </c>
    </row>
    <row r="2" spans="10:11" ht="15">
      <c r="J2" s="57" t="s">
        <v>1</v>
      </c>
      <c r="K2" s="2"/>
    </row>
    <row r="3" spans="10:11" ht="15">
      <c r="J3" s="57" t="s">
        <v>2</v>
      </c>
      <c r="K3" s="2"/>
    </row>
    <row r="4" spans="10:11" ht="15">
      <c r="J4" s="57" t="s">
        <v>3</v>
      </c>
      <c r="K4" s="2"/>
    </row>
    <row r="5" spans="10:11" ht="15">
      <c r="J5" s="57" t="s">
        <v>4</v>
      </c>
      <c r="K5" s="3"/>
    </row>
    <row r="6" spans="10:11" ht="15">
      <c r="J6" s="59"/>
      <c r="K6" s="4"/>
    </row>
    <row r="7" spans="10:11" ht="15">
      <c r="J7" s="57" t="s">
        <v>5</v>
      </c>
      <c r="K7" s="3"/>
    </row>
    <row r="10" spans="1:15" ht="18">
      <c r="A10" s="122" t="s">
        <v>75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5"/>
      <c r="M10" s="5"/>
      <c r="N10" s="5"/>
      <c r="O10" s="5"/>
    </row>
    <row r="11" spans="1:15" ht="18">
      <c r="A11" s="122" t="s">
        <v>30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2:15" ht="18">
      <c r="L12" s="60"/>
      <c r="M12" s="60"/>
      <c r="N12" s="60"/>
      <c r="O12" s="60"/>
    </row>
    <row r="13" spans="1:15" ht="18">
      <c r="A13" s="123" t="s">
        <v>31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60"/>
      <c r="M13" s="60"/>
      <c r="N13" s="60"/>
      <c r="O13" s="60"/>
    </row>
    <row r="14" spans="4:17" ht="15.75">
      <c r="D14" s="61" t="s">
        <v>32</v>
      </c>
      <c r="E14" s="62">
        <v>2019</v>
      </c>
      <c r="O14" s="109">
        <v>43466</v>
      </c>
      <c r="Q14" s="109">
        <v>43830</v>
      </c>
    </row>
    <row r="15" ht="15.75" thickBot="1"/>
    <row r="16" spans="1:11" ht="75">
      <c r="A16" s="63" t="s">
        <v>33</v>
      </c>
      <c r="B16" s="64" t="s">
        <v>34</v>
      </c>
      <c r="C16" s="64" t="s">
        <v>35</v>
      </c>
      <c r="D16" s="65" t="s">
        <v>36</v>
      </c>
      <c r="E16" s="65" t="s">
        <v>37</v>
      </c>
      <c r="F16" s="64" t="s">
        <v>38</v>
      </c>
      <c r="G16" s="66" t="s">
        <v>39</v>
      </c>
      <c r="H16" s="66" t="s">
        <v>40</v>
      </c>
      <c r="I16" s="65" t="s">
        <v>41</v>
      </c>
      <c r="J16" s="65" t="s">
        <v>42</v>
      </c>
      <c r="K16" s="67" t="s">
        <v>43</v>
      </c>
    </row>
    <row r="17" spans="1:15" ht="15">
      <c r="A17" s="68">
        <v>1</v>
      </c>
      <c r="B17" s="7" t="s">
        <v>51</v>
      </c>
      <c r="C17" s="7" t="s">
        <v>48</v>
      </c>
      <c r="D17" s="62" t="s">
        <v>47</v>
      </c>
      <c r="E17" s="62" t="s">
        <v>49</v>
      </c>
      <c r="F17" s="69">
        <v>40129</v>
      </c>
      <c r="G17" s="7">
        <v>10</v>
      </c>
      <c r="H17" s="92">
        <v>245057738.8</v>
      </c>
      <c r="I17" s="93">
        <v>0.0454</v>
      </c>
      <c r="J17" s="94">
        <f>(O17-O14+1)/365*I17*H17</f>
        <v>9632044.777863892</v>
      </c>
      <c r="K17" s="72"/>
      <c r="O17" s="109">
        <v>43781</v>
      </c>
    </row>
    <row r="18" spans="1:11" ht="15">
      <c r="A18" s="68">
        <v>2</v>
      </c>
      <c r="B18" s="7" t="s">
        <v>52</v>
      </c>
      <c r="C18" s="7" t="s">
        <v>48</v>
      </c>
      <c r="D18" s="62" t="s">
        <v>47</v>
      </c>
      <c r="E18" s="62" t="s">
        <v>49</v>
      </c>
      <c r="F18" s="69">
        <v>40318</v>
      </c>
      <c r="G18" s="7">
        <v>30</v>
      </c>
      <c r="H18" s="92">
        <v>200000000</v>
      </c>
      <c r="I18" s="93">
        <v>0.0559</v>
      </c>
      <c r="J18" s="94">
        <f aca="true" t="shared" si="0" ref="J18:J28">H18*I18</f>
        <v>11180000</v>
      </c>
      <c r="K18" s="72"/>
    </row>
    <row r="19" spans="1:11" ht="15">
      <c r="A19" s="68">
        <v>3</v>
      </c>
      <c r="B19" s="7" t="s">
        <v>53</v>
      </c>
      <c r="C19" s="7" t="s">
        <v>48</v>
      </c>
      <c r="D19" s="62" t="s">
        <v>47</v>
      </c>
      <c r="E19" s="62" t="s">
        <v>49</v>
      </c>
      <c r="F19" s="69">
        <v>40865</v>
      </c>
      <c r="G19" s="7">
        <v>10</v>
      </c>
      <c r="H19" s="92">
        <v>300000000</v>
      </c>
      <c r="I19" s="93">
        <v>0.0359</v>
      </c>
      <c r="J19" s="94">
        <f t="shared" si="0"/>
        <v>10770000</v>
      </c>
      <c r="K19" s="72"/>
    </row>
    <row r="20" spans="1:11" ht="15">
      <c r="A20" s="68">
        <v>4</v>
      </c>
      <c r="B20" s="7" t="s">
        <v>54</v>
      </c>
      <c r="C20" s="7" t="s">
        <v>48</v>
      </c>
      <c r="D20" s="62" t="s">
        <v>47</v>
      </c>
      <c r="E20" s="62" t="s">
        <v>49</v>
      </c>
      <c r="F20" s="69">
        <v>40909</v>
      </c>
      <c r="G20" s="7">
        <v>10</v>
      </c>
      <c r="H20" s="92">
        <v>15000000</v>
      </c>
      <c r="I20" s="93">
        <v>0.0332</v>
      </c>
      <c r="J20" s="94">
        <f t="shared" si="0"/>
        <v>498000</v>
      </c>
      <c r="K20" s="72"/>
    </row>
    <row r="21" spans="1:18" ht="90">
      <c r="A21" s="68">
        <v>5</v>
      </c>
      <c r="B21" s="97" t="s">
        <v>55</v>
      </c>
      <c r="C21" s="97" t="s">
        <v>48</v>
      </c>
      <c r="D21" s="98" t="s">
        <v>47</v>
      </c>
      <c r="E21" s="98" t="s">
        <v>49</v>
      </c>
      <c r="F21" s="99">
        <v>40909</v>
      </c>
      <c r="G21" s="100" t="s">
        <v>56</v>
      </c>
      <c r="H21" s="101">
        <v>45000000</v>
      </c>
      <c r="I21" s="102">
        <v>0.0416</v>
      </c>
      <c r="J21" s="103">
        <f t="shared" si="0"/>
        <v>1872000</v>
      </c>
      <c r="K21" s="104" t="s">
        <v>81</v>
      </c>
      <c r="Q21" s="57"/>
      <c r="R21" s="57"/>
    </row>
    <row r="22" spans="1:18" ht="15">
      <c r="A22" s="68">
        <v>6</v>
      </c>
      <c r="B22" s="7" t="s">
        <v>58</v>
      </c>
      <c r="C22" s="7" t="s">
        <v>48</v>
      </c>
      <c r="D22" s="62" t="s">
        <v>47</v>
      </c>
      <c r="E22" s="62" t="s">
        <v>49</v>
      </c>
      <c r="F22" s="69">
        <v>41373</v>
      </c>
      <c r="G22" s="7">
        <v>10</v>
      </c>
      <c r="H22" s="92">
        <v>250000000</v>
      </c>
      <c r="I22" s="85">
        <v>0.0296</v>
      </c>
      <c r="J22" s="94">
        <f t="shared" si="0"/>
        <v>7400000</v>
      </c>
      <c r="K22" s="72"/>
      <c r="Q22" s="57"/>
      <c r="R22" s="57"/>
    </row>
    <row r="23" spans="1:18" ht="15">
      <c r="A23" s="68">
        <v>7</v>
      </c>
      <c r="B23" s="7" t="s">
        <v>59</v>
      </c>
      <c r="C23" s="7" t="s">
        <v>48</v>
      </c>
      <c r="D23" s="62" t="s">
        <v>47</v>
      </c>
      <c r="E23" s="62" t="s">
        <v>49</v>
      </c>
      <c r="F23" s="69">
        <v>41373</v>
      </c>
      <c r="G23" s="7">
        <v>50</v>
      </c>
      <c r="H23" s="92">
        <v>200000000</v>
      </c>
      <c r="I23" s="85">
        <v>0.0401</v>
      </c>
      <c r="J23" s="94">
        <f t="shared" si="0"/>
        <v>8019999.999999999</v>
      </c>
      <c r="K23" s="72"/>
      <c r="Q23" s="57"/>
      <c r="R23" s="57"/>
    </row>
    <row r="24" spans="1:18" ht="15">
      <c r="A24" s="68">
        <v>8</v>
      </c>
      <c r="B24" s="7" t="s">
        <v>60</v>
      </c>
      <c r="C24" s="7" t="s">
        <v>48</v>
      </c>
      <c r="D24" s="62" t="s">
        <v>47</v>
      </c>
      <c r="E24" s="62" t="s">
        <v>49</v>
      </c>
      <c r="F24" s="69">
        <v>41898</v>
      </c>
      <c r="G24" s="7">
        <v>30</v>
      </c>
      <c r="H24" s="92">
        <v>200000000</v>
      </c>
      <c r="I24" s="85">
        <v>0.0413</v>
      </c>
      <c r="J24" s="94">
        <f t="shared" si="0"/>
        <v>8260000.000000001</v>
      </c>
      <c r="K24" s="72"/>
      <c r="Q24" s="57"/>
      <c r="R24" s="57"/>
    </row>
    <row r="25" spans="1:18" ht="15">
      <c r="A25" s="68">
        <v>9</v>
      </c>
      <c r="B25" s="7" t="s">
        <v>61</v>
      </c>
      <c r="C25" s="7" t="s">
        <v>48</v>
      </c>
      <c r="D25" s="62" t="s">
        <v>47</v>
      </c>
      <c r="E25" s="62" t="s">
        <v>49</v>
      </c>
      <c r="F25" s="69">
        <v>42079</v>
      </c>
      <c r="G25" s="7">
        <v>30</v>
      </c>
      <c r="H25" s="92">
        <v>200000000</v>
      </c>
      <c r="I25" s="85">
        <v>0.036</v>
      </c>
      <c r="J25" s="94">
        <f t="shared" si="0"/>
        <v>7199999.999999999</v>
      </c>
      <c r="K25" s="72"/>
      <c r="Q25" s="57"/>
      <c r="R25" s="57"/>
    </row>
    <row r="26" spans="1:18" ht="15">
      <c r="A26" s="68">
        <v>10</v>
      </c>
      <c r="B26" s="7" t="s">
        <v>78</v>
      </c>
      <c r="C26" s="7" t="s">
        <v>48</v>
      </c>
      <c r="D26" s="62" t="s">
        <v>47</v>
      </c>
      <c r="E26" s="62" t="s">
        <v>49</v>
      </c>
      <c r="F26" s="69">
        <v>42249</v>
      </c>
      <c r="G26" s="7">
        <v>50</v>
      </c>
      <c r="H26" s="92">
        <v>45000000</v>
      </c>
      <c r="I26" s="107">
        <v>0.03988</v>
      </c>
      <c r="J26" s="94">
        <f t="shared" si="0"/>
        <v>1794600</v>
      </c>
      <c r="K26" s="72"/>
      <c r="Q26" s="73"/>
      <c r="R26" s="73"/>
    </row>
    <row r="27" spans="1:18" ht="15">
      <c r="A27" s="68">
        <v>11</v>
      </c>
      <c r="B27" s="7" t="s">
        <v>62</v>
      </c>
      <c r="C27" s="7" t="s">
        <v>48</v>
      </c>
      <c r="D27" s="62" t="s">
        <v>47</v>
      </c>
      <c r="E27" s="62" t="s">
        <v>49</v>
      </c>
      <c r="F27" s="69">
        <v>42535</v>
      </c>
      <c r="G27" s="7">
        <v>10</v>
      </c>
      <c r="H27" s="92">
        <v>200000000</v>
      </c>
      <c r="I27" s="107">
        <v>0.02572</v>
      </c>
      <c r="J27" s="94">
        <f t="shared" si="0"/>
        <v>5144000</v>
      </c>
      <c r="K27" s="72"/>
      <c r="Q27" s="57"/>
      <c r="R27" s="57"/>
    </row>
    <row r="28" spans="1:11" ht="15">
      <c r="A28" s="68">
        <v>12</v>
      </c>
      <c r="B28" s="7" t="s">
        <v>63</v>
      </c>
      <c r="C28" s="7" t="s">
        <v>48</v>
      </c>
      <c r="D28" s="62" t="s">
        <v>47</v>
      </c>
      <c r="E28" s="62" t="s">
        <v>49</v>
      </c>
      <c r="F28" s="69">
        <v>43053</v>
      </c>
      <c r="G28" s="7">
        <v>30</v>
      </c>
      <c r="H28" s="92">
        <v>200000000</v>
      </c>
      <c r="I28" s="107">
        <v>0.03535</v>
      </c>
      <c r="J28" s="94">
        <f t="shared" si="0"/>
        <v>7070000</v>
      </c>
      <c r="K28" s="72"/>
    </row>
    <row r="29" spans="1:18" ht="15">
      <c r="A29" s="68">
        <v>13</v>
      </c>
      <c r="B29" s="7" t="s">
        <v>82</v>
      </c>
      <c r="C29" s="7" t="s">
        <v>48</v>
      </c>
      <c r="D29" s="62" t="s">
        <v>47</v>
      </c>
      <c r="E29" s="62" t="s">
        <v>49</v>
      </c>
      <c r="F29" s="69">
        <v>43511</v>
      </c>
      <c r="G29" s="7">
        <v>10</v>
      </c>
      <c r="H29" s="92">
        <v>200000000</v>
      </c>
      <c r="I29" s="85">
        <f>3.31%+0.05%</f>
        <v>0.0336</v>
      </c>
      <c r="J29" s="94">
        <f>(Q14-F29+1)/365*H29*I29</f>
        <v>5891506.849315068</v>
      </c>
      <c r="K29" s="72" t="s">
        <v>83</v>
      </c>
      <c r="Q29" s="73"/>
      <c r="R29" s="73"/>
    </row>
    <row r="30" spans="1:18" ht="15">
      <c r="A30" s="68">
        <v>14</v>
      </c>
      <c r="B30" s="7" t="s">
        <v>84</v>
      </c>
      <c r="C30" s="7" t="s">
        <v>48</v>
      </c>
      <c r="D30" s="62" t="s">
        <v>47</v>
      </c>
      <c r="E30" s="62" t="s">
        <v>49</v>
      </c>
      <c r="F30" s="69">
        <v>43753</v>
      </c>
      <c r="G30" s="7">
        <v>30</v>
      </c>
      <c r="H30" s="92">
        <v>250000000</v>
      </c>
      <c r="I30" s="85">
        <f>3.84%+0.05%</f>
        <v>0.0389</v>
      </c>
      <c r="J30" s="94">
        <f>(Q14-F30+1)/365*H30*I30</f>
        <v>2078219.1780821919</v>
      </c>
      <c r="K30" s="72" t="s">
        <v>83</v>
      </c>
      <c r="Q30" s="57"/>
      <c r="R30" s="57"/>
    </row>
    <row r="31" spans="1:11" ht="15.75" thickBot="1">
      <c r="A31" s="74"/>
      <c r="B31" s="75"/>
      <c r="C31" s="76"/>
      <c r="D31" s="76"/>
      <c r="E31" s="76"/>
      <c r="F31" s="75"/>
      <c r="G31" s="76"/>
      <c r="H31" s="76"/>
      <c r="I31" s="76"/>
      <c r="J31" s="75"/>
      <c r="K31" s="72"/>
    </row>
    <row r="32" spans="1:11" ht="16.5" thickBot="1" thickTop="1">
      <c r="A32" s="77" t="s">
        <v>26</v>
      </c>
      <c r="B32" s="78"/>
      <c r="C32" s="79"/>
      <c r="D32" s="79"/>
      <c r="E32" s="79"/>
      <c r="F32" s="78"/>
      <c r="G32" s="79"/>
      <c r="H32" s="108">
        <f>SUM(H18:H28)+(O17-O14+1)/365*H17+(Q14-F29+1)/365*H29+(Q14-F30+1)/365*H30</f>
        <v>2295926699.892603</v>
      </c>
      <c r="I32" s="89">
        <f>IF(H32=0,"",J32/H32)</f>
        <v>0.03781060205855958</v>
      </c>
      <c r="J32" s="87">
        <f>SUM(J17:J30)</f>
        <v>86810370.80526115</v>
      </c>
      <c r="K32" s="81"/>
    </row>
    <row r="34" ht="15">
      <c r="A34" s="82" t="s">
        <v>27</v>
      </c>
    </row>
    <row r="36" spans="1:2" ht="15">
      <c r="A36" s="83">
        <v>1</v>
      </c>
      <c r="B36" t="s">
        <v>44</v>
      </c>
    </row>
    <row r="37" spans="1:11" ht="15.75">
      <c r="A37" s="83">
        <v>2</v>
      </c>
      <c r="B37" s="125" t="s">
        <v>79</v>
      </c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2" ht="15">
      <c r="A38" s="83">
        <v>3</v>
      </c>
      <c r="B38" t="s">
        <v>46</v>
      </c>
    </row>
  </sheetData>
  <sheetProtection/>
  <mergeCells count="5">
    <mergeCell ref="A10:K10"/>
    <mergeCell ref="A11:K11"/>
    <mergeCell ref="L11:O11"/>
    <mergeCell ref="A13:K13"/>
    <mergeCell ref="B37:K37"/>
  </mergeCells>
  <dataValidations count="4">
    <dataValidation type="list" allowBlank="1" showInputMessage="1" showErrorMessage="1" sqref="E14">
      <formula1>"2012,2013, 2014, 2015, 2016, 2017, 2018, 2019, 2020"</formula1>
    </dataValidation>
    <dataValidation type="list" allowBlank="1" showInputMessage="1" showErrorMessage="1" sqref="D17:D30">
      <formula1>"Affiliated, Third-Party"</formula1>
    </dataValidation>
    <dataValidation type="list" allowBlank="1" showInputMessage="1" showErrorMessage="1" sqref="E17:E30">
      <formula1>"Fixed Rate, Variable Rate"</formula1>
    </dataValidation>
    <dataValidation allowBlank="1" showInputMessage="1" showErrorMessage="1" promptTitle="Date Format" prompt="E.g:  &quot;August 1, 2011&quot;" sqref="K7"/>
  </dataValidations>
  <printOptions horizontalCentered="1"/>
  <pageMargins left="0.8661417322834646" right="0.8661417322834646" top="2.1653543307086616" bottom="0.9448818897637796" header="0.9055118110236221" footer="0.31496062992125984"/>
  <pageSetup fitToHeight="1" fitToWidth="1" horizontalDpi="600" verticalDpi="600" orientation="landscape" scale="68" r:id="rId1"/>
  <headerFooter scaleWithDoc="0">
    <oddHeader>&amp;R&amp;8Toronto Hydro-Electric System Limited
EB-2018-0165
Exhibit 5
Tab 1
Schedule 3
ORIGINAL
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zoomScale="60" zoomScalePageLayoutView="0" workbookViewId="0" topLeftCell="A1">
      <selection activeCell="F64" sqref="F64"/>
    </sheetView>
  </sheetViews>
  <sheetFormatPr defaultColWidth="9.140625" defaultRowHeight="15"/>
  <cols>
    <col min="6" max="6" width="14.57421875" style="0" customWidth="1"/>
    <col min="7" max="7" width="11.28125" style="0" customWidth="1"/>
    <col min="8" max="8" width="15.7109375" style="0" customWidth="1"/>
    <col min="10" max="10" width="19.421875" style="0" customWidth="1"/>
    <col min="11" max="11" width="12.140625" style="0" customWidth="1"/>
  </cols>
  <sheetData>
    <row r="1" spans="10:11" ht="15">
      <c r="J1" s="57" t="s">
        <v>0</v>
      </c>
      <c r="K1" s="58" t="e">
        <f>EBNUMBER</f>
        <v>#REF!</v>
      </c>
    </row>
    <row r="2" spans="10:11" ht="15">
      <c r="J2" s="57" t="s">
        <v>1</v>
      </c>
      <c r="K2" s="2"/>
    </row>
    <row r="3" spans="10:11" ht="15">
      <c r="J3" s="57" t="s">
        <v>2</v>
      </c>
      <c r="K3" s="2"/>
    </row>
    <row r="4" spans="10:11" ht="15">
      <c r="J4" s="57" t="s">
        <v>3</v>
      </c>
      <c r="K4" s="2"/>
    </row>
    <row r="5" spans="10:11" ht="15">
      <c r="J5" s="57" t="s">
        <v>4</v>
      </c>
      <c r="K5" s="3"/>
    </row>
    <row r="6" spans="10:11" ht="15">
      <c r="J6" s="59"/>
      <c r="K6" s="4"/>
    </row>
    <row r="7" spans="10:11" ht="15">
      <c r="J7" s="57" t="s">
        <v>5</v>
      </c>
      <c r="K7" s="3"/>
    </row>
    <row r="10" spans="1:15" ht="18">
      <c r="A10" s="122" t="s">
        <v>75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5"/>
      <c r="M10" s="5"/>
      <c r="N10" s="5"/>
      <c r="O10" s="5"/>
    </row>
    <row r="11" spans="1:15" ht="18">
      <c r="A11" s="122" t="s">
        <v>30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2:15" ht="18">
      <c r="L12" s="60"/>
      <c r="M12" s="60"/>
      <c r="N12" s="60"/>
      <c r="O12" s="60"/>
    </row>
    <row r="13" spans="1:15" ht="18">
      <c r="A13" s="123" t="s">
        <v>31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60"/>
      <c r="M13" s="60"/>
      <c r="N13" s="60"/>
      <c r="O13" s="60"/>
    </row>
    <row r="14" spans="4:17" ht="15.75">
      <c r="D14" s="61" t="s">
        <v>32</v>
      </c>
      <c r="E14" s="62">
        <v>2020</v>
      </c>
      <c r="O14" s="109">
        <v>43831</v>
      </c>
      <c r="Q14" s="109">
        <v>44196</v>
      </c>
    </row>
    <row r="15" ht="15.75" thickBot="1"/>
    <row r="16" spans="1:11" ht="75">
      <c r="A16" s="63" t="s">
        <v>33</v>
      </c>
      <c r="B16" s="64" t="s">
        <v>34</v>
      </c>
      <c r="C16" s="64" t="s">
        <v>35</v>
      </c>
      <c r="D16" s="65" t="s">
        <v>36</v>
      </c>
      <c r="E16" s="65" t="s">
        <v>37</v>
      </c>
      <c r="F16" s="64" t="s">
        <v>38</v>
      </c>
      <c r="G16" s="66" t="s">
        <v>39</v>
      </c>
      <c r="H16" s="66" t="s">
        <v>40</v>
      </c>
      <c r="I16" s="65" t="s">
        <v>41</v>
      </c>
      <c r="J16" s="65" t="s">
        <v>42</v>
      </c>
      <c r="K16" s="67" t="s">
        <v>43</v>
      </c>
    </row>
    <row r="17" spans="1:11" ht="15">
      <c r="A17" s="68">
        <v>1</v>
      </c>
      <c r="B17" s="7" t="s">
        <v>52</v>
      </c>
      <c r="C17" s="7" t="s">
        <v>48</v>
      </c>
      <c r="D17" s="62" t="s">
        <v>47</v>
      </c>
      <c r="E17" s="62" t="s">
        <v>49</v>
      </c>
      <c r="F17" s="69">
        <v>40318</v>
      </c>
      <c r="G17" s="7">
        <v>30</v>
      </c>
      <c r="H17" s="92">
        <v>200000000</v>
      </c>
      <c r="I17" s="93">
        <v>0.0559</v>
      </c>
      <c r="J17" s="94">
        <f aca="true" t="shared" si="0" ref="J17:J29">H17*I17</f>
        <v>11180000</v>
      </c>
      <c r="K17" s="72"/>
    </row>
    <row r="18" spans="1:11" ht="15">
      <c r="A18" s="68">
        <v>2</v>
      </c>
      <c r="B18" s="7" t="s">
        <v>53</v>
      </c>
      <c r="C18" s="7" t="s">
        <v>48</v>
      </c>
      <c r="D18" s="62" t="s">
        <v>47</v>
      </c>
      <c r="E18" s="62" t="s">
        <v>49</v>
      </c>
      <c r="F18" s="69">
        <v>40865</v>
      </c>
      <c r="G18" s="7">
        <v>10</v>
      </c>
      <c r="H18" s="92">
        <v>300000000</v>
      </c>
      <c r="I18" s="93">
        <v>0.0359</v>
      </c>
      <c r="J18" s="94">
        <f t="shared" si="0"/>
        <v>10770000</v>
      </c>
      <c r="K18" s="72"/>
    </row>
    <row r="19" spans="1:11" ht="15">
      <c r="A19" s="68">
        <v>3</v>
      </c>
      <c r="B19" s="7" t="s">
        <v>54</v>
      </c>
      <c r="C19" s="7" t="s">
        <v>48</v>
      </c>
      <c r="D19" s="62" t="s">
        <v>47</v>
      </c>
      <c r="E19" s="62" t="s">
        <v>49</v>
      </c>
      <c r="F19" s="69">
        <v>40909</v>
      </c>
      <c r="G19" s="7">
        <v>10</v>
      </c>
      <c r="H19" s="92">
        <v>15000000</v>
      </c>
      <c r="I19" s="93">
        <v>0.0332</v>
      </c>
      <c r="J19" s="94">
        <f t="shared" si="0"/>
        <v>498000</v>
      </c>
      <c r="K19" s="72"/>
    </row>
    <row r="20" spans="1:18" ht="60">
      <c r="A20" s="68">
        <v>4</v>
      </c>
      <c r="B20" s="97" t="s">
        <v>55</v>
      </c>
      <c r="C20" s="97" t="s">
        <v>48</v>
      </c>
      <c r="D20" s="98" t="s">
        <v>47</v>
      </c>
      <c r="E20" s="98" t="s">
        <v>49</v>
      </c>
      <c r="F20" s="99">
        <v>40909</v>
      </c>
      <c r="G20" s="100" t="s">
        <v>56</v>
      </c>
      <c r="H20" s="101">
        <v>45000000</v>
      </c>
      <c r="I20" s="102">
        <v>0.0416</v>
      </c>
      <c r="J20" s="103">
        <f t="shared" si="0"/>
        <v>1872000</v>
      </c>
      <c r="K20" s="104" t="s">
        <v>81</v>
      </c>
      <c r="Q20" s="57"/>
      <c r="R20" s="57"/>
    </row>
    <row r="21" spans="1:18" ht="15">
      <c r="A21" s="68">
        <v>5</v>
      </c>
      <c r="B21" s="7" t="s">
        <v>58</v>
      </c>
      <c r="C21" s="7" t="s">
        <v>48</v>
      </c>
      <c r="D21" s="62" t="s">
        <v>47</v>
      </c>
      <c r="E21" s="62" t="s">
        <v>49</v>
      </c>
      <c r="F21" s="69">
        <v>41373</v>
      </c>
      <c r="G21" s="7">
        <v>10</v>
      </c>
      <c r="H21" s="92">
        <v>250000000</v>
      </c>
      <c r="I21" s="85">
        <v>0.0296</v>
      </c>
      <c r="J21" s="94">
        <f t="shared" si="0"/>
        <v>7400000</v>
      </c>
      <c r="K21" s="72"/>
      <c r="Q21" s="57"/>
      <c r="R21" s="57"/>
    </row>
    <row r="22" spans="1:18" ht="15">
      <c r="A22" s="68">
        <v>6</v>
      </c>
      <c r="B22" s="7" t="s">
        <v>59</v>
      </c>
      <c r="C22" s="7" t="s">
        <v>48</v>
      </c>
      <c r="D22" s="62" t="s">
        <v>47</v>
      </c>
      <c r="E22" s="62" t="s">
        <v>49</v>
      </c>
      <c r="F22" s="69">
        <v>41373</v>
      </c>
      <c r="G22" s="7">
        <v>50</v>
      </c>
      <c r="H22" s="92">
        <v>200000000</v>
      </c>
      <c r="I22" s="85">
        <v>0.0401</v>
      </c>
      <c r="J22" s="94">
        <f t="shared" si="0"/>
        <v>8019999.999999999</v>
      </c>
      <c r="K22" s="72"/>
      <c r="Q22" s="57"/>
      <c r="R22" s="57"/>
    </row>
    <row r="23" spans="1:18" ht="15">
      <c r="A23" s="68">
        <v>7</v>
      </c>
      <c r="B23" s="7" t="s">
        <v>60</v>
      </c>
      <c r="C23" s="7" t="s">
        <v>48</v>
      </c>
      <c r="D23" s="62" t="s">
        <v>47</v>
      </c>
      <c r="E23" s="62" t="s">
        <v>49</v>
      </c>
      <c r="F23" s="69">
        <v>41898</v>
      </c>
      <c r="G23" s="7">
        <v>30</v>
      </c>
      <c r="H23" s="92">
        <v>200000000</v>
      </c>
      <c r="I23" s="85">
        <v>0.0413</v>
      </c>
      <c r="J23" s="94">
        <f t="shared" si="0"/>
        <v>8260000.000000001</v>
      </c>
      <c r="K23" s="72"/>
      <c r="Q23" s="57"/>
      <c r="R23" s="57"/>
    </row>
    <row r="24" spans="1:18" ht="15">
      <c r="A24" s="68">
        <v>8</v>
      </c>
      <c r="B24" s="7" t="s">
        <v>61</v>
      </c>
      <c r="C24" s="7" t="s">
        <v>48</v>
      </c>
      <c r="D24" s="62" t="s">
        <v>47</v>
      </c>
      <c r="E24" s="62" t="s">
        <v>49</v>
      </c>
      <c r="F24" s="69">
        <v>42079</v>
      </c>
      <c r="G24" s="7">
        <v>30</v>
      </c>
      <c r="H24" s="92">
        <v>200000000</v>
      </c>
      <c r="I24" s="85">
        <v>0.036</v>
      </c>
      <c r="J24" s="94">
        <f t="shared" si="0"/>
        <v>7199999.999999999</v>
      </c>
      <c r="K24" s="72"/>
      <c r="Q24" s="57"/>
      <c r="R24" s="57"/>
    </row>
    <row r="25" spans="1:18" ht="15">
      <c r="A25" s="68">
        <v>9</v>
      </c>
      <c r="B25" s="7" t="s">
        <v>78</v>
      </c>
      <c r="C25" s="7" t="s">
        <v>48</v>
      </c>
      <c r="D25" s="62" t="s">
        <v>47</v>
      </c>
      <c r="E25" s="62" t="s">
        <v>49</v>
      </c>
      <c r="F25" s="69">
        <v>42249</v>
      </c>
      <c r="G25" s="7">
        <v>50</v>
      </c>
      <c r="H25" s="92">
        <v>45000000</v>
      </c>
      <c r="I25" s="107">
        <v>0.03988</v>
      </c>
      <c r="J25" s="94">
        <f t="shared" si="0"/>
        <v>1794600</v>
      </c>
      <c r="K25" s="72"/>
      <c r="Q25" s="73"/>
      <c r="R25" s="73"/>
    </row>
    <row r="26" spans="1:18" ht="15">
      <c r="A26" s="68">
        <v>10</v>
      </c>
      <c r="B26" s="7" t="s">
        <v>62</v>
      </c>
      <c r="C26" s="7" t="s">
        <v>48</v>
      </c>
      <c r="D26" s="62" t="s">
        <v>47</v>
      </c>
      <c r="E26" s="62" t="s">
        <v>49</v>
      </c>
      <c r="F26" s="69">
        <v>42535</v>
      </c>
      <c r="G26" s="7">
        <v>10</v>
      </c>
      <c r="H26" s="92">
        <v>200000000</v>
      </c>
      <c r="I26" s="107">
        <v>0.02572</v>
      </c>
      <c r="J26" s="94">
        <f t="shared" si="0"/>
        <v>5144000</v>
      </c>
      <c r="K26" s="72"/>
      <c r="Q26" s="57"/>
      <c r="R26" s="57"/>
    </row>
    <row r="27" spans="1:11" ht="15">
      <c r="A27" s="68">
        <v>11</v>
      </c>
      <c r="B27" s="7" t="s">
        <v>63</v>
      </c>
      <c r="C27" s="7" t="s">
        <v>48</v>
      </c>
      <c r="D27" s="62" t="s">
        <v>47</v>
      </c>
      <c r="E27" s="62" t="s">
        <v>49</v>
      </c>
      <c r="F27" s="69">
        <v>43053</v>
      </c>
      <c r="G27" s="7">
        <v>30</v>
      </c>
      <c r="H27" s="92">
        <v>200000000</v>
      </c>
      <c r="I27" s="107">
        <v>0.03535</v>
      </c>
      <c r="J27" s="94">
        <f t="shared" si="0"/>
        <v>7070000</v>
      </c>
      <c r="K27" s="72"/>
    </row>
    <row r="28" spans="1:18" ht="15">
      <c r="A28" s="68">
        <v>12</v>
      </c>
      <c r="B28" s="7" t="s">
        <v>82</v>
      </c>
      <c r="C28" s="7" t="s">
        <v>48</v>
      </c>
      <c r="D28" s="62" t="s">
        <v>47</v>
      </c>
      <c r="E28" s="62" t="s">
        <v>49</v>
      </c>
      <c r="F28" s="69">
        <v>43511</v>
      </c>
      <c r="G28" s="7">
        <v>10</v>
      </c>
      <c r="H28" s="92">
        <v>200000000</v>
      </c>
      <c r="I28" s="85">
        <f>3.31%+0.05%</f>
        <v>0.0336</v>
      </c>
      <c r="J28" s="94">
        <f t="shared" si="0"/>
        <v>6720000</v>
      </c>
      <c r="K28" s="72" t="s">
        <v>83</v>
      </c>
      <c r="Q28" s="57"/>
      <c r="R28" s="57"/>
    </row>
    <row r="29" spans="1:11" ht="15">
      <c r="A29" s="68">
        <v>13</v>
      </c>
      <c r="B29" s="7" t="s">
        <v>84</v>
      </c>
      <c r="C29" s="7" t="s">
        <v>48</v>
      </c>
      <c r="D29" s="62" t="s">
        <v>47</v>
      </c>
      <c r="E29" s="62" t="s">
        <v>49</v>
      </c>
      <c r="F29" s="69">
        <v>43753</v>
      </c>
      <c r="G29" s="7">
        <v>30</v>
      </c>
      <c r="H29" s="92">
        <v>250000000</v>
      </c>
      <c r="I29" s="85">
        <f>3.84%+0.05%</f>
        <v>0.0389</v>
      </c>
      <c r="J29" s="94">
        <f t="shared" si="0"/>
        <v>9725000</v>
      </c>
      <c r="K29" s="72" t="s">
        <v>83</v>
      </c>
    </row>
    <row r="30" spans="1:11" ht="15">
      <c r="A30" s="68">
        <v>14</v>
      </c>
      <c r="B30" s="7" t="s">
        <v>85</v>
      </c>
      <c r="C30" s="7" t="s">
        <v>48</v>
      </c>
      <c r="D30" s="62" t="s">
        <v>47</v>
      </c>
      <c r="E30" s="62" t="s">
        <v>49</v>
      </c>
      <c r="F30" s="69">
        <v>44014</v>
      </c>
      <c r="G30" s="7">
        <v>10</v>
      </c>
      <c r="H30" s="92">
        <v>200000000</v>
      </c>
      <c r="I30" s="110">
        <f>3.44%+0.05%</f>
        <v>0.0349</v>
      </c>
      <c r="J30" s="94">
        <f>(Q14-F30+1)/365*H30*I30</f>
        <v>3499561.6438356168</v>
      </c>
      <c r="K30" s="72" t="s">
        <v>83</v>
      </c>
    </row>
    <row r="31" spans="1:11" ht="15.75" thickBot="1">
      <c r="A31" s="74"/>
      <c r="B31" s="75"/>
      <c r="C31" s="76"/>
      <c r="D31" s="76"/>
      <c r="E31" s="76"/>
      <c r="F31" s="75"/>
      <c r="G31" s="76"/>
      <c r="H31" s="76"/>
      <c r="I31" s="76"/>
      <c r="J31" s="75"/>
      <c r="K31" s="72"/>
    </row>
    <row r="32" spans="1:11" ht="16.5" thickBot="1" thickTop="1">
      <c r="A32" s="77" t="s">
        <v>26</v>
      </c>
      <c r="B32" s="78"/>
      <c r="C32" s="79"/>
      <c r="D32" s="79"/>
      <c r="E32" s="79"/>
      <c r="F32" s="78"/>
      <c r="G32" s="79"/>
      <c r="H32" s="108">
        <f>SUM(H17:H29)+(Q14-F30+1)/365*H30</f>
        <v>2405273972.60274</v>
      </c>
      <c r="I32" s="89">
        <f>IF(H32=0,"",J32/H32)</f>
        <v>0.03706569923398924</v>
      </c>
      <c r="J32" s="87">
        <f>SUM(J17:J30)</f>
        <v>89153161.64383562</v>
      </c>
      <c r="K32" s="81"/>
    </row>
    <row r="34" ht="15">
      <c r="A34" s="82" t="s">
        <v>27</v>
      </c>
    </row>
    <row r="36" spans="1:2" ht="15">
      <c r="A36" s="83">
        <v>1</v>
      </c>
      <c r="B36" t="s">
        <v>44</v>
      </c>
    </row>
    <row r="37" spans="1:11" ht="15.75">
      <c r="A37" s="83">
        <v>2</v>
      </c>
      <c r="B37" s="125" t="s">
        <v>79</v>
      </c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2" ht="15">
      <c r="A38" s="83">
        <v>3</v>
      </c>
      <c r="B38" t="s">
        <v>46</v>
      </c>
    </row>
  </sheetData>
  <sheetProtection/>
  <mergeCells count="5">
    <mergeCell ref="B37:K37"/>
    <mergeCell ref="A10:K10"/>
    <mergeCell ref="A11:K11"/>
    <mergeCell ref="L11:O11"/>
    <mergeCell ref="A13:K13"/>
  </mergeCells>
  <dataValidations count="4">
    <dataValidation allowBlank="1" showInputMessage="1" showErrorMessage="1" promptTitle="Date Format" prompt="E.g:  &quot;August 1, 2011&quot;" sqref="K7"/>
    <dataValidation type="list" allowBlank="1" showInputMessage="1" showErrorMessage="1" sqref="E14">
      <formula1>"2012,2013, 2014, 2015, 2016, 2017, 2018, 2019, 2020"</formula1>
    </dataValidation>
    <dataValidation type="list" allowBlank="1" showInputMessage="1" showErrorMessage="1" sqref="E17:E30">
      <formula1>"Fixed Rate, Variable Rate"</formula1>
    </dataValidation>
    <dataValidation type="list" allowBlank="1" showInputMessage="1" showErrorMessage="1" sqref="D17:D30">
      <formula1>"Affiliated, Third-Party"</formula1>
    </dataValidation>
  </dataValidations>
  <printOptions horizontalCentered="1"/>
  <pageMargins left="0.8661417322834646" right="0.8661417322834646" top="2.1653543307086616" bottom="0.9448818897637796" header="0.9055118110236221" footer="0.31496062992125984"/>
  <pageSetup fitToHeight="1" fitToWidth="1" horizontalDpi="600" verticalDpi="600" orientation="landscape" scale="72" r:id="rId1"/>
  <headerFooter scaleWithDoc="0">
    <oddHeader>&amp;R&amp;8Toronto Hydro-Electric System Limited
EB-2018-0165
Exhibit 5
Tab 1
Schedule 3
ORIGINAL
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90" zoomScaleSheetLayoutView="90" zoomScalePageLayoutView="0" workbookViewId="0" topLeftCell="A7">
      <selection activeCell="F19" sqref="F19"/>
    </sheetView>
  </sheetViews>
  <sheetFormatPr defaultColWidth="9.140625" defaultRowHeight="15"/>
  <cols>
    <col min="1" max="1" width="5.8515625" style="0" bestFit="1" customWidth="1"/>
    <col min="2" max="2" width="35.140625" style="0" customWidth="1"/>
    <col min="3" max="3" width="17.140625" style="0" customWidth="1"/>
    <col min="4" max="4" width="15.421875" style="0" bestFit="1" customWidth="1"/>
    <col min="5" max="5" width="14.00390625" style="0" customWidth="1"/>
    <col min="6" max="6" width="12.28125" style="0" customWidth="1"/>
    <col min="7" max="7" width="8.421875" style="0" customWidth="1"/>
    <col min="8" max="8" width="16.140625" style="0" bestFit="1" customWidth="1"/>
    <col min="9" max="9" width="8.28125" style="0" bestFit="1" customWidth="1"/>
    <col min="10" max="10" width="15.57421875" style="0" customWidth="1"/>
    <col min="11" max="11" width="18.140625" style="0" customWidth="1"/>
    <col min="12" max="12" width="1.421875" style="0" customWidth="1"/>
    <col min="13" max="13" width="3.57421875" style="0" customWidth="1"/>
    <col min="14" max="14" width="1.7109375" style="0" customWidth="1"/>
    <col min="15" max="15" width="14.00390625" style="0" customWidth="1"/>
    <col min="16" max="16" width="2.140625" style="0" customWidth="1"/>
  </cols>
  <sheetData>
    <row r="1" spans="10:11" ht="15">
      <c r="J1" s="57" t="s">
        <v>0</v>
      </c>
      <c r="K1" s="58">
        <f>EBNUMBER</f>
        <v>0</v>
      </c>
    </row>
    <row r="2" spans="10:11" ht="15">
      <c r="J2" s="57" t="s">
        <v>1</v>
      </c>
      <c r="K2" s="2"/>
    </row>
    <row r="3" spans="10:11" ht="15">
      <c r="J3" s="57" t="s">
        <v>2</v>
      </c>
      <c r="K3" s="2"/>
    </row>
    <row r="4" spans="10:11" ht="15">
      <c r="J4" s="57" t="s">
        <v>3</v>
      </c>
      <c r="K4" s="2"/>
    </row>
    <row r="5" spans="10:11" ht="15">
      <c r="J5" s="57" t="s">
        <v>4</v>
      </c>
      <c r="K5" s="3"/>
    </row>
    <row r="6" spans="10:11" ht="15">
      <c r="J6" s="59"/>
      <c r="K6" s="4"/>
    </row>
    <row r="7" spans="10:11" ht="15">
      <c r="J7" s="57" t="s">
        <v>5</v>
      </c>
      <c r="K7" s="3"/>
    </row>
    <row r="10" spans="1:15" ht="18">
      <c r="A10" s="122" t="s">
        <v>29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5"/>
      <c r="M10" s="5"/>
      <c r="N10" s="5"/>
      <c r="O10" s="5"/>
    </row>
    <row r="11" spans="1:15" ht="18">
      <c r="A11" s="122" t="s">
        <v>30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2:15" ht="9" customHeight="1">
      <c r="L12" s="60"/>
      <c r="M12" s="60"/>
      <c r="N12" s="60"/>
      <c r="O12" s="60"/>
    </row>
    <row r="13" spans="1:15" ht="28.5" customHeight="1">
      <c r="A13" s="123" t="s">
        <v>31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60"/>
      <c r="M13" s="60"/>
      <c r="N13" s="60"/>
      <c r="O13" s="60"/>
    </row>
    <row r="14" spans="4:5" ht="15.75">
      <c r="D14" s="61" t="s">
        <v>32</v>
      </c>
      <c r="E14" s="62">
        <v>2016</v>
      </c>
    </row>
    <row r="15" ht="16.5" customHeight="1" thickBot="1"/>
    <row r="16" spans="1:11" ht="45">
      <c r="A16" s="63" t="s">
        <v>33</v>
      </c>
      <c r="B16" s="64" t="s">
        <v>34</v>
      </c>
      <c r="C16" s="64" t="s">
        <v>35</v>
      </c>
      <c r="D16" s="65" t="s">
        <v>36</v>
      </c>
      <c r="E16" s="65" t="s">
        <v>37</v>
      </c>
      <c r="F16" s="64" t="s">
        <v>38</v>
      </c>
      <c r="G16" s="66" t="s">
        <v>39</v>
      </c>
      <c r="H16" s="66" t="s">
        <v>40</v>
      </c>
      <c r="I16" s="65" t="s">
        <v>41</v>
      </c>
      <c r="J16" s="65" t="s">
        <v>42</v>
      </c>
      <c r="K16" s="67" t="s">
        <v>43</v>
      </c>
    </row>
    <row r="17" spans="1:11" ht="15">
      <c r="A17" s="68">
        <v>1</v>
      </c>
      <c r="B17" s="7" t="s">
        <v>50</v>
      </c>
      <c r="C17" s="7" t="s">
        <v>48</v>
      </c>
      <c r="D17" s="62" t="s">
        <v>47</v>
      </c>
      <c r="E17" s="62" t="s">
        <v>49</v>
      </c>
      <c r="F17" s="69">
        <v>39400</v>
      </c>
      <c r="G17" s="7">
        <v>10</v>
      </c>
      <c r="H17" s="70">
        <v>245057738.8</v>
      </c>
      <c r="I17" s="85">
        <v>0.052</v>
      </c>
      <c r="J17" s="86">
        <f>H17*I17</f>
        <v>12743002.4176</v>
      </c>
      <c r="K17" s="72"/>
    </row>
    <row r="18" spans="1:11" ht="15">
      <c r="A18" s="68">
        <v>2</v>
      </c>
      <c r="B18" s="7" t="s">
        <v>51</v>
      </c>
      <c r="C18" s="7" t="s">
        <v>48</v>
      </c>
      <c r="D18" s="62" t="s">
        <v>47</v>
      </c>
      <c r="E18" s="62" t="s">
        <v>49</v>
      </c>
      <c r="F18" s="69">
        <v>40129</v>
      </c>
      <c r="G18" s="7">
        <v>10</v>
      </c>
      <c r="H18" s="70">
        <v>245057738.8</v>
      </c>
      <c r="I18" s="85">
        <v>0.0454</v>
      </c>
      <c r="J18" s="86">
        <f aca="true" t="shared" si="0" ref="J18:J28">H18*I18</f>
        <v>11125621.341520002</v>
      </c>
      <c r="K18" s="72"/>
    </row>
    <row r="19" spans="1:11" ht="15">
      <c r="A19" s="68">
        <v>3</v>
      </c>
      <c r="B19" s="7" t="s">
        <v>52</v>
      </c>
      <c r="C19" s="7" t="s">
        <v>48</v>
      </c>
      <c r="D19" s="62" t="s">
        <v>47</v>
      </c>
      <c r="E19" s="62" t="s">
        <v>49</v>
      </c>
      <c r="F19" s="69">
        <v>40318</v>
      </c>
      <c r="G19" s="7">
        <v>30</v>
      </c>
      <c r="H19" s="70">
        <v>200000000</v>
      </c>
      <c r="I19" s="85">
        <v>0.056</v>
      </c>
      <c r="J19" s="86">
        <f t="shared" si="0"/>
        <v>11200000</v>
      </c>
      <c r="K19" s="72"/>
    </row>
    <row r="20" spans="1:11" ht="15">
      <c r="A20" s="68">
        <v>4</v>
      </c>
      <c r="B20" s="7" t="s">
        <v>53</v>
      </c>
      <c r="C20" s="7" t="s">
        <v>48</v>
      </c>
      <c r="D20" s="62" t="s">
        <v>47</v>
      </c>
      <c r="E20" s="62" t="s">
        <v>49</v>
      </c>
      <c r="F20" s="69">
        <v>40865</v>
      </c>
      <c r="G20" s="7">
        <v>10</v>
      </c>
      <c r="H20" s="70">
        <v>300000000</v>
      </c>
      <c r="I20" s="85">
        <v>0.0359</v>
      </c>
      <c r="J20" s="86">
        <f t="shared" si="0"/>
        <v>10770000</v>
      </c>
      <c r="K20" s="72"/>
    </row>
    <row r="21" spans="1:19" ht="15">
      <c r="A21" s="68">
        <v>5</v>
      </c>
      <c r="B21" s="7" t="s">
        <v>54</v>
      </c>
      <c r="C21" s="7" t="s">
        <v>48</v>
      </c>
      <c r="D21" s="62" t="s">
        <v>47</v>
      </c>
      <c r="E21" s="62" t="s">
        <v>49</v>
      </c>
      <c r="F21" s="69">
        <v>40909</v>
      </c>
      <c r="G21" s="7">
        <v>10</v>
      </c>
      <c r="H21" s="70">
        <v>15000000</v>
      </c>
      <c r="I21" s="85">
        <v>0.0332</v>
      </c>
      <c r="J21" s="86">
        <f t="shared" si="0"/>
        <v>498000</v>
      </c>
      <c r="K21" s="72"/>
      <c r="Q21" s="57"/>
      <c r="R21" s="57"/>
      <c r="S21" s="57"/>
    </row>
    <row r="22" spans="1:19" ht="15">
      <c r="A22" s="68">
        <v>6</v>
      </c>
      <c r="B22" s="7" t="s">
        <v>55</v>
      </c>
      <c r="C22" s="7" t="s">
        <v>48</v>
      </c>
      <c r="D22" s="62" t="s">
        <v>47</v>
      </c>
      <c r="E22" s="62" t="s">
        <v>49</v>
      </c>
      <c r="F22" s="69">
        <v>40909</v>
      </c>
      <c r="G22" s="88" t="s">
        <v>56</v>
      </c>
      <c r="H22" s="70">
        <v>45000000</v>
      </c>
      <c r="I22" s="85">
        <v>0.0616</v>
      </c>
      <c r="J22" s="86">
        <f t="shared" si="0"/>
        <v>2772000</v>
      </c>
      <c r="K22" s="72" t="s">
        <v>57</v>
      </c>
      <c r="Q22" s="57"/>
      <c r="R22" s="57"/>
      <c r="S22" s="57"/>
    </row>
    <row r="23" spans="1:19" ht="15">
      <c r="A23" s="68">
        <v>7</v>
      </c>
      <c r="B23" s="7" t="s">
        <v>58</v>
      </c>
      <c r="C23" s="7" t="s">
        <v>48</v>
      </c>
      <c r="D23" s="62" t="s">
        <v>47</v>
      </c>
      <c r="E23" s="62" t="s">
        <v>49</v>
      </c>
      <c r="F23" s="69">
        <v>41373</v>
      </c>
      <c r="G23" s="7">
        <v>10</v>
      </c>
      <c r="H23" s="70">
        <v>250000000</v>
      </c>
      <c r="I23" s="85">
        <v>0.0296</v>
      </c>
      <c r="J23" s="86">
        <f t="shared" si="0"/>
        <v>7400000</v>
      </c>
      <c r="K23" s="72"/>
      <c r="Q23" s="57"/>
      <c r="R23" s="57"/>
      <c r="S23" s="57"/>
    </row>
    <row r="24" spans="1:19" ht="15">
      <c r="A24" s="68">
        <v>8</v>
      </c>
      <c r="B24" s="7" t="s">
        <v>59</v>
      </c>
      <c r="C24" s="7" t="s">
        <v>48</v>
      </c>
      <c r="D24" s="62" t="s">
        <v>47</v>
      </c>
      <c r="E24" s="62" t="s">
        <v>49</v>
      </c>
      <c r="F24" s="69">
        <v>41373</v>
      </c>
      <c r="G24" s="7">
        <v>50</v>
      </c>
      <c r="H24" s="70">
        <v>200000000</v>
      </c>
      <c r="I24" s="85">
        <v>0.0401</v>
      </c>
      <c r="J24" s="86">
        <f t="shared" si="0"/>
        <v>8019999.999999999</v>
      </c>
      <c r="K24" s="72"/>
      <c r="Q24" s="57"/>
      <c r="R24" s="57"/>
      <c r="S24" s="57"/>
    </row>
    <row r="25" spans="1:19" ht="15">
      <c r="A25" s="68">
        <v>9</v>
      </c>
      <c r="B25" s="7" t="s">
        <v>60</v>
      </c>
      <c r="C25" s="7" t="s">
        <v>48</v>
      </c>
      <c r="D25" s="62" t="s">
        <v>47</v>
      </c>
      <c r="E25" s="62" t="s">
        <v>49</v>
      </c>
      <c r="F25" s="69">
        <v>41882</v>
      </c>
      <c r="G25" s="7">
        <v>30</v>
      </c>
      <c r="H25" s="70">
        <v>200000000</v>
      </c>
      <c r="I25" s="85">
        <v>0.0474</v>
      </c>
      <c r="J25" s="86">
        <f t="shared" si="0"/>
        <v>9480000</v>
      </c>
      <c r="K25" s="72"/>
      <c r="Q25" s="57"/>
      <c r="R25" s="57"/>
      <c r="S25" s="57"/>
    </row>
    <row r="26" spans="1:19" ht="15">
      <c r="A26" s="68">
        <v>10</v>
      </c>
      <c r="B26" s="7" t="s">
        <v>61</v>
      </c>
      <c r="C26" s="7" t="s">
        <v>48</v>
      </c>
      <c r="D26" s="62" t="s">
        <v>47</v>
      </c>
      <c r="E26" s="62" t="s">
        <v>49</v>
      </c>
      <c r="F26" s="69">
        <v>42185</v>
      </c>
      <c r="G26" s="7">
        <v>10</v>
      </c>
      <c r="H26" s="70">
        <v>300000000</v>
      </c>
      <c r="I26" s="85">
        <v>0.0417</v>
      </c>
      <c r="J26" s="86">
        <f t="shared" si="0"/>
        <v>12510000</v>
      </c>
      <c r="K26" s="72"/>
      <c r="Q26" s="73"/>
      <c r="R26" s="73"/>
      <c r="S26" s="73"/>
    </row>
    <row r="27" spans="1:19" ht="15">
      <c r="A27" s="68">
        <v>11</v>
      </c>
      <c r="B27" s="7" t="s">
        <v>62</v>
      </c>
      <c r="C27" s="7" t="s">
        <v>48</v>
      </c>
      <c r="D27" s="62" t="s">
        <v>47</v>
      </c>
      <c r="E27" s="62" t="s">
        <v>49</v>
      </c>
      <c r="F27" s="69">
        <v>42551</v>
      </c>
      <c r="G27" s="7">
        <v>30</v>
      </c>
      <c r="H27" s="70">
        <v>200000000</v>
      </c>
      <c r="I27" s="85">
        <v>0.0526</v>
      </c>
      <c r="J27" s="86">
        <f t="shared" si="0"/>
        <v>10520000</v>
      </c>
      <c r="K27" s="72"/>
      <c r="Q27" s="57"/>
      <c r="R27" s="57"/>
      <c r="S27" s="57"/>
    </row>
    <row r="28" spans="1:11" ht="15">
      <c r="A28" s="68">
        <v>12</v>
      </c>
      <c r="B28" s="7"/>
      <c r="C28" s="7"/>
      <c r="D28" s="62"/>
      <c r="E28" s="62"/>
      <c r="F28" s="69"/>
      <c r="G28" s="7"/>
      <c r="H28" s="70"/>
      <c r="I28" s="7"/>
      <c r="J28" s="71">
        <f t="shared" si="0"/>
        <v>0</v>
      </c>
      <c r="K28" s="72"/>
    </row>
    <row r="29" spans="1:11" ht="15.75" thickBot="1">
      <c r="A29" s="74"/>
      <c r="B29" s="75"/>
      <c r="C29" s="76"/>
      <c r="D29" s="76"/>
      <c r="E29" s="76"/>
      <c r="F29" s="75"/>
      <c r="G29" s="76"/>
      <c r="H29" s="76"/>
      <c r="I29" s="76"/>
      <c r="J29" s="75"/>
      <c r="K29" s="72"/>
    </row>
    <row r="30" spans="1:11" ht="16.5" thickBot="1" thickTop="1">
      <c r="A30" s="77" t="s">
        <v>26</v>
      </c>
      <c r="B30" s="78"/>
      <c r="C30" s="79"/>
      <c r="D30" s="79"/>
      <c r="E30" s="79"/>
      <c r="F30" s="78"/>
      <c r="G30" s="79"/>
      <c r="H30" s="80">
        <f>SUM(H17:H28)</f>
        <v>2200115477.6</v>
      </c>
      <c r="I30" s="89">
        <f>IF(H30=0,"",J30/H30)</f>
        <v>0.04410615022124874</v>
      </c>
      <c r="J30" s="87">
        <f>SUM(J17:J28)</f>
        <v>97038623.75912</v>
      </c>
      <c r="K30" s="81"/>
    </row>
    <row r="32" ht="15">
      <c r="A32" s="82" t="s">
        <v>27</v>
      </c>
    </row>
    <row r="34" spans="1:2" ht="15">
      <c r="A34" s="83">
        <v>1</v>
      </c>
      <c r="B34" t="s">
        <v>44</v>
      </c>
    </row>
    <row r="35" spans="1:2" ht="15">
      <c r="A35" s="83">
        <v>2</v>
      </c>
      <c r="B35" t="s">
        <v>45</v>
      </c>
    </row>
    <row r="36" spans="1:2" ht="15">
      <c r="A36" s="83">
        <v>3</v>
      </c>
      <c r="B36" t="s">
        <v>46</v>
      </c>
    </row>
  </sheetData>
  <sheetProtection/>
  <mergeCells count="4">
    <mergeCell ref="A10:K10"/>
    <mergeCell ref="A11:K11"/>
    <mergeCell ref="L11:O11"/>
    <mergeCell ref="A13:K13"/>
  </mergeCells>
  <dataValidations count="4">
    <dataValidation type="list" allowBlank="1" showInputMessage="1" showErrorMessage="1" sqref="E14">
      <formula1>"2012,2013, 2014, 2015, 2016, 2017, 2018, 2019"</formula1>
    </dataValidation>
    <dataValidation type="list" allowBlank="1" showInputMessage="1" showErrorMessage="1" sqref="D17:D28">
      <formula1>"Affiliated, Third-Party"</formula1>
    </dataValidation>
    <dataValidation type="list" allowBlank="1" showInputMessage="1" showErrorMessage="1" sqref="E17:E28">
      <formula1>"Fixed Rate, Variable Rate"</formula1>
    </dataValidation>
    <dataValidation allowBlank="1" showInputMessage="1" showErrorMessage="1" promptTitle="Date Format" prompt="E.g:  &quot;August 1, 2011&quot;" sqref="K7"/>
  </dataValidations>
  <printOptions horizontalCentered="1"/>
  <pageMargins left="0.31496062992125984" right="0.2755905511811024" top="0.7480314960629921" bottom="0.7480314960629921" header="0.31496062992125984" footer="0.31496062992125984"/>
  <pageSetup fitToHeight="1" fitToWidth="1" horizontalDpi="600" verticalDpi="600" orientation="landscape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90" zoomScaleSheetLayoutView="90" zoomScalePageLayoutView="0" workbookViewId="0" topLeftCell="A7">
      <selection activeCell="F19" sqref="F19"/>
    </sheetView>
  </sheetViews>
  <sheetFormatPr defaultColWidth="9.140625" defaultRowHeight="15"/>
  <cols>
    <col min="1" max="1" width="5.8515625" style="0" bestFit="1" customWidth="1"/>
    <col min="2" max="2" width="35.140625" style="0" customWidth="1"/>
    <col min="3" max="3" width="17.140625" style="0" customWidth="1"/>
    <col min="4" max="4" width="15.421875" style="0" bestFit="1" customWidth="1"/>
    <col min="5" max="5" width="14.00390625" style="0" customWidth="1"/>
    <col min="6" max="6" width="12.28125" style="0" customWidth="1"/>
    <col min="7" max="7" width="8.421875" style="0" customWidth="1"/>
    <col min="8" max="8" width="16.140625" style="0" bestFit="1" customWidth="1"/>
    <col min="9" max="9" width="8.28125" style="0" bestFit="1" customWidth="1"/>
    <col min="10" max="10" width="15.57421875" style="0" customWidth="1"/>
    <col min="11" max="11" width="18.140625" style="0" customWidth="1"/>
    <col min="12" max="12" width="1.421875" style="0" customWidth="1"/>
    <col min="13" max="13" width="3.57421875" style="0" customWidth="1"/>
    <col min="14" max="14" width="1.7109375" style="0" customWidth="1"/>
    <col min="15" max="15" width="14.00390625" style="0" customWidth="1"/>
    <col min="16" max="16" width="2.140625" style="0" customWidth="1"/>
  </cols>
  <sheetData>
    <row r="1" spans="10:11" ht="15">
      <c r="J1" s="57" t="s">
        <v>0</v>
      </c>
      <c r="K1" s="58">
        <f>EBNUMBER</f>
        <v>0</v>
      </c>
    </row>
    <row r="2" spans="10:11" ht="15">
      <c r="J2" s="57" t="s">
        <v>1</v>
      </c>
      <c r="K2" s="2"/>
    </row>
    <row r="3" spans="10:11" ht="15">
      <c r="J3" s="57" t="s">
        <v>2</v>
      </c>
      <c r="K3" s="2"/>
    </row>
    <row r="4" spans="10:11" ht="15">
      <c r="J4" s="57" t="s">
        <v>3</v>
      </c>
      <c r="K4" s="2"/>
    </row>
    <row r="5" spans="10:11" ht="15">
      <c r="J5" s="57" t="s">
        <v>4</v>
      </c>
      <c r="K5" s="3"/>
    </row>
    <row r="6" spans="10:11" ht="15">
      <c r="J6" s="59"/>
      <c r="K6" s="4"/>
    </row>
    <row r="7" spans="10:11" ht="15">
      <c r="J7" s="57" t="s">
        <v>5</v>
      </c>
      <c r="K7" s="3"/>
    </row>
    <row r="10" spans="1:15" ht="18">
      <c r="A10" s="122" t="s">
        <v>29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5"/>
      <c r="M10" s="5"/>
      <c r="N10" s="5"/>
      <c r="O10" s="5"/>
    </row>
    <row r="11" spans="1:15" ht="18">
      <c r="A11" s="122" t="s">
        <v>30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2:15" ht="9" customHeight="1">
      <c r="L12" s="60"/>
      <c r="M12" s="60"/>
      <c r="N12" s="60"/>
      <c r="O12" s="60"/>
    </row>
    <row r="13" spans="1:15" ht="28.5" customHeight="1">
      <c r="A13" s="123" t="s">
        <v>31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60"/>
      <c r="M13" s="60"/>
      <c r="N13" s="60"/>
      <c r="O13" s="60"/>
    </row>
    <row r="14" spans="4:5" ht="15.75">
      <c r="D14" s="61" t="s">
        <v>32</v>
      </c>
      <c r="E14" s="62">
        <v>2017</v>
      </c>
    </row>
    <row r="15" ht="16.5" customHeight="1" thickBot="1"/>
    <row r="16" spans="1:11" ht="45">
      <c r="A16" s="63" t="s">
        <v>33</v>
      </c>
      <c r="B16" s="64" t="s">
        <v>34</v>
      </c>
      <c r="C16" s="64" t="s">
        <v>35</v>
      </c>
      <c r="D16" s="65" t="s">
        <v>36</v>
      </c>
      <c r="E16" s="65" t="s">
        <v>37</v>
      </c>
      <c r="F16" s="64" t="s">
        <v>38</v>
      </c>
      <c r="G16" s="66" t="s">
        <v>39</v>
      </c>
      <c r="H16" s="66" t="s">
        <v>40</v>
      </c>
      <c r="I16" s="65" t="s">
        <v>41</v>
      </c>
      <c r="J16" s="65" t="s">
        <v>42</v>
      </c>
      <c r="K16" s="67" t="s">
        <v>43</v>
      </c>
    </row>
    <row r="17" spans="1:11" ht="15">
      <c r="A17" s="68">
        <v>1</v>
      </c>
      <c r="B17" s="7" t="s">
        <v>51</v>
      </c>
      <c r="C17" s="7" t="s">
        <v>48</v>
      </c>
      <c r="D17" s="62" t="s">
        <v>47</v>
      </c>
      <c r="E17" s="62" t="s">
        <v>49</v>
      </c>
      <c r="F17" s="69">
        <v>40129</v>
      </c>
      <c r="G17" s="7">
        <v>10</v>
      </c>
      <c r="H17" s="70">
        <v>245057738.8</v>
      </c>
      <c r="I17" s="85">
        <v>0.0454</v>
      </c>
      <c r="J17" s="86">
        <f aca="true" t="shared" si="0" ref="J17:J28">H17*I17</f>
        <v>11125621.341520002</v>
      </c>
      <c r="K17" s="72"/>
    </row>
    <row r="18" spans="1:11" ht="15">
      <c r="A18" s="68">
        <v>2</v>
      </c>
      <c r="B18" s="7" t="s">
        <v>52</v>
      </c>
      <c r="C18" s="7" t="s">
        <v>48</v>
      </c>
      <c r="D18" s="62" t="s">
        <v>47</v>
      </c>
      <c r="E18" s="62" t="s">
        <v>49</v>
      </c>
      <c r="F18" s="69">
        <v>40318</v>
      </c>
      <c r="G18" s="7">
        <v>30</v>
      </c>
      <c r="H18" s="70">
        <v>200000000</v>
      </c>
      <c r="I18" s="85">
        <v>0.056</v>
      </c>
      <c r="J18" s="86">
        <f t="shared" si="0"/>
        <v>11200000</v>
      </c>
      <c r="K18" s="72"/>
    </row>
    <row r="19" spans="1:11" ht="15">
      <c r="A19" s="68">
        <v>3</v>
      </c>
      <c r="B19" s="7" t="s">
        <v>53</v>
      </c>
      <c r="C19" s="7" t="s">
        <v>48</v>
      </c>
      <c r="D19" s="62" t="s">
        <v>47</v>
      </c>
      <c r="E19" s="62" t="s">
        <v>49</v>
      </c>
      <c r="F19" s="69">
        <v>40865</v>
      </c>
      <c r="G19" s="7">
        <v>10</v>
      </c>
      <c r="H19" s="70">
        <v>300000000</v>
      </c>
      <c r="I19" s="85">
        <v>0.0359</v>
      </c>
      <c r="J19" s="86">
        <f t="shared" si="0"/>
        <v>10770000</v>
      </c>
      <c r="K19" s="72"/>
    </row>
    <row r="20" spans="1:11" ht="15">
      <c r="A20" s="68">
        <v>4</v>
      </c>
      <c r="B20" s="7" t="s">
        <v>54</v>
      </c>
      <c r="C20" s="7" t="s">
        <v>48</v>
      </c>
      <c r="D20" s="62" t="s">
        <v>47</v>
      </c>
      <c r="E20" s="62" t="s">
        <v>49</v>
      </c>
      <c r="F20" s="69">
        <v>40909</v>
      </c>
      <c r="G20" s="7">
        <v>10</v>
      </c>
      <c r="H20" s="70">
        <v>15000000</v>
      </c>
      <c r="I20" s="85">
        <v>0.0332</v>
      </c>
      <c r="J20" s="86">
        <f t="shared" si="0"/>
        <v>498000</v>
      </c>
      <c r="K20" s="72"/>
    </row>
    <row r="21" spans="1:19" ht="15">
      <c r="A21" s="68">
        <v>5</v>
      </c>
      <c r="B21" s="7" t="s">
        <v>55</v>
      </c>
      <c r="C21" s="7" t="s">
        <v>48</v>
      </c>
      <c r="D21" s="62" t="s">
        <v>47</v>
      </c>
      <c r="E21" s="62" t="s">
        <v>49</v>
      </c>
      <c r="F21" s="69">
        <v>40909</v>
      </c>
      <c r="G21" s="88" t="s">
        <v>56</v>
      </c>
      <c r="H21" s="70">
        <v>45000000</v>
      </c>
      <c r="I21" s="85">
        <v>0.0616</v>
      </c>
      <c r="J21" s="86">
        <f t="shared" si="0"/>
        <v>2772000</v>
      </c>
      <c r="K21" s="72" t="s">
        <v>57</v>
      </c>
      <c r="Q21" s="57"/>
      <c r="R21" s="57"/>
      <c r="S21" s="57"/>
    </row>
    <row r="22" spans="1:19" ht="15">
      <c r="A22" s="68">
        <v>6</v>
      </c>
      <c r="B22" s="7" t="s">
        <v>58</v>
      </c>
      <c r="C22" s="7" t="s">
        <v>48</v>
      </c>
      <c r="D22" s="62" t="s">
        <v>47</v>
      </c>
      <c r="E22" s="62" t="s">
        <v>49</v>
      </c>
      <c r="F22" s="69">
        <v>41373</v>
      </c>
      <c r="G22" s="7">
        <v>10</v>
      </c>
      <c r="H22" s="70">
        <v>250000000</v>
      </c>
      <c r="I22" s="85">
        <v>0.0296</v>
      </c>
      <c r="J22" s="86">
        <f t="shared" si="0"/>
        <v>7400000</v>
      </c>
      <c r="K22" s="72"/>
      <c r="Q22" s="57"/>
      <c r="R22" s="57"/>
      <c r="S22" s="57"/>
    </row>
    <row r="23" spans="1:19" ht="15">
      <c r="A23" s="68">
        <v>7</v>
      </c>
      <c r="B23" s="7" t="s">
        <v>59</v>
      </c>
      <c r="C23" s="7" t="s">
        <v>48</v>
      </c>
      <c r="D23" s="62" t="s">
        <v>47</v>
      </c>
      <c r="E23" s="62" t="s">
        <v>49</v>
      </c>
      <c r="F23" s="69">
        <v>41373</v>
      </c>
      <c r="G23" s="7">
        <v>50</v>
      </c>
      <c r="H23" s="70">
        <v>200000000</v>
      </c>
      <c r="I23" s="85">
        <v>0.0401</v>
      </c>
      <c r="J23" s="86">
        <f t="shared" si="0"/>
        <v>8019999.999999999</v>
      </c>
      <c r="K23" s="72"/>
      <c r="Q23" s="57"/>
      <c r="R23" s="57"/>
      <c r="S23" s="57"/>
    </row>
    <row r="24" spans="1:19" ht="15">
      <c r="A24" s="68">
        <v>8</v>
      </c>
      <c r="B24" s="7" t="s">
        <v>60</v>
      </c>
      <c r="C24" s="7" t="s">
        <v>48</v>
      </c>
      <c r="D24" s="62" t="s">
        <v>47</v>
      </c>
      <c r="E24" s="62" t="s">
        <v>49</v>
      </c>
      <c r="F24" s="69">
        <v>41882</v>
      </c>
      <c r="G24" s="7">
        <v>30</v>
      </c>
      <c r="H24" s="70">
        <v>200000000</v>
      </c>
      <c r="I24" s="85">
        <v>0.0474</v>
      </c>
      <c r="J24" s="86">
        <f t="shared" si="0"/>
        <v>9480000</v>
      </c>
      <c r="K24" s="72"/>
      <c r="Q24" s="57"/>
      <c r="R24" s="57"/>
      <c r="S24" s="57"/>
    </row>
    <row r="25" spans="1:19" ht="15">
      <c r="A25" s="68">
        <v>9</v>
      </c>
      <c r="B25" s="7" t="s">
        <v>61</v>
      </c>
      <c r="C25" s="7" t="s">
        <v>48</v>
      </c>
      <c r="D25" s="62" t="s">
        <v>47</v>
      </c>
      <c r="E25" s="62" t="s">
        <v>49</v>
      </c>
      <c r="F25" s="69">
        <v>42185</v>
      </c>
      <c r="G25" s="7">
        <v>10</v>
      </c>
      <c r="H25" s="70">
        <v>300000000</v>
      </c>
      <c r="I25" s="85">
        <v>0.0417</v>
      </c>
      <c r="J25" s="86">
        <f t="shared" si="0"/>
        <v>12510000</v>
      </c>
      <c r="K25" s="72"/>
      <c r="Q25" s="57"/>
      <c r="R25" s="57"/>
      <c r="S25" s="57"/>
    </row>
    <row r="26" spans="1:19" ht="15">
      <c r="A26" s="68">
        <v>10</v>
      </c>
      <c r="B26" s="7" t="s">
        <v>62</v>
      </c>
      <c r="C26" s="7" t="s">
        <v>48</v>
      </c>
      <c r="D26" s="62" t="s">
        <v>47</v>
      </c>
      <c r="E26" s="62" t="s">
        <v>49</v>
      </c>
      <c r="F26" s="69">
        <v>42551</v>
      </c>
      <c r="G26" s="7">
        <v>30</v>
      </c>
      <c r="H26" s="70">
        <v>200000000</v>
      </c>
      <c r="I26" s="85">
        <v>0.0526</v>
      </c>
      <c r="J26" s="86">
        <f t="shared" si="0"/>
        <v>10520000</v>
      </c>
      <c r="K26" s="72"/>
      <c r="Q26" s="73"/>
      <c r="R26" s="73"/>
      <c r="S26" s="73"/>
    </row>
    <row r="27" spans="1:19" ht="15">
      <c r="A27" s="68">
        <v>11</v>
      </c>
      <c r="B27" s="7" t="s">
        <v>63</v>
      </c>
      <c r="C27" s="7" t="s">
        <v>48</v>
      </c>
      <c r="D27" s="62" t="s">
        <v>47</v>
      </c>
      <c r="E27" s="62" t="s">
        <v>49</v>
      </c>
      <c r="F27" s="69">
        <v>43008</v>
      </c>
      <c r="G27" s="7">
        <v>10</v>
      </c>
      <c r="H27" s="70">
        <v>200000000</v>
      </c>
      <c r="I27" s="85">
        <v>0.0472</v>
      </c>
      <c r="J27" s="86">
        <f t="shared" si="0"/>
        <v>9440000</v>
      </c>
      <c r="K27" s="72"/>
      <c r="Q27" s="57"/>
      <c r="R27" s="57"/>
      <c r="S27" s="57"/>
    </row>
    <row r="28" spans="1:11" ht="15">
      <c r="A28" s="68">
        <v>12</v>
      </c>
      <c r="B28" s="7" t="s">
        <v>64</v>
      </c>
      <c r="C28" s="7" t="s">
        <v>48</v>
      </c>
      <c r="D28" s="62" t="s">
        <v>47</v>
      </c>
      <c r="E28" s="62" t="s">
        <v>49</v>
      </c>
      <c r="F28" s="69">
        <v>43022</v>
      </c>
      <c r="G28" s="7">
        <v>10</v>
      </c>
      <c r="H28" s="70">
        <v>245057738.8</v>
      </c>
      <c r="I28" s="85">
        <v>0.0472</v>
      </c>
      <c r="J28" s="86">
        <f t="shared" si="0"/>
        <v>11566725.27136</v>
      </c>
      <c r="K28" s="72"/>
    </row>
    <row r="29" spans="1:11" ht="15.75" thickBot="1">
      <c r="A29" s="74"/>
      <c r="B29" s="75"/>
      <c r="C29" s="76"/>
      <c r="D29" s="76"/>
      <c r="E29" s="76"/>
      <c r="F29" s="75"/>
      <c r="G29" s="76"/>
      <c r="H29" s="76"/>
      <c r="I29" s="76"/>
      <c r="J29" s="75"/>
      <c r="K29" s="72"/>
    </row>
    <row r="30" spans="1:11" ht="16.5" thickBot="1" thickTop="1">
      <c r="A30" s="77" t="s">
        <v>26</v>
      </c>
      <c r="B30" s="78"/>
      <c r="C30" s="79"/>
      <c r="D30" s="79"/>
      <c r="E30" s="79"/>
      <c r="F30" s="78"/>
      <c r="G30" s="79"/>
      <c r="H30" s="80">
        <f>SUM(H17:H28)</f>
        <v>2400115477.6000004</v>
      </c>
      <c r="I30" s="89">
        <f>IF(H30=0,"",J30/H30)</f>
        <v>0.04387386673501946</v>
      </c>
      <c r="J30" s="87">
        <f>SUM(J17:J28)</f>
        <v>105302346.61288</v>
      </c>
      <c r="K30" s="81"/>
    </row>
    <row r="32" ht="15">
      <c r="A32" s="82" t="s">
        <v>27</v>
      </c>
    </row>
    <row r="34" spans="1:2" ht="15">
      <c r="A34" s="83">
        <v>1</v>
      </c>
      <c r="B34" t="s">
        <v>44</v>
      </c>
    </row>
    <row r="35" spans="1:2" ht="15">
      <c r="A35" s="83">
        <v>2</v>
      </c>
      <c r="B35" t="s">
        <v>45</v>
      </c>
    </row>
    <row r="36" spans="1:2" ht="15">
      <c r="A36" s="83">
        <v>3</v>
      </c>
      <c r="B36" t="s">
        <v>46</v>
      </c>
    </row>
  </sheetData>
  <sheetProtection/>
  <mergeCells count="4">
    <mergeCell ref="A10:K10"/>
    <mergeCell ref="A11:K11"/>
    <mergeCell ref="L11:O11"/>
    <mergeCell ref="A13:K13"/>
  </mergeCells>
  <dataValidations count="4">
    <dataValidation allowBlank="1" showInputMessage="1" showErrorMessage="1" promptTitle="Date Format" prompt="E.g:  &quot;August 1, 2011&quot;" sqref="K7"/>
    <dataValidation type="list" allowBlank="1" showInputMessage="1" showErrorMessage="1" sqref="E17:E28">
      <formula1>"Fixed Rate, Variable Rate"</formula1>
    </dataValidation>
    <dataValidation type="list" allowBlank="1" showInputMessage="1" showErrorMessage="1" sqref="D17:D28">
      <formula1>"Affiliated, Third-Party"</formula1>
    </dataValidation>
    <dataValidation type="list" allowBlank="1" showInputMessage="1" showErrorMessage="1" sqref="E14">
      <formula1>"2012,2013, 2014, 2015, 2016, 2017, 2018, 2019"</formula1>
    </dataValidation>
  </dataValidations>
  <printOptions horizontalCentered="1"/>
  <pageMargins left="0.31496062992125984" right="0.2755905511811024" top="0.7480314960629921" bottom="0.7480314960629921" header="0.31496062992125984" footer="0.31496062992125984"/>
  <pageSetup fitToHeight="1" fitToWidth="1" horizontalDpi="600" verticalDpi="600" orientation="landscape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="90" zoomScaleSheetLayoutView="90" zoomScalePageLayoutView="0" workbookViewId="0" topLeftCell="A7">
      <selection activeCell="F19" sqref="F19"/>
    </sheetView>
  </sheetViews>
  <sheetFormatPr defaultColWidth="9.140625" defaultRowHeight="15"/>
  <cols>
    <col min="1" max="1" width="5.8515625" style="0" bestFit="1" customWidth="1"/>
    <col min="2" max="2" width="35.140625" style="0" customWidth="1"/>
    <col min="3" max="3" width="17.140625" style="0" customWidth="1"/>
    <col min="4" max="4" width="15.421875" style="0" bestFit="1" customWidth="1"/>
    <col min="5" max="5" width="14.00390625" style="0" customWidth="1"/>
    <col min="6" max="6" width="12.28125" style="0" customWidth="1"/>
    <col min="7" max="7" width="8.421875" style="0" customWidth="1"/>
    <col min="8" max="8" width="16.140625" style="0" bestFit="1" customWidth="1"/>
    <col min="9" max="9" width="8.28125" style="0" bestFit="1" customWidth="1"/>
    <col min="10" max="10" width="15.57421875" style="0" customWidth="1"/>
    <col min="11" max="11" width="18.140625" style="0" customWidth="1"/>
    <col min="12" max="12" width="1.421875" style="0" customWidth="1"/>
    <col min="13" max="13" width="3.57421875" style="0" customWidth="1"/>
    <col min="14" max="14" width="1.7109375" style="0" customWidth="1"/>
    <col min="15" max="15" width="14.00390625" style="0" customWidth="1"/>
    <col min="16" max="16" width="2.140625" style="0" customWidth="1"/>
  </cols>
  <sheetData>
    <row r="1" spans="10:11" ht="15">
      <c r="J1" s="57" t="s">
        <v>0</v>
      </c>
      <c r="K1" s="58">
        <f>EBNUMBER</f>
        <v>0</v>
      </c>
    </row>
    <row r="2" spans="10:11" ht="15">
      <c r="J2" s="57" t="s">
        <v>1</v>
      </c>
      <c r="K2" s="2"/>
    </row>
    <row r="3" spans="10:11" ht="15">
      <c r="J3" s="57" t="s">
        <v>2</v>
      </c>
      <c r="K3" s="2"/>
    </row>
    <row r="4" spans="10:11" ht="15">
      <c r="J4" s="57" t="s">
        <v>3</v>
      </c>
      <c r="K4" s="2"/>
    </row>
    <row r="5" spans="10:11" ht="15">
      <c r="J5" s="57" t="s">
        <v>4</v>
      </c>
      <c r="K5" s="3"/>
    </row>
    <row r="6" spans="10:11" ht="15">
      <c r="J6" s="59"/>
      <c r="K6" s="4"/>
    </row>
    <row r="7" spans="10:11" ht="15">
      <c r="J7" s="57" t="s">
        <v>5</v>
      </c>
      <c r="K7" s="3"/>
    </row>
    <row r="10" spans="1:15" ht="18">
      <c r="A10" s="122" t="s">
        <v>29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5"/>
      <c r="M10" s="5"/>
      <c r="N10" s="5"/>
      <c r="O10" s="5"/>
    </row>
    <row r="11" spans="1:15" ht="18">
      <c r="A11" s="122" t="s">
        <v>30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2:15" ht="9" customHeight="1">
      <c r="L12" s="60"/>
      <c r="M12" s="60"/>
      <c r="N12" s="60"/>
      <c r="O12" s="60"/>
    </row>
    <row r="13" spans="1:15" ht="28.5" customHeight="1">
      <c r="A13" s="123" t="s">
        <v>31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60"/>
      <c r="M13" s="60"/>
      <c r="N13" s="60"/>
      <c r="O13" s="60"/>
    </row>
    <row r="14" spans="4:5" ht="15.75">
      <c r="D14" s="61" t="s">
        <v>32</v>
      </c>
      <c r="E14" s="62">
        <v>2018</v>
      </c>
    </row>
    <row r="15" ht="16.5" customHeight="1" thickBot="1"/>
    <row r="16" spans="1:11" ht="45">
      <c r="A16" s="63" t="s">
        <v>33</v>
      </c>
      <c r="B16" s="64" t="s">
        <v>34</v>
      </c>
      <c r="C16" s="64" t="s">
        <v>35</v>
      </c>
      <c r="D16" s="65" t="s">
        <v>36</v>
      </c>
      <c r="E16" s="65" t="s">
        <v>37</v>
      </c>
      <c r="F16" s="64" t="s">
        <v>38</v>
      </c>
      <c r="G16" s="66" t="s">
        <v>39</v>
      </c>
      <c r="H16" s="66" t="s">
        <v>40</v>
      </c>
      <c r="I16" s="65" t="s">
        <v>41</v>
      </c>
      <c r="J16" s="65" t="s">
        <v>42</v>
      </c>
      <c r="K16" s="67" t="s">
        <v>43</v>
      </c>
    </row>
    <row r="17" spans="1:11" ht="15">
      <c r="A17" s="68">
        <v>1</v>
      </c>
      <c r="B17" s="7" t="s">
        <v>51</v>
      </c>
      <c r="C17" s="7" t="s">
        <v>48</v>
      </c>
      <c r="D17" s="62" t="s">
        <v>47</v>
      </c>
      <c r="E17" s="62" t="s">
        <v>49</v>
      </c>
      <c r="F17" s="69">
        <v>40129</v>
      </c>
      <c r="G17" s="7">
        <v>10</v>
      </c>
      <c r="H17" s="70">
        <v>245057738.8</v>
      </c>
      <c r="I17" s="85">
        <v>0.0454</v>
      </c>
      <c r="J17" s="86">
        <f aca="true" t="shared" si="0" ref="J17:J29">H17*I17</f>
        <v>11125621.341520002</v>
      </c>
      <c r="K17" s="72"/>
    </row>
    <row r="18" spans="1:11" ht="15">
      <c r="A18" s="68">
        <v>2</v>
      </c>
      <c r="B18" s="7" t="s">
        <v>52</v>
      </c>
      <c r="C18" s="7" t="s">
        <v>48</v>
      </c>
      <c r="D18" s="62" t="s">
        <v>47</v>
      </c>
      <c r="E18" s="62" t="s">
        <v>49</v>
      </c>
      <c r="F18" s="69">
        <v>40318</v>
      </c>
      <c r="G18" s="7">
        <v>30</v>
      </c>
      <c r="H18" s="70">
        <v>200000000</v>
      </c>
      <c r="I18" s="85">
        <v>0.056</v>
      </c>
      <c r="J18" s="86">
        <f t="shared" si="0"/>
        <v>11200000</v>
      </c>
      <c r="K18" s="72"/>
    </row>
    <row r="19" spans="1:11" ht="15">
      <c r="A19" s="68">
        <v>3</v>
      </c>
      <c r="B19" s="7" t="s">
        <v>53</v>
      </c>
      <c r="C19" s="7" t="s">
        <v>48</v>
      </c>
      <c r="D19" s="62" t="s">
        <v>47</v>
      </c>
      <c r="E19" s="62" t="s">
        <v>49</v>
      </c>
      <c r="F19" s="69">
        <v>40865</v>
      </c>
      <c r="G19" s="7">
        <v>10</v>
      </c>
      <c r="H19" s="70">
        <v>300000000</v>
      </c>
      <c r="I19" s="85">
        <v>0.0359</v>
      </c>
      <c r="J19" s="86">
        <f t="shared" si="0"/>
        <v>10770000</v>
      </c>
      <c r="K19" s="72"/>
    </row>
    <row r="20" spans="1:11" ht="15">
      <c r="A20" s="68">
        <v>4</v>
      </c>
      <c r="B20" s="7" t="s">
        <v>54</v>
      </c>
      <c r="C20" s="7" t="s">
        <v>48</v>
      </c>
      <c r="D20" s="62" t="s">
        <v>47</v>
      </c>
      <c r="E20" s="62" t="s">
        <v>49</v>
      </c>
      <c r="F20" s="69">
        <v>40909</v>
      </c>
      <c r="G20" s="7">
        <v>10</v>
      </c>
      <c r="H20" s="70">
        <v>15000000</v>
      </c>
      <c r="I20" s="85">
        <v>0.0332</v>
      </c>
      <c r="J20" s="86">
        <f t="shared" si="0"/>
        <v>498000</v>
      </c>
      <c r="K20" s="72"/>
    </row>
    <row r="21" spans="1:19" ht="15">
      <c r="A21" s="68">
        <v>5</v>
      </c>
      <c r="B21" s="7" t="s">
        <v>55</v>
      </c>
      <c r="C21" s="7" t="s">
        <v>48</v>
      </c>
      <c r="D21" s="62" t="s">
        <v>47</v>
      </c>
      <c r="E21" s="62" t="s">
        <v>49</v>
      </c>
      <c r="F21" s="69">
        <v>40909</v>
      </c>
      <c r="G21" s="88" t="s">
        <v>56</v>
      </c>
      <c r="H21" s="70">
        <v>45000000</v>
      </c>
      <c r="I21" s="85">
        <v>0.0616</v>
      </c>
      <c r="J21" s="86">
        <f t="shared" si="0"/>
        <v>2772000</v>
      </c>
      <c r="K21" s="72" t="s">
        <v>57</v>
      </c>
      <c r="Q21" s="57"/>
      <c r="R21" s="57"/>
      <c r="S21" s="57"/>
    </row>
    <row r="22" spans="1:19" ht="15">
      <c r="A22" s="68">
        <v>6</v>
      </c>
      <c r="B22" s="7" t="s">
        <v>58</v>
      </c>
      <c r="C22" s="7" t="s">
        <v>48</v>
      </c>
      <c r="D22" s="62" t="s">
        <v>47</v>
      </c>
      <c r="E22" s="62" t="s">
        <v>49</v>
      </c>
      <c r="F22" s="69">
        <v>41373</v>
      </c>
      <c r="G22" s="7">
        <v>10</v>
      </c>
      <c r="H22" s="70">
        <v>250000000</v>
      </c>
      <c r="I22" s="85">
        <v>0.0296</v>
      </c>
      <c r="J22" s="86">
        <f t="shared" si="0"/>
        <v>7400000</v>
      </c>
      <c r="K22" s="72"/>
      <c r="Q22" s="57"/>
      <c r="R22" s="57"/>
      <c r="S22" s="57"/>
    </row>
    <row r="23" spans="1:19" ht="15">
      <c r="A23" s="68">
        <v>7</v>
      </c>
      <c r="B23" s="7" t="s">
        <v>59</v>
      </c>
      <c r="C23" s="7" t="s">
        <v>48</v>
      </c>
      <c r="D23" s="62" t="s">
        <v>47</v>
      </c>
      <c r="E23" s="62" t="s">
        <v>49</v>
      </c>
      <c r="F23" s="69">
        <v>41373</v>
      </c>
      <c r="G23" s="7">
        <v>50</v>
      </c>
      <c r="H23" s="70">
        <v>200000000</v>
      </c>
      <c r="I23" s="85">
        <v>0.0401</v>
      </c>
      <c r="J23" s="86">
        <f t="shared" si="0"/>
        <v>8019999.999999999</v>
      </c>
      <c r="K23" s="72"/>
      <c r="Q23" s="57"/>
      <c r="R23" s="57"/>
      <c r="S23" s="57"/>
    </row>
    <row r="24" spans="1:19" ht="15">
      <c r="A24" s="68">
        <v>8</v>
      </c>
      <c r="B24" s="7" t="s">
        <v>60</v>
      </c>
      <c r="C24" s="7" t="s">
        <v>48</v>
      </c>
      <c r="D24" s="62" t="s">
        <v>47</v>
      </c>
      <c r="E24" s="62" t="s">
        <v>49</v>
      </c>
      <c r="F24" s="69">
        <v>41882</v>
      </c>
      <c r="G24" s="7">
        <v>30</v>
      </c>
      <c r="H24" s="70">
        <v>200000000</v>
      </c>
      <c r="I24" s="85">
        <v>0.0474</v>
      </c>
      <c r="J24" s="86">
        <f t="shared" si="0"/>
        <v>9480000</v>
      </c>
      <c r="K24" s="72"/>
      <c r="Q24" s="57"/>
      <c r="R24" s="57"/>
      <c r="S24" s="57"/>
    </row>
    <row r="25" spans="1:19" ht="15">
      <c r="A25" s="68">
        <v>9</v>
      </c>
      <c r="B25" s="7" t="s">
        <v>61</v>
      </c>
      <c r="C25" s="7" t="s">
        <v>48</v>
      </c>
      <c r="D25" s="62" t="s">
        <v>47</v>
      </c>
      <c r="E25" s="62" t="s">
        <v>49</v>
      </c>
      <c r="F25" s="69">
        <v>42185</v>
      </c>
      <c r="G25" s="7">
        <v>10</v>
      </c>
      <c r="H25" s="70">
        <v>300000000</v>
      </c>
      <c r="I25" s="85">
        <v>0.0417</v>
      </c>
      <c r="J25" s="86">
        <f t="shared" si="0"/>
        <v>12510000</v>
      </c>
      <c r="K25" s="72"/>
      <c r="Q25" s="57"/>
      <c r="R25" s="57"/>
      <c r="S25" s="57"/>
    </row>
    <row r="26" spans="1:19" ht="15">
      <c r="A26" s="68">
        <v>10</v>
      </c>
      <c r="B26" s="7" t="s">
        <v>62</v>
      </c>
      <c r="C26" s="7" t="s">
        <v>48</v>
      </c>
      <c r="D26" s="62" t="s">
        <v>47</v>
      </c>
      <c r="E26" s="62" t="s">
        <v>49</v>
      </c>
      <c r="F26" s="69">
        <v>42551</v>
      </c>
      <c r="G26" s="7">
        <v>30</v>
      </c>
      <c r="H26" s="70">
        <v>200000000</v>
      </c>
      <c r="I26" s="85">
        <v>0.0526</v>
      </c>
      <c r="J26" s="86">
        <f t="shared" si="0"/>
        <v>10520000</v>
      </c>
      <c r="K26" s="72"/>
      <c r="Q26" s="73"/>
      <c r="R26" s="73"/>
      <c r="S26" s="73"/>
    </row>
    <row r="27" spans="1:19" ht="15">
      <c r="A27" s="68">
        <v>11</v>
      </c>
      <c r="B27" s="7" t="s">
        <v>63</v>
      </c>
      <c r="C27" s="7" t="s">
        <v>48</v>
      </c>
      <c r="D27" s="62" t="s">
        <v>47</v>
      </c>
      <c r="E27" s="62" t="s">
        <v>49</v>
      </c>
      <c r="F27" s="69">
        <v>43008</v>
      </c>
      <c r="G27" s="7">
        <v>10</v>
      </c>
      <c r="H27" s="70">
        <v>200000000</v>
      </c>
      <c r="I27" s="85">
        <v>0.0472</v>
      </c>
      <c r="J27" s="86">
        <f t="shared" si="0"/>
        <v>9440000</v>
      </c>
      <c r="K27" s="72"/>
      <c r="Q27" s="57"/>
      <c r="R27" s="57"/>
      <c r="S27" s="57"/>
    </row>
    <row r="28" spans="1:11" ht="15">
      <c r="A28" s="68">
        <v>12</v>
      </c>
      <c r="B28" s="7" t="s">
        <v>64</v>
      </c>
      <c r="C28" s="7" t="s">
        <v>48</v>
      </c>
      <c r="D28" s="62" t="s">
        <v>47</v>
      </c>
      <c r="E28" s="62" t="s">
        <v>49</v>
      </c>
      <c r="F28" s="69">
        <v>43022</v>
      </c>
      <c r="G28" s="7">
        <v>10</v>
      </c>
      <c r="H28" s="70">
        <v>245057738.8</v>
      </c>
      <c r="I28" s="85">
        <v>0.0472</v>
      </c>
      <c r="J28" s="86">
        <f t="shared" si="0"/>
        <v>11566725.27136</v>
      </c>
      <c r="K28" s="72"/>
    </row>
    <row r="29" spans="1:11" ht="15">
      <c r="A29" s="68">
        <v>13</v>
      </c>
      <c r="B29" s="7" t="s">
        <v>65</v>
      </c>
      <c r="C29" s="7" t="s">
        <v>48</v>
      </c>
      <c r="D29" s="62" t="s">
        <v>47</v>
      </c>
      <c r="E29" s="62" t="s">
        <v>49</v>
      </c>
      <c r="F29" s="69">
        <v>43281</v>
      </c>
      <c r="G29" s="7">
        <v>30</v>
      </c>
      <c r="H29" s="70">
        <v>200000000</v>
      </c>
      <c r="I29" s="85">
        <v>0.0568</v>
      </c>
      <c r="J29" s="86">
        <f t="shared" si="0"/>
        <v>11360000</v>
      </c>
      <c r="K29" s="72"/>
    </row>
    <row r="30" spans="1:11" ht="15.75" thickBot="1">
      <c r="A30" s="74"/>
      <c r="B30" s="75"/>
      <c r="C30" s="76"/>
      <c r="D30" s="76"/>
      <c r="E30" s="76"/>
      <c r="F30" s="75"/>
      <c r="G30" s="76"/>
      <c r="H30" s="76"/>
      <c r="I30" s="76"/>
      <c r="J30" s="75"/>
      <c r="K30" s="72"/>
    </row>
    <row r="31" spans="1:11" ht="16.5" thickBot="1" thickTop="1">
      <c r="A31" s="77" t="s">
        <v>26</v>
      </c>
      <c r="B31" s="78"/>
      <c r="C31" s="79"/>
      <c r="D31" s="79"/>
      <c r="E31" s="79"/>
      <c r="F31" s="78"/>
      <c r="G31" s="79"/>
      <c r="H31" s="80">
        <f>SUM(H17:H29)</f>
        <v>2600115477.6000004</v>
      </c>
      <c r="I31" s="89">
        <f>IF(H31=0,"",J31/H31)</f>
        <v>0.0448681405183448</v>
      </c>
      <c r="J31" s="87">
        <f>SUM(J17:J29)</f>
        <v>116662346.61288</v>
      </c>
      <c r="K31" s="81"/>
    </row>
    <row r="33" ht="15">
      <c r="A33" s="82" t="s">
        <v>27</v>
      </c>
    </row>
    <row r="35" spans="1:2" ht="15">
      <c r="A35" s="83">
        <v>1</v>
      </c>
      <c r="B35" t="s">
        <v>44</v>
      </c>
    </row>
    <row r="36" spans="1:2" ht="15">
      <c r="A36" s="83">
        <v>2</v>
      </c>
      <c r="B36" t="s">
        <v>45</v>
      </c>
    </row>
    <row r="37" spans="1:2" ht="15">
      <c r="A37" s="83">
        <v>3</v>
      </c>
      <c r="B37" t="s">
        <v>46</v>
      </c>
    </row>
  </sheetData>
  <sheetProtection/>
  <mergeCells count="4">
    <mergeCell ref="A10:K10"/>
    <mergeCell ref="A11:K11"/>
    <mergeCell ref="L11:O11"/>
    <mergeCell ref="A13:K13"/>
  </mergeCells>
  <dataValidations count="4">
    <dataValidation type="list" allowBlank="1" showInputMessage="1" showErrorMessage="1" sqref="E14">
      <formula1>"2012,2013, 2014, 2015, 2016, 2017, 2018, 2019"</formula1>
    </dataValidation>
    <dataValidation type="list" allowBlank="1" showInputMessage="1" showErrorMessage="1" sqref="D17:D29">
      <formula1>"Affiliated, Third-Party"</formula1>
    </dataValidation>
    <dataValidation type="list" allowBlank="1" showInputMessage="1" showErrorMessage="1" sqref="E17:E29">
      <formula1>"Fixed Rate, Variable Rate"</formula1>
    </dataValidation>
    <dataValidation allowBlank="1" showInputMessage="1" showErrorMessage="1" promptTitle="Date Format" prompt="E.g:  &quot;August 1, 2011&quot;" sqref="K7"/>
  </dataValidations>
  <printOptions horizontalCentered="1"/>
  <pageMargins left="0.31496062992125984" right="0.2755905511811024" top="0.7480314960629921" bottom="0.7480314960629921" header="0.31496062992125984" footer="0.31496062992125984"/>
  <pageSetup fitToHeight="1" fitToWidth="1" horizontalDpi="600" verticalDpi="600" orientation="landscape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view="pageBreakPreview" zoomScale="90" zoomScaleSheetLayoutView="90" zoomScalePageLayoutView="0" workbookViewId="0" topLeftCell="A4">
      <selection activeCell="F19" sqref="F19"/>
    </sheetView>
  </sheetViews>
  <sheetFormatPr defaultColWidth="9.140625" defaultRowHeight="15"/>
  <cols>
    <col min="1" max="1" width="5.8515625" style="0" bestFit="1" customWidth="1"/>
    <col min="2" max="2" width="35.140625" style="0" customWidth="1"/>
    <col min="3" max="3" width="17.140625" style="0" customWidth="1"/>
    <col min="4" max="4" width="15.421875" style="0" bestFit="1" customWidth="1"/>
    <col min="5" max="5" width="14.00390625" style="0" customWidth="1"/>
    <col min="6" max="6" width="12.28125" style="0" customWidth="1"/>
    <col min="7" max="7" width="8.421875" style="0" customWidth="1"/>
    <col min="8" max="8" width="16.140625" style="0" bestFit="1" customWidth="1"/>
    <col min="9" max="9" width="8.28125" style="0" bestFit="1" customWidth="1"/>
    <col min="10" max="10" width="15.57421875" style="0" customWidth="1"/>
    <col min="11" max="11" width="18.140625" style="0" customWidth="1"/>
    <col min="12" max="12" width="1.421875" style="0" customWidth="1"/>
    <col min="13" max="13" width="3.57421875" style="0" customWidth="1"/>
    <col min="14" max="14" width="1.7109375" style="0" customWidth="1"/>
    <col min="15" max="15" width="14.00390625" style="0" customWidth="1"/>
    <col min="16" max="16" width="2.140625" style="0" customWidth="1"/>
  </cols>
  <sheetData>
    <row r="1" spans="10:11" ht="15">
      <c r="J1" s="57" t="s">
        <v>0</v>
      </c>
      <c r="K1" s="58">
        <f>EBNUMBER</f>
        <v>0</v>
      </c>
    </row>
    <row r="2" spans="10:11" ht="15">
      <c r="J2" s="57" t="s">
        <v>1</v>
      </c>
      <c r="K2" s="2"/>
    </row>
    <row r="3" spans="10:11" ht="15">
      <c r="J3" s="57" t="s">
        <v>2</v>
      </c>
      <c r="K3" s="2"/>
    </row>
    <row r="4" spans="10:11" ht="15">
      <c r="J4" s="57" t="s">
        <v>3</v>
      </c>
      <c r="K4" s="2"/>
    </row>
    <row r="5" spans="10:11" ht="15">
      <c r="J5" s="57" t="s">
        <v>4</v>
      </c>
      <c r="K5" s="3"/>
    </row>
    <row r="6" spans="10:11" ht="15">
      <c r="J6" s="59"/>
      <c r="K6" s="4"/>
    </row>
    <row r="7" spans="10:11" ht="15">
      <c r="J7" s="57" t="s">
        <v>5</v>
      </c>
      <c r="K7" s="3"/>
    </row>
    <row r="10" spans="1:15" ht="18">
      <c r="A10" s="122" t="s">
        <v>29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5"/>
      <c r="M10" s="5"/>
      <c r="N10" s="5"/>
      <c r="O10" s="5"/>
    </row>
    <row r="11" spans="1:15" ht="18">
      <c r="A11" s="122" t="s">
        <v>30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2:15" ht="9" customHeight="1">
      <c r="L12" s="60"/>
      <c r="M12" s="60"/>
      <c r="N12" s="60"/>
      <c r="O12" s="60"/>
    </row>
    <row r="13" spans="1:15" ht="28.5" customHeight="1">
      <c r="A13" s="123" t="s">
        <v>31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60"/>
      <c r="M13" s="60"/>
      <c r="N13" s="60"/>
      <c r="O13" s="60"/>
    </row>
    <row r="14" spans="4:5" ht="15.75">
      <c r="D14" s="61" t="s">
        <v>32</v>
      </c>
      <c r="E14" s="62">
        <v>2019</v>
      </c>
    </row>
    <row r="15" ht="16.5" customHeight="1" thickBot="1"/>
    <row r="16" spans="1:11" ht="45">
      <c r="A16" s="63" t="s">
        <v>33</v>
      </c>
      <c r="B16" s="64" t="s">
        <v>34</v>
      </c>
      <c r="C16" s="64" t="s">
        <v>35</v>
      </c>
      <c r="D16" s="65" t="s">
        <v>36</v>
      </c>
      <c r="E16" s="65" t="s">
        <v>37</v>
      </c>
      <c r="F16" s="64" t="s">
        <v>38</v>
      </c>
      <c r="G16" s="66" t="s">
        <v>39</v>
      </c>
      <c r="H16" s="66" t="s">
        <v>40</v>
      </c>
      <c r="I16" s="65" t="s">
        <v>41</v>
      </c>
      <c r="J16" s="65" t="s">
        <v>42</v>
      </c>
      <c r="K16" s="67" t="s">
        <v>43</v>
      </c>
    </row>
    <row r="17" spans="1:11" ht="15">
      <c r="A17" s="68">
        <v>1</v>
      </c>
      <c r="B17" s="7" t="s">
        <v>52</v>
      </c>
      <c r="C17" s="7" t="s">
        <v>48</v>
      </c>
      <c r="D17" s="62" t="s">
        <v>47</v>
      </c>
      <c r="E17" s="62" t="s">
        <v>49</v>
      </c>
      <c r="F17" s="69">
        <v>40318</v>
      </c>
      <c r="G17" s="7">
        <v>30</v>
      </c>
      <c r="H17" s="70">
        <v>200000000</v>
      </c>
      <c r="I17" s="85">
        <v>0.056</v>
      </c>
      <c r="J17" s="86">
        <f aca="true" t="shared" si="0" ref="J17:J30">H17*I17</f>
        <v>11200000</v>
      </c>
      <c r="K17" s="72"/>
    </row>
    <row r="18" spans="1:11" ht="15">
      <c r="A18" s="68">
        <v>2</v>
      </c>
      <c r="B18" s="7" t="s">
        <v>53</v>
      </c>
      <c r="C18" s="7" t="s">
        <v>48</v>
      </c>
      <c r="D18" s="62" t="s">
        <v>47</v>
      </c>
      <c r="E18" s="62" t="s">
        <v>49</v>
      </c>
      <c r="F18" s="69">
        <v>40865</v>
      </c>
      <c r="G18" s="7">
        <v>10</v>
      </c>
      <c r="H18" s="70">
        <v>300000000</v>
      </c>
      <c r="I18" s="85">
        <v>0.0359</v>
      </c>
      <c r="J18" s="86">
        <f t="shared" si="0"/>
        <v>10770000</v>
      </c>
      <c r="K18" s="72"/>
    </row>
    <row r="19" spans="1:11" ht="15">
      <c r="A19" s="68">
        <v>3</v>
      </c>
      <c r="B19" s="7" t="s">
        <v>54</v>
      </c>
      <c r="C19" s="7" t="s">
        <v>48</v>
      </c>
      <c r="D19" s="62" t="s">
        <v>47</v>
      </c>
      <c r="E19" s="62" t="s">
        <v>49</v>
      </c>
      <c r="F19" s="69">
        <v>40909</v>
      </c>
      <c r="G19" s="7">
        <v>10</v>
      </c>
      <c r="H19" s="70">
        <v>15000000</v>
      </c>
      <c r="I19" s="85">
        <v>0.0332</v>
      </c>
      <c r="J19" s="86">
        <f t="shared" si="0"/>
        <v>498000</v>
      </c>
      <c r="K19" s="72"/>
    </row>
    <row r="20" spans="1:11" ht="15">
      <c r="A20" s="68">
        <v>4</v>
      </c>
      <c r="B20" s="7" t="s">
        <v>55</v>
      </c>
      <c r="C20" s="7" t="s">
        <v>48</v>
      </c>
      <c r="D20" s="62" t="s">
        <v>47</v>
      </c>
      <c r="E20" s="62" t="s">
        <v>49</v>
      </c>
      <c r="F20" s="69">
        <v>40909</v>
      </c>
      <c r="G20" s="88" t="s">
        <v>56</v>
      </c>
      <c r="H20" s="70">
        <v>45000000</v>
      </c>
      <c r="I20" s="85">
        <v>0.0616</v>
      </c>
      <c r="J20" s="86">
        <f t="shared" si="0"/>
        <v>2772000</v>
      </c>
      <c r="K20" s="72" t="s">
        <v>57</v>
      </c>
    </row>
    <row r="21" spans="1:19" ht="15">
      <c r="A21" s="68">
        <v>5</v>
      </c>
      <c r="B21" s="7" t="s">
        <v>58</v>
      </c>
      <c r="C21" s="7" t="s">
        <v>48</v>
      </c>
      <c r="D21" s="62" t="s">
        <v>47</v>
      </c>
      <c r="E21" s="62" t="s">
        <v>49</v>
      </c>
      <c r="F21" s="69">
        <v>41373</v>
      </c>
      <c r="G21" s="7">
        <v>10</v>
      </c>
      <c r="H21" s="70">
        <v>250000000</v>
      </c>
      <c r="I21" s="85">
        <v>0.0296</v>
      </c>
      <c r="J21" s="86">
        <f t="shared" si="0"/>
        <v>7400000</v>
      </c>
      <c r="K21" s="72"/>
      <c r="Q21" s="57"/>
      <c r="R21" s="57"/>
      <c r="S21" s="57"/>
    </row>
    <row r="22" spans="1:19" ht="15">
      <c r="A22" s="68">
        <v>6</v>
      </c>
      <c r="B22" s="7" t="s">
        <v>59</v>
      </c>
      <c r="C22" s="7" t="s">
        <v>48</v>
      </c>
      <c r="D22" s="62" t="s">
        <v>47</v>
      </c>
      <c r="E22" s="62" t="s">
        <v>49</v>
      </c>
      <c r="F22" s="69">
        <v>41373</v>
      </c>
      <c r="G22" s="7">
        <v>50</v>
      </c>
      <c r="H22" s="70">
        <v>200000000</v>
      </c>
      <c r="I22" s="85">
        <v>0.0401</v>
      </c>
      <c r="J22" s="86">
        <f t="shared" si="0"/>
        <v>8019999.999999999</v>
      </c>
      <c r="K22" s="72"/>
      <c r="Q22" s="57"/>
      <c r="R22" s="57"/>
      <c r="S22" s="57"/>
    </row>
    <row r="23" spans="1:19" ht="15">
      <c r="A23" s="68">
        <v>7</v>
      </c>
      <c r="B23" s="7" t="s">
        <v>60</v>
      </c>
      <c r="C23" s="7" t="s">
        <v>48</v>
      </c>
      <c r="D23" s="62" t="s">
        <v>47</v>
      </c>
      <c r="E23" s="62" t="s">
        <v>49</v>
      </c>
      <c r="F23" s="69">
        <v>41882</v>
      </c>
      <c r="G23" s="7">
        <v>30</v>
      </c>
      <c r="H23" s="70">
        <v>200000000</v>
      </c>
      <c r="I23" s="85">
        <v>0.0474</v>
      </c>
      <c r="J23" s="86">
        <f t="shared" si="0"/>
        <v>9480000</v>
      </c>
      <c r="K23" s="72"/>
      <c r="Q23" s="57"/>
      <c r="R23" s="57"/>
      <c r="S23" s="57"/>
    </row>
    <row r="24" spans="1:19" ht="15">
      <c r="A24" s="68">
        <v>8</v>
      </c>
      <c r="B24" s="7" t="s">
        <v>61</v>
      </c>
      <c r="C24" s="7" t="s">
        <v>48</v>
      </c>
      <c r="D24" s="62" t="s">
        <v>47</v>
      </c>
      <c r="E24" s="62" t="s">
        <v>49</v>
      </c>
      <c r="F24" s="69">
        <v>42185</v>
      </c>
      <c r="G24" s="7">
        <v>10</v>
      </c>
      <c r="H24" s="70">
        <v>300000000</v>
      </c>
      <c r="I24" s="85">
        <v>0.0417</v>
      </c>
      <c r="J24" s="86">
        <f t="shared" si="0"/>
        <v>12510000</v>
      </c>
      <c r="K24" s="72"/>
      <c r="Q24" s="57"/>
      <c r="R24" s="57"/>
      <c r="S24" s="57"/>
    </row>
    <row r="25" spans="1:19" ht="15">
      <c r="A25" s="68">
        <v>9</v>
      </c>
      <c r="B25" s="7" t="s">
        <v>62</v>
      </c>
      <c r="C25" s="7" t="s">
        <v>48</v>
      </c>
      <c r="D25" s="62" t="s">
        <v>47</v>
      </c>
      <c r="E25" s="62" t="s">
        <v>49</v>
      </c>
      <c r="F25" s="69">
        <v>42551</v>
      </c>
      <c r="G25" s="7">
        <v>30</v>
      </c>
      <c r="H25" s="70">
        <v>200000000</v>
      </c>
      <c r="I25" s="85">
        <v>0.0526</v>
      </c>
      <c r="J25" s="86">
        <f t="shared" si="0"/>
        <v>10520000</v>
      </c>
      <c r="K25" s="72"/>
      <c r="Q25" s="57"/>
      <c r="R25" s="57"/>
      <c r="S25" s="57"/>
    </row>
    <row r="26" spans="1:19" ht="15">
      <c r="A26" s="68">
        <v>10</v>
      </c>
      <c r="B26" s="7" t="s">
        <v>63</v>
      </c>
      <c r="C26" s="7" t="s">
        <v>48</v>
      </c>
      <c r="D26" s="62" t="s">
        <v>47</v>
      </c>
      <c r="E26" s="62" t="s">
        <v>49</v>
      </c>
      <c r="F26" s="69">
        <v>43008</v>
      </c>
      <c r="G26" s="7">
        <v>10</v>
      </c>
      <c r="H26" s="70">
        <v>200000000</v>
      </c>
      <c r="I26" s="85">
        <v>0.0472</v>
      </c>
      <c r="J26" s="86">
        <f t="shared" si="0"/>
        <v>9440000</v>
      </c>
      <c r="K26" s="72"/>
      <c r="Q26" s="73"/>
      <c r="R26" s="73"/>
      <c r="S26" s="73"/>
    </row>
    <row r="27" spans="1:19" ht="15">
      <c r="A27" s="68">
        <v>11</v>
      </c>
      <c r="B27" s="7" t="s">
        <v>64</v>
      </c>
      <c r="C27" s="7" t="s">
        <v>48</v>
      </c>
      <c r="D27" s="62" t="s">
        <v>47</v>
      </c>
      <c r="E27" s="62" t="s">
        <v>49</v>
      </c>
      <c r="F27" s="69">
        <v>43022</v>
      </c>
      <c r="G27" s="7">
        <v>10</v>
      </c>
      <c r="H27" s="70">
        <v>245057738.8</v>
      </c>
      <c r="I27" s="85">
        <v>0.0472</v>
      </c>
      <c r="J27" s="86">
        <f t="shared" si="0"/>
        <v>11566725.27136</v>
      </c>
      <c r="K27" s="72"/>
      <c r="Q27" s="57"/>
      <c r="R27" s="57"/>
      <c r="S27" s="57"/>
    </row>
    <row r="28" spans="1:11" ht="15">
      <c r="A28" s="68">
        <v>12</v>
      </c>
      <c r="B28" s="7" t="s">
        <v>65</v>
      </c>
      <c r="C28" s="7" t="s">
        <v>48</v>
      </c>
      <c r="D28" s="62" t="s">
        <v>47</v>
      </c>
      <c r="E28" s="62" t="s">
        <v>49</v>
      </c>
      <c r="F28" s="69">
        <v>43281</v>
      </c>
      <c r="G28" s="7">
        <v>30</v>
      </c>
      <c r="H28" s="70">
        <v>200000000</v>
      </c>
      <c r="I28" s="85">
        <v>0.0568</v>
      </c>
      <c r="J28" s="86">
        <f t="shared" si="0"/>
        <v>11360000</v>
      </c>
      <c r="K28" s="72"/>
    </row>
    <row r="29" spans="1:11" ht="15">
      <c r="A29" s="68">
        <v>13</v>
      </c>
      <c r="B29" s="7" t="s">
        <v>66</v>
      </c>
      <c r="C29" s="7" t="s">
        <v>48</v>
      </c>
      <c r="D29" s="62" t="s">
        <v>47</v>
      </c>
      <c r="E29" s="62" t="s">
        <v>49</v>
      </c>
      <c r="F29" s="69">
        <v>43646</v>
      </c>
      <c r="G29" s="7">
        <v>10</v>
      </c>
      <c r="H29" s="70">
        <v>200000000</v>
      </c>
      <c r="I29" s="85">
        <v>0.0502</v>
      </c>
      <c r="J29" s="86">
        <f t="shared" si="0"/>
        <v>10040000</v>
      </c>
      <c r="K29" s="72"/>
    </row>
    <row r="30" spans="1:11" ht="15">
      <c r="A30" s="68">
        <v>14</v>
      </c>
      <c r="B30" s="7" t="s">
        <v>67</v>
      </c>
      <c r="C30" s="7" t="s">
        <v>48</v>
      </c>
      <c r="D30" s="62" t="s">
        <v>47</v>
      </c>
      <c r="E30" s="62" t="s">
        <v>49</v>
      </c>
      <c r="F30" s="69">
        <v>43750</v>
      </c>
      <c r="G30" s="7">
        <v>10</v>
      </c>
      <c r="H30" s="70">
        <v>245057738.8</v>
      </c>
      <c r="I30" s="85">
        <v>0.0502</v>
      </c>
      <c r="J30" s="86">
        <f t="shared" si="0"/>
        <v>12301898.487760002</v>
      </c>
      <c r="K30" s="72"/>
    </row>
    <row r="31" spans="1:11" ht="15.75" thickBot="1">
      <c r="A31" s="74"/>
      <c r="B31" s="75"/>
      <c r="C31" s="76"/>
      <c r="D31" s="76"/>
      <c r="E31" s="76"/>
      <c r="F31" s="75"/>
      <c r="G31" s="76"/>
      <c r="H31" s="76"/>
      <c r="I31" s="76"/>
      <c r="J31" s="75"/>
      <c r="K31" s="72"/>
    </row>
    <row r="32" spans="1:11" ht="16.5" thickBot="1" thickTop="1">
      <c r="A32" s="77" t="s">
        <v>26</v>
      </c>
      <c r="B32" s="78"/>
      <c r="C32" s="79"/>
      <c r="D32" s="79"/>
      <c r="E32" s="79"/>
      <c r="F32" s="78"/>
      <c r="G32" s="79"/>
      <c r="H32" s="80">
        <f>SUM(H17:H30)</f>
        <v>2800115477.6000004</v>
      </c>
      <c r="I32" s="89">
        <f>IF(H32=0,"",J32/H32)</f>
        <v>0.04566905357372108</v>
      </c>
      <c r="J32" s="87">
        <f>SUM(J17:J30)</f>
        <v>127878623.75912</v>
      </c>
      <c r="K32" s="81"/>
    </row>
    <row r="34" ht="15">
      <c r="A34" s="82" t="s">
        <v>27</v>
      </c>
    </row>
    <row r="36" spans="1:2" ht="15">
      <c r="A36" s="83">
        <v>1</v>
      </c>
      <c r="B36" t="s">
        <v>44</v>
      </c>
    </row>
    <row r="37" spans="1:2" ht="15">
      <c r="A37" s="83">
        <v>2</v>
      </c>
      <c r="B37" t="s">
        <v>45</v>
      </c>
    </row>
    <row r="38" spans="1:2" ht="15">
      <c r="A38" s="83">
        <v>3</v>
      </c>
      <c r="B38" t="s">
        <v>46</v>
      </c>
    </row>
  </sheetData>
  <sheetProtection/>
  <mergeCells count="4">
    <mergeCell ref="A10:K10"/>
    <mergeCell ref="A11:K11"/>
    <mergeCell ref="L11:O11"/>
    <mergeCell ref="A13:K13"/>
  </mergeCells>
  <dataValidations count="4">
    <dataValidation allowBlank="1" showInputMessage="1" showErrorMessage="1" promptTitle="Date Format" prompt="E.g:  &quot;August 1, 2011&quot;" sqref="K7"/>
    <dataValidation type="list" allowBlank="1" showInputMessage="1" showErrorMessage="1" sqref="E17:E30">
      <formula1>"Fixed Rate, Variable Rate"</formula1>
    </dataValidation>
    <dataValidation type="list" allowBlank="1" showInputMessage="1" showErrorMessage="1" sqref="D17:D30">
      <formula1>"Affiliated, Third-Party"</formula1>
    </dataValidation>
    <dataValidation type="list" allowBlank="1" showInputMessage="1" showErrorMessage="1" sqref="E14">
      <formula1>"2012,2013, 2014, 2015, 2016, 2017, 2018, 2019"</formula1>
    </dataValidation>
  </dataValidations>
  <printOptions horizontalCentered="1"/>
  <pageMargins left="0.31496062992125984" right="0.2755905511811024" top="0.7480314960629921" bottom="0.7480314960629921" header="0.31496062992125984" footer="0.31496062992125984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view="pageBreakPreview" zoomScale="60" zoomScalePageLayoutView="0" workbookViewId="0" topLeftCell="A7">
      <selection activeCell="A36" sqref="A36"/>
    </sheetView>
  </sheetViews>
  <sheetFormatPr defaultColWidth="2.8515625" defaultRowHeight="15"/>
  <cols>
    <col min="1" max="1" width="6.421875" style="8" customWidth="1"/>
    <col min="2" max="2" width="5.57421875" style="8" customWidth="1"/>
    <col min="3" max="3" width="16.57421875" style="8" customWidth="1"/>
    <col min="4" max="4" width="3.00390625" style="8" customWidth="1"/>
    <col min="5" max="5" width="11.140625" style="8" customWidth="1"/>
    <col min="6" max="6" width="1.421875" style="8" customWidth="1"/>
    <col min="7" max="7" width="3.421875" style="8" customWidth="1"/>
    <col min="8" max="8" width="1.421875" style="8" customWidth="1"/>
    <col min="9" max="9" width="15.7109375" style="8" customWidth="1"/>
    <col min="10" max="10" width="3.28125" style="8" customWidth="1"/>
    <col min="11" max="11" width="12.8515625" style="8" customWidth="1"/>
    <col min="12" max="12" width="1.421875" style="8" customWidth="1"/>
    <col min="13" max="13" width="3.57421875" style="8" customWidth="1"/>
    <col min="14" max="14" width="1.7109375" style="8" customWidth="1"/>
    <col min="15" max="15" width="14.00390625" style="8" customWidth="1"/>
    <col min="16" max="16" width="2.140625" style="8" customWidth="1"/>
    <col min="17" max="255" width="9.140625" style="8" customWidth="1"/>
    <col min="256" max="16384" width="2.8515625" style="8" customWidth="1"/>
  </cols>
  <sheetData>
    <row r="1" spans="11:15" ht="12.75">
      <c r="K1" s="1" t="s">
        <v>0</v>
      </c>
      <c r="O1" s="4">
        <f>EBNUMBER</f>
        <v>0</v>
      </c>
    </row>
    <row r="2" spans="11:15" ht="12.75">
      <c r="K2" s="1" t="s">
        <v>1</v>
      </c>
      <c r="O2" s="2"/>
    </row>
    <row r="3" spans="11:15" ht="12.75">
      <c r="K3" s="1" t="s">
        <v>2</v>
      </c>
      <c r="O3" s="2"/>
    </row>
    <row r="4" spans="11:15" ht="12.75">
      <c r="K4" s="1" t="s">
        <v>3</v>
      </c>
      <c r="O4" s="2"/>
    </row>
    <row r="5" spans="11:15" ht="12.75">
      <c r="K5" s="1" t="s">
        <v>4</v>
      </c>
      <c r="O5" s="3"/>
    </row>
    <row r="6" spans="11:15" ht="12.75">
      <c r="K6" s="1"/>
      <c r="O6" s="4"/>
    </row>
    <row r="7" spans="11:15" ht="12.75">
      <c r="K7" s="1" t="s">
        <v>5</v>
      </c>
      <c r="O7" s="3"/>
    </row>
    <row r="10" spans="3:15" ht="18">
      <c r="C10" s="119" t="s">
        <v>7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18">
      <c r="A11" s="9"/>
      <c r="B11" s="9"/>
      <c r="C11" s="120" t="s">
        <v>8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.75">
      <c r="A12" s="9"/>
      <c r="B12" s="9"/>
      <c r="C12" s="9"/>
      <c r="D12" s="9"/>
      <c r="E12" s="9"/>
      <c r="F12" s="9"/>
      <c r="G12" s="9"/>
      <c r="H12" s="9"/>
      <c r="J12" s="9"/>
      <c r="K12" s="9"/>
      <c r="L12" s="9"/>
      <c r="M12" s="9"/>
      <c r="N12" s="9"/>
      <c r="O12" s="9"/>
    </row>
    <row r="13" spans="1:15" ht="12.75">
      <c r="A13" s="121" t="s">
        <v>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</row>
    <row r="14" spans="1:15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1:256" ht="15">
      <c r="A15"/>
      <c r="D15"/>
      <c r="E15"/>
      <c r="F15"/>
      <c r="G15" s="6" t="s">
        <v>6</v>
      </c>
      <c r="H15" s="113" t="s">
        <v>71</v>
      </c>
      <c r="I15" s="113"/>
      <c r="J15" s="113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5" ht="13.5" customHeight="1">
      <c r="A16" s="9"/>
      <c r="B16" s="9"/>
      <c r="C16" s="9"/>
      <c r="D16" s="9"/>
      <c r="E16" s="9"/>
      <c r="F16" s="9"/>
      <c r="G16" s="9"/>
      <c r="H16" s="9"/>
      <c r="J16" s="9"/>
      <c r="K16" s="9"/>
      <c r="L16" s="9"/>
      <c r="M16" s="9"/>
      <c r="N16" s="9"/>
      <c r="O16" s="9"/>
    </row>
    <row r="17" spans="1:15" ht="17.25" customHeight="1">
      <c r="A17" s="117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18"/>
      <c r="B18" s="11"/>
      <c r="C18" s="12" t="s">
        <v>11</v>
      </c>
      <c r="D18" s="11"/>
      <c r="E18" s="114" t="s">
        <v>12</v>
      </c>
      <c r="F18" s="114"/>
      <c r="G18" s="114"/>
      <c r="H18" s="114"/>
      <c r="I18" s="114"/>
      <c r="J18" s="13"/>
      <c r="K18" s="12" t="s">
        <v>13</v>
      </c>
      <c r="L18" s="14"/>
      <c r="M18" s="11"/>
      <c r="N18" s="11"/>
      <c r="O18" s="12" t="s">
        <v>14</v>
      </c>
    </row>
    <row r="19" spans="1:15" ht="12.75">
      <c r="A19" s="15"/>
      <c r="B19" s="11"/>
      <c r="C19" s="11"/>
      <c r="D19" s="11"/>
      <c r="E19" s="11"/>
      <c r="F19" s="11"/>
      <c r="G19" s="11"/>
      <c r="H19" s="11"/>
      <c r="I19" s="16"/>
      <c r="J19" s="16"/>
      <c r="K19" s="11"/>
      <c r="L19" s="11"/>
      <c r="M19" s="11"/>
      <c r="N19" s="11"/>
      <c r="O19" s="11"/>
    </row>
    <row r="20" spans="1:16" ht="12.75">
      <c r="A20" s="17"/>
      <c r="B20" s="11"/>
      <c r="C20" s="11"/>
      <c r="D20" s="11"/>
      <c r="E20" s="18" t="s">
        <v>15</v>
      </c>
      <c r="F20" s="19"/>
      <c r="G20" s="19"/>
      <c r="H20" s="19"/>
      <c r="I20" s="18" t="s">
        <v>16</v>
      </c>
      <c r="J20" s="11"/>
      <c r="K20" s="18" t="s">
        <v>15</v>
      </c>
      <c r="L20" s="19"/>
      <c r="M20" s="11"/>
      <c r="N20" s="11"/>
      <c r="O20" s="16" t="s">
        <v>16</v>
      </c>
      <c r="P20" s="20"/>
    </row>
    <row r="21" spans="1:16" ht="12.75">
      <c r="A21" s="17"/>
      <c r="B21" s="11"/>
      <c r="C21" s="21" t="s">
        <v>17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0"/>
    </row>
    <row r="22" spans="1:16" ht="12.75">
      <c r="A22" s="17">
        <v>1</v>
      </c>
      <c r="B22" s="11"/>
      <c r="C22" s="22" t="s">
        <v>18</v>
      </c>
      <c r="D22" s="11"/>
      <c r="E22" s="23">
        <v>0.56</v>
      </c>
      <c r="F22" s="24"/>
      <c r="G22" s="25"/>
      <c r="H22" s="26"/>
      <c r="I22" s="27">
        <f>$I$31*E22</f>
        <v>0</v>
      </c>
      <c r="J22" s="11"/>
      <c r="K22" s="23"/>
      <c r="L22" s="24"/>
      <c r="M22" s="25"/>
      <c r="N22" s="26"/>
      <c r="O22" s="27">
        <f>K22*I22</f>
        <v>0</v>
      </c>
      <c r="P22" s="20"/>
    </row>
    <row r="23" spans="1:16" ht="12.75">
      <c r="A23" s="17">
        <v>2</v>
      </c>
      <c r="B23" s="11"/>
      <c r="C23" s="22" t="s">
        <v>19</v>
      </c>
      <c r="D23" s="11"/>
      <c r="E23" s="28">
        <v>0.04</v>
      </c>
      <c r="F23" s="24"/>
      <c r="G23" s="29" t="s">
        <v>20</v>
      </c>
      <c r="H23" s="29"/>
      <c r="I23" s="30">
        <f>$I$31*E23</f>
        <v>0</v>
      </c>
      <c r="J23" s="11"/>
      <c r="K23" s="28"/>
      <c r="L23" s="24"/>
      <c r="M23" s="25"/>
      <c r="N23" s="26"/>
      <c r="O23" s="30">
        <f>K23*I23</f>
        <v>0</v>
      </c>
      <c r="P23" s="20"/>
    </row>
    <row r="24" spans="1:16" ht="13.5" thickBot="1">
      <c r="A24" s="17">
        <v>3</v>
      </c>
      <c r="B24" s="11"/>
      <c r="C24" s="17" t="s">
        <v>21</v>
      </c>
      <c r="D24" s="11"/>
      <c r="E24" s="31">
        <f>SUM(E22:E23)</f>
        <v>0.6000000000000001</v>
      </c>
      <c r="F24" s="32"/>
      <c r="G24" s="31"/>
      <c r="H24" s="32"/>
      <c r="I24" s="33">
        <f>SUM(I22:I23)</f>
        <v>0</v>
      </c>
      <c r="J24" s="11"/>
      <c r="K24" s="34">
        <f>IF(E24=0,0,SUMPRODUCT(E22:E23,K22:K23)/E24)</f>
        <v>0</v>
      </c>
      <c r="L24" s="24"/>
      <c r="M24" s="35"/>
      <c r="N24" s="36"/>
      <c r="O24" s="33">
        <f>SUM(O22:O23)</f>
        <v>0</v>
      </c>
      <c r="P24" s="20"/>
    </row>
    <row r="25" spans="1:16" ht="13.5" thickTop="1">
      <c r="A25" s="17"/>
      <c r="B25" s="11"/>
      <c r="C25" s="11"/>
      <c r="D25" s="11"/>
      <c r="E25" s="37"/>
      <c r="F25" s="38"/>
      <c r="G25" s="37"/>
      <c r="H25" s="38"/>
      <c r="I25" s="39"/>
      <c r="J25" s="11"/>
      <c r="K25" s="40"/>
      <c r="L25" s="24"/>
      <c r="M25" s="36"/>
      <c r="N25" s="36"/>
      <c r="O25" s="39"/>
      <c r="P25" s="20"/>
    </row>
    <row r="26" spans="1:16" ht="12.75">
      <c r="A26" s="17"/>
      <c r="B26" s="11"/>
      <c r="C26" s="21" t="s">
        <v>22</v>
      </c>
      <c r="D26" s="11"/>
      <c r="E26" s="37"/>
      <c r="F26" s="38"/>
      <c r="G26" s="37"/>
      <c r="H26" s="38"/>
      <c r="I26" s="39"/>
      <c r="J26" s="11"/>
      <c r="K26" s="40"/>
      <c r="L26" s="24"/>
      <c r="M26" s="36"/>
      <c r="N26" s="36"/>
      <c r="O26" s="39"/>
      <c r="P26" s="20"/>
    </row>
    <row r="27" spans="1:16" ht="12.75">
      <c r="A27" s="41">
        <v>4</v>
      </c>
      <c r="B27" s="42"/>
      <c r="C27" s="43" t="s">
        <v>23</v>
      </c>
      <c r="D27" s="42"/>
      <c r="E27" s="44">
        <v>0.4</v>
      </c>
      <c r="F27" s="45"/>
      <c r="G27" s="25"/>
      <c r="H27" s="26"/>
      <c r="I27" s="46">
        <f>$I$31*E27</f>
        <v>0</v>
      </c>
      <c r="J27" s="42"/>
      <c r="K27" s="44"/>
      <c r="L27" s="45"/>
      <c r="M27" s="25"/>
      <c r="N27" s="26"/>
      <c r="O27" s="46">
        <f>K27*I27</f>
        <v>0</v>
      </c>
      <c r="P27" s="20"/>
    </row>
    <row r="28" spans="1:16" ht="12.75">
      <c r="A28" s="41">
        <v>5</v>
      </c>
      <c r="B28" s="42"/>
      <c r="C28" s="43" t="s">
        <v>24</v>
      </c>
      <c r="D28" s="42"/>
      <c r="E28" s="47">
        <v>0</v>
      </c>
      <c r="F28" s="45"/>
      <c r="G28" s="25"/>
      <c r="H28" s="26"/>
      <c r="I28" s="48">
        <f>$I$31*E28</f>
        <v>0</v>
      </c>
      <c r="J28" s="42"/>
      <c r="K28" s="47"/>
      <c r="L28" s="45"/>
      <c r="M28" s="25"/>
      <c r="N28" s="26"/>
      <c r="O28" s="48">
        <f>K28*I28</f>
        <v>0</v>
      </c>
      <c r="P28" s="20"/>
    </row>
    <row r="29" spans="1:16" ht="13.5" thickBot="1">
      <c r="A29" s="17">
        <v>6</v>
      </c>
      <c r="B29" s="11"/>
      <c r="C29" s="17" t="s">
        <v>25</v>
      </c>
      <c r="D29" s="11"/>
      <c r="E29" s="31">
        <f>SUM(E27:E28)</f>
        <v>0.4</v>
      </c>
      <c r="F29" s="31"/>
      <c r="G29" s="31"/>
      <c r="H29" s="32"/>
      <c r="I29" s="33">
        <f>SUM(I27:I28)</f>
        <v>0</v>
      </c>
      <c r="J29" s="11"/>
      <c r="K29" s="34">
        <f>IF(E29=0,0,SUMPRODUCT(E27:E28,K27:K28)/E29)</f>
        <v>0</v>
      </c>
      <c r="L29" s="24"/>
      <c r="M29" s="36"/>
      <c r="N29" s="36"/>
      <c r="O29" s="33">
        <f>SUM(O27:O28)</f>
        <v>0</v>
      </c>
      <c r="P29" s="20"/>
    </row>
    <row r="30" spans="1:16" ht="13.5" customHeight="1" thickTop="1">
      <c r="A30" s="17"/>
      <c r="B30" s="11"/>
      <c r="C30" s="11"/>
      <c r="D30" s="11"/>
      <c r="E30" s="11"/>
      <c r="F30" s="11"/>
      <c r="G30" s="11"/>
      <c r="H30" s="11"/>
      <c r="I30" s="39"/>
      <c r="J30" s="11"/>
      <c r="K30" s="40"/>
      <c r="L30" s="40"/>
      <c r="M30" s="36"/>
      <c r="N30" s="36"/>
      <c r="O30" s="39"/>
      <c r="P30" s="20"/>
    </row>
    <row r="31" spans="1:16" ht="17.25" customHeight="1" thickBot="1">
      <c r="A31" s="17">
        <v>7</v>
      </c>
      <c r="B31" s="11"/>
      <c r="C31" s="21" t="s">
        <v>26</v>
      </c>
      <c r="D31" s="11"/>
      <c r="E31" s="49">
        <v>1</v>
      </c>
      <c r="F31" s="49"/>
      <c r="G31" s="50"/>
      <c r="H31" s="50"/>
      <c r="I31" s="51"/>
      <c r="J31" s="11"/>
      <c r="K31" s="52">
        <f>(K24*E24)+(K29*E29)</f>
        <v>0</v>
      </c>
      <c r="L31" s="40"/>
      <c r="M31" s="11"/>
      <c r="N31" s="11"/>
      <c r="O31" s="53">
        <f>O24+O29</f>
        <v>0</v>
      </c>
      <c r="P31" s="20"/>
    </row>
    <row r="32" spans="1:16" ht="13.5" thickTop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0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0"/>
    </row>
    <row r="34" spans="1:15" ht="12.75">
      <c r="A34" s="115" t="s">
        <v>27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  <row r="35" spans="1:15" ht="12.75">
      <c r="A35" s="54" t="s">
        <v>20</v>
      </c>
      <c r="B35" s="9"/>
      <c r="C35" s="116" t="s">
        <v>28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1:15" ht="12.75">
      <c r="A36" s="55"/>
      <c r="B36" s="9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</row>
    <row r="37" spans="1:15" ht="12.75">
      <c r="A37" s="55"/>
      <c r="B37" s="9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</row>
    <row r="38" spans="1:15" ht="12.75">
      <c r="A38" s="55"/>
      <c r="B38" s="9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</row>
    <row r="39" spans="1:15" ht="12.75">
      <c r="A39" s="55"/>
      <c r="B39" s="9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</row>
    <row r="40" spans="1:15" ht="12.75">
      <c r="A40" s="55"/>
      <c r="B40" s="9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1:15" ht="12.75">
      <c r="A41" s="55"/>
      <c r="B41" s="9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ht="18" customHeight="1"/>
    <row r="43" ht="15" customHeight="1"/>
    <row r="44" ht="18">
      <c r="C44" s="56"/>
    </row>
    <row r="47" ht="27" customHeight="1"/>
    <row r="50" ht="51.75" customHeight="1"/>
    <row r="53" ht="38.25" customHeight="1"/>
  </sheetData>
  <sheetProtection/>
  <mergeCells count="14">
    <mergeCell ref="C40:O40"/>
    <mergeCell ref="C41:O41"/>
    <mergeCell ref="A34:O34"/>
    <mergeCell ref="C35:O35"/>
    <mergeCell ref="C36:O36"/>
    <mergeCell ref="C37:O37"/>
    <mergeCell ref="C38:O38"/>
    <mergeCell ref="C39:O39"/>
    <mergeCell ref="C10:O10"/>
    <mergeCell ref="C11:O11"/>
    <mergeCell ref="A13:O13"/>
    <mergeCell ref="H15:J15"/>
    <mergeCell ref="A17:A18"/>
    <mergeCell ref="E18:I18"/>
  </mergeCells>
  <dataValidations count="1">
    <dataValidation allowBlank="1" showInputMessage="1" showErrorMessage="1" promptTitle="Date Format" prompt="E.g:  &quot;August 1, 2011&quot;" sqref="O7"/>
  </dataValidations>
  <printOptions/>
  <pageMargins left="0.31496062992125984" right="0.2755905511811024" top="0.7480314960629921" bottom="0.7480314960629921" header="0.31496062992125984" footer="0.31496062992125984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view="pageBreakPreview" zoomScale="60" zoomScalePageLayoutView="0" workbookViewId="0" topLeftCell="A7">
      <selection activeCell="O32" sqref="O32"/>
    </sheetView>
  </sheetViews>
  <sheetFormatPr defaultColWidth="2.8515625" defaultRowHeight="15"/>
  <cols>
    <col min="1" max="1" width="6.421875" style="8" customWidth="1"/>
    <col min="2" max="2" width="5.57421875" style="8" customWidth="1"/>
    <col min="3" max="3" width="16.57421875" style="8" customWidth="1"/>
    <col min="4" max="4" width="3.00390625" style="8" customWidth="1"/>
    <col min="5" max="5" width="11.140625" style="8" customWidth="1"/>
    <col min="6" max="6" width="1.421875" style="8" customWidth="1"/>
    <col min="7" max="7" width="3.421875" style="8" customWidth="1"/>
    <col min="8" max="8" width="1.421875" style="8" customWidth="1"/>
    <col min="9" max="9" width="15.7109375" style="8" customWidth="1"/>
    <col min="10" max="10" width="3.28125" style="8" customWidth="1"/>
    <col min="11" max="11" width="12.8515625" style="8" customWidth="1"/>
    <col min="12" max="12" width="1.421875" style="8" customWidth="1"/>
    <col min="13" max="13" width="3.57421875" style="8" customWidth="1"/>
    <col min="14" max="14" width="1.7109375" style="8" customWidth="1"/>
    <col min="15" max="15" width="14.00390625" style="8" customWidth="1"/>
    <col min="16" max="16" width="2.140625" style="8" customWidth="1"/>
    <col min="17" max="255" width="9.140625" style="8" customWidth="1"/>
    <col min="256" max="16384" width="2.8515625" style="8" customWidth="1"/>
  </cols>
  <sheetData>
    <row r="1" spans="11:15" ht="12.75">
      <c r="K1" s="1" t="s">
        <v>0</v>
      </c>
      <c r="O1" s="4">
        <f>EBNUMBER</f>
        <v>0</v>
      </c>
    </row>
    <row r="2" spans="11:15" ht="12.75">
      <c r="K2" s="1" t="s">
        <v>1</v>
      </c>
      <c r="O2" s="2"/>
    </row>
    <row r="3" spans="11:15" ht="12.75">
      <c r="K3" s="1" t="s">
        <v>2</v>
      </c>
      <c r="O3" s="2"/>
    </row>
    <row r="4" spans="11:15" ht="12.75">
      <c r="K4" s="1" t="s">
        <v>3</v>
      </c>
      <c r="O4" s="2"/>
    </row>
    <row r="5" spans="11:15" ht="12.75">
      <c r="K5" s="1" t="s">
        <v>4</v>
      </c>
      <c r="O5" s="3"/>
    </row>
    <row r="6" spans="11:15" ht="12.75">
      <c r="K6" s="1"/>
      <c r="O6" s="4"/>
    </row>
    <row r="7" spans="11:15" ht="12.75">
      <c r="K7" s="1" t="s">
        <v>5</v>
      </c>
      <c r="O7" s="3"/>
    </row>
    <row r="10" spans="3:15" ht="18">
      <c r="C10" s="119" t="s">
        <v>7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18">
      <c r="A11" s="9"/>
      <c r="B11" s="9"/>
      <c r="C11" s="120" t="s">
        <v>8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.75">
      <c r="A12" s="9"/>
      <c r="B12" s="9"/>
      <c r="C12" s="9"/>
      <c r="D12" s="9"/>
      <c r="E12" s="9"/>
      <c r="F12" s="9"/>
      <c r="G12" s="9"/>
      <c r="H12" s="9"/>
      <c r="J12" s="9"/>
      <c r="K12" s="9"/>
      <c r="L12" s="9"/>
      <c r="M12" s="9"/>
      <c r="N12" s="9"/>
      <c r="O12" s="9"/>
    </row>
    <row r="13" spans="1:15" ht="12.75">
      <c r="A13" s="121" t="s">
        <v>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</row>
    <row r="14" spans="1:15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1:256" ht="15">
      <c r="A15"/>
      <c r="D15"/>
      <c r="E15"/>
      <c r="F15"/>
      <c r="G15" s="6" t="s">
        <v>6</v>
      </c>
      <c r="H15" s="113" t="s">
        <v>68</v>
      </c>
      <c r="I15" s="113"/>
      <c r="J15" s="113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5" ht="13.5" customHeight="1">
      <c r="A16" s="9"/>
      <c r="B16" s="9"/>
      <c r="C16" s="9"/>
      <c r="D16" s="9"/>
      <c r="E16" s="9"/>
      <c r="F16" s="9"/>
      <c r="G16" s="9"/>
      <c r="H16" s="9"/>
      <c r="J16" s="9"/>
      <c r="K16" s="9"/>
      <c r="L16" s="9"/>
      <c r="M16" s="9"/>
      <c r="N16" s="9"/>
      <c r="O16" s="9"/>
    </row>
    <row r="17" spans="1:15" ht="17.25" customHeight="1">
      <c r="A17" s="117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18"/>
      <c r="B18" s="11"/>
      <c r="C18" s="12" t="s">
        <v>11</v>
      </c>
      <c r="D18" s="11"/>
      <c r="E18" s="114" t="s">
        <v>12</v>
      </c>
      <c r="F18" s="114"/>
      <c r="G18" s="114"/>
      <c r="H18" s="114"/>
      <c r="I18" s="114"/>
      <c r="J18" s="13"/>
      <c r="K18" s="12" t="s">
        <v>13</v>
      </c>
      <c r="L18" s="14"/>
      <c r="M18" s="11"/>
      <c r="N18" s="11"/>
      <c r="O18" s="12" t="s">
        <v>14</v>
      </c>
    </row>
    <row r="19" spans="1:15" ht="12.75">
      <c r="A19" s="15"/>
      <c r="B19" s="11"/>
      <c r="C19" s="11"/>
      <c r="D19" s="11"/>
      <c r="E19" s="11"/>
      <c r="F19" s="11"/>
      <c r="G19" s="11"/>
      <c r="H19" s="11"/>
      <c r="I19" s="16"/>
      <c r="J19" s="16"/>
      <c r="K19" s="11"/>
      <c r="L19" s="11"/>
      <c r="M19" s="11"/>
      <c r="N19" s="11"/>
      <c r="O19" s="11"/>
    </row>
    <row r="20" spans="1:16" ht="12.75">
      <c r="A20" s="17"/>
      <c r="B20" s="11"/>
      <c r="C20" s="11"/>
      <c r="D20" s="11"/>
      <c r="E20" s="18" t="s">
        <v>15</v>
      </c>
      <c r="F20" s="19"/>
      <c r="G20" s="19"/>
      <c r="H20" s="19"/>
      <c r="I20" s="18" t="s">
        <v>16</v>
      </c>
      <c r="J20" s="11"/>
      <c r="K20" s="18" t="s">
        <v>15</v>
      </c>
      <c r="L20" s="19"/>
      <c r="M20" s="11"/>
      <c r="N20" s="11"/>
      <c r="O20" s="16" t="s">
        <v>16</v>
      </c>
      <c r="P20" s="20"/>
    </row>
    <row r="21" spans="1:16" ht="12.75">
      <c r="A21" s="17"/>
      <c r="B21" s="11"/>
      <c r="C21" s="21" t="s">
        <v>17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0"/>
    </row>
    <row r="22" spans="1:16" ht="12.75">
      <c r="A22" s="17">
        <v>1</v>
      </c>
      <c r="B22" s="11"/>
      <c r="C22" s="22" t="s">
        <v>18</v>
      </c>
      <c r="D22" s="11"/>
      <c r="E22" s="23">
        <v>0.56</v>
      </c>
      <c r="F22" s="24"/>
      <c r="G22" s="25"/>
      <c r="H22" s="26"/>
      <c r="I22" s="27">
        <f>$I$31*E22</f>
        <v>0</v>
      </c>
      <c r="J22" s="11"/>
      <c r="K22" s="23"/>
      <c r="L22" s="24"/>
      <c r="M22" s="25"/>
      <c r="N22" s="26"/>
      <c r="O22" s="27">
        <f>K22*I22</f>
        <v>0</v>
      </c>
      <c r="P22" s="20"/>
    </row>
    <row r="23" spans="1:16" ht="12.75">
      <c r="A23" s="17">
        <v>2</v>
      </c>
      <c r="B23" s="11"/>
      <c r="C23" s="22" t="s">
        <v>19</v>
      </c>
      <c r="D23" s="11"/>
      <c r="E23" s="28">
        <v>0.04</v>
      </c>
      <c r="F23" s="24"/>
      <c r="G23" s="29" t="s">
        <v>20</v>
      </c>
      <c r="H23" s="29"/>
      <c r="I23" s="30">
        <f>$I$31*E23</f>
        <v>0</v>
      </c>
      <c r="J23" s="11"/>
      <c r="K23" s="28"/>
      <c r="L23" s="24"/>
      <c r="M23" s="25"/>
      <c r="N23" s="26"/>
      <c r="O23" s="30">
        <f>K23*I23</f>
        <v>0</v>
      </c>
      <c r="P23" s="20"/>
    </row>
    <row r="24" spans="1:16" ht="13.5" thickBot="1">
      <c r="A24" s="17">
        <v>3</v>
      </c>
      <c r="B24" s="11"/>
      <c r="C24" s="17" t="s">
        <v>21</v>
      </c>
      <c r="D24" s="11"/>
      <c r="E24" s="31">
        <f>SUM(E22:E23)</f>
        <v>0.6000000000000001</v>
      </c>
      <c r="F24" s="32"/>
      <c r="G24" s="31"/>
      <c r="H24" s="32"/>
      <c r="I24" s="33">
        <f>SUM(I22:I23)</f>
        <v>0</v>
      </c>
      <c r="J24" s="11"/>
      <c r="K24" s="34">
        <f>IF(E24=0,0,SUMPRODUCT(E22:E23,K22:K23)/E24)</f>
        <v>0</v>
      </c>
      <c r="L24" s="24"/>
      <c r="M24" s="35"/>
      <c r="N24" s="36"/>
      <c r="O24" s="33">
        <f>SUM(O22:O23)</f>
        <v>0</v>
      </c>
      <c r="P24" s="20"/>
    </row>
    <row r="25" spans="1:16" ht="13.5" thickTop="1">
      <c r="A25" s="17"/>
      <c r="B25" s="11"/>
      <c r="C25" s="11"/>
      <c r="D25" s="11"/>
      <c r="E25" s="37"/>
      <c r="F25" s="38"/>
      <c r="G25" s="37"/>
      <c r="H25" s="38"/>
      <c r="I25" s="39"/>
      <c r="J25" s="11"/>
      <c r="K25" s="40"/>
      <c r="L25" s="24"/>
      <c r="M25" s="36"/>
      <c r="N25" s="36"/>
      <c r="O25" s="39"/>
      <c r="P25" s="20"/>
    </row>
    <row r="26" spans="1:16" ht="12.75">
      <c r="A26" s="17"/>
      <c r="B26" s="11"/>
      <c r="C26" s="21" t="s">
        <v>22</v>
      </c>
      <c r="D26" s="11"/>
      <c r="E26" s="37"/>
      <c r="F26" s="38"/>
      <c r="G26" s="37"/>
      <c r="H26" s="38"/>
      <c r="I26" s="39"/>
      <c r="J26" s="11"/>
      <c r="K26" s="40"/>
      <c r="L26" s="24"/>
      <c r="M26" s="36"/>
      <c r="N26" s="36"/>
      <c r="O26" s="39"/>
      <c r="P26" s="20"/>
    </row>
    <row r="27" spans="1:16" ht="12.75">
      <c r="A27" s="41">
        <v>4</v>
      </c>
      <c r="B27" s="42"/>
      <c r="C27" s="43" t="s">
        <v>23</v>
      </c>
      <c r="D27" s="42"/>
      <c r="E27" s="44">
        <v>0.4</v>
      </c>
      <c r="F27" s="45"/>
      <c r="G27" s="25"/>
      <c r="H27" s="26"/>
      <c r="I27" s="46">
        <f>$I$31*E27</f>
        <v>0</v>
      </c>
      <c r="J27" s="42"/>
      <c r="K27" s="44"/>
      <c r="L27" s="45"/>
      <c r="M27" s="25"/>
      <c r="N27" s="26"/>
      <c r="O27" s="46">
        <f>K27*I27</f>
        <v>0</v>
      </c>
      <c r="P27" s="20"/>
    </row>
    <row r="28" spans="1:16" ht="12.75">
      <c r="A28" s="41">
        <v>5</v>
      </c>
      <c r="B28" s="42"/>
      <c r="C28" s="43" t="s">
        <v>24</v>
      </c>
      <c r="D28" s="42"/>
      <c r="E28" s="47">
        <v>0</v>
      </c>
      <c r="F28" s="45"/>
      <c r="G28" s="25"/>
      <c r="H28" s="26"/>
      <c r="I28" s="48">
        <f>$I$31*E28</f>
        <v>0</v>
      </c>
      <c r="J28" s="42"/>
      <c r="K28" s="47"/>
      <c r="L28" s="45"/>
      <c r="M28" s="25"/>
      <c r="N28" s="26"/>
      <c r="O28" s="48">
        <f>K28*I28</f>
        <v>0</v>
      </c>
      <c r="P28" s="20"/>
    </row>
    <row r="29" spans="1:16" ht="13.5" thickBot="1">
      <c r="A29" s="17">
        <v>6</v>
      </c>
      <c r="B29" s="11"/>
      <c r="C29" s="17" t="s">
        <v>25</v>
      </c>
      <c r="D29" s="11"/>
      <c r="E29" s="31">
        <f>SUM(E27:E28)</f>
        <v>0.4</v>
      </c>
      <c r="F29" s="31"/>
      <c r="G29" s="31"/>
      <c r="H29" s="32"/>
      <c r="I29" s="33">
        <f>SUM(I27:I28)</f>
        <v>0</v>
      </c>
      <c r="J29" s="11"/>
      <c r="K29" s="34">
        <f>IF(E29=0,0,SUMPRODUCT(E27:E28,K27:K28)/E29)</f>
        <v>0</v>
      </c>
      <c r="L29" s="24"/>
      <c r="M29" s="36"/>
      <c r="N29" s="36"/>
      <c r="O29" s="33">
        <f>SUM(O27:O28)</f>
        <v>0</v>
      </c>
      <c r="P29" s="20"/>
    </row>
    <row r="30" spans="1:16" ht="13.5" customHeight="1" thickTop="1">
      <c r="A30" s="17"/>
      <c r="B30" s="11"/>
      <c r="C30" s="11"/>
      <c r="D30" s="11"/>
      <c r="E30" s="11"/>
      <c r="F30" s="11"/>
      <c r="G30" s="11"/>
      <c r="H30" s="11"/>
      <c r="I30" s="39"/>
      <c r="J30" s="11"/>
      <c r="K30" s="40"/>
      <c r="L30" s="40"/>
      <c r="M30" s="36"/>
      <c r="N30" s="36"/>
      <c r="O30" s="39"/>
      <c r="P30" s="20"/>
    </row>
    <row r="31" spans="1:16" ht="17.25" customHeight="1" thickBot="1">
      <c r="A31" s="17">
        <v>7</v>
      </c>
      <c r="B31" s="11"/>
      <c r="C31" s="21" t="s">
        <v>26</v>
      </c>
      <c r="D31" s="11"/>
      <c r="E31" s="49">
        <v>1</v>
      </c>
      <c r="F31" s="49"/>
      <c r="G31" s="50"/>
      <c r="H31" s="50"/>
      <c r="I31" s="51"/>
      <c r="J31" s="11"/>
      <c r="K31" s="52">
        <f>(K24*E24)+(K29*E29)</f>
        <v>0</v>
      </c>
      <c r="L31" s="40"/>
      <c r="M31" s="11"/>
      <c r="N31" s="11"/>
      <c r="O31" s="53">
        <f>O24+O29</f>
        <v>0</v>
      </c>
      <c r="P31" s="20"/>
    </row>
    <row r="32" spans="1:16" ht="13.5" thickTop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0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0"/>
    </row>
    <row r="34" spans="1:15" ht="12.75">
      <c r="A34" s="115" t="s">
        <v>27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  <row r="35" spans="1:15" ht="12.75">
      <c r="A35" s="54" t="s">
        <v>20</v>
      </c>
      <c r="B35" s="9"/>
      <c r="C35" s="116" t="s">
        <v>28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1:15" ht="12.75">
      <c r="A36" s="55"/>
      <c r="B36" s="9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</row>
    <row r="37" spans="1:15" ht="12.75">
      <c r="A37" s="55"/>
      <c r="B37" s="9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</row>
    <row r="38" spans="1:15" ht="12.75">
      <c r="A38" s="55"/>
      <c r="B38" s="9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</row>
    <row r="39" spans="1:15" ht="12.75">
      <c r="A39" s="55"/>
      <c r="B39" s="9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</row>
    <row r="40" spans="1:15" ht="12.75">
      <c r="A40" s="55"/>
      <c r="B40" s="9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1:15" ht="12.75">
      <c r="A41" s="55"/>
      <c r="B41" s="9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ht="18" customHeight="1"/>
    <row r="43" ht="15" customHeight="1"/>
    <row r="44" ht="18">
      <c r="C44" s="56"/>
    </row>
    <row r="47" ht="27" customHeight="1"/>
    <row r="50" ht="51.75" customHeight="1"/>
    <row r="53" ht="38.25" customHeight="1"/>
  </sheetData>
  <sheetProtection/>
  <mergeCells count="14">
    <mergeCell ref="C40:O40"/>
    <mergeCell ref="C41:O41"/>
    <mergeCell ref="A34:O34"/>
    <mergeCell ref="C35:O35"/>
    <mergeCell ref="C36:O36"/>
    <mergeCell ref="C37:O37"/>
    <mergeCell ref="C38:O38"/>
    <mergeCell ref="C39:O39"/>
    <mergeCell ref="C10:O10"/>
    <mergeCell ref="C11:O11"/>
    <mergeCell ref="A13:O13"/>
    <mergeCell ref="H15:J15"/>
    <mergeCell ref="A17:A18"/>
    <mergeCell ref="E18:I18"/>
  </mergeCells>
  <dataValidations count="1">
    <dataValidation allowBlank="1" showInputMessage="1" showErrorMessage="1" promptTitle="Date Format" prompt="E.g:  &quot;August 1, 2011&quot;" sqref="O7"/>
  </dataValidations>
  <printOptions/>
  <pageMargins left="0.31496062992125984" right="0.2755905511811024" top="0.7480314960629921" bottom="0.7480314960629921" header="0.31496062992125984" footer="0.31496062992125984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view="pageBreakPreview" zoomScale="60" zoomScalePageLayoutView="0" workbookViewId="0" topLeftCell="A7">
      <selection activeCell="O32" sqref="O32"/>
    </sheetView>
  </sheetViews>
  <sheetFormatPr defaultColWidth="2.8515625" defaultRowHeight="15"/>
  <cols>
    <col min="1" max="1" width="6.421875" style="8" customWidth="1"/>
    <col min="2" max="2" width="5.57421875" style="8" customWidth="1"/>
    <col min="3" max="3" width="16.57421875" style="8" customWidth="1"/>
    <col min="4" max="4" width="3.00390625" style="8" customWidth="1"/>
    <col min="5" max="5" width="11.140625" style="8" customWidth="1"/>
    <col min="6" max="6" width="1.421875" style="8" customWidth="1"/>
    <col min="7" max="7" width="3.421875" style="8" customWidth="1"/>
    <col min="8" max="8" width="1.421875" style="8" customWidth="1"/>
    <col min="9" max="9" width="15.7109375" style="8" customWidth="1"/>
    <col min="10" max="10" width="3.28125" style="8" customWidth="1"/>
    <col min="11" max="11" width="12.8515625" style="8" customWidth="1"/>
    <col min="12" max="12" width="1.421875" style="8" customWidth="1"/>
    <col min="13" max="13" width="3.57421875" style="8" customWidth="1"/>
    <col min="14" max="14" width="1.7109375" style="8" customWidth="1"/>
    <col min="15" max="15" width="14.00390625" style="8" customWidth="1"/>
    <col min="16" max="16" width="2.140625" style="8" customWidth="1"/>
    <col min="17" max="255" width="9.140625" style="8" customWidth="1"/>
    <col min="256" max="16384" width="2.8515625" style="8" customWidth="1"/>
  </cols>
  <sheetData>
    <row r="1" spans="11:15" ht="12.75">
      <c r="K1" s="1" t="s">
        <v>0</v>
      </c>
      <c r="O1" s="4">
        <f>EBNUMBER</f>
        <v>0</v>
      </c>
    </row>
    <row r="2" spans="11:15" ht="12.75">
      <c r="K2" s="1" t="s">
        <v>1</v>
      </c>
      <c r="O2" s="2"/>
    </row>
    <row r="3" spans="11:15" ht="12.75">
      <c r="K3" s="1" t="s">
        <v>2</v>
      </c>
      <c r="O3" s="2"/>
    </row>
    <row r="4" spans="11:15" ht="12.75">
      <c r="K4" s="1" t="s">
        <v>3</v>
      </c>
      <c r="O4" s="2"/>
    </row>
    <row r="5" spans="11:15" ht="12.75">
      <c r="K5" s="1" t="s">
        <v>4</v>
      </c>
      <c r="O5" s="3"/>
    </row>
    <row r="6" spans="11:15" ht="12.75">
      <c r="K6" s="1"/>
      <c r="O6" s="4"/>
    </row>
    <row r="7" spans="11:15" ht="12.75">
      <c r="K7" s="1" t="s">
        <v>5</v>
      </c>
      <c r="O7" s="3"/>
    </row>
    <row r="10" spans="3:15" ht="18">
      <c r="C10" s="119" t="s">
        <v>7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18">
      <c r="A11" s="9"/>
      <c r="B11" s="9"/>
      <c r="C11" s="120" t="s">
        <v>8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.75">
      <c r="A12" s="9"/>
      <c r="B12" s="9"/>
      <c r="C12" s="9"/>
      <c r="D12" s="9"/>
      <c r="E12" s="9"/>
      <c r="F12" s="9"/>
      <c r="G12" s="9"/>
      <c r="H12" s="9"/>
      <c r="J12" s="9"/>
      <c r="K12" s="9"/>
      <c r="L12" s="9"/>
      <c r="M12" s="9"/>
      <c r="N12" s="9"/>
      <c r="O12" s="9"/>
    </row>
    <row r="13" spans="1:15" ht="12.75">
      <c r="A13" s="121" t="s">
        <v>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</row>
    <row r="14" spans="1:15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1:256" ht="15">
      <c r="A15"/>
      <c r="D15"/>
      <c r="E15"/>
      <c r="F15"/>
      <c r="G15" s="6" t="s">
        <v>6</v>
      </c>
      <c r="H15" s="113" t="s">
        <v>69</v>
      </c>
      <c r="I15" s="113"/>
      <c r="J15" s="113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5" ht="13.5" customHeight="1">
      <c r="A16" s="9"/>
      <c r="B16" s="9"/>
      <c r="C16" s="9"/>
      <c r="D16" s="9"/>
      <c r="E16" s="9"/>
      <c r="F16" s="9"/>
      <c r="G16" s="9"/>
      <c r="H16" s="9"/>
      <c r="J16" s="9"/>
      <c r="K16" s="9"/>
      <c r="L16" s="9"/>
      <c r="M16" s="9"/>
      <c r="N16" s="9"/>
      <c r="O16" s="9"/>
    </row>
    <row r="17" spans="1:15" ht="17.25" customHeight="1">
      <c r="A17" s="117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18"/>
      <c r="B18" s="11"/>
      <c r="C18" s="12" t="s">
        <v>11</v>
      </c>
      <c r="D18" s="11"/>
      <c r="E18" s="114" t="s">
        <v>12</v>
      </c>
      <c r="F18" s="114"/>
      <c r="G18" s="114"/>
      <c r="H18" s="114"/>
      <c r="I18" s="114"/>
      <c r="J18" s="13"/>
      <c r="K18" s="12" t="s">
        <v>13</v>
      </c>
      <c r="L18" s="14"/>
      <c r="M18" s="11"/>
      <c r="N18" s="11"/>
      <c r="O18" s="12" t="s">
        <v>14</v>
      </c>
    </row>
    <row r="19" spans="1:15" ht="12.75">
      <c r="A19" s="15"/>
      <c r="B19" s="11"/>
      <c r="C19" s="11"/>
      <c r="D19" s="11"/>
      <c r="E19" s="11"/>
      <c r="F19" s="11"/>
      <c r="G19" s="11"/>
      <c r="H19" s="11"/>
      <c r="I19" s="16"/>
      <c r="J19" s="16"/>
      <c r="K19" s="11"/>
      <c r="L19" s="11"/>
      <c r="M19" s="11"/>
      <c r="N19" s="11"/>
      <c r="O19" s="11"/>
    </row>
    <row r="20" spans="1:16" ht="12.75">
      <c r="A20" s="17"/>
      <c r="B20" s="11"/>
      <c r="C20" s="11"/>
      <c r="D20" s="11"/>
      <c r="E20" s="18" t="s">
        <v>15</v>
      </c>
      <c r="F20" s="19"/>
      <c r="G20" s="19"/>
      <c r="H20" s="19"/>
      <c r="I20" s="18" t="s">
        <v>16</v>
      </c>
      <c r="J20" s="11"/>
      <c r="K20" s="18" t="s">
        <v>15</v>
      </c>
      <c r="L20" s="19"/>
      <c r="M20" s="11"/>
      <c r="N20" s="11"/>
      <c r="O20" s="16" t="s">
        <v>16</v>
      </c>
      <c r="P20" s="20"/>
    </row>
    <row r="21" spans="1:16" ht="12.75">
      <c r="A21" s="17"/>
      <c r="B21" s="11"/>
      <c r="C21" s="21" t="s">
        <v>17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0"/>
    </row>
    <row r="22" spans="1:16" ht="12.75">
      <c r="A22" s="17">
        <v>1</v>
      </c>
      <c r="B22" s="11"/>
      <c r="C22" s="22" t="s">
        <v>18</v>
      </c>
      <c r="D22" s="11"/>
      <c r="E22" s="23">
        <v>0.56</v>
      </c>
      <c r="F22" s="24"/>
      <c r="G22" s="25"/>
      <c r="H22" s="26"/>
      <c r="I22" s="27">
        <f>$I$31*E22</f>
        <v>0</v>
      </c>
      <c r="J22" s="11"/>
      <c r="K22" s="23"/>
      <c r="L22" s="24"/>
      <c r="M22" s="25"/>
      <c r="N22" s="26"/>
      <c r="O22" s="27">
        <f>K22*I22</f>
        <v>0</v>
      </c>
      <c r="P22" s="20"/>
    </row>
    <row r="23" spans="1:16" ht="12.75">
      <c r="A23" s="17">
        <v>2</v>
      </c>
      <c r="B23" s="11"/>
      <c r="C23" s="22" t="s">
        <v>19</v>
      </c>
      <c r="D23" s="11"/>
      <c r="E23" s="28">
        <v>0.04</v>
      </c>
      <c r="F23" s="24"/>
      <c r="G23" s="29" t="s">
        <v>20</v>
      </c>
      <c r="H23" s="29"/>
      <c r="I23" s="30">
        <f>$I$31*E23</f>
        <v>0</v>
      </c>
      <c r="J23" s="11"/>
      <c r="K23" s="28"/>
      <c r="L23" s="24"/>
      <c r="M23" s="25"/>
      <c r="N23" s="26"/>
      <c r="O23" s="30">
        <f>K23*I23</f>
        <v>0</v>
      </c>
      <c r="P23" s="20"/>
    </row>
    <row r="24" spans="1:16" ht="13.5" thickBot="1">
      <c r="A24" s="17">
        <v>3</v>
      </c>
      <c r="B24" s="11"/>
      <c r="C24" s="17" t="s">
        <v>21</v>
      </c>
      <c r="D24" s="11"/>
      <c r="E24" s="31">
        <f>SUM(E22:E23)</f>
        <v>0.6000000000000001</v>
      </c>
      <c r="F24" s="32"/>
      <c r="G24" s="31"/>
      <c r="H24" s="32"/>
      <c r="I24" s="33">
        <f>SUM(I22:I23)</f>
        <v>0</v>
      </c>
      <c r="J24" s="11"/>
      <c r="K24" s="34">
        <f>IF(E24=0,0,SUMPRODUCT(E22:E23,K22:K23)/E24)</f>
        <v>0</v>
      </c>
      <c r="L24" s="24"/>
      <c r="M24" s="35"/>
      <c r="N24" s="36"/>
      <c r="O24" s="33">
        <f>SUM(O22:O23)</f>
        <v>0</v>
      </c>
      <c r="P24" s="20"/>
    </row>
    <row r="25" spans="1:16" ht="13.5" thickTop="1">
      <c r="A25" s="17"/>
      <c r="B25" s="11"/>
      <c r="C25" s="11"/>
      <c r="D25" s="11"/>
      <c r="E25" s="37"/>
      <c r="F25" s="38"/>
      <c r="G25" s="37"/>
      <c r="H25" s="38"/>
      <c r="I25" s="39"/>
      <c r="J25" s="11"/>
      <c r="K25" s="40"/>
      <c r="L25" s="24"/>
      <c r="M25" s="36"/>
      <c r="N25" s="36"/>
      <c r="O25" s="39"/>
      <c r="P25" s="20"/>
    </row>
    <row r="26" spans="1:16" ht="12.75">
      <c r="A26" s="17"/>
      <c r="B26" s="11"/>
      <c r="C26" s="21" t="s">
        <v>22</v>
      </c>
      <c r="D26" s="11"/>
      <c r="E26" s="37"/>
      <c r="F26" s="38"/>
      <c r="G26" s="37"/>
      <c r="H26" s="38"/>
      <c r="I26" s="39"/>
      <c r="J26" s="11"/>
      <c r="K26" s="40"/>
      <c r="L26" s="24"/>
      <c r="M26" s="36"/>
      <c r="N26" s="36"/>
      <c r="O26" s="39"/>
      <c r="P26" s="20"/>
    </row>
    <row r="27" spans="1:16" ht="12.75">
      <c r="A27" s="41">
        <v>4</v>
      </c>
      <c r="B27" s="42"/>
      <c r="C27" s="43" t="s">
        <v>23</v>
      </c>
      <c r="D27" s="42"/>
      <c r="E27" s="44">
        <v>0.4</v>
      </c>
      <c r="F27" s="45"/>
      <c r="G27" s="25"/>
      <c r="H27" s="26"/>
      <c r="I27" s="46">
        <f>$I$31*E27</f>
        <v>0</v>
      </c>
      <c r="J27" s="42"/>
      <c r="K27" s="44"/>
      <c r="L27" s="45"/>
      <c r="M27" s="25"/>
      <c r="N27" s="26"/>
      <c r="O27" s="46">
        <f>K27*I27</f>
        <v>0</v>
      </c>
      <c r="P27" s="20"/>
    </row>
    <row r="28" spans="1:16" ht="12.75">
      <c r="A28" s="41">
        <v>5</v>
      </c>
      <c r="B28" s="42"/>
      <c r="C28" s="43" t="s">
        <v>24</v>
      </c>
      <c r="D28" s="42"/>
      <c r="E28" s="47">
        <v>0</v>
      </c>
      <c r="F28" s="45"/>
      <c r="G28" s="25"/>
      <c r="H28" s="26"/>
      <c r="I28" s="48">
        <f>$I$31*E28</f>
        <v>0</v>
      </c>
      <c r="J28" s="42"/>
      <c r="K28" s="47"/>
      <c r="L28" s="45"/>
      <c r="M28" s="25"/>
      <c r="N28" s="26"/>
      <c r="O28" s="48">
        <f>K28*I28</f>
        <v>0</v>
      </c>
      <c r="P28" s="20"/>
    </row>
    <row r="29" spans="1:16" ht="13.5" thickBot="1">
      <c r="A29" s="17">
        <v>6</v>
      </c>
      <c r="B29" s="11"/>
      <c r="C29" s="17" t="s">
        <v>25</v>
      </c>
      <c r="D29" s="11"/>
      <c r="E29" s="31">
        <f>SUM(E27:E28)</f>
        <v>0.4</v>
      </c>
      <c r="F29" s="31"/>
      <c r="G29" s="31"/>
      <c r="H29" s="32"/>
      <c r="I29" s="33">
        <f>SUM(I27:I28)</f>
        <v>0</v>
      </c>
      <c r="J29" s="11"/>
      <c r="K29" s="34">
        <f>IF(E29=0,0,SUMPRODUCT(E27:E28,K27:K28)/E29)</f>
        <v>0</v>
      </c>
      <c r="L29" s="24"/>
      <c r="M29" s="36"/>
      <c r="N29" s="36"/>
      <c r="O29" s="33">
        <f>SUM(O27:O28)</f>
        <v>0</v>
      </c>
      <c r="P29" s="20"/>
    </row>
    <row r="30" spans="1:16" ht="13.5" customHeight="1" thickTop="1">
      <c r="A30" s="17"/>
      <c r="B30" s="11"/>
      <c r="C30" s="11"/>
      <c r="D30" s="11"/>
      <c r="E30" s="11"/>
      <c r="F30" s="11"/>
      <c r="G30" s="11"/>
      <c r="H30" s="11"/>
      <c r="I30" s="39"/>
      <c r="J30" s="11"/>
      <c r="K30" s="40"/>
      <c r="L30" s="40"/>
      <c r="M30" s="36"/>
      <c r="N30" s="36"/>
      <c r="O30" s="39"/>
      <c r="P30" s="20"/>
    </row>
    <row r="31" spans="1:16" ht="17.25" customHeight="1" thickBot="1">
      <c r="A31" s="17">
        <v>7</v>
      </c>
      <c r="B31" s="11"/>
      <c r="C31" s="21" t="s">
        <v>26</v>
      </c>
      <c r="D31" s="11"/>
      <c r="E31" s="49">
        <v>1</v>
      </c>
      <c r="F31" s="49"/>
      <c r="G31" s="50"/>
      <c r="H31" s="50"/>
      <c r="I31" s="51"/>
      <c r="J31" s="11"/>
      <c r="K31" s="52">
        <f>(K24*E24)+(K29*E29)</f>
        <v>0</v>
      </c>
      <c r="L31" s="40"/>
      <c r="M31" s="11"/>
      <c r="N31" s="11"/>
      <c r="O31" s="53">
        <f>O24+O29</f>
        <v>0</v>
      </c>
      <c r="P31" s="20"/>
    </row>
    <row r="32" spans="1:16" ht="13.5" thickTop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0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0"/>
    </row>
    <row r="34" spans="1:15" ht="12.75">
      <c r="A34" s="115" t="s">
        <v>27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  <row r="35" spans="1:15" ht="12.75">
      <c r="A35" s="54" t="s">
        <v>20</v>
      </c>
      <c r="B35" s="9"/>
      <c r="C35" s="116" t="s">
        <v>28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1:15" ht="12.75">
      <c r="A36" s="55"/>
      <c r="B36" s="9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</row>
    <row r="37" spans="1:15" ht="12.75">
      <c r="A37" s="55"/>
      <c r="B37" s="9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</row>
    <row r="38" spans="1:15" ht="12.75">
      <c r="A38" s="55"/>
      <c r="B38" s="9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</row>
    <row r="39" spans="1:15" ht="12.75">
      <c r="A39" s="55"/>
      <c r="B39" s="9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</row>
    <row r="40" spans="1:15" ht="12.75">
      <c r="A40" s="55"/>
      <c r="B40" s="9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1:15" ht="12.75">
      <c r="A41" s="55"/>
      <c r="B41" s="9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ht="18" customHeight="1"/>
    <row r="43" ht="15" customHeight="1"/>
    <row r="44" ht="18">
      <c r="C44" s="56"/>
    </row>
    <row r="47" ht="27" customHeight="1"/>
    <row r="50" ht="51.75" customHeight="1"/>
    <row r="53" ht="38.25" customHeight="1"/>
  </sheetData>
  <sheetProtection/>
  <mergeCells count="14">
    <mergeCell ref="C40:O40"/>
    <mergeCell ref="C41:O41"/>
    <mergeCell ref="A34:O34"/>
    <mergeCell ref="C35:O35"/>
    <mergeCell ref="C36:O36"/>
    <mergeCell ref="C37:O37"/>
    <mergeCell ref="C38:O38"/>
    <mergeCell ref="C39:O39"/>
    <mergeCell ref="C10:O10"/>
    <mergeCell ref="C11:O11"/>
    <mergeCell ref="A13:O13"/>
    <mergeCell ref="H15:J15"/>
    <mergeCell ref="A17:A18"/>
    <mergeCell ref="E18:I18"/>
  </mergeCells>
  <dataValidations count="1">
    <dataValidation allowBlank="1" showInputMessage="1" showErrorMessage="1" promptTitle="Date Format" prompt="E.g:  &quot;August 1, 2011&quot;" sqref="O7"/>
  </dataValidations>
  <printOptions/>
  <pageMargins left="0.31496062992125984" right="0.2755905511811024" top="0.7480314960629921" bottom="0.7480314960629921" header="0.31496062992125984" footer="0.31496062992125984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view="pageBreakPreview" zoomScale="60" zoomScalePageLayoutView="0" workbookViewId="0" topLeftCell="A7">
      <selection activeCell="O32" sqref="O32"/>
    </sheetView>
  </sheetViews>
  <sheetFormatPr defaultColWidth="2.8515625" defaultRowHeight="15"/>
  <cols>
    <col min="1" max="1" width="6.421875" style="8" customWidth="1"/>
    <col min="2" max="2" width="5.57421875" style="8" customWidth="1"/>
    <col min="3" max="3" width="16.57421875" style="8" customWidth="1"/>
    <col min="4" max="4" width="3.00390625" style="8" customWidth="1"/>
    <col min="5" max="5" width="11.140625" style="8" customWidth="1"/>
    <col min="6" max="6" width="1.421875" style="8" customWidth="1"/>
    <col min="7" max="7" width="3.421875" style="8" customWidth="1"/>
    <col min="8" max="8" width="1.421875" style="8" customWidth="1"/>
    <col min="9" max="9" width="15.7109375" style="8" customWidth="1"/>
    <col min="10" max="10" width="3.28125" style="8" customWidth="1"/>
    <col min="11" max="11" width="12.8515625" style="8" customWidth="1"/>
    <col min="12" max="12" width="1.421875" style="8" customWidth="1"/>
    <col min="13" max="13" width="3.57421875" style="8" customWidth="1"/>
    <col min="14" max="14" width="1.7109375" style="8" customWidth="1"/>
    <col min="15" max="15" width="14.00390625" style="8" customWidth="1"/>
    <col min="16" max="16" width="2.140625" style="8" customWidth="1"/>
    <col min="17" max="255" width="9.140625" style="8" customWidth="1"/>
    <col min="256" max="16384" width="2.8515625" style="8" customWidth="1"/>
  </cols>
  <sheetData>
    <row r="1" spans="11:15" ht="12.75">
      <c r="K1" s="1" t="s">
        <v>0</v>
      </c>
      <c r="O1" s="4">
        <f>EBNUMBER</f>
        <v>0</v>
      </c>
    </row>
    <row r="2" spans="11:15" ht="12.75">
      <c r="K2" s="1" t="s">
        <v>1</v>
      </c>
      <c r="O2" s="2"/>
    </row>
    <row r="3" spans="11:15" ht="12.75">
      <c r="K3" s="1" t="s">
        <v>2</v>
      </c>
      <c r="O3" s="2"/>
    </row>
    <row r="4" spans="11:15" ht="12.75">
      <c r="K4" s="1" t="s">
        <v>3</v>
      </c>
      <c r="O4" s="2"/>
    </row>
    <row r="5" spans="11:15" ht="12.75">
      <c r="K5" s="1" t="s">
        <v>4</v>
      </c>
      <c r="O5" s="3"/>
    </row>
    <row r="6" spans="11:15" ht="12.75">
      <c r="K6" s="1"/>
      <c r="O6" s="4"/>
    </row>
    <row r="7" spans="11:15" ht="12.75">
      <c r="K7" s="1" t="s">
        <v>5</v>
      </c>
      <c r="O7" s="3"/>
    </row>
    <row r="10" spans="3:15" ht="18">
      <c r="C10" s="119" t="s">
        <v>7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18">
      <c r="A11" s="9"/>
      <c r="B11" s="9"/>
      <c r="C11" s="120" t="s">
        <v>8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.75">
      <c r="A12" s="9"/>
      <c r="B12" s="9"/>
      <c r="C12" s="9"/>
      <c r="D12" s="9"/>
      <c r="E12" s="9"/>
      <c r="F12" s="9"/>
      <c r="G12" s="9"/>
      <c r="H12" s="9"/>
      <c r="J12" s="9"/>
      <c r="K12" s="9"/>
      <c r="L12" s="9"/>
      <c r="M12" s="9"/>
      <c r="N12" s="9"/>
      <c r="O12" s="9"/>
    </row>
    <row r="13" spans="1:15" ht="12.75">
      <c r="A13" s="121" t="s">
        <v>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</row>
    <row r="14" spans="1:15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1:256" ht="15">
      <c r="A15"/>
      <c r="D15"/>
      <c r="E15"/>
      <c r="F15"/>
      <c r="G15" s="6" t="s">
        <v>6</v>
      </c>
      <c r="H15" s="113" t="s">
        <v>70</v>
      </c>
      <c r="I15" s="113"/>
      <c r="J15" s="113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5" ht="13.5" customHeight="1">
      <c r="A16" s="9"/>
      <c r="B16" s="9"/>
      <c r="C16" s="9"/>
      <c r="D16" s="9"/>
      <c r="E16" s="9"/>
      <c r="F16" s="9"/>
      <c r="G16" s="9"/>
      <c r="H16" s="9"/>
      <c r="J16" s="9"/>
      <c r="K16" s="9"/>
      <c r="L16" s="9"/>
      <c r="M16" s="9"/>
      <c r="N16" s="9"/>
      <c r="O16" s="9"/>
    </row>
    <row r="17" spans="1:15" ht="17.25" customHeight="1">
      <c r="A17" s="117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18"/>
      <c r="B18" s="11"/>
      <c r="C18" s="12" t="s">
        <v>11</v>
      </c>
      <c r="D18" s="11"/>
      <c r="E18" s="114" t="s">
        <v>12</v>
      </c>
      <c r="F18" s="114"/>
      <c r="G18" s="114"/>
      <c r="H18" s="114"/>
      <c r="I18" s="114"/>
      <c r="J18" s="13"/>
      <c r="K18" s="12" t="s">
        <v>13</v>
      </c>
      <c r="L18" s="14"/>
      <c r="M18" s="11"/>
      <c r="N18" s="11"/>
      <c r="O18" s="12" t="s">
        <v>14</v>
      </c>
    </row>
    <row r="19" spans="1:15" ht="12.75">
      <c r="A19" s="15"/>
      <c r="B19" s="11"/>
      <c r="C19" s="11"/>
      <c r="D19" s="11"/>
      <c r="E19" s="11"/>
      <c r="F19" s="11"/>
      <c r="G19" s="11"/>
      <c r="H19" s="11"/>
      <c r="I19" s="16"/>
      <c r="J19" s="16"/>
      <c r="K19" s="11"/>
      <c r="L19" s="11"/>
      <c r="M19" s="11"/>
      <c r="N19" s="11"/>
      <c r="O19" s="11"/>
    </row>
    <row r="20" spans="1:16" ht="12.75">
      <c r="A20" s="17"/>
      <c r="B20" s="11"/>
      <c r="C20" s="11"/>
      <c r="D20" s="11"/>
      <c r="E20" s="18" t="s">
        <v>15</v>
      </c>
      <c r="F20" s="19"/>
      <c r="G20" s="19"/>
      <c r="H20" s="19"/>
      <c r="I20" s="18" t="s">
        <v>16</v>
      </c>
      <c r="J20" s="11"/>
      <c r="K20" s="18" t="s">
        <v>15</v>
      </c>
      <c r="L20" s="19"/>
      <c r="M20" s="11"/>
      <c r="N20" s="11"/>
      <c r="O20" s="16" t="s">
        <v>16</v>
      </c>
      <c r="P20" s="20"/>
    </row>
    <row r="21" spans="1:16" ht="12.75">
      <c r="A21" s="17"/>
      <c r="B21" s="11"/>
      <c r="C21" s="21" t="s">
        <v>17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0"/>
    </row>
    <row r="22" spans="1:16" ht="12.75">
      <c r="A22" s="17">
        <v>1</v>
      </c>
      <c r="B22" s="11"/>
      <c r="C22" s="22" t="s">
        <v>18</v>
      </c>
      <c r="D22" s="11"/>
      <c r="E22" s="23">
        <v>0.56</v>
      </c>
      <c r="F22" s="24"/>
      <c r="G22" s="25"/>
      <c r="H22" s="26"/>
      <c r="I22" s="27">
        <f>$I$31*E22</f>
        <v>0</v>
      </c>
      <c r="J22" s="11"/>
      <c r="K22" s="23"/>
      <c r="L22" s="24"/>
      <c r="M22" s="25"/>
      <c r="N22" s="26"/>
      <c r="O22" s="27">
        <f>K22*I22</f>
        <v>0</v>
      </c>
      <c r="P22" s="20"/>
    </row>
    <row r="23" spans="1:16" ht="12.75">
      <c r="A23" s="17">
        <v>2</v>
      </c>
      <c r="B23" s="11"/>
      <c r="C23" s="22" t="s">
        <v>19</v>
      </c>
      <c r="D23" s="11"/>
      <c r="E23" s="28">
        <v>0.04</v>
      </c>
      <c r="F23" s="24"/>
      <c r="G23" s="29" t="s">
        <v>20</v>
      </c>
      <c r="H23" s="29"/>
      <c r="I23" s="30">
        <f>$I$31*E23</f>
        <v>0</v>
      </c>
      <c r="J23" s="11"/>
      <c r="K23" s="28"/>
      <c r="L23" s="24"/>
      <c r="M23" s="25"/>
      <c r="N23" s="26"/>
      <c r="O23" s="30">
        <f>K23*I23</f>
        <v>0</v>
      </c>
      <c r="P23" s="20"/>
    </row>
    <row r="24" spans="1:16" ht="13.5" thickBot="1">
      <c r="A24" s="17">
        <v>3</v>
      </c>
      <c r="B24" s="11"/>
      <c r="C24" s="17" t="s">
        <v>21</v>
      </c>
      <c r="D24" s="11"/>
      <c r="E24" s="31">
        <f>SUM(E22:E23)</f>
        <v>0.6000000000000001</v>
      </c>
      <c r="F24" s="32"/>
      <c r="G24" s="31"/>
      <c r="H24" s="32"/>
      <c r="I24" s="33">
        <f>SUM(I22:I23)</f>
        <v>0</v>
      </c>
      <c r="J24" s="11"/>
      <c r="K24" s="34">
        <f>IF(E24=0,0,SUMPRODUCT(E22:E23,K22:K23)/E24)</f>
        <v>0</v>
      </c>
      <c r="L24" s="24"/>
      <c r="M24" s="35"/>
      <c r="N24" s="36"/>
      <c r="O24" s="33">
        <f>SUM(O22:O23)</f>
        <v>0</v>
      </c>
      <c r="P24" s="20"/>
    </row>
    <row r="25" spans="1:16" ht="13.5" thickTop="1">
      <c r="A25" s="17"/>
      <c r="B25" s="11"/>
      <c r="C25" s="11"/>
      <c r="D25" s="11"/>
      <c r="E25" s="37"/>
      <c r="F25" s="38"/>
      <c r="G25" s="37"/>
      <c r="H25" s="38"/>
      <c r="I25" s="39"/>
      <c r="J25" s="11"/>
      <c r="K25" s="40"/>
      <c r="L25" s="24"/>
      <c r="M25" s="36"/>
      <c r="N25" s="36"/>
      <c r="O25" s="39"/>
      <c r="P25" s="20"/>
    </row>
    <row r="26" spans="1:16" ht="12.75">
      <c r="A26" s="17"/>
      <c r="B26" s="11"/>
      <c r="C26" s="21" t="s">
        <v>22</v>
      </c>
      <c r="D26" s="11"/>
      <c r="E26" s="37"/>
      <c r="F26" s="38"/>
      <c r="G26" s="37"/>
      <c r="H26" s="38"/>
      <c r="I26" s="39"/>
      <c r="J26" s="11"/>
      <c r="K26" s="40"/>
      <c r="L26" s="24"/>
      <c r="M26" s="36"/>
      <c r="N26" s="36"/>
      <c r="O26" s="39"/>
      <c r="P26" s="20"/>
    </row>
    <row r="27" spans="1:16" ht="12.75">
      <c r="A27" s="41">
        <v>4</v>
      </c>
      <c r="B27" s="42"/>
      <c r="C27" s="43" t="s">
        <v>23</v>
      </c>
      <c r="D27" s="42"/>
      <c r="E27" s="44">
        <v>0.4</v>
      </c>
      <c r="F27" s="45"/>
      <c r="G27" s="25"/>
      <c r="H27" s="26"/>
      <c r="I27" s="46">
        <f>$I$31*E27</f>
        <v>0</v>
      </c>
      <c r="J27" s="42"/>
      <c r="K27" s="44"/>
      <c r="L27" s="45"/>
      <c r="M27" s="25"/>
      <c r="N27" s="26"/>
      <c r="O27" s="46">
        <f>K27*I27</f>
        <v>0</v>
      </c>
      <c r="P27" s="20"/>
    </row>
    <row r="28" spans="1:16" ht="12.75">
      <c r="A28" s="41">
        <v>5</v>
      </c>
      <c r="B28" s="42"/>
      <c r="C28" s="43" t="s">
        <v>24</v>
      </c>
      <c r="D28" s="42"/>
      <c r="E28" s="47">
        <v>0</v>
      </c>
      <c r="F28" s="45"/>
      <c r="G28" s="25"/>
      <c r="H28" s="26"/>
      <c r="I28" s="48">
        <f>$I$31*E28</f>
        <v>0</v>
      </c>
      <c r="J28" s="42"/>
      <c r="K28" s="47"/>
      <c r="L28" s="45"/>
      <c r="M28" s="25"/>
      <c r="N28" s="26"/>
      <c r="O28" s="48">
        <f>K28*I28</f>
        <v>0</v>
      </c>
      <c r="P28" s="20"/>
    </row>
    <row r="29" spans="1:16" ht="13.5" thickBot="1">
      <c r="A29" s="17">
        <v>6</v>
      </c>
      <c r="B29" s="11"/>
      <c r="C29" s="17" t="s">
        <v>25</v>
      </c>
      <c r="D29" s="11"/>
      <c r="E29" s="31">
        <f>SUM(E27:E28)</f>
        <v>0.4</v>
      </c>
      <c r="F29" s="31"/>
      <c r="G29" s="31"/>
      <c r="H29" s="32"/>
      <c r="I29" s="33">
        <f>SUM(I27:I28)</f>
        <v>0</v>
      </c>
      <c r="J29" s="11"/>
      <c r="K29" s="34">
        <f>IF(E29=0,0,SUMPRODUCT(E27:E28,K27:K28)/E29)</f>
        <v>0</v>
      </c>
      <c r="L29" s="24"/>
      <c r="M29" s="36"/>
      <c r="N29" s="36"/>
      <c r="O29" s="33">
        <f>SUM(O27:O28)</f>
        <v>0</v>
      </c>
      <c r="P29" s="20"/>
    </row>
    <row r="30" spans="1:16" ht="13.5" customHeight="1" thickTop="1">
      <c r="A30" s="17"/>
      <c r="B30" s="11"/>
      <c r="C30" s="11"/>
      <c r="D30" s="11"/>
      <c r="E30" s="11"/>
      <c r="F30" s="11"/>
      <c r="G30" s="11"/>
      <c r="H30" s="11"/>
      <c r="I30" s="39"/>
      <c r="J30" s="11"/>
      <c r="K30" s="40"/>
      <c r="L30" s="40"/>
      <c r="M30" s="36"/>
      <c r="N30" s="36"/>
      <c r="O30" s="39"/>
      <c r="P30" s="20"/>
    </row>
    <row r="31" spans="1:16" ht="17.25" customHeight="1" thickBot="1">
      <c r="A31" s="17">
        <v>7</v>
      </c>
      <c r="B31" s="11"/>
      <c r="C31" s="21" t="s">
        <v>26</v>
      </c>
      <c r="D31" s="11"/>
      <c r="E31" s="49">
        <v>1</v>
      </c>
      <c r="F31" s="49"/>
      <c r="G31" s="50"/>
      <c r="H31" s="50"/>
      <c r="I31" s="51"/>
      <c r="J31" s="11"/>
      <c r="K31" s="52">
        <f>(K24*E24)+(K29*E29)</f>
        <v>0</v>
      </c>
      <c r="L31" s="40"/>
      <c r="M31" s="11"/>
      <c r="N31" s="11"/>
      <c r="O31" s="53">
        <f>O24+O29</f>
        <v>0</v>
      </c>
      <c r="P31" s="20"/>
    </row>
    <row r="32" spans="1:16" ht="13.5" thickTop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0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0"/>
    </row>
    <row r="34" spans="1:15" ht="12.75">
      <c r="A34" s="115" t="s">
        <v>27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  <row r="35" spans="1:15" ht="12.75">
      <c r="A35" s="54" t="s">
        <v>20</v>
      </c>
      <c r="B35" s="9"/>
      <c r="C35" s="116" t="s">
        <v>28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1:15" ht="12.75">
      <c r="A36" s="55"/>
      <c r="B36" s="9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</row>
    <row r="37" spans="1:15" ht="12.75">
      <c r="A37" s="55"/>
      <c r="B37" s="9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</row>
    <row r="38" spans="1:15" ht="12.75">
      <c r="A38" s="55"/>
      <c r="B38" s="9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</row>
    <row r="39" spans="1:15" ht="12.75">
      <c r="A39" s="55"/>
      <c r="B39" s="9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</row>
    <row r="40" spans="1:15" ht="12.75">
      <c r="A40" s="55"/>
      <c r="B40" s="9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1:15" ht="12.75">
      <c r="A41" s="55"/>
      <c r="B41" s="9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ht="18" customHeight="1"/>
    <row r="43" ht="15" customHeight="1"/>
    <row r="44" ht="18">
      <c r="C44" s="56"/>
    </row>
    <row r="47" ht="27" customHeight="1"/>
    <row r="50" ht="51.75" customHeight="1"/>
    <row r="53" ht="38.25" customHeight="1"/>
  </sheetData>
  <sheetProtection/>
  <mergeCells count="14">
    <mergeCell ref="C40:O40"/>
    <mergeCell ref="C41:O41"/>
    <mergeCell ref="A34:O34"/>
    <mergeCell ref="C35:O35"/>
    <mergeCell ref="C36:O36"/>
    <mergeCell ref="C37:O37"/>
    <mergeCell ref="C38:O38"/>
    <mergeCell ref="C39:O39"/>
    <mergeCell ref="C10:O10"/>
    <mergeCell ref="C11:O11"/>
    <mergeCell ref="A13:O13"/>
    <mergeCell ref="H15:J15"/>
    <mergeCell ref="A17:A18"/>
    <mergeCell ref="E18:I18"/>
  </mergeCells>
  <dataValidations count="1">
    <dataValidation allowBlank="1" showInputMessage="1" showErrorMessage="1" promptTitle="Date Format" prompt="E.g:  &quot;August 1, 2011&quot;" sqref="O7"/>
  </dataValidations>
  <printOptions/>
  <pageMargins left="0.31496062992125984" right="0.2755905511811024" top="0.7480314960629921" bottom="0.7480314960629921" header="0.31496062992125984" footer="0.31496062992125984"/>
  <pageSetup fitToHeight="1" fitToWidth="1" horizontalDpi="600" verticalDpi="600" orientation="portrait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view="pageBreakPreview" zoomScale="55" zoomScaleSheetLayoutView="55" zoomScalePageLayoutView="0" workbookViewId="0" topLeftCell="A5">
      <selection activeCell="U13" sqref="U13"/>
    </sheetView>
  </sheetViews>
  <sheetFormatPr defaultColWidth="8.8515625" defaultRowHeight="15"/>
  <cols>
    <col min="1" max="1" width="6.421875" style="8" customWidth="1"/>
    <col min="2" max="2" width="3.140625" style="8" customWidth="1"/>
    <col min="3" max="3" width="16.57421875" style="8" customWidth="1"/>
    <col min="4" max="4" width="3.00390625" style="8" customWidth="1"/>
    <col min="5" max="5" width="11.140625" style="8" customWidth="1"/>
    <col min="6" max="6" width="1.421875" style="8" customWidth="1"/>
    <col min="7" max="7" width="3.421875" style="8" customWidth="1"/>
    <col min="8" max="8" width="1.421875" style="8" customWidth="1"/>
    <col min="9" max="9" width="15.7109375" style="8" customWidth="1"/>
    <col min="10" max="10" width="3.28125" style="8" customWidth="1"/>
    <col min="11" max="11" width="12.8515625" style="8" customWidth="1"/>
    <col min="12" max="12" width="1.421875" style="8" customWidth="1"/>
    <col min="13" max="13" width="3.57421875" style="8" customWidth="1"/>
    <col min="14" max="14" width="1.7109375" style="8" customWidth="1"/>
    <col min="15" max="15" width="14.7109375" style="8" customWidth="1"/>
    <col min="16" max="16" width="2.140625" style="8" customWidth="1"/>
    <col min="17" max="255" width="9.140625" style="8" customWidth="1"/>
    <col min="256" max="16384" width="8.8515625" style="8" customWidth="1"/>
  </cols>
  <sheetData>
    <row r="1" spans="11:15" ht="12.75">
      <c r="K1" s="1" t="s">
        <v>0</v>
      </c>
      <c r="O1" s="4">
        <f>EBNUMBER</f>
        <v>0</v>
      </c>
    </row>
    <row r="2" spans="11:15" ht="12.75">
      <c r="K2" s="1" t="s">
        <v>1</v>
      </c>
      <c r="O2" s="2"/>
    </row>
    <row r="3" spans="11:15" ht="12.75">
      <c r="K3" s="1" t="s">
        <v>2</v>
      </c>
      <c r="O3" s="2"/>
    </row>
    <row r="4" spans="11:15" ht="12.75">
      <c r="K4" s="1" t="s">
        <v>3</v>
      </c>
      <c r="O4" s="2"/>
    </row>
    <row r="5" spans="11:15" ht="12.75">
      <c r="K5" s="1" t="s">
        <v>4</v>
      </c>
      <c r="O5" s="3"/>
    </row>
    <row r="6" spans="11:15" ht="12.75">
      <c r="K6" s="1"/>
      <c r="O6" s="4"/>
    </row>
    <row r="7" spans="11:15" ht="12.75">
      <c r="K7" s="1" t="s">
        <v>5</v>
      </c>
      <c r="O7" s="3"/>
    </row>
    <row r="10" spans="3:15" ht="18">
      <c r="C10" s="119" t="s">
        <v>72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18">
      <c r="A11" s="9"/>
      <c r="B11" s="9"/>
      <c r="C11" s="120" t="s">
        <v>8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.75">
      <c r="A12" s="9"/>
      <c r="B12" s="9"/>
      <c r="C12" s="9"/>
      <c r="D12" s="9"/>
      <c r="E12" s="9"/>
      <c r="F12" s="9"/>
      <c r="G12" s="9"/>
      <c r="H12" s="9"/>
      <c r="J12" s="9"/>
      <c r="K12" s="9"/>
      <c r="L12" s="9"/>
      <c r="M12" s="9"/>
      <c r="N12" s="9"/>
      <c r="O12" s="9"/>
    </row>
    <row r="13" spans="1:15" ht="12.75">
      <c r="A13" s="121" t="s">
        <v>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</row>
    <row r="14" spans="1:15" ht="12.7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256" ht="15">
      <c r="A15"/>
      <c r="D15"/>
      <c r="E15"/>
      <c r="F15"/>
      <c r="G15" s="6" t="s">
        <v>6</v>
      </c>
      <c r="H15" s="113" t="s">
        <v>73</v>
      </c>
      <c r="I15" s="113"/>
      <c r="J15" s="113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5" ht="13.5" customHeight="1">
      <c r="A16" s="9"/>
      <c r="B16" s="9"/>
      <c r="C16" s="9"/>
      <c r="D16" s="9"/>
      <c r="E16" s="9"/>
      <c r="F16" s="9"/>
      <c r="G16" s="9"/>
      <c r="H16" s="9"/>
      <c r="J16" s="9"/>
      <c r="K16" s="9"/>
      <c r="L16" s="9"/>
      <c r="M16" s="9"/>
      <c r="N16" s="9"/>
      <c r="O16" s="9"/>
    </row>
    <row r="17" spans="1:15" ht="17.25" customHeight="1">
      <c r="A17" s="117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18"/>
      <c r="B18" s="11"/>
      <c r="C18" s="12" t="s">
        <v>11</v>
      </c>
      <c r="D18" s="11"/>
      <c r="E18" s="114" t="s">
        <v>12</v>
      </c>
      <c r="F18" s="114"/>
      <c r="G18" s="114"/>
      <c r="H18" s="114"/>
      <c r="I18" s="114"/>
      <c r="J18" s="13"/>
      <c r="K18" s="12" t="s">
        <v>13</v>
      </c>
      <c r="L18" s="14"/>
      <c r="M18" s="11"/>
      <c r="N18" s="11"/>
      <c r="O18" s="12" t="s">
        <v>14</v>
      </c>
    </row>
    <row r="19" spans="1:15" ht="12.75">
      <c r="A19" s="15"/>
      <c r="B19" s="11"/>
      <c r="C19" s="11"/>
      <c r="D19" s="11"/>
      <c r="E19" s="11"/>
      <c r="F19" s="11"/>
      <c r="G19" s="11"/>
      <c r="H19" s="11"/>
      <c r="I19" s="16"/>
      <c r="J19" s="16"/>
      <c r="K19" s="11"/>
      <c r="L19" s="11"/>
      <c r="M19" s="11"/>
      <c r="N19" s="11"/>
      <c r="O19" s="11"/>
    </row>
    <row r="20" spans="1:16" ht="12.75">
      <c r="A20" s="17"/>
      <c r="B20" s="11"/>
      <c r="C20" s="11"/>
      <c r="D20" s="11"/>
      <c r="E20" s="18" t="s">
        <v>15</v>
      </c>
      <c r="F20" s="19"/>
      <c r="G20" s="19"/>
      <c r="H20" s="19"/>
      <c r="I20" s="18" t="s">
        <v>16</v>
      </c>
      <c r="J20" s="11"/>
      <c r="K20" s="18" t="s">
        <v>15</v>
      </c>
      <c r="L20" s="19"/>
      <c r="M20" s="11"/>
      <c r="N20" s="11"/>
      <c r="O20" s="16" t="s">
        <v>16</v>
      </c>
      <c r="P20" s="20"/>
    </row>
    <row r="21" spans="1:16" ht="12.75">
      <c r="A21" s="17"/>
      <c r="B21" s="11"/>
      <c r="C21" s="21" t="s">
        <v>17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0"/>
    </row>
    <row r="22" spans="1:16" ht="12.75">
      <c r="A22" s="17">
        <v>1</v>
      </c>
      <c r="B22" s="11"/>
      <c r="C22" s="22" t="s">
        <v>18</v>
      </c>
      <c r="D22" s="11"/>
      <c r="E22" s="23">
        <v>0.56</v>
      </c>
      <c r="F22" s="24"/>
      <c r="G22" s="25"/>
      <c r="H22" s="26"/>
      <c r="I22" s="27">
        <f>$I$31*E22</f>
        <v>2584564841.4110913</v>
      </c>
      <c r="J22" s="11"/>
      <c r="K22" s="23">
        <f>ROUND('Sch03==App2-OB (2020)'!I32,4)</f>
        <v>0.0371</v>
      </c>
      <c r="L22" s="24"/>
      <c r="M22" s="25"/>
      <c r="N22" s="26"/>
      <c r="O22" s="27">
        <f>K22*I22</f>
        <v>95887355.61635149</v>
      </c>
      <c r="P22" s="20"/>
    </row>
    <row r="23" spans="1:16" ht="12.75">
      <c r="A23" s="17">
        <v>2</v>
      </c>
      <c r="B23" s="11"/>
      <c r="C23" s="22" t="s">
        <v>19</v>
      </c>
      <c r="D23" s="11"/>
      <c r="E23" s="28">
        <v>0.04</v>
      </c>
      <c r="F23" s="24"/>
      <c r="G23" s="29" t="s">
        <v>20</v>
      </c>
      <c r="H23" s="29"/>
      <c r="I23" s="30">
        <f>$I$31*E23</f>
        <v>184611774.3865065</v>
      </c>
      <c r="J23" s="11"/>
      <c r="K23" s="28">
        <v>0.0261</v>
      </c>
      <c r="L23" s="24"/>
      <c r="M23" s="25"/>
      <c r="N23" s="26"/>
      <c r="O23" s="30">
        <f>K23*I23</f>
        <v>4818367.31148782</v>
      </c>
      <c r="P23" s="20"/>
    </row>
    <row r="24" spans="1:16" ht="13.5" thickBot="1">
      <c r="A24" s="17">
        <v>3</v>
      </c>
      <c r="B24" s="11"/>
      <c r="C24" s="17" t="s">
        <v>21</v>
      </c>
      <c r="D24" s="11"/>
      <c r="E24" s="31">
        <f>SUM(E22:E23)</f>
        <v>0.6000000000000001</v>
      </c>
      <c r="F24" s="32"/>
      <c r="G24" s="31"/>
      <c r="H24" s="32"/>
      <c r="I24" s="33">
        <f>SUM(I22:I23)</f>
        <v>2769176615.797598</v>
      </c>
      <c r="J24" s="11"/>
      <c r="K24" s="34">
        <f>IF(E24=0,0,SUMPRODUCT(E22:E23,K22:K23)/E24)</f>
        <v>0.036366666666666665</v>
      </c>
      <c r="L24" s="24"/>
      <c r="M24" s="35"/>
      <c r="N24" s="36"/>
      <c r="O24" s="33">
        <f>SUM(O22:O23)</f>
        <v>100705722.92783931</v>
      </c>
      <c r="P24" s="20"/>
    </row>
    <row r="25" spans="1:16" ht="13.5" thickTop="1">
      <c r="A25" s="17"/>
      <c r="B25" s="11"/>
      <c r="C25" s="11"/>
      <c r="D25" s="11"/>
      <c r="E25" s="37"/>
      <c r="F25" s="38"/>
      <c r="G25" s="37"/>
      <c r="H25" s="38"/>
      <c r="I25" s="39"/>
      <c r="J25" s="11"/>
      <c r="K25" s="40"/>
      <c r="L25" s="24"/>
      <c r="M25" s="36"/>
      <c r="N25" s="36"/>
      <c r="O25" s="39"/>
      <c r="P25" s="20"/>
    </row>
    <row r="26" spans="1:16" ht="12.75">
      <c r="A26" s="17"/>
      <c r="B26" s="11"/>
      <c r="C26" s="21" t="s">
        <v>22</v>
      </c>
      <c r="D26" s="11"/>
      <c r="E26" s="37"/>
      <c r="F26" s="38"/>
      <c r="G26" s="37"/>
      <c r="H26" s="38"/>
      <c r="I26" s="39"/>
      <c r="J26" s="11"/>
      <c r="K26" s="40"/>
      <c r="L26" s="24"/>
      <c r="M26" s="36"/>
      <c r="N26" s="36"/>
      <c r="O26" s="39"/>
      <c r="P26" s="20"/>
    </row>
    <row r="27" spans="1:16" ht="12.75">
      <c r="A27" s="41">
        <v>4</v>
      </c>
      <c r="B27" s="42"/>
      <c r="C27" s="43" t="s">
        <v>23</v>
      </c>
      <c r="D27" s="42"/>
      <c r="E27" s="44">
        <v>0.4</v>
      </c>
      <c r="F27" s="45"/>
      <c r="G27" s="25"/>
      <c r="H27" s="26"/>
      <c r="I27" s="46">
        <f>$I$31*E27</f>
        <v>1846117743.865065</v>
      </c>
      <c r="J27" s="42"/>
      <c r="K27" s="44">
        <v>0.0882</v>
      </c>
      <c r="L27" s="45"/>
      <c r="M27" s="25"/>
      <c r="N27" s="26"/>
      <c r="O27" s="46">
        <f>K27*I27</f>
        <v>162827585.00889874</v>
      </c>
      <c r="P27" s="20"/>
    </row>
    <row r="28" spans="1:16" ht="12.75">
      <c r="A28" s="41">
        <v>5</v>
      </c>
      <c r="B28" s="42"/>
      <c r="C28" s="43" t="s">
        <v>24</v>
      </c>
      <c r="D28" s="42"/>
      <c r="E28" s="47">
        <v>0</v>
      </c>
      <c r="F28" s="45"/>
      <c r="G28" s="25"/>
      <c r="H28" s="26"/>
      <c r="I28" s="48">
        <f>$I$31*E28</f>
        <v>0</v>
      </c>
      <c r="J28" s="42"/>
      <c r="K28" s="47"/>
      <c r="L28" s="45"/>
      <c r="M28" s="25"/>
      <c r="N28" s="26"/>
      <c r="O28" s="48">
        <f>K28*I28</f>
        <v>0</v>
      </c>
      <c r="P28" s="20"/>
    </row>
    <row r="29" spans="1:16" ht="13.5" thickBot="1">
      <c r="A29" s="17">
        <v>6</v>
      </c>
      <c r="B29" s="11"/>
      <c r="C29" s="17" t="s">
        <v>25</v>
      </c>
      <c r="D29" s="11"/>
      <c r="E29" s="31">
        <f>SUM(E27:E28)</f>
        <v>0.4</v>
      </c>
      <c r="F29" s="31"/>
      <c r="G29" s="31"/>
      <c r="H29" s="32"/>
      <c r="I29" s="33">
        <f>SUM(I27:I28)</f>
        <v>1846117743.865065</v>
      </c>
      <c r="J29" s="11"/>
      <c r="K29" s="34">
        <f>IF(E29=0,0,SUMPRODUCT(E27:E28,K27:K28)/E29)</f>
        <v>0.08819999999999999</v>
      </c>
      <c r="L29" s="24"/>
      <c r="M29" s="36"/>
      <c r="N29" s="36"/>
      <c r="O29" s="33">
        <f>SUM(O27:O28)</f>
        <v>162827585.00889874</v>
      </c>
      <c r="P29" s="20"/>
    </row>
    <row r="30" spans="1:16" ht="13.5" customHeight="1" thickTop="1">
      <c r="A30" s="17"/>
      <c r="B30" s="11"/>
      <c r="C30" s="11"/>
      <c r="D30" s="11"/>
      <c r="E30" s="11"/>
      <c r="F30" s="11"/>
      <c r="G30" s="11"/>
      <c r="H30" s="11"/>
      <c r="I30" s="39"/>
      <c r="J30" s="11"/>
      <c r="K30" s="40"/>
      <c r="L30" s="40"/>
      <c r="M30" s="36"/>
      <c r="N30" s="36"/>
      <c r="O30" s="39"/>
      <c r="P30" s="20"/>
    </row>
    <row r="31" spans="1:16" ht="17.25" customHeight="1" thickBot="1">
      <c r="A31" s="17">
        <v>7</v>
      </c>
      <c r="B31" s="11"/>
      <c r="C31" s="21" t="s">
        <v>26</v>
      </c>
      <c r="D31" s="11"/>
      <c r="E31" s="49">
        <v>1</v>
      </c>
      <c r="F31" s="49"/>
      <c r="G31" s="50"/>
      <c r="H31" s="50"/>
      <c r="I31" s="111">
        <v>4615294359.6626625</v>
      </c>
      <c r="J31" s="11"/>
      <c r="K31" s="52">
        <f>(K24*E24)+(K29*E29)</f>
        <v>0.0571</v>
      </c>
      <c r="L31" s="40"/>
      <c r="M31" s="11"/>
      <c r="N31" s="11"/>
      <c r="O31" s="53">
        <f>O24+O29</f>
        <v>263533307.93673804</v>
      </c>
      <c r="P31" s="20"/>
    </row>
    <row r="32" spans="1:16" ht="13.5" thickTop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0"/>
    </row>
    <row r="33" spans="1:16" ht="12.75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0"/>
    </row>
    <row r="34" spans="1:15" ht="12.75">
      <c r="A34" s="115" t="s">
        <v>27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  <row r="35" spans="1:15" ht="12.75">
      <c r="A35" s="54" t="s">
        <v>20</v>
      </c>
      <c r="B35" s="9"/>
      <c r="C35" s="116" t="s">
        <v>28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1:15" ht="12.75">
      <c r="A36" s="55"/>
      <c r="B36" s="9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</row>
    <row r="37" spans="1:15" ht="12.75">
      <c r="A37" s="55"/>
      <c r="B37" s="9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</row>
    <row r="38" spans="1:15" ht="12.75">
      <c r="A38" s="55"/>
      <c r="B38" s="9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</row>
    <row r="39" spans="1:15" ht="12.75">
      <c r="A39" s="55"/>
      <c r="B39" s="9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</row>
    <row r="40" spans="1:15" ht="12.75">
      <c r="A40" s="55"/>
      <c r="B40" s="9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1:15" ht="12.75">
      <c r="A41" s="55"/>
      <c r="B41" s="9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ht="18" customHeight="1"/>
    <row r="43" ht="15" customHeight="1"/>
    <row r="44" ht="18">
      <c r="C44" s="56"/>
    </row>
    <row r="47" ht="27" customHeight="1"/>
    <row r="50" ht="51.75" customHeight="1"/>
    <row r="53" ht="38.25" customHeight="1"/>
  </sheetData>
  <sheetProtection/>
  <mergeCells count="14">
    <mergeCell ref="C10:O10"/>
    <mergeCell ref="C11:O11"/>
    <mergeCell ref="A13:O13"/>
    <mergeCell ref="H15:J15"/>
    <mergeCell ref="A17:A18"/>
    <mergeCell ref="E18:I18"/>
    <mergeCell ref="C40:O40"/>
    <mergeCell ref="C41:O41"/>
    <mergeCell ref="A34:O34"/>
    <mergeCell ref="C35:O35"/>
    <mergeCell ref="C36:O36"/>
    <mergeCell ref="C37:O37"/>
    <mergeCell ref="C38:O38"/>
    <mergeCell ref="C39:O39"/>
  </mergeCells>
  <dataValidations count="1">
    <dataValidation allowBlank="1" showInputMessage="1" showErrorMessage="1" promptTitle="Date Format" prompt="E.g:  &quot;August 1, 2011&quot;" sqref="O7"/>
  </dataValidations>
  <printOptions horizontalCentered="1"/>
  <pageMargins left="0.6692913385826772" right="0.6692913385826772" top="1.7716535433070868" bottom="0.7480314960629921" header="0.31496062992125984" footer="0.31496062992125984"/>
  <pageSetup fitToHeight="1" fitToWidth="1" horizontalDpi="600" verticalDpi="600" orientation="portrait" scale="91" r:id="rId1"/>
  <headerFooter>
    <oddHeader>&amp;RToronto Hydro-Electric System Limited
EB-2018-0165
Exhibit 5
Tab 1
Schedule 2
ORIGINAL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Q42"/>
  <sheetViews>
    <sheetView view="pageBreakPreview" zoomScale="40" zoomScaleNormal="84" zoomScaleSheetLayoutView="40" zoomScalePageLayoutView="0" workbookViewId="0" topLeftCell="A1">
      <selection activeCell="F64" sqref="F64"/>
    </sheetView>
  </sheetViews>
  <sheetFormatPr defaultColWidth="9.140625" defaultRowHeight="15"/>
  <cols>
    <col min="1" max="1" width="9.421875" style="0" customWidth="1"/>
    <col min="2" max="2" width="17.421875" style="0" customWidth="1"/>
    <col min="6" max="6" width="18.28125" style="0" customWidth="1"/>
    <col min="8" max="8" width="19.00390625" style="0" customWidth="1"/>
    <col min="9" max="9" width="11.7109375" style="0" customWidth="1"/>
    <col min="10" max="10" width="17.7109375" style="0" customWidth="1"/>
  </cols>
  <sheetData>
    <row r="7" spans="10:11" ht="15">
      <c r="J7" s="57" t="s">
        <v>0</v>
      </c>
      <c r="K7" s="58" t="e">
        <f>EBNUMBER</f>
        <v>#REF!</v>
      </c>
    </row>
    <row r="8" spans="10:11" ht="15">
      <c r="J8" s="57" t="s">
        <v>1</v>
      </c>
      <c r="K8" s="2"/>
    </row>
    <row r="9" spans="10:11" ht="15">
      <c r="J9" s="57" t="s">
        <v>2</v>
      </c>
      <c r="K9" s="2"/>
    </row>
    <row r="10" spans="10:11" ht="15">
      <c r="J10" s="57" t="s">
        <v>3</v>
      </c>
      <c r="K10" s="2"/>
    </row>
    <row r="11" spans="10:11" ht="15">
      <c r="J11" s="57" t="s">
        <v>4</v>
      </c>
      <c r="K11" s="3"/>
    </row>
    <row r="12" spans="10:11" ht="15">
      <c r="J12" s="59"/>
      <c r="K12" s="4"/>
    </row>
    <row r="13" spans="2:11" ht="15">
      <c r="B13" s="91"/>
      <c r="J13" s="57" t="s">
        <v>5</v>
      </c>
      <c r="K13" s="3"/>
    </row>
    <row r="16" spans="1:15" ht="18">
      <c r="A16" s="122" t="s">
        <v>75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5"/>
      <c r="M16" s="5"/>
      <c r="N16" s="5"/>
      <c r="O16" s="5"/>
    </row>
    <row r="17" spans="1:15" ht="18">
      <c r="A17" s="122" t="s">
        <v>30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18">
      <c r="A18" t="s">
        <v>76</v>
      </c>
      <c r="L18" s="60"/>
      <c r="M18" s="60"/>
      <c r="N18" s="60"/>
      <c r="O18" s="60"/>
    </row>
    <row r="19" spans="1:15" ht="18">
      <c r="A19" s="123" t="s">
        <v>31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60"/>
      <c r="M19" s="60"/>
      <c r="N19" s="60"/>
      <c r="O19" s="60"/>
    </row>
    <row r="20" spans="4:17" ht="15.75">
      <c r="D20" s="61" t="s">
        <v>32</v>
      </c>
      <c r="E20" s="62">
        <v>2016</v>
      </c>
      <c r="O20" s="91">
        <v>42370</v>
      </c>
      <c r="Q20" s="91">
        <v>42735</v>
      </c>
    </row>
    <row r="21" ht="15.75" thickBot="1"/>
    <row r="22" spans="1:11" ht="75">
      <c r="A22" s="63" t="s">
        <v>33</v>
      </c>
      <c r="B22" s="64" t="s">
        <v>34</v>
      </c>
      <c r="C22" s="64" t="s">
        <v>35</v>
      </c>
      <c r="D22" s="65" t="s">
        <v>36</v>
      </c>
      <c r="E22" s="65" t="s">
        <v>37</v>
      </c>
      <c r="F22" s="64" t="s">
        <v>38</v>
      </c>
      <c r="G22" s="66" t="s">
        <v>39</v>
      </c>
      <c r="H22" s="66" t="s">
        <v>40</v>
      </c>
      <c r="I22" s="65" t="s">
        <v>41</v>
      </c>
      <c r="J22" s="65" t="s">
        <v>42</v>
      </c>
      <c r="K22" s="67" t="s">
        <v>43</v>
      </c>
    </row>
    <row r="23" spans="1:11" ht="15">
      <c r="A23" s="68">
        <v>1</v>
      </c>
      <c r="B23" s="7" t="s">
        <v>50</v>
      </c>
      <c r="C23" s="7" t="s">
        <v>48</v>
      </c>
      <c r="D23" s="62" t="s">
        <v>47</v>
      </c>
      <c r="E23" s="62" t="s">
        <v>49</v>
      </c>
      <c r="F23" s="69">
        <v>39400</v>
      </c>
      <c r="G23" s="7">
        <v>10</v>
      </c>
      <c r="H23" s="92">
        <v>245057738.8</v>
      </c>
      <c r="I23" s="93">
        <v>0.052</v>
      </c>
      <c r="J23" s="94">
        <f aca="true" t="shared" si="0" ref="J23:J33">H23*I23</f>
        <v>12743002.4176</v>
      </c>
      <c r="K23" s="72"/>
    </row>
    <row r="24" spans="1:15" ht="15">
      <c r="A24" s="68">
        <v>2</v>
      </c>
      <c r="B24" s="7" t="s">
        <v>51</v>
      </c>
      <c r="C24" s="7" t="s">
        <v>48</v>
      </c>
      <c r="D24" s="62" t="s">
        <v>47</v>
      </c>
      <c r="E24" s="62" t="s">
        <v>49</v>
      </c>
      <c r="F24" s="69">
        <v>40129</v>
      </c>
      <c r="G24" s="7">
        <v>10</v>
      </c>
      <c r="H24" s="92">
        <v>245057738.8</v>
      </c>
      <c r="I24" s="93">
        <v>0.0454</v>
      </c>
      <c r="J24" s="94">
        <f t="shared" si="0"/>
        <v>11125621.341520002</v>
      </c>
      <c r="K24" s="72"/>
      <c r="O24" s="95"/>
    </row>
    <row r="25" spans="1:15" ht="15">
      <c r="A25" s="68">
        <v>3</v>
      </c>
      <c r="B25" s="7" t="s">
        <v>52</v>
      </c>
      <c r="C25" s="7" t="s">
        <v>48</v>
      </c>
      <c r="D25" s="62" t="s">
        <v>47</v>
      </c>
      <c r="E25" s="62" t="s">
        <v>49</v>
      </c>
      <c r="F25" s="69">
        <v>40318</v>
      </c>
      <c r="G25" s="7">
        <v>30</v>
      </c>
      <c r="H25" s="92">
        <v>200000000</v>
      </c>
      <c r="I25" s="93">
        <v>0.0559</v>
      </c>
      <c r="J25" s="94">
        <f t="shared" si="0"/>
        <v>11180000</v>
      </c>
      <c r="K25" s="72"/>
      <c r="O25" s="95"/>
    </row>
    <row r="26" spans="1:11" ht="15">
      <c r="A26" s="68">
        <v>4</v>
      </c>
      <c r="B26" s="7" t="s">
        <v>53</v>
      </c>
      <c r="C26" s="7" t="s">
        <v>48</v>
      </c>
      <c r="D26" s="62" t="s">
        <v>47</v>
      </c>
      <c r="E26" s="62" t="s">
        <v>49</v>
      </c>
      <c r="F26" s="69">
        <v>40865</v>
      </c>
      <c r="G26" s="7">
        <v>10</v>
      </c>
      <c r="H26" s="92">
        <v>300000000</v>
      </c>
      <c r="I26" s="93">
        <v>0.0359</v>
      </c>
      <c r="J26" s="94">
        <f t="shared" si="0"/>
        <v>10770000</v>
      </c>
      <c r="K26" s="72"/>
    </row>
    <row r="27" spans="1:11" ht="15">
      <c r="A27" s="68">
        <v>5</v>
      </c>
      <c r="B27" s="7" t="s">
        <v>54</v>
      </c>
      <c r="C27" s="7" t="s">
        <v>48</v>
      </c>
      <c r="D27" s="62" t="s">
        <v>47</v>
      </c>
      <c r="E27" s="62" t="s">
        <v>49</v>
      </c>
      <c r="F27" s="69">
        <v>40909</v>
      </c>
      <c r="G27" s="7">
        <v>10</v>
      </c>
      <c r="H27" s="92">
        <v>15000000</v>
      </c>
      <c r="I27" s="93">
        <v>0.0332</v>
      </c>
      <c r="J27" s="94">
        <f t="shared" si="0"/>
        <v>498000</v>
      </c>
      <c r="K27" s="72"/>
    </row>
    <row r="28" spans="1:17" ht="90">
      <c r="A28" s="96">
        <v>6</v>
      </c>
      <c r="B28" s="97" t="s">
        <v>55</v>
      </c>
      <c r="C28" s="97" t="s">
        <v>48</v>
      </c>
      <c r="D28" s="98" t="s">
        <v>47</v>
      </c>
      <c r="E28" s="98" t="s">
        <v>49</v>
      </c>
      <c r="F28" s="99">
        <v>40909</v>
      </c>
      <c r="G28" s="100" t="s">
        <v>56</v>
      </c>
      <c r="H28" s="101">
        <v>45000000</v>
      </c>
      <c r="I28" s="102">
        <v>0.0454</v>
      </c>
      <c r="J28" s="103">
        <f t="shared" si="0"/>
        <v>2043000.0000000002</v>
      </c>
      <c r="K28" s="104" t="s">
        <v>77</v>
      </c>
      <c r="L28" s="105"/>
      <c r="M28" s="105"/>
      <c r="N28" s="105"/>
      <c r="O28" s="105"/>
      <c r="P28" s="105"/>
      <c r="Q28" s="106"/>
    </row>
    <row r="29" spans="1:17" ht="15">
      <c r="A29" s="68">
        <v>7</v>
      </c>
      <c r="B29" s="7" t="s">
        <v>58</v>
      </c>
      <c r="C29" s="7" t="s">
        <v>48</v>
      </c>
      <c r="D29" s="62" t="s">
        <v>47</v>
      </c>
      <c r="E29" s="62" t="s">
        <v>49</v>
      </c>
      <c r="F29" s="69">
        <v>41373</v>
      </c>
      <c r="G29" s="7">
        <v>10</v>
      </c>
      <c r="H29" s="92">
        <v>250000000</v>
      </c>
      <c r="I29" s="85">
        <v>0.0296</v>
      </c>
      <c r="J29" s="94">
        <f t="shared" si="0"/>
        <v>7400000</v>
      </c>
      <c r="K29" s="72"/>
      <c r="Q29" s="57"/>
    </row>
    <row r="30" spans="1:17" ht="15">
      <c r="A30" s="68">
        <v>8</v>
      </c>
      <c r="B30" s="7" t="s">
        <v>59</v>
      </c>
      <c r="C30" s="7" t="s">
        <v>48</v>
      </c>
      <c r="D30" s="62" t="s">
        <v>47</v>
      </c>
      <c r="E30" s="62" t="s">
        <v>49</v>
      </c>
      <c r="F30" s="69">
        <v>41373</v>
      </c>
      <c r="G30" s="7">
        <v>50</v>
      </c>
      <c r="H30" s="92">
        <v>200000000</v>
      </c>
      <c r="I30" s="85">
        <v>0.0401</v>
      </c>
      <c r="J30" s="94">
        <f t="shared" si="0"/>
        <v>8019999.999999999</v>
      </c>
      <c r="K30" s="72"/>
      <c r="Q30" s="57"/>
    </row>
    <row r="31" spans="1:17" ht="15">
      <c r="A31" s="68">
        <v>9</v>
      </c>
      <c r="B31" s="7" t="s">
        <v>60</v>
      </c>
      <c r="C31" s="7" t="s">
        <v>48</v>
      </c>
      <c r="D31" s="62" t="s">
        <v>47</v>
      </c>
      <c r="E31" s="62" t="s">
        <v>49</v>
      </c>
      <c r="F31" s="69">
        <v>41898</v>
      </c>
      <c r="G31" s="7">
        <v>30</v>
      </c>
      <c r="H31" s="92">
        <v>200000000</v>
      </c>
      <c r="I31" s="85">
        <v>0.0413</v>
      </c>
      <c r="J31" s="94">
        <f t="shared" si="0"/>
        <v>8260000.000000001</v>
      </c>
      <c r="K31" s="72"/>
      <c r="Q31" s="57"/>
    </row>
    <row r="32" spans="1:17" ht="15">
      <c r="A32" s="68">
        <v>10</v>
      </c>
      <c r="B32" s="7" t="s">
        <v>61</v>
      </c>
      <c r="C32" s="7" t="s">
        <v>48</v>
      </c>
      <c r="D32" s="62" t="s">
        <v>47</v>
      </c>
      <c r="E32" s="62" t="s">
        <v>49</v>
      </c>
      <c r="F32" s="69">
        <v>42079</v>
      </c>
      <c r="G32" s="7">
        <v>30</v>
      </c>
      <c r="H32" s="92">
        <v>200000000</v>
      </c>
      <c r="I32" s="85">
        <v>0.036</v>
      </c>
      <c r="J32" s="94">
        <f t="shared" si="0"/>
        <v>7199999.999999999</v>
      </c>
      <c r="K32" s="72"/>
      <c r="Q32" s="57"/>
    </row>
    <row r="33" spans="1:17" ht="15">
      <c r="A33" s="68">
        <v>11</v>
      </c>
      <c r="B33" s="7" t="s">
        <v>78</v>
      </c>
      <c r="C33" s="7" t="s">
        <v>48</v>
      </c>
      <c r="D33" s="62" t="s">
        <v>47</v>
      </c>
      <c r="E33" s="62" t="s">
        <v>49</v>
      </c>
      <c r="F33" s="69">
        <v>42249</v>
      </c>
      <c r="G33" s="7">
        <v>50</v>
      </c>
      <c r="H33" s="92">
        <v>45000000</v>
      </c>
      <c r="I33" s="107">
        <v>0.03988</v>
      </c>
      <c r="J33" s="94">
        <f t="shared" si="0"/>
        <v>1794600</v>
      </c>
      <c r="K33" s="72"/>
      <c r="Q33" s="73"/>
    </row>
    <row r="34" spans="1:17" ht="15">
      <c r="A34" s="68">
        <v>12</v>
      </c>
      <c r="B34" s="7" t="s">
        <v>62</v>
      </c>
      <c r="C34" s="7" t="s">
        <v>48</v>
      </c>
      <c r="D34" s="62" t="s">
        <v>47</v>
      </c>
      <c r="E34" s="62" t="s">
        <v>49</v>
      </c>
      <c r="F34" s="69">
        <v>42535</v>
      </c>
      <c r="G34" s="7">
        <v>10</v>
      </c>
      <c r="H34" s="92">
        <v>200000000</v>
      </c>
      <c r="I34" s="107">
        <v>0.02572</v>
      </c>
      <c r="J34" s="94">
        <f>(Q20-F34+1)/365*H34*I34</f>
        <v>2832723.2876712326</v>
      </c>
      <c r="K34" s="72"/>
      <c r="Q34" s="57"/>
    </row>
    <row r="35" spans="1:11" ht="15.75" thickBot="1">
      <c r="A35" s="74"/>
      <c r="B35" s="75"/>
      <c r="C35" s="76"/>
      <c r="D35" s="76"/>
      <c r="E35" s="76"/>
      <c r="F35" s="75"/>
      <c r="G35" s="76"/>
      <c r="H35" s="76"/>
      <c r="I35" s="76"/>
      <c r="J35" s="75"/>
      <c r="K35" s="72"/>
    </row>
    <row r="36" spans="1:11" ht="16.5" thickBot="1" thickTop="1">
      <c r="A36" s="77" t="s">
        <v>26</v>
      </c>
      <c r="B36" s="78"/>
      <c r="C36" s="79"/>
      <c r="D36" s="79"/>
      <c r="E36" s="79"/>
      <c r="F36" s="78"/>
      <c r="G36" s="79"/>
      <c r="H36" s="108">
        <f>SUM(H23:H33)+((Q20-F34+1)/365*H34)</f>
        <v>2055252463.9013698</v>
      </c>
      <c r="I36" s="89">
        <f>IF(H36=0,"",J36/H36)</f>
        <v>0.04080615326819331</v>
      </c>
      <c r="J36" s="87">
        <f>SUM(J23:J35)</f>
        <v>83866947.04679124</v>
      </c>
      <c r="K36" s="81"/>
    </row>
    <row r="38" ht="15">
      <c r="A38" s="82" t="s">
        <v>27</v>
      </c>
    </row>
    <row r="40" spans="1:2" ht="15">
      <c r="A40" s="83">
        <v>1</v>
      </c>
      <c r="B40" t="s">
        <v>44</v>
      </c>
    </row>
    <row r="41" spans="1:11" ht="15.75">
      <c r="A41" s="83">
        <v>2</v>
      </c>
      <c r="B41" s="124" t="s">
        <v>79</v>
      </c>
      <c r="C41" s="124"/>
      <c r="D41" s="124"/>
      <c r="E41" s="124"/>
      <c r="F41" s="124"/>
      <c r="G41" s="124"/>
      <c r="H41" s="124"/>
      <c r="I41" s="124"/>
      <c r="J41" s="124"/>
      <c r="K41" s="124"/>
    </row>
    <row r="42" spans="1:2" ht="15">
      <c r="A42" s="83">
        <v>3</v>
      </c>
      <c r="B42" t="s">
        <v>46</v>
      </c>
    </row>
  </sheetData>
  <sheetProtection/>
  <mergeCells count="5">
    <mergeCell ref="A16:K16"/>
    <mergeCell ref="A17:K17"/>
    <mergeCell ref="L17:O17"/>
    <mergeCell ref="A19:K19"/>
    <mergeCell ref="B41:K41"/>
  </mergeCells>
  <dataValidations count="4">
    <dataValidation type="list" allowBlank="1" showInputMessage="1" showErrorMessage="1" sqref="D23:D34">
      <formula1>"Affiliated, Third-Party"</formula1>
    </dataValidation>
    <dataValidation type="list" allowBlank="1" showInputMessage="1" showErrorMessage="1" sqref="E23:E34">
      <formula1>"Fixed Rate, Variable Rate"</formula1>
    </dataValidation>
    <dataValidation type="list" allowBlank="1" showInputMessage="1" showErrorMessage="1" sqref="E20">
      <formula1>"2011,2012,2013, 2014, 2015, 2016, 2017, 2018, 2019, 2020"</formula1>
    </dataValidation>
    <dataValidation allowBlank="1" showInputMessage="1" showErrorMessage="1" promptTitle="Date Format" prompt="E.g:  &quot;August 1, 2011&quot;" sqref="K13"/>
  </dataValidations>
  <printOptions horizontalCentered="1"/>
  <pageMargins left="0.8661417322834646" right="0.8661417322834646" top="2.1653543307086616" bottom="0.9448818897637796" header="0.9055118110236221" footer="0.31496062992125984"/>
  <pageSetup fitToHeight="1" fitToWidth="1" horizontalDpi="600" verticalDpi="600" orientation="landscape" scale="71" r:id="rId1"/>
  <headerFooter scaleWithDoc="0">
    <oddHeader>&amp;R&amp;8Toronto Hydro-Electric System Limited
EB-2018-0165
Exhibit 5
Tab 1
Schedule 3
ORIGINAL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view="pageBreakPreview" zoomScale="40" zoomScaleSheetLayoutView="40" zoomScalePageLayoutView="0" workbookViewId="0" topLeftCell="A1">
      <selection activeCell="F64" sqref="F64"/>
    </sheetView>
  </sheetViews>
  <sheetFormatPr defaultColWidth="9.140625" defaultRowHeight="15"/>
  <cols>
    <col min="6" max="6" width="15.28125" style="0" customWidth="1"/>
    <col min="8" max="8" width="16.8515625" style="0" customWidth="1"/>
    <col min="10" max="10" width="18.7109375" style="0" customWidth="1"/>
    <col min="11" max="11" width="17.00390625" style="0" customWidth="1"/>
    <col min="15" max="15" width="13.140625" style="0" customWidth="1"/>
    <col min="17" max="17" width="15.140625" style="0" customWidth="1"/>
  </cols>
  <sheetData>
    <row r="1" spans="10:11" ht="15">
      <c r="J1" s="57" t="s">
        <v>0</v>
      </c>
      <c r="K1" s="58" t="e">
        <f>EBNUMBER</f>
        <v>#REF!</v>
      </c>
    </row>
    <row r="2" spans="10:11" ht="15">
      <c r="J2" s="57" t="s">
        <v>1</v>
      </c>
      <c r="K2" s="2"/>
    </row>
    <row r="3" spans="10:11" ht="15">
      <c r="J3" s="57" t="s">
        <v>2</v>
      </c>
      <c r="K3" s="2"/>
    </row>
    <row r="4" spans="10:11" ht="15">
      <c r="J4" s="57" t="s">
        <v>3</v>
      </c>
      <c r="K4" s="2"/>
    </row>
    <row r="5" spans="10:11" ht="15">
      <c r="J5" s="57" t="s">
        <v>4</v>
      </c>
      <c r="K5" s="3"/>
    </row>
    <row r="6" spans="10:11" ht="15">
      <c r="J6" s="59"/>
      <c r="K6" s="4"/>
    </row>
    <row r="7" spans="2:11" ht="15">
      <c r="B7" s="91"/>
      <c r="J7" s="57" t="s">
        <v>5</v>
      </c>
      <c r="K7" s="3"/>
    </row>
    <row r="10" spans="1:15" ht="18">
      <c r="A10" s="122" t="s">
        <v>75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5"/>
      <c r="M10" s="5"/>
      <c r="N10" s="5"/>
      <c r="O10" s="5"/>
    </row>
    <row r="11" spans="1:15" ht="18">
      <c r="A11" s="122" t="s">
        <v>30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2:15" ht="18">
      <c r="L12" s="60"/>
      <c r="M12" s="60"/>
      <c r="N12" s="60"/>
      <c r="O12" s="60"/>
    </row>
    <row r="13" spans="1:15" ht="18">
      <c r="A13" s="123" t="s">
        <v>31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60"/>
      <c r="M13" s="60"/>
      <c r="N13" s="60"/>
      <c r="O13" s="60"/>
    </row>
    <row r="14" spans="4:17" ht="15.75">
      <c r="D14" s="61" t="s">
        <v>32</v>
      </c>
      <c r="E14" s="62">
        <v>2017</v>
      </c>
      <c r="O14" s="91">
        <v>42736</v>
      </c>
      <c r="Q14" s="91">
        <v>43100</v>
      </c>
    </row>
    <row r="15" ht="15.75" thickBot="1"/>
    <row r="16" spans="1:11" ht="75">
      <c r="A16" s="63" t="s">
        <v>33</v>
      </c>
      <c r="B16" s="64" t="s">
        <v>34</v>
      </c>
      <c r="C16" s="64" t="s">
        <v>35</v>
      </c>
      <c r="D16" s="65" t="s">
        <v>36</v>
      </c>
      <c r="E16" s="65" t="s">
        <v>37</v>
      </c>
      <c r="F16" s="64" t="s">
        <v>38</v>
      </c>
      <c r="G16" s="66" t="s">
        <v>39</v>
      </c>
      <c r="H16" s="66" t="s">
        <v>40</v>
      </c>
      <c r="I16" s="65" t="s">
        <v>41</v>
      </c>
      <c r="J16" s="65" t="s">
        <v>42</v>
      </c>
      <c r="K16" s="67" t="s">
        <v>43</v>
      </c>
    </row>
    <row r="17" spans="1:15" ht="15">
      <c r="A17" s="68">
        <v>1</v>
      </c>
      <c r="B17" s="7" t="s">
        <v>50</v>
      </c>
      <c r="C17" s="7" t="s">
        <v>48</v>
      </c>
      <c r="D17" s="62" t="s">
        <v>47</v>
      </c>
      <c r="E17" s="62" t="s">
        <v>49</v>
      </c>
      <c r="F17" s="69">
        <v>39400</v>
      </c>
      <c r="G17" s="7">
        <v>10</v>
      </c>
      <c r="H17" s="92">
        <v>245057738.8</v>
      </c>
      <c r="I17" s="93">
        <v>0.052</v>
      </c>
      <c r="J17" s="94">
        <f>(O17-O14+1)/365*H17*I17</f>
        <v>11102122.654237809</v>
      </c>
      <c r="K17" s="72"/>
      <c r="O17" s="109">
        <v>43053</v>
      </c>
    </row>
    <row r="18" spans="1:11" ht="15">
      <c r="A18" s="68">
        <v>2</v>
      </c>
      <c r="B18" s="7" t="s">
        <v>51</v>
      </c>
      <c r="C18" s="7" t="s">
        <v>48</v>
      </c>
      <c r="D18" s="62" t="s">
        <v>47</v>
      </c>
      <c r="E18" s="62" t="s">
        <v>49</v>
      </c>
      <c r="F18" s="69">
        <v>40129</v>
      </c>
      <c r="G18" s="7">
        <v>10</v>
      </c>
      <c r="H18" s="92">
        <v>245057738.8</v>
      </c>
      <c r="I18" s="93">
        <v>0.0454</v>
      </c>
      <c r="J18" s="94">
        <f aca="true" t="shared" si="0" ref="J18:J28">H18*I18</f>
        <v>11125621.341520002</v>
      </c>
      <c r="K18" s="72"/>
    </row>
    <row r="19" spans="1:11" ht="15">
      <c r="A19" s="68">
        <v>3</v>
      </c>
      <c r="B19" s="7" t="s">
        <v>52</v>
      </c>
      <c r="C19" s="7" t="s">
        <v>48</v>
      </c>
      <c r="D19" s="62" t="s">
        <v>47</v>
      </c>
      <c r="E19" s="62" t="s">
        <v>49</v>
      </c>
      <c r="F19" s="69">
        <v>40318</v>
      </c>
      <c r="G19" s="7">
        <v>30</v>
      </c>
      <c r="H19" s="92">
        <v>200000000</v>
      </c>
      <c r="I19" s="93">
        <v>0.0559</v>
      </c>
      <c r="J19" s="94">
        <f t="shared" si="0"/>
        <v>11180000</v>
      </c>
      <c r="K19" s="72"/>
    </row>
    <row r="20" spans="1:11" ht="15">
      <c r="A20" s="68">
        <v>4</v>
      </c>
      <c r="B20" s="7" t="s">
        <v>53</v>
      </c>
      <c r="C20" s="7" t="s">
        <v>48</v>
      </c>
      <c r="D20" s="62" t="s">
        <v>47</v>
      </c>
      <c r="E20" s="62" t="s">
        <v>49</v>
      </c>
      <c r="F20" s="69">
        <v>40865</v>
      </c>
      <c r="G20" s="7">
        <v>10</v>
      </c>
      <c r="H20" s="92">
        <v>300000000</v>
      </c>
      <c r="I20" s="93">
        <v>0.0359</v>
      </c>
      <c r="J20" s="94">
        <f t="shared" si="0"/>
        <v>10770000</v>
      </c>
      <c r="K20" s="72"/>
    </row>
    <row r="21" spans="1:17" ht="15">
      <c r="A21" s="68">
        <v>5</v>
      </c>
      <c r="B21" s="7" t="s">
        <v>54</v>
      </c>
      <c r="C21" s="7" t="s">
        <v>48</v>
      </c>
      <c r="D21" s="62" t="s">
        <v>47</v>
      </c>
      <c r="E21" s="62" t="s">
        <v>49</v>
      </c>
      <c r="F21" s="69">
        <v>40909</v>
      </c>
      <c r="G21" s="7">
        <v>10</v>
      </c>
      <c r="H21" s="92">
        <v>15000000</v>
      </c>
      <c r="I21" s="93">
        <v>0.0332</v>
      </c>
      <c r="J21" s="94">
        <f t="shared" si="0"/>
        <v>498000</v>
      </c>
      <c r="K21" s="72"/>
      <c r="Q21" s="57"/>
    </row>
    <row r="22" spans="1:17" ht="60">
      <c r="A22" s="96">
        <v>6</v>
      </c>
      <c r="B22" s="97" t="s">
        <v>55</v>
      </c>
      <c r="C22" s="97" t="s">
        <v>48</v>
      </c>
      <c r="D22" s="98" t="s">
        <v>47</v>
      </c>
      <c r="E22" s="98" t="s">
        <v>49</v>
      </c>
      <c r="F22" s="99">
        <v>40909</v>
      </c>
      <c r="G22" s="100" t="s">
        <v>56</v>
      </c>
      <c r="H22" s="101">
        <v>45000000</v>
      </c>
      <c r="I22" s="102">
        <v>0.0372</v>
      </c>
      <c r="J22" s="103">
        <f t="shared" si="0"/>
        <v>1673999.9999999998</v>
      </c>
      <c r="K22" s="104" t="s">
        <v>80</v>
      </c>
      <c r="Q22" s="57"/>
    </row>
    <row r="23" spans="1:17" ht="15">
      <c r="A23" s="68">
        <v>7</v>
      </c>
      <c r="B23" s="7" t="s">
        <v>58</v>
      </c>
      <c r="C23" s="7" t="s">
        <v>48</v>
      </c>
      <c r="D23" s="62" t="s">
        <v>47</v>
      </c>
      <c r="E23" s="62" t="s">
        <v>49</v>
      </c>
      <c r="F23" s="69">
        <v>41373</v>
      </c>
      <c r="G23" s="7">
        <v>10</v>
      </c>
      <c r="H23" s="92">
        <v>250000000</v>
      </c>
      <c r="I23" s="85">
        <v>0.0296</v>
      </c>
      <c r="J23" s="94">
        <f t="shared" si="0"/>
        <v>7400000</v>
      </c>
      <c r="K23" s="72"/>
      <c r="Q23" s="57"/>
    </row>
    <row r="24" spans="1:17" ht="15">
      <c r="A24" s="68">
        <v>8</v>
      </c>
      <c r="B24" s="7" t="s">
        <v>59</v>
      </c>
      <c r="C24" s="7" t="s">
        <v>48</v>
      </c>
      <c r="D24" s="62" t="s">
        <v>47</v>
      </c>
      <c r="E24" s="62" t="s">
        <v>49</v>
      </c>
      <c r="F24" s="69">
        <v>41373</v>
      </c>
      <c r="G24" s="7">
        <v>50</v>
      </c>
      <c r="H24" s="92">
        <v>200000000</v>
      </c>
      <c r="I24" s="85">
        <v>0.0401</v>
      </c>
      <c r="J24" s="94">
        <f t="shared" si="0"/>
        <v>8019999.999999999</v>
      </c>
      <c r="K24" s="72"/>
      <c r="Q24" s="57"/>
    </row>
    <row r="25" spans="1:17" ht="15">
      <c r="A25" s="68">
        <v>9</v>
      </c>
      <c r="B25" s="7" t="s">
        <v>60</v>
      </c>
      <c r="C25" s="7" t="s">
        <v>48</v>
      </c>
      <c r="D25" s="62" t="s">
        <v>47</v>
      </c>
      <c r="E25" s="62" t="s">
        <v>49</v>
      </c>
      <c r="F25" s="69">
        <v>41898</v>
      </c>
      <c r="G25" s="7">
        <v>30</v>
      </c>
      <c r="H25" s="92">
        <v>200000000</v>
      </c>
      <c r="I25" s="85">
        <v>0.0413</v>
      </c>
      <c r="J25" s="94">
        <f t="shared" si="0"/>
        <v>8260000.000000001</v>
      </c>
      <c r="K25" s="72"/>
      <c r="Q25" s="57"/>
    </row>
    <row r="26" spans="1:17" ht="15">
      <c r="A26" s="68">
        <v>10</v>
      </c>
      <c r="B26" s="7" t="s">
        <v>61</v>
      </c>
      <c r="C26" s="7" t="s">
        <v>48</v>
      </c>
      <c r="D26" s="62" t="s">
        <v>47</v>
      </c>
      <c r="E26" s="62" t="s">
        <v>49</v>
      </c>
      <c r="F26" s="69">
        <v>42079</v>
      </c>
      <c r="G26" s="7">
        <v>30</v>
      </c>
      <c r="H26" s="92">
        <v>200000000</v>
      </c>
      <c r="I26" s="85">
        <v>0.036</v>
      </c>
      <c r="J26" s="94">
        <f t="shared" si="0"/>
        <v>7199999.999999999</v>
      </c>
      <c r="K26" s="72"/>
      <c r="Q26" s="73"/>
    </row>
    <row r="27" spans="1:17" ht="15">
      <c r="A27" s="68">
        <v>11</v>
      </c>
      <c r="B27" s="7" t="s">
        <v>78</v>
      </c>
      <c r="C27" s="7" t="s">
        <v>48</v>
      </c>
      <c r="D27" s="62" t="s">
        <v>47</v>
      </c>
      <c r="E27" s="62" t="s">
        <v>49</v>
      </c>
      <c r="F27" s="69">
        <v>42249</v>
      </c>
      <c r="G27" s="7">
        <v>50</v>
      </c>
      <c r="H27" s="92">
        <v>45000000</v>
      </c>
      <c r="I27" s="107">
        <v>0.03988</v>
      </c>
      <c r="J27" s="94">
        <f t="shared" si="0"/>
        <v>1794600</v>
      </c>
      <c r="K27" s="72"/>
      <c r="Q27" s="57"/>
    </row>
    <row r="28" spans="1:11" ht="15">
      <c r="A28" s="68">
        <v>12</v>
      </c>
      <c r="B28" s="7" t="s">
        <v>62</v>
      </c>
      <c r="C28" s="7" t="s">
        <v>48</v>
      </c>
      <c r="D28" s="62" t="s">
        <v>47</v>
      </c>
      <c r="E28" s="62" t="s">
        <v>49</v>
      </c>
      <c r="F28" s="69">
        <v>42535</v>
      </c>
      <c r="G28" s="7">
        <v>10</v>
      </c>
      <c r="H28" s="92">
        <v>200000000</v>
      </c>
      <c r="I28" s="107">
        <v>0.02572</v>
      </c>
      <c r="J28" s="94">
        <f t="shared" si="0"/>
        <v>5144000</v>
      </c>
      <c r="K28" s="72"/>
    </row>
    <row r="29" spans="1:11" ht="15">
      <c r="A29" s="68">
        <v>13</v>
      </c>
      <c r="B29" s="7" t="s">
        <v>63</v>
      </c>
      <c r="C29" s="7" t="s">
        <v>48</v>
      </c>
      <c r="D29" s="62" t="s">
        <v>47</v>
      </c>
      <c r="E29" s="62" t="s">
        <v>49</v>
      </c>
      <c r="F29" s="69">
        <v>43053</v>
      </c>
      <c r="G29" s="7">
        <v>30</v>
      </c>
      <c r="H29" s="92">
        <v>200000000</v>
      </c>
      <c r="I29" s="107">
        <v>0.03535</v>
      </c>
      <c r="J29" s="94">
        <f>(Q14-F29+1)/365*H29*I29</f>
        <v>929753.4246575341</v>
      </c>
      <c r="K29" s="72"/>
    </row>
    <row r="30" spans="1:11" ht="15.75" thickBot="1">
      <c r="A30" s="74"/>
      <c r="B30" s="75"/>
      <c r="C30" s="76"/>
      <c r="D30" s="76"/>
      <c r="E30" s="76"/>
      <c r="F30" s="75"/>
      <c r="G30" s="76"/>
      <c r="H30" s="76"/>
      <c r="I30" s="76"/>
      <c r="J30" s="75"/>
      <c r="K30" s="72"/>
    </row>
    <row r="31" spans="1:11" ht="16.5" thickBot="1" thickTop="1">
      <c r="A31" s="77" t="s">
        <v>26</v>
      </c>
      <c r="B31" s="78"/>
      <c r="C31" s="79"/>
      <c r="D31" s="79"/>
      <c r="E31" s="79"/>
      <c r="F31" s="78"/>
      <c r="G31" s="79"/>
      <c r="H31" s="108">
        <f>SUM(H18:H28)+(O17-O14+1)/365*H17+(Q14-F29+1)/365*H29</f>
        <v>2139861467.3983562</v>
      </c>
      <c r="I31" s="89">
        <f>IF(H31=0,"",J31/H31)</f>
        <v>0.03976804046286119</v>
      </c>
      <c r="J31" s="87">
        <f>SUM(J17:J29)</f>
        <v>85098097.42041536</v>
      </c>
      <c r="K31" s="81"/>
    </row>
    <row r="33" ht="15">
      <c r="A33" s="82" t="s">
        <v>27</v>
      </c>
    </row>
    <row r="35" spans="1:2" ht="15">
      <c r="A35" s="83">
        <v>1</v>
      </c>
      <c r="B35" t="s">
        <v>44</v>
      </c>
    </row>
    <row r="36" spans="1:11" ht="15.75">
      <c r="A36" s="83">
        <v>2</v>
      </c>
      <c r="B36" s="125" t="s">
        <v>79</v>
      </c>
      <c r="C36" s="126"/>
      <c r="D36" s="126"/>
      <c r="E36" s="126"/>
      <c r="F36" s="126"/>
      <c r="G36" s="126"/>
      <c r="H36" s="126"/>
      <c r="I36" s="126"/>
      <c r="J36" s="126"/>
      <c r="K36" s="126"/>
    </row>
    <row r="37" spans="1:2" ht="15">
      <c r="A37" s="83">
        <v>3</v>
      </c>
      <c r="B37" t="s">
        <v>46</v>
      </c>
    </row>
  </sheetData>
  <sheetProtection/>
  <mergeCells count="5">
    <mergeCell ref="A10:K10"/>
    <mergeCell ref="A11:K11"/>
    <mergeCell ref="L11:O11"/>
    <mergeCell ref="A13:K13"/>
    <mergeCell ref="B36:K36"/>
  </mergeCells>
  <dataValidations count="4">
    <dataValidation type="list" allowBlank="1" showInputMessage="1" showErrorMessage="1" sqref="E14">
      <formula1>"2012,2013, 2014, 2015, 2016, 2017, 2018, 2019. 2020"</formula1>
    </dataValidation>
    <dataValidation type="list" allowBlank="1" showInputMessage="1" showErrorMessage="1" sqref="D17:D29">
      <formula1>"Affiliated, Third-Party"</formula1>
    </dataValidation>
    <dataValidation type="list" allowBlank="1" showInputMessage="1" showErrorMessage="1" sqref="E17:E29">
      <formula1>"Fixed Rate, Variable Rate"</formula1>
    </dataValidation>
    <dataValidation allowBlank="1" showInputMessage="1" showErrorMessage="1" promptTitle="Date Format" prompt="E.g:  &quot;August 1, 2011&quot;" sqref="K7"/>
  </dataValidations>
  <printOptions horizontalCentered="1"/>
  <pageMargins left="0.8661417322834646" right="0.8661417322834646" top="2.1653543307086616" bottom="0.9448818897637796" header="0.9055118110236221" footer="0.31496062992125984"/>
  <pageSetup fitToHeight="1" fitToWidth="1" horizontalDpi="600" verticalDpi="600" orientation="landscape" scale="73" r:id="rId1"/>
  <headerFooter scaleWithDoc="0">
    <oddHeader>&amp;R&amp;8Toronto Hydro-Electric System Limited
EB-2018-0165
Exhibit 5
Tab 1
Schedule 3
ORIGINAL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zoomScale="40" zoomScaleSheetLayoutView="40" zoomScalePageLayoutView="0" workbookViewId="0" topLeftCell="A1">
      <selection activeCell="F64" sqref="F64"/>
    </sheetView>
  </sheetViews>
  <sheetFormatPr defaultColWidth="9.140625" defaultRowHeight="15"/>
  <cols>
    <col min="6" max="6" width="17.140625" style="0" customWidth="1"/>
    <col min="8" max="8" width="17.00390625" style="0" customWidth="1"/>
    <col min="10" max="10" width="17.00390625" style="0" customWidth="1"/>
    <col min="11" max="11" width="14.28125" style="0" customWidth="1"/>
  </cols>
  <sheetData>
    <row r="1" spans="10:11" ht="15">
      <c r="J1" s="57" t="s">
        <v>0</v>
      </c>
      <c r="K1" s="58" t="e">
        <f>EBNUMBER</f>
        <v>#REF!</v>
      </c>
    </row>
    <row r="2" spans="10:11" ht="15">
      <c r="J2" s="57" t="s">
        <v>1</v>
      </c>
      <c r="K2" s="2"/>
    </row>
    <row r="3" spans="10:11" ht="15">
      <c r="J3" s="57" t="s">
        <v>2</v>
      </c>
      <c r="K3" s="2"/>
    </row>
    <row r="4" spans="10:11" ht="15">
      <c r="J4" s="57" t="s">
        <v>3</v>
      </c>
      <c r="K4" s="2"/>
    </row>
    <row r="5" spans="10:11" ht="15">
      <c r="J5" s="57" t="s">
        <v>4</v>
      </c>
      <c r="K5" s="3"/>
    </row>
    <row r="6" spans="10:11" ht="15">
      <c r="J6" s="59"/>
      <c r="K6" s="4"/>
    </row>
    <row r="7" spans="2:11" ht="15">
      <c r="B7" s="91"/>
      <c r="J7" s="57" t="s">
        <v>5</v>
      </c>
      <c r="K7" s="3"/>
    </row>
    <row r="10" spans="1:15" ht="18">
      <c r="A10" s="122" t="s">
        <v>75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5"/>
      <c r="M10" s="5"/>
      <c r="N10" s="5"/>
      <c r="O10" s="5"/>
    </row>
    <row r="11" spans="1:15" ht="18">
      <c r="A11" s="122" t="s">
        <v>30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2:15" ht="18">
      <c r="L12" s="60"/>
      <c r="M12" s="60"/>
      <c r="N12" s="60"/>
      <c r="O12" s="60"/>
    </row>
    <row r="13" spans="1:15" ht="18">
      <c r="A13" s="123" t="s">
        <v>31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60"/>
      <c r="M13" s="60"/>
      <c r="N13" s="60"/>
      <c r="O13" s="60"/>
    </row>
    <row r="14" spans="4:15" ht="15.75">
      <c r="D14" s="61" t="s">
        <v>32</v>
      </c>
      <c r="E14" s="62">
        <v>2018</v>
      </c>
      <c r="O14" s="95"/>
    </row>
    <row r="15" ht="15.75" thickBot="1">
      <c r="O15" s="95"/>
    </row>
    <row r="16" spans="1:15" ht="75">
      <c r="A16" s="63" t="s">
        <v>33</v>
      </c>
      <c r="B16" s="64" t="s">
        <v>34</v>
      </c>
      <c r="C16" s="64" t="s">
        <v>35</v>
      </c>
      <c r="D16" s="65" t="s">
        <v>36</v>
      </c>
      <c r="E16" s="65" t="s">
        <v>37</v>
      </c>
      <c r="F16" s="64" t="s">
        <v>38</v>
      </c>
      <c r="G16" s="66" t="s">
        <v>39</v>
      </c>
      <c r="H16" s="66" t="s">
        <v>40</v>
      </c>
      <c r="I16" s="65" t="s">
        <v>41</v>
      </c>
      <c r="J16" s="65" t="s">
        <v>42</v>
      </c>
      <c r="K16" s="67" t="s">
        <v>43</v>
      </c>
      <c r="O16" s="95"/>
    </row>
    <row r="17" spans="1:15" ht="15">
      <c r="A17" s="68">
        <v>1</v>
      </c>
      <c r="B17" s="7" t="s">
        <v>51</v>
      </c>
      <c r="C17" s="7" t="s">
        <v>48</v>
      </c>
      <c r="D17" s="62" t="s">
        <v>47</v>
      </c>
      <c r="E17" s="62" t="s">
        <v>49</v>
      </c>
      <c r="F17" s="69">
        <v>40129</v>
      </c>
      <c r="G17" s="7">
        <v>10</v>
      </c>
      <c r="H17" s="92">
        <v>245057738.8</v>
      </c>
      <c r="I17" s="93">
        <v>0.0454</v>
      </c>
      <c r="J17" s="94">
        <f aca="true" t="shared" si="0" ref="J17:J28">H17*I17</f>
        <v>11125621.341520002</v>
      </c>
      <c r="K17" s="72"/>
      <c r="O17" s="95"/>
    </row>
    <row r="18" spans="1:15" ht="15">
      <c r="A18" s="68">
        <v>2</v>
      </c>
      <c r="B18" s="7" t="s">
        <v>52</v>
      </c>
      <c r="C18" s="7" t="s">
        <v>48</v>
      </c>
      <c r="D18" s="62" t="s">
        <v>47</v>
      </c>
      <c r="E18" s="62" t="s">
        <v>49</v>
      </c>
      <c r="F18" s="69">
        <v>40318</v>
      </c>
      <c r="G18" s="7">
        <v>30</v>
      </c>
      <c r="H18" s="92">
        <v>200000000</v>
      </c>
      <c r="I18" s="93">
        <v>0.0559</v>
      </c>
      <c r="J18" s="94">
        <f t="shared" si="0"/>
        <v>11180000</v>
      </c>
      <c r="K18" s="72"/>
      <c r="O18" s="95"/>
    </row>
    <row r="19" spans="1:15" ht="15">
      <c r="A19" s="68">
        <v>3</v>
      </c>
      <c r="B19" s="7" t="s">
        <v>53</v>
      </c>
      <c r="C19" s="7" t="s">
        <v>48</v>
      </c>
      <c r="D19" s="62" t="s">
        <v>47</v>
      </c>
      <c r="E19" s="62" t="s">
        <v>49</v>
      </c>
      <c r="F19" s="69">
        <v>40865</v>
      </c>
      <c r="G19" s="7">
        <v>10</v>
      </c>
      <c r="H19" s="92">
        <v>300000000</v>
      </c>
      <c r="I19" s="93">
        <v>0.0359</v>
      </c>
      <c r="J19" s="94">
        <f t="shared" si="0"/>
        <v>10770000</v>
      </c>
      <c r="K19" s="72"/>
      <c r="O19" s="95"/>
    </row>
    <row r="20" spans="1:15" ht="15">
      <c r="A20" s="68">
        <v>4</v>
      </c>
      <c r="B20" s="7" t="s">
        <v>54</v>
      </c>
      <c r="C20" s="7" t="s">
        <v>48</v>
      </c>
      <c r="D20" s="62" t="s">
        <v>47</v>
      </c>
      <c r="E20" s="62" t="s">
        <v>49</v>
      </c>
      <c r="F20" s="69">
        <v>40909</v>
      </c>
      <c r="G20" s="7">
        <v>10</v>
      </c>
      <c r="H20" s="92">
        <v>15000000</v>
      </c>
      <c r="I20" s="93">
        <v>0.0332</v>
      </c>
      <c r="J20" s="94">
        <f t="shared" si="0"/>
        <v>498000</v>
      </c>
      <c r="K20" s="72"/>
      <c r="O20" s="95"/>
    </row>
    <row r="21" spans="1:15" ht="60">
      <c r="A21" s="68">
        <v>5</v>
      </c>
      <c r="B21" s="97" t="s">
        <v>55</v>
      </c>
      <c r="C21" s="97" t="s">
        <v>48</v>
      </c>
      <c r="D21" s="98" t="s">
        <v>47</v>
      </c>
      <c r="E21" s="98" t="s">
        <v>49</v>
      </c>
      <c r="F21" s="99">
        <v>40909</v>
      </c>
      <c r="G21" s="100" t="s">
        <v>56</v>
      </c>
      <c r="H21" s="101">
        <v>45000000</v>
      </c>
      <c r="I21" s="102">
        <v>0.0416</v>
      </c>
      <c r="J21" s="103">
        <f t="shared" si="0"/>
        <v>1872000</v>
      </c>
      <c r="K21" s="104" t="s">
        <v>81</v>
      </c>
      <c r="O21" s="95"/>
    </row>
    <row r="22" spans="1:15" ht="15">
      <c r="A22" s="68">
        <v>6</v>
      </c>
      <c r="B22" s="7" t="s">
        <v>58</v>
      </c>
      <c r="C22" s="7" t="s">
        <v>48</v>
      </c>
      <c r="D22" s="62" t="s">
        <v>47</v>
      </c>
      <c r="E22" s="62" t="s">
        <v>49</v>
      </c>
      <c r="F22" s="69">
        <v>41373</v>
      </c>
      <c r="G22" s="7">
        <v>10</v>
      </c>
      <c r="H22" s="92">
        <v>250000000</v>
      </c>
      <c r="I22" s="85">
        <v>0.0296</v>
      </c>
      <c r="J22" s="94">
        <f t="shared" si="0"/>
        <v>7400000</v>
      </c>
      <c r="K22" s="72"/>
      <c r="O22" s="95"/>
    </row>
    <row r="23" spans="1:15" ht="15">
      <c r="A23" s="68">
        <v>7</v>
      </c>
      <c r="B23" s="7" t="s">
        <v>59</v>
      </c>
      <c r="C23" s="7" t="s">
        <v>48</v>
      </c>
      <c r="D23" s="62" t="s">
        <v>47</v>
      </c>
      <c r="E23" s="62" t="s">
        <v>49</v>
      </c>
      <c r="F23" s="69">
        <v>41373</v>
      </c>
      <c r="G23" s="7">
        <v>50</v>
      </c>
      <c r="H23" s="92">
        <v>200000000</v>
      </c>
      <c r="I23" s="85">
        <v>0.0401</v>
      </c>
      <c r="J23" s="94">
        <f t="shared" si="0"/>
        <v>8019999.999999999</v>
      </c>
      <c r="K23" s="72"/>
      <c r="O23" s="95"/>
    </row>
    <row r="24" spans="1:15" ht="15">
      <c r="A24" s="68">
        <v>8</v>
      </c>
      <c r="B24" s="7" t="s">
        <v>60</v>
      </c>
      <c r="C24" s="7" t="s">
        <v>48</v>
      </c>
      <c r="D24" s="62" t="s">
        <v>47</v>
      </c>
      <c r="E24" s="62" t="s">
        <v>49</v>
      </c>
      <c r="F24" s="69">
        <v>41898</v>
      </c>
      <c r="G24" s="7">
        <v>30</v>
      </c>
      <c r="H24" s="92">
        <v>200000000</v>
      </c>
      <c r="I24" s="85">
        <v>0.0413</v>
      </c>
      <c r="J24" s="94">
        <f t="shared" si="0"/>
        <v>8260000.000000001</v>
      </c>
      <c r="K24" s="72"/>
      <c r="O24" s="95"/>
    </row>
    <row r="25" spans="1:15" ht="15">
      <c r="A25" s="68">
        <v>9</v>
      </c>
      <c r="B25" s="7" t="s">
        <v>61</v>
      </c>
      <c r="C25" s="7" t="s">
        <v>48</v>
      </c>
      <c r="D25" s="62" t="s">
        <v>47</v>
      </c>
      <c r="E25" s="62" t="s">
        <v>49</v>
      </c>
      <c r="F25" s="69">
        <v>42079</v>
      </c>
      <c r="G25" s="7">
        <v>30</v>
      </c>
      <c r="H25" s="92">
        <v>200000000</v>
      </c>
      <c r="I25" s="85">
        <v>0.036</v>
      </c>
      <c r="J25" s="94">
        <f t="shared" si="0"/>
        <v>7199999.999999999</v>
      </c>
      <c r="K25" s="72"/>
      <c r="O25" s="95"/>
    </row>
    <row r="26" spans="1:15" ht="15">
      <c r="A26" s="68">
        <v>10</v>
      </c>
      <c r="B26" s="7" t="s">
        <v>78</v>
      </c>
      <c r="C26" s="7" t="s">
        <v>48</v>
      </c>
      <c r="D26" s="62" t="s">
        <v>47</v>
      </c>
      <c r="E26" s="62" t="s">
        <v>49</v>
      </c>
      <c r="F26" s="69">
        <v>42249</v>
      </c>
      <c r="G26" s="7">
        <v>50</v>
      </c>
      <c r="H26" s="92">
        <v>45000000</v>
      </c>
      <c r="I26" s="107">
        <v>0.03988</v>
      </c>
      <c r="J26" s="94">
        <f t="shared" si="0"/>
        <v>1794600</v>
      </c>
      <c r="K26" s="72"/>
      <c r="O26" s="95"/>
    </row>
    <row r="27" spans="1:15" ht="15">
      <c r="A27" s="68">
        <v>11</v>
      </c>
      <c r="B27" s="7" t="s">
        <v>62</v>
      </c>
      <c r="C27" s="7" t="s">
        <v>48</v>
      </c>
      <c r="D27" s="62" t="s">
        <v>47</v>
      </c>
      <c r="E27" s="62" t="s">
        <v>49</v>
      </c>
      <c r="F27" s="69">
        <v>42535</v>
      </c>
      <c r="G27" s="7">
        <v>10</v>
      </c>
      <c r="H27" s="92">
        <v>200000000</v>
      </c>
      <c r="I27" s="107">
        <v>0.02572</v>
      </c>
      <c r="J27" s="94">
        <f t="shared" si="0"/>
        <v>5144000</v>
      </c>
      <c r="K27" s="72"/>
      <c r="O27" s="95"/>
    </row>
    <row r="28" spans="1:15" ht="15">
      <c r="A28" s="68">
        <v>12</v>
      </c>
      <c r="B28" s="7" t="s">
        <v>63</v>
      </c>
      <c r="C28" s="7" t="s">
        <v>48</v>
      </c>
      <c r="D28" s="62" t="s">
        <v>47</v>
      </c>
      <c r="E28" s="62" t="s">
        <v>49</v>
      </c>
      <c r="F28" s="69">
        <v>43053</v>
      </c>
      <c r="G28" s="7">
        <v>30</v>
      </c>
      <c r="H28" s="92">
        <v>200000000</v>
      </c>
      <c r="I28" s="107">
        <v>0.03535</v>
      </c>
      <c r="J28" s="94">
        <f t="shared" si="0"/>
        <v>7070000</v>
      </c>
      <c r="K28" s="72"/>
      <c r="O28" s="95"/>
    </row>
    <row r="29" spans="1:11" ht="15.75" thickBot="1">
      <c r="A29" s="74"/>
      <c r="B29" s="75"/>
      <c r="C29" s="76"/>
      <c r="D29" s="76"/>
      <c r="E29" s="76"/>
      <c r="F29" s="75"/>
      <c r="G29" s="76"/>
      <c r="H29" s="76"/>
      <c r="I29" s="76"/>
      <c r="J29" s="75"/>
      <c r="K29" s="72"/>
    </row>
    <row r="30" spans="1:11" ht="16.5" thickBot="1" thickTop="1">
      <c r="A30" s="77" t="s">
        <v>26</v>
      </c>
      <c r="B30" s="78"/>
      <c r="C30" s="79"/>
      <c r="D30" s="79"/>
      <c r="E30" s="79"/>
      <c r="F30" s="78"/>
      <c r="G30" s="79"/>
      <c r="H30" s="108">
        <f>SUM(H17:H29)</f>
        <v>2100057738.8</v>
      </c>
      <c r="I30" s="89">
        <f>IF(H30=0,"",J30/H30)</f>
        <v>0.03825333935219515</v>
      </c>
      <c r="J30" s="87">
        <f>SUM(J17:J29)</f>
        <v>80334221.34152001</v>
      </c>
      <c r="K30" s="81"/>
    </row>
    <row r="32" ht="15">
      <c r="A32" s="82" t="s">
        <v>27</v>
      </c>
    </row>
    <row r="34" spans="1:2" ht="15">
      <c r="A34" s="83">
        <v>1</v>
      </c>
      <c r="B34" t="s">
        <v>44</v>
      </c>
    </row>
    <row r="35" spans="1:11" ht="15.75">
      <c r="A35" s="83">
        <v>2</v>
      </c>
      <c r="B35" s="125" t="s">
        <v>79</v>
      </c>
      <c r="C35" s="126"/>
      <c r="D35" s="126"/>
      <c r="E35" s="126"/>
      <c r="F35" s="126"/>
      <c r="G35" s="126"/>
      <c r="H35" s="126"/>
      <c r="I35" s="126"/>
      <c r="J35" s="126"/>
      <c r="K35" s="126"/>
    </row>
    <row r="36" spans="1:2" ht="15">
      <c r="A36" s="83">
        <v>3</v>
      </c>
      <c r="B36" t="s">
        <v>46</v>
      </c>
    </row>
  </sheetData>
  <sheetProtection/>
  <mergeCells count="5">
    <mergeCell ref="A10:K10"/>
    <mergeCell ref="A11:K11"/>
    <mergeCell ref="L11:O11"/>
    <mergeCell ref="A13:K13"/>
    <mergeCell ref="B35:K35"/>
  </mergeCells>
  <dataValidations count="4">
    <dataValidation type="list" allowBlank="1" showInputMessage="1" showErrorMessage="1" sqref="E14">
      <formula1>"2012,2013, 2014, 2015, 2016, 2017, 2018, 2019, 2020"</formula1>
    </dataValidation>
    <dataValidation allowBlank="1" showInputMessage="1" showErrorMessage="1" promptTitle="Date Format" prompt="E.g:  &quot;August 1, 2011&quot;" sqref="K7"/>
    <dataValidation type="list" allowBlank="1" showInputMessage="1" showErrorMessage="1" sqref="D17:D28">
      <formula1>"Affiliated, Third-Party"</formula1>
    </dataValidation>
    <dataValidation type="list" allowBlank="1" showInputMessage="1" showErrorMessage="1" sqref="E17:E28">
      <formula1>"Fixed Rate, Variable Rate"</formula1>
    </dataValidation>
  </dataValidations>
  <printOptions horizontalCentered="1"/>
  <pageMargins left="0.8661417322834646" right="0.8661417322834646" top="2.1653543307086616" bottom="0.9448818897637796" header="0.9055118110236221" footer="0.31496062992125984"/>
  <pageSetup fitToHeight="1" fitToWidth="1" horizontalDpi="600" verticalDpi="600" orientation="landscape" scale="75" r:id="rId1"/>
  <headerFooter scaleWithDoc="0">
    <oddHeader>&amp;R&amp;8Toronto Hydro-Electric System Limited
EB-2018-0165
Exhibit 5
Tab 1
Schedule 3
ORIGINAL
Page &amp;P of &amp;N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Toronto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acrespo</dc:creator>
  <cp:keywords/>
  <dc:description/>
  <cp:lastModifiedBy>Danielle Weiss</cp:lastModifiedBy>
  <cp:lastPrinted>2018-08-15T17:47:44Z</cp:lastPrinted>
  <dcterms:created xsi:type="dcterms:W3CDTF">2013-09-20T17:56:20Z</dcterms:created>
  <dcterms:modified xsi:type="dcterms:W3CDTF">2018-09-12T17:07:04Z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 Be Filed">
    <vt:lpwstr>1</vt:lpwstr>
  </property>
  <property fmtid="{D5CDD505-2E9C-101B-9397-08002B2CF9AE}" pid="3" name="_Version">
    <vt:lpwstr/>
  </property>
  <property fmtid="{D5CDD505-2E9C-101B-9397-08002B2CF9AE}" pid="4" name="Status">
    <vt:lpwstr>Published</vt:lpwstr>
  </property>
  <property fmtid="{D5CDD505-2E9C-101B-9397-08002B2CF9AE}" pid="5" name="SV_QUERY_LIST_4F35BF76-6C0D-4D9B-82B2-816C12CF3733">
    <vt:lpwstr>empty_477D106A-C0D6-4607-AEBD-E2C9D60EA279</vt:lpwstr>
  </property>
</Properties>
</file>