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6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7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8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weiss\Desktop\OEB Appendicies\"/>
    </mc:Choice>
  </mc:AlternateContent>
  <bookViews>
    <workbookView xWindow="120" yWindow="90" windowWidth="15180" windowHeight="8070" activeTab="1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</externalReferences>
  <definedNames>
    <definedName name="_xlnm._FilterDatabase" localSheetId="0" hidden="1">RESIDENTIAL!$B$20:$O$74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'[1]2019 Rates'!$I$12</definedName>
    <definedName name="COS_RES_KWH">'[1]2019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'[2]LDC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CSMUR!$B$10:$AX$131</definedName>
    <definedName name="_xlnm.Print_Area" localSheetId="4">'GS 1,000-4,999 kW'!$B$10:$AX$79</definedName>
    <definedName name="_xlnm.Print_Area" localSheetId="3">'GS 50-999 kW'!$B$10:$AX$82</definedName>
    <definedName name="_xlnm.Print_Area" localSheetId="2">'GS&lt;50 kW'!$B$10:$AX$155</definedName>
    <definedName name="_xlnm.Print_Area" localSheetId="5">'LARGE USE SERVICE'!$B$10:$AX$79</definedName>
    <definedName name="_xlnm.Print_Area" localSheetId="0">RESIDENTIAL!$B$10:$AX$207</definedName>
    <definedName name="_xlnm.Print_Area" localSheetId="6">'STREET LIGHTING SERVICE'!$B$10:$AX$78</definedName>
    <definedName name="_xlnm.Print_Area" localSheetId="7">USL!$B$10:$AX$76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#REF!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'[1]2019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52511"/>
</workbook>
</file>

<file path=xl/calcChain.xml><?xml version="1.0" encoding="utf-8"?>
<calcChain xmlns="http://schemas.openxmlformats.org/spreadsheetml/2006/main">
  <c r="AE126" i="3" l="1"/>
  <c r="X126" i="3"/>
  <c r="Q126" i="3"/>
  <c r="J126" i="3"/>
  <c r="AS198" i="1"/>
  <c r="AS197" i="1"/>
  <c r="AS196" i="1"/>
  <c r="AS195" i="1"/>
  <c r="AS194" i="1"/>
  <c r="AS193" i="1"/>
  <c r="AS192" i="1"/>
  <c r="AS191" i="1"/>
  <c r="AS190" i="1"/>
  <c r="AS189" i="1"/>
  <c r="AS188" i="1"/>
  <c r="AL198" i="1"/>
  <c r="AL197" i="1"/>
  <c r="AL196" i="1"/>
  <c r="AL195" i="1"/>
  <c r="AL194" i="1"/>
  <c r="AL193" i="1"/>
  <c r="AL192" i="1"/>
  <c r="AL191" i="1"/>
  <c r="AL190" i="1"/>
  <c r="AL189" i="1"/>
  <c r="AL188" i="1"/>
  <c r="AE198" i="1"/>
  <c r="AE197" i="1"/>
  <c r="AE196" i="1"/>
  <c r="AE195" i="1"/>
  <c r="AE194" i="1"/>
  <c r="AE193" i="1"/>
  <c r="AE192" i="1"/>
  <c r="AE191" i="1"/>
  <c r="AE190" i="1"/>
  <c r="AE189" i="1"/>
  <c r="AE188" i="1"/>
  <c r="X198" i="1"/>
  <c r="X197" i="1"/>
  <c r="X196" i="1"/>
  <c r="X195" i="1"/>
  <c r="X194" i="1"/>
  <c r="X193" i="1"/>
  <c r="X192" i="1"/>
  <c r="X191" i="1"/>
  <c r="X190" i="1"/>
  <c r="X189" i="1"/>
  <c r="X188" i="1"/>
  <c r="Q198" i="1"/>
  <c r="Q197" i="1"/>
  <c r="Q196" i="1"/>
  <c r="Q195" i="1"/>
  <c r="Q194" i="1"/>
  <c r="Q193" i="1"/>
  <c r="Q192" i="1"/>
  <c r="Q191" i="1"/>
  <c r="Q190" i="1"/>
  <c r="Q189" i="1"/>
  <c r="Q188" i="1"/>
  <c r="J198" i="1"/>
  <c r="J197" i="1"/>
  <c r="J196" i="1"/>
  <c r="J195" i="1"/>
  <c r="J194" i="1"/>
  <c r="J193" i="1"/>
  <c r="J192" i="1"/>
  <c r="J191" i="1"/>
  <c r="J190" i="1"/>
  <c r="J189" i="1"/>
  <c r="J188" i="1"/>
  <c r="AE183" i="1"/>
  <c r="X183" i="1"/>
  <c r="Q183" i="1"/>
  <c r="J183" i="1"/>
  <c r="AU96" i="3" l="1"/>
  <c r="AG96" i="3"/>
  <c r="Z96" i="3"/>
  <c r="AT108" i="3"/>
  <c r="AT107" i="3"/>
  <c r="AT106" i="3"/>
  <c r="AT105" i="3"/>
  <c r="AT104" i="3"/>
  <c r="AT103" i="3"/>
  <c r="AT102" i="3"/>
  <c r="AT101" i="3"/>
  <c r="AT99" i="3"/>
  <c r="AT98" i="3"/>
  <c r="AT97" i="3"/>
  <c r="AM108" i="3"/>
  <c r="AM107" i="3"/>
  <c r="AM106" i="3"/>
  <c r="AM105" i="3"/>
  <c r="AM104" i="3"/>
  <c r="AM103" i="3"/>
  <c r="AM102" i="3"/>
  <c r="AM101" i="3"/>
  <c r="AM99" i="3"/>
  <c r="AM98" i="3"/>
  <c r="AM97" i="3"/>
  <c r="AF108" i="3"/>
  <c r="AF107" i="3"/>
  <c r="AF106" i="3"/>
  <c r="AF105" i="3"/>
  <c r="AF104" i="3"/>
  <c r="AF103" i="3"/>
  <c r="AF102" i="3"/>
  <c r="AF101" i="3"/>
  <c r="AF99" i="3"/>
  <c r="AF98" i="3"/>
  <c r="AF97" i="3"/>
  <c r="Y108" i="3"/>
  <c r="Y107" i="3"/>
  <c r="Y106" i="3"/>
  <c r="Y105" i="3"/>
  <c r="Y104" i="3"/>
  <c r="Y103" i="3"/>
  <c r="Y102" i="3"/>
  <c r="Y101" i="3"/>
  <c r="Y99" i="3"/>
  <c r="Y98" i="3"/>
  <c r="Y97" i="3"/>
  <c r="R104" i="3"/>
  <c r="R105" i="3"/>
  <c r="R106" i="3"/>
  <c r="R107" i="3"/>
  <c r="R108" i="3"/>
  <c r="R103" i="3"/>
  <c r="R102" i="3"/>
  <c r="R101" i="3"/>
  <c r="R98" i="3"/>
  <c r="R99" i="3"/>
  <c r="R97" i="3"/>
  <c r="K124" i="3"/>
  <c r="L124" i="3" s="1"/>
  <c r="K123" i="3"/>
  <c r="L123" i="3" s="1"/>
  <c r="G124" i="3"/>
  <c r="G123" i="3"/>
  <c r="H123" i="3" s="1"/>
  <c r="AT120" i="3"/>
  <c r="AU120" i="3" s="1"/>
  <c r="AT119" i="3"/>
  <c r="AU119" i="3" s="1"/>
  <c r="AT118" i="3"/>
  <c r="AU118" i="3" s="1"/>
  <c r="AT117" i="3"/>
  <c r="AU117" i="3" s="1"/>
  <c r="AT116" i="3"/>
  <c r="AU116" i="3" s="1"/>
  <c r="AT115" i="3"/>
  <c r="AU115" i="3" s="1"/>
  <c r="AT114" i="3"/>
  <c r="AU114" i="3" s="1"/>
  <c r="AT113" i="3"/>
  <c r="AT112" i="3"/>
  <c r="AU112" i="3" s="1"/>
  <c r="AM120" i="3"/>
  <c r="AN120" i="3" s="1"/>
  <c r="AM119" i="3"/>
  <c r="AN119" i="3" s="1"/>
  <c r="AM118" i="3"/>
  <c r="AM117" i="3"/>
  <c r="AN117" i="3" s="1"/>
  <c r="AM116" i="3"/>
  <c r="AN116" i="3" s="1"/>
  <c r="AM115" i="3"/>
  <c r="AM114" i="3"/>
  <c r="AN114" i="3" s="1"/>
  <c r="AM113" i="3"/>
  <c r="AN113" i="3" s="1"/>
  <c r="AX113" i="3" s="1"/>
  <c r="AM112" i="3"/>
  <c r="AF120" i="3"/>
  <c r="AG120" i="3" s="1"/>
  <c r="AF119" i="3"/>
  <c r="AG119" i="3" s="1"/>
  <c r="AF118" i="3"/>
  <c r="AF117" i="3"/>
  <c r="AF116" i="3"/>
  <c r="AG116" i="3" s="1"/>
  <c r="AF115" i="3"/>
  <c r="AF114" i="3"/>
  <c r="AG114" i="3" s="1"/>
  <c r="AF113" i="3"/>
  <c r="AG113" i="3" s="1"/>
  <c r="AF112" i="3"/>
  <c r="Y120" i="3"/>
  <c r="Z120" i="3" s="1"/>
  <c r="Y119" i="3"/>
  <c r="Z119" i="3" s="1"/>
  <c r="Y118" i="3"/>
  <c r="Y117" i="3"/>
  <c r="Z117" i="3" s="1"/>
  <c r="Y116" i="3"/>
  <c r="Z116" i="3" s="1"/>
  <c r="Y115" i="3"/>
  <c r="Z115" i="3" s="1"/>
  <c r="Y114" i="3"/>
  <c r="Z114" i="3" s="1"/>
  <c r="Y113" i="3"/>
  <c r="Y112" i="3"/>
  <c r="R120" i="3"/>
  <c r="S120" i="3" s="1"/>
  <c r="R119" i="3"/>
  <c r="R118" i="3"/>
  <c r="R117" i="3"/>
  <c r="S117" i="3" s="1"/>
  <c r="R116" i="3"/>
  <c r="R115" i="3"/>
  <c r="S115" i="3" s="1"/>
  <c r="R114" i="3"/>
  <c r="R113" i="3"/>
  <c r="R112" i="3"/>
  <c r="S112" i="3" s="1"/>
  <c r="K113" i="3"/>
  <c r="K114" i="3"/>
  <c r="L114" i="3" s="1"/>
  <c r="K115" i="3"/>
  <c r="K116" i="3"/>
  <c r="K117" i="3"/>
  <c r="K118" i="3"/>
  <c r="K119" i="3"/>
  <c r="K120" i="3"/>
  <c r="L120" i="3" s="1"/>
  <c r="K112" i="3"/>
  <c r="L112" i="3" s="1"/>
  <c r="G113" i="3"/>
  <c r="G114" i="3"/>
  <c r="H114" i="3" s="1"/>
  <c r="G115" i="3"/>
  <c r="H115" i="3" s="1"/>
  <c r="G116" i="3"/>
  <c r="H116" i="3" s="1"/>
  <c r="G117" i="3"/>
  <c r="G118" i="3"/>
  <c r="G119" i="3"/>
  <c r="H119" i="3" s="1"/>
  <c r="G120" i="3"/>
  <c r="H120" i="3" s="1"/>
  <c r="G112" i="3"/>
  <c r="AS154" i="3"/>
  <c r="AT128" i="3" s="1"/>
  <c r="AT132" i="3" s="1"/>
  <c r="AL154" i="3"/>
  <c r="AM122" i="3" s="1"/>
  <c r="AE154" i="3"/>
  <c r="AF128" i="3" s="1"/>
  <c r="AF131" i="3" s="1"/>
  <c r="X154" i="3"/>
  <c r="Y128" i="3" s="1"/>
  <c r="Y129" i="3" s="1"/>
  <c r="Q154" i="3"/>
  <c r="R128" i="3" s="1"/>
  <c r="AS141" i="3"/>
  <c r="AU141" i="3" s="1"/>
  <c r="AL141" i="3"/>
  <c r="AN141" i="3" s="1"/>
  <c r="AE141" i="3"/>
  <c r="AG141" i="3" s="1"/>
  <c r="X141" i="3"/>
  <c r="Z141" i="3" s="1"/>
  <c r="Q141" i="3"/>
  <c r="S141" i="3" s="1"/>
  <c r="J141" i="3"/>
  <c r="L141" i="3" s="1"/>
  <c r="F141" i="3"/>
  <c r="H141" i="3" s="1"/>
  <c r="AT139" i="3"/>
  <c r="AS139" i="3"/>
  <c r="AM139" i="3"/>
  <c r="AL139" i="3"/>
  <c r="AF139" i="3"/>
  <c r="AE139" i="3"/>
  <c r="Y139" i="3"/>
  <c r="X139" i="3"/>
  <c r="R139" i="3"/>
  <c r="Q139" i="3"/>
  <c r="K139" i="3"/>
  <c r="J139" i="3"/>
  <c r="G139" i="3"/>
  <c r="F139" i="3"/>
  <c r="AT138" i="3"/>
  <c r="AS138" i="3"/>
  <c r="AM138" i="3"/>
  <c r="AL138" i="3"/>
  <c r="AN138" i="3" s="1"/>
  <c r="AF138" i="3"/>
  <c r="AE138" i="3"/>
  <c r="Y138" i="3"/>
  <c r="X138" i="3"/>
  <c r="R138" i="3"/>
  <c r="Q138" i="3"/>
  <c r="K138" i="3"/>
  <c r="J138" i="3"/>
  <c r="G138" i="3"/>
  <c r="F138" i="3"/>
  <c r="AT137" i="3"/>
  <c r="AS137" i="3"/>
  <c r="AM137" i="3"/>
  <c r="AL137" i="3"/>
  <c r="AF137" i="3"/>
  <c r="AE137" i="3"/>
  <c r="Y137" i="3"/>
  <c r="X137" i="3"/>
  <c r="R137" i="3"/>
  <c r="Q137" i="3"/>
  <c r="K137" i="3"/>
  <c r="J137" i="3"/>
  <c r="G137" i="3"/>
  <c r="F137" i="3"/>
  <c r="AT136" i="3"/>
  <c r="AS136" i="3"/>
  <c r="AM136" i="3"/>
  <c r="AL136" i="3"/>
  <c r="AF136" i="3"/>
  <c r="AE136" i="3"/>
  <c r="Y136" i="3"/>
  <c r="X136" i="3"/>
  <c r="R136" i="3"/>
  <c r="Q136" i="3"/>
  <c r="K136" i="3"/>
  <c r="J136" i="3"/>
  <c r="G136" i="3"/>
  <c r="F136" i="3"/>
  <c r="AT135" i="3"/>
  <c r="AS135" i="3"/>
  <c r="AM135" i="3"/>
  <c r="AL135" i="3"/>
  <c r="AF135" i="3"/>
  <c r="AE135" i="3"/>
  <c r="Y135" i="3"/>
  <c r="X135" i="3"/>
  <c r="R135" i="3"/>
  <c r="Q135" i="3"/>
  <c r="K135" i="3"/>
  <c r="J135" i="3"/>
  <c r="G135" i="3"/>
  <c r="F135" i="3"/>
  <c r="AS134" i="3"/>
  <c r="AU134" i="3" s="1"/>
  <c r="AL134" i="3"/>
  <c r="AN134" i="3" s="1"/>
  <c r="AE134" i="3"/>
  <c r="AG134" i="3" s="1"/>
  <c r="X134" i="3"/>
  <c r="Z134" i="3" s="1"/>
  <c r="Q134" i="3"/>
  <c r="S134" i="3" s="1"/>
  <c r="J134" i="3"/>
  <c r="L134" i="3" s="1"/>
  <c r="F134" i="3"/>
  <c r="H134" i="3" s="1"/>
  <c r="AS133" i="3"/>
  <c r="AL133" i="3"/>
  <c r="AE133" i="3"/>
  <c r="X133" i="3"/>
  <c r="Q133" i="3"/>
  <c r="J133" i="3"/>
  <c r="F133" i="3"/>
  <c r="AS132" i="3"/>
  <c r="AL132" i="3"/>
  <c r="AE132" i="3"/>
  <c r="X132" i="3"/>
  <c r="Q132" i="3"/>
  <c r="J132" i="3"/>
  <c r="F132" i="3"/>
  <c r="AS131" i="3"/>
  <c r="AL131" i="3"/>
  <c r="AE131" i="3"/>
  <c r="X131" i="3"/>
  <c r="Q131" i="3"/>
  <c r="J131" i="3"/>
  <c r="F131" i="3"/>
  <c r="AM128" i="3"/>
  <c r="AM133" i="3" s="1"/>
  <c r="K128" i="3"/>
  <c r="K131" i="3" s="1"/>
  <c r="G128" i="3"/>
  <c r="G133" i="3" s="1"/>
  <c r="AU126" i="3"/>
  <c r="AX126" i="3" s="1"/>
  <c r="AN126" i="3"/>
  <c r="AG126" i="3"/>
  <c r="Z126" i="3"/>
  <c r="S126" i="3"/>
  <c r="L126" i="3"/>
  <c r="H126" i="3"/>
  <c r="AU125" i="3"/>
  <c r="AN125" i="3"/>
  <c r="AG125" i="3"/>
  <c r="Z125" i="3"/>
  <c r="S125" i="3"/>
  <c r="L125" i="3"/>
  <c r="H125" i="3"/>
  <c r="AU124" i="3"/>
  <c r="AN124" i="3"/>
  <c r="AG124" i="3"/>
  <c r="AQ124" i="3" s="1"/>
  <c r="Z124" i="3"/>
  <c r="S124" i="3"/>
  <c r="AC124" i="3" s="1"/>
  <c r="H124" i="3"/>
  <c r="AW123" i="3"/>
  <c r="AU123" i="3"/>
  <c r="AN123" i="3"/>
  <c r="AG123" i="3"/>
  <c r="Z123" i="3"/>
  <c r="AB123" i="3" s="1"/>
  <c r="S123" i="3"/>
  <c r="K122" i="3"/>
  <c r="G122" i="3"/>
  <c r="S119" i="3"/>
  <c r="AN118" i="3"/>
  <c r="AG118" i="3"/>
  <c r="Z118" i="3"/>
  <c r="S118" i="3"/>
  <c r="H118" i="3"/>
  <c r="AG117" i="3"/>
  <c r="H117" i="3"/>
  <c r="S116" i="3"/>
  <c r="AN115" i="3"/>
  <c r="AG115" i="3"/>
  <c r="L115" i="3"/>
  <c r="S114" i="3"/>
  <c r="AU113" i="3"/>
  <c r="Z113" i="3"/>
  <c r="S113" i="3"/>
  <c r="L113" i="3"/>
  <c r="V113" i="3" s="1"/>
  <c r="H113" i="3"/>
  <c r="H112" i="3"/>
  <c r="AU111" i="3"/>
  <c r="AN111" i="3"/>
  <c r="AG111" i="3"/>
  <c r="Z111" i="3"/>
  <c r="S111" i="3"/>
  <c r="L111" i="3"/>
  <c r="H111" i="3"/>
  <c r="AU110" i="3"/>
  <c r="AN110" i="3"/>
  <c r="AG110" i="3"/>
  <c r="Z110" i="3"/>
  <c r="AJ110" i="3" s="1"/>
  <c r="S110" i="3"/>
  <c r="L110" i="3"/>
  <c r="H110" i="3"/>
  <c r="AU109" i="3"/>
  <c r="AN109" i="3"/>
  <c r="AG109" i="3"/>
  <c r="AQ109" i="3" s="1"/>
  <c r="Z109" i="3"/>
  <c r="S109" i="3"/>
  <c r="L109" i="3"/>
  <c r="H109" i="3"/>
  <c r="AN96" i="3"/>
  <c r="S96" i="3"/>
  <c r="L96" i="3"/>
  <c r="H96" i="3"/>
  <c r="AX110" i="3" l="1"/>
  <c r="AQ111" i="3"/>
  <c r="AC113" i="3"/>
  <c r="AJ118" i="3"/>
  <c r="AJ123" i="3"/>
  <c r="AB126" i="3"/>
  <c r="AW109" i="3"/>
  <c r="AW124" i="3"/>
  <c r="AB125" i="3"/>
  <c r="L119" i="3"/>
  <c r="O123" i="3"/>
  <c r="AF122" i="3"/>
  <c r="AJ109" i="3"/>
  <c r="N111" i="3"/>
  <c r="O111" i="3" s="1"/>
  <c r="AX111" i="3"/>
  <c r="AW113" i="3"/>
  <c r="AC123" i="3"/>
  <c r="L128" i="3"/>
  <c r="AN135" i="3"/>
  <c r="AP135" i="3" s="1"/>
  <c r="AQ135" i="3" s="1"/>
  <c r="H136" i="3"/>
  <c r="S136" i="3"/>
  <c r="L137" i="3"/>
  <c r="S138" i="3"/>
  <c r="U138" i="3" s="1"/>
  <c r="V138" i="3" s="1"/>
  <c r="AG138" i="3"/>
  <c r="AB109" i="3"/>
  <c r="AX109" i="3"/>
  <c r="AW110" i="3"/>
  <c r="AI124" i="3"/>
  <c r="AB110" i="3"/>
  <c r="AJ111" i="3"/>
  <c r="AW111" i="3"/>
  <c r="AP123" i="3"/>
  <c r="K133" i="3"/>
  <c r="L133" i="3" s="1"/>
  <c r="Z139" i="3"/>
  <c r="AJ117" i="3"/>
  <c r="AG112" i="3"/>
  <c r="AX119" i="3"/>
  <c r="O120" i="3"/>
  <c r="U123" i="3"/>
  <c r="N109" i="3"/>
  <c r="O109" i="3" s="1"/>
  <c r="N110" i="3"/>
  <c r="O110" i="3" s="1"/>
  <c r="AQ110" i="3"/>
  <c r="AB111" i="3"/>
  <c r="O113" i="3"/>
  <c r="L116" i="3"/>
  <c r="U116" i="3" s="1"/>
  <c r="V123" i="3"/>
  <c r="AB124" i="3"/>
  <c r="AW126" i="3"/>
  <c r="AG135" i="3"/>
  <c r="L138" i="3"/>
  <c r="AN112" i="3"/>
  <c r="S137" i="3"/>
  <c r="AG137" i="3"/>
  <c r="H133" i="3"/>
  <c r="AW141" i="3"/>
  <c r="AU132" i="3"/>
  <c r="AT122" i="3"/>
  <c r="L135" i="3"/>
  <c r="Y122" i="3"/>
  <c r="AU137" i="3"/>
  <c r="AF133" i="3"/>
  <c r="AG133" i="3" s="1"/>
  <c r="R122" i="3"/>
  <c r="AN133" i="3"/>
  <c r="AB141" i="3"/>
  <c r="AJ141" i="3"/>
  <c r="AI141" i="3"/>
  <c r="AQ141" i="3"/>
  <c r="U141" i="3"/>
  <c r="AC141" i="3"/>
  <c r="R133" i="3"/>
  <c r="S133" i="3" s="1"/>
  <c r="R129" i="3"/>
  <c r="S129" i="3" s="1"/>
  <c r="S128" i="3"/>
  <c r="V141" i="3"/>
  <c r="AP141" i="3"/>
  <c r="AX141" i="3"/>
  <c r="AG136" i="3"/>
  <c r="AG139" i="3"/>
  <c r="H135" i="3"/>
  <c r="Z137" i="3"/>
  <c r="AN137" i="3"/>
  <c r="AP137" i="3" s="1"/>
  <c r="AQ137" i="3" s="1"/>
  <c r="H138" i="3"/>
  <c r="Z138" i="3"/>
  <c r="L139" i="3"/>
  <c r="AU136" i="3"/>
  <c r="AU139" i="3"/>
  <c r="L131" i="3"/>
  <c r="Y132" i="3"/>
  <c r="Z132" i="3" s="1"/>
  <c r="L136" i="3"/>
  <c r="U136" i="3" s="1"/>
  <c r="V136" i="3" s="1"/>
  <c r="Z136" i="3"/>
  <c r="AB136" i="3" s="1"/>
  <c r="AC136" i="3" s="1"/>
  <c r="H137" i="3"/>
  <c r="N137" i="3" s="1"/>
  <c r="O137" i="3" s="1"/>
  <c r="AN139" i="3"/>
  <c r="Z112" i="3"/>
  <c r="AB112" i="3" s="1"/>
  <c r="AW116" i="3"/>
  <c r="AX116" i="3"/>
  <c r="AW117" i="3"/>
  <c r="AQ117" i="3"/>
  <c r="AQ116" i="3"/>
  <c r="AP116" i="3"/>
  <c r="AP113" i="3"/>
  <c r="AQ113" i="3"/>
  <c r="AI113" i="3"/>
  <c r="AJ113" i="3"/>
  <c r="AJ120" i="3"/>
  <c r="AJ116" i="3"/>
  <c r="AI116" i="3"/>
  <c r="AB117" i="3"/>
  <c r="AB116" i="3"/>
  <c r="AC116" i="3"/>
  <c r="AB113" i="3"/>
  <c r="U113" i="3"/>
  <c r="V116" i="3"/>
  <c r="U114" i="3"/>
  <c r="U120" i="3"/>
  <c r="N113" i="3"/>
  <c r="AM129" i="3"/>
  <c r="R132" i="3"/>
  <c r="AF132" i="3"/>
  <c r="AG132" i="3" s="1"/>
  <c r="H128" i="3"/>
  <c r="G131" i="3"/>
  <c r="H131" i="3" s="1"/>
  <c r="Y133" i="3"/>
  <c r="Z133" i="3" s="1"/>
  <c r="K129" i="3"/>
  <c r="L129" i="3" s="1"/>
  <c r="K132" i="3"/>
  <c r="L132" i="3" s="1"/>
  <c r="Z135" i="3"/>
  <c r="U96" i="3"/>
  <c r="V96" i="3" s="1"/>
  <c r="AW96" i="3"/>
  <c r="AX96" i="3" s="1"/>
  <c r="AI114" i="3"/>
  <c r="AQ114" i="3"/>
  <c r="AX115" i="3"/>
  <c r="AP115" i="3"/>
  <c r="AC118" i="3"/>
  <c r="AC119" i="3"/>
  <c r="U119" i="3"/>
  <c r="V125" i="3"/>
  <c r="N125" i="3"/>
  <c r="N126" i="3"/>
  <c r="O126" i="3" s="1"/>
  <c r="O141" i="3"/>
  <c r="N141" i="3"/>
  <c r="N96" i="3"/>
  <c r="O96" i="3" s="1"/>
  <c r="AQ96" i="3"/>
  <c r="AP96" i="3"/>
  <c r="N112" i="3"/>
  <c r="O112" i="3" s="1"/>
  <c r="AP114" i="3"/>
  <c r="AX114" i="3"/>
  <c r="AJ115" i="3"/>
  <c r="AB115" i="3"/>
  <c r="AW115" i="3"/>
  <c r="AP118" i="3"/>
  <c r="AX118" i="3"/>
  <c r="AJ119" i="3"/>
  <c r="AB119" i="3"/>
  <c r="AP119" i="3"/>
  <c r="AX120" i="3"/>
  <c r="AP120" i="3"/>
  <c r="AQ120" i="3"/>
  <c r="AP125" i="3"/>
  <c r="AX125" i="3"/>
  <c r="AI126" i="3"/>
  <c r="AJ126" i="3" s="1"/>
  <c r="AQ126" i="3"/>
  <c r="N128" i="3"/>
  <c r="N134" i="3"/>
  <c r="O134" i="3" s="1"/>
  <c r="AI96" i="3"/>
  <c r="AJ96" i="3" s="1"/>
  <c r="AB114" i="3"/>
  <c r="AJ114" i="3"/>
  <c r="V115" i="3"/>
  <c r="N115" i="3"/>
  <c r="O115" i="3" s="1"/>
  <c r="AQ115" i="3"/>
  <c r="N116" i="3"/>
  <c r="O116" i="3" s="1"/>
  <c r="AC117" i="3"/>
  <c r="AB118" i="3"/>
  <c r="AW118" i="3"/>
  <c r="V119" i="3"/>
  <c r="AW119" i="3"/>
  <c r="AW120" i="3"/>
  <c r="AW125" i="3"/>
  <c r="U134" i="3"/>
  <c r="V134" i="3" s="1"/>
  <c r="AP134" i="3"/>
  <c r="AQ134" i="3" s="1"/>
  <c r="AB96" i="3"/>
  <c r="AC96" i="3" s="1"/>
  <c r="U112" i="3"/>
  <c r="V112" i="3" s="1"/>
  <c r="N114" i="3"/>
  <c r="O114" i="3"/>
  <c r="V114" i="3"/>
  <c r="AC114" i="3"/>
  <c r="AW114" i="3"/>
  <c r="AC115" i="3"/>
  <c r="U115" i="3"/>
  <c r="AI115" i="3"/>
  <c r="AX117" i="3"/>
  <c r="L118" i="3"/>
  <c r="AI118" i="3"/>
  <c r="AQ118" i="3"/>
  <c r="N119" i="3"/>
  <c r="O119" i="3" s="1"/>
  <c r="AQ119" i="3"/>
  <c r="AI119" i="3"/>
  <c r="AC120" i="3"/>
  <c r="H121" i="3"/>
  <c r="V124" i="3"/>
  <c r="N124" i="3"/>
  <c r="O124" i="3"/>
  <c r="U124" i="3"/>
  <c r="AP126" i="3"/>
  <c r="AC109" i="3"/>
  <c r="U109" i="3"/>
  <c r="AP109" i="3"/>
  <c r="AC110" i="3"/>
  <c r="U110" i="3"/>
  <c r="AP110" i="3"/>
  <c r="AC111" i="3"/>
  <c r="U111" i="3"/>
  <c r="AP111" i="3"/>
  <c r="L117" i="3"/>
  <c r="AC126" i="3"/>
  <c r="AB134" i="3"/>
  <c r="AC134" i="3" s="1"/>
  <c r="AP138" i="3"/>
  <c r="AQ138" i="3" s="1"/>
  <c r="H139" i="3"/>
  <c r="V109" i="3"/>
  <c r="AI109" i="3"/>
  <c r="V110" i="3"/>
  <c r="AI110" i="3"/>
  <c r="V111" i="3"/>
  <c r="AI111" i="3"/>
  <c r="AP117" i="3"/>
  <c r="V120" i="3"/>
  <c r="N120" i="3"/>
  <c r="AI120" i="3"/>
  <c r="N123" i="3"/>
  <c r="AX123" i="3"/>
  <c r="AJ124" i="3"/>
  <c r="AC125" i="3"/>
  <c r="U125" i="3"/>
  <c r="AQ125" i="3"/>
  <c r="AI125" i="3"/>
  <c r="U126" i="3"/>
  <c r="V126" i="3" s="1"/>
  <c r="AG131" i="3"/>
  <c r="S132" i="3"/>
  <c r="AW134" i="3"/>
  <c r="AX134" i="3" s="1"/>
  <c r="AI138" i="3"/>
  <c r="AJ138" i="3" s="1"/>
  <c r="AI117" i="3"/>
  <c r="AB120" i="3"/>
  <c r="AJ125" i="3"/>
  <c r="G132" i="3"/>
  <c r="H132" i="3" s="1"/>
  <c r="G129" i="3"/>
  <c r="H129" i="3" s="1"/>
  <c r="AM132" i="3"/>
  <c r="AN132" i="3" s="1"/>
  <c r="AW132" i="3" s="1"/>
  <c r="AM131" i="3"/>
  <c r="AN131" i="3" s="1"/>
  <c r="AT133" i="3"/>
  <c r="AU133" i="3" s="1"/>
  <c r="AT131" i="3"/>
  <c r="AU131" i="3" s="1"/>
  <c r="AT129" i="3"/>
  <c r="AI134" i="3"/>
  <c r="AJ134" i="3" s="1"/>
  <c r="AU138" i="3"/>
  <c r="AQ123" i="3"/>
  <c r="AI123" i="3"/>
  <c r="AX124" i="3"/>
  <c r="AP124" i="3"/>
  <c r="O125" i="3"/>
  <c r="R131" i="3"/>
  <c r="S131" i="3" s="1"/>
  <c r="Y131" i="3"/>
  <c r="Z131" i="3" s="1"/>
  <c r="S135" i="3"/>
  <c r="AF129" i="3"/>
  <c r="AU135" i="3"/>
  <c r="AN136" i="3"/>
  <c r="S139" i="3"/>
  <c r="AI112" i="3" l="1"/>
  <c r="AJ112" i="3" s="1"/>
  <c r="AW112" i="3"/>
  <c r="AX112" i="3" s="1"/>
  <c r="AB138" i="3"/>
  <c r="N138" i="3"/>
  <c r="O138" i="3" s="1"/>
  <c r="AI139" i="3"/>
  <c r="AJ139" i="3" s="1"/>
  <c r="AP133" i="3"/>
  <c r="AQ133" i="3" s="1"/>
  <c r="AB133" i="3"/>
  <c r="AC133" i="3" s="1"/>
  <c r="AP139" i="3"/>
  <c r="AQ139" i="3" s="1"/>
  <c r="U128" i="3"/>
  <c r="V128" i="3" s="1"/>
  <c r="U137" i="3"/>
  <c r="V137" i="3" s="1"/>
  <c r="AP112" i="3"/>
  <c r="AQ112" i="3" s="1"/>
  <c r="AI135" i="3"/>
  <c r="AJ135" i="3" s="1"/>
  <c r="AB135" i="3"/>
  <c r="AI137" i="3"/>
  <c r="AJ137" i="3" s="1"/>
  <c r="U133" i="3"/>
  <c r="V133" i="3" s="1"/>
  <c r="N135" i="3"/>
  <c r="O135" i="3" s="1"/>
  <c r="AC138" i="3"/>
  <c r="AI133" i="3"/>
  <c r="AJ133" i="3" s="1"/>
  <c r="AW133" i="3"/>
  <c r="AX133" i="3" s="1"/>
  <c r="N136" i="3"/>
  <c r="O136" i="3" s="1"/>
  <c r="AW139" i="3"/>
  <c r="AX139" i="3" s="1"/>
  <c r="N131" i="3"/>
  <c r="O131" i="3" s="1"/>
  <c r="AW137" i="3"/>
  <c r="AX137" i="3" s="1"/>
  <c r="AB137" i="3"/>
  <c r="AC137" i="3" s="1"/>
  <c r="AI136" i="3"/>
  <c r="AJ136" i="3" s="1"/>
  <c r="O128" i="3"/>
  <c r="AC112" i="3"/>
  <c r="U139" i="3"/>
  <c r="V139" i="3" s="1"/>
  <c r="AI132" i="3"/>
  <c r="AJ132" i="3" s="1"/>
  <c r="AW131" i="3"/>
  <c r="AX131" i="3" s="1"/>
  <c r="V117" i="3"/>
  <c r="N117" i="3"/>
  <c r="O117" i="3" s="1"/>
  <c r="L121" i="3"/>
  <c r="AP136" i="3"/>
  <c r="AQ136" i="3" s="1"/>
  <c r="AB131" i="3"/>
  <c r="AC131" i="3" s="1"/>
  <c r="AI131" i="3"/>
  <c r="AJ131" i="3" s="1"/>
  <c r="AB139" i="3"/>
  <c r="AC139" i="3" s="1"/>
  <c r="N132" i="3"/>
  <c r="O132" i="3" s="1"/>
  <c r="AW136" i="3"/>
  <c r="AX136" i="3" s="1"/>
  <c r="AW135" i="3"/>
  <c r="AX135" i="3" s="1"/>
  <c r="U131" i="3"/>
  <c r="V131" i="3" s="1"/>
  <c r="AP131" i="3"/>
  <c r="AQ131" i="3" s="1"/>
  <c r="N129" i="3"/>
  <c r="O129" i="3" s="1"/>
  <c r="U117" i="3"/>
  <c r="N139" i="3"/>
  <c r="O139" i="3" s="1"/>
  <c r="U135" i="3"/>
  <c r="V135" i="3" s="1"/>
  <c r="AC135" i="3"/>
  <c r="AW138" i="3"/>
  <c r="AX138" i="3" s="1"/>
  <c r="U129" i="3"/>
  <c r="V129" i="3" s="1"/>
  <c r="AX132" i="3"/>
  <c r="AP132" i="3"/>
  <c r="AQ132" i="3" s="1"/>
  <c r="U132" i="3"/>
  <c r="V132" i="3" s="1"/>
  <c r="AB132" i="3"/>
  <c r="AC132" i="3" s="1"/>
  <c r="N118" i="3"/>
  <c r="O118" i="3" s="1"/>
  <c r="V118" i="3"/>
  <c r="U118" i="3"/>
  <c r="N121" i="3" l="1"/>
  <c r="O121" i="3" s="1"/>
  <c r="AS206" i="1" l="1"/>
  <c r="AT185" i="1" s="1"/>
  <c r="AT186" i="1" s="1"/>
  <c r="AL206" i="1"/>
  <c r="AM185" i="1" s="1"/>
  <c r="AM190" i="1" s="1"/>
  <c r="AE206" i="1"/>
  <c r="AF185" i="1" s="1"/>
  <c r="AF189" i="1" s="1"/>
  <c r="X206" i="1"/>
  <c r="AT198" i="1"/>
  <c r="AM198" i="1"/>
  <c r="AN198" i="1" s="1"/>
  <c r="AF198" i="1"/>
  <c r="AG198" i="1" s="1"/>
  <c r="Y198" i="1"/>
  <c r="Z198" i="1" s="1"/>
  <c r="R198" i="1"/>
  <c r="S198" i="1" s="1"/>
  <c r="K198" i="1"/>
  <c r="L198" i="1" s="1"/>
  <c r="H198" i="1"/>
  <c r="AT197" i="1"/>
  <c r="AM197" i="1"/>
  <c r="AN197" i="1" s="1"/>
  <c r="AF197" i="1"/>
  <c r="AG197" i="1" s="1"/>
  <c r="Y197" i="1"/>
  <c r="Z197" i="1" s="1"/>
  <c r="R197" i="1"/>
  <c r="K197" i="1"/>
  <c r="F197" i="1"/>
  <c r="H197" i="1" s="1"/>
  <c r="AT196" i="1"/>
  <c r="AM196" i="1"/>
  <c r="AN196" i="1" s="1"/>
  <c r="AF196" i="1"/>
  <c r="AG196" i="1" s="1"/>
  <c r="Y196" i="1"/>
  <c r="Z196" i="1" s="1"/>
  <c r="R196" i="1"/>
  <c r="S196" i="1" s="1"/>
  <c r="K196" i="1"/>
  <c r="L196" i="1" s="1"/>
  <c r="H196" i="1"/>
  <c r="AT195" i="1"/>
  <c r="AU195" i="1"/>
  <c r="AM195" i="1"/>
  <c r="AF195" i="1"/>
  <c r="AG195" i="1" s="1"/>
  <c r="Y195" i="1"/>
  <c r="Z195" i="1" s="1"/>
  <c r="R195" i="1"/>
  <c r="S195" i="1" s="1"/>
  <c r="K195" i="1"/>
  <c r="L195" i="1" s="1"/>
  <c r="H195" i="1"/>
  <c r="G194" i="1"/>
  <c r="AL179" i="1"/>
  <c r="AE179" i="1"/>
  <c r="G193" i="1"/>
  <c r="AT193" i="1" s="1"/>
  <c r="AU193" i="1" s="1"/>
  <c r="G192" i="1"/>
  <c r="Y192" i="1" s="1"/>
  <c r="Z192" i="1" s="1"/>
  <c r="AU191" i="1"/>
  <c r="AN191" i="1"/>
  <c r="AG191" i="1"/>
  <c r="Z191" i="1"/>
  <c r="S191" i="1"/>
  <c r="L191" i="1"/>
  <c r="H191" i="1"/>
  <c r="R185" i="1"/>
  <c r="R186" i="1" s="1"/>
  <c r="S186" i="1" s="1"/>
  <c r="K185" i="1"/>
  <c r="K190" i="1" s="1"/>
  <c r="G185" i="1"/>
  <c r="AU183" i="1"/>
  <c r="AN183" i="1"/>
  <c r="AX183" i="1" s="1"/>
  <c r="AG183" i="1"/>
  <c r="Z183" i="1"/>
  <c r="S183" i="1"/>
  <c r="L183" i="1"/>
  <c r="H183" i="1"/>
  <c r="AU182" i="1"/>
  <c r="AN182" i="1"/>
  <c r="AG182" i="1"/>
  <c r="Z182" i="1"/>
  <c r="AJ182" i="1" s="1"/>
  <c r="S182" i="1"/>
  <c r="AB182" i="1" s="1"/>
  <c r="L182" i="1"/>
  <c r="H182" i="1"/>
  <c r="AU181" i="1"/>
  <c r="AN181" i="1"/>
  <c r="AG181" i="1"/>
  <c r="Z181" i="1"/>
  <c r="S181" i="1"/>
  <c r="AC181" i="1" s="1"/>
  <c r="K181" i="1"/>
  <c r="L181" i="1" s="1"/>
  <c r="G181" i="1"/>
  <c r="H181" i="1" s="1"/>
  <c r="AU180" i="1"/>
  <c r="AN180" i="1"/>
  <c r="AX180" i="1" s="1"/>
  <c r="AG180" i="1"/>
  <c r="Z180" i="1"/>
  <c r="S180" i="1"/>
  <c r="K180" i="1"/>
  <c r="L180" i="1" s="1"/>
  <c r="G180" i="1"/>
  <c r="H180" i="1" s="1"/>
  <c r="AS179" i="1"/>
  <c r="X179" i="1"/>
  <c r="R179" i="1"/>
  <c r="Q179" i="1"/>
  <c r="K179" i="1"/>
  <c r="J179" i="1"/>
  <c r="G179" i="1"/>
  <c r="F179" i="1"/>
  <c r="AT177" i="1"/>
  <c r="AU177" i="1" s="1"/>
  <c r="AM177" i="1"/>
  <c r="AN177" i="1" s="1"/>
  <c r="AF177" i="1"/>
  <c r="AG177" i="1" s="1"/>
  <c r="Y177" i="1"/>
  <c r="Z177" i="1" s="1"/>
  <c r="R177" i="1"/>
  <c r="S177" i="1" s="1"/>
  <c r="K177" i="1"/>
  <c r="L177" i="1" s="1"/>
  <c r="G177" i="1"/>
  <c r="H177" i="1" s="1"/>
  <c r="AT176" i="1"/>
  <c r="AU176" i="1" s="1"/>
  <c r="AM176" i="1"/>
  <c r="AN176" i="1" s="1"/>
  <c r="AF176" i="1"/>
  <c r="AG176" i="1" s="1"/>
  <c r="Y176" i="1"/>
  <c r="Z176" i="1" s="1"/>
  <c r="R176" i="1"/>
  <c r="S176" i="1" s="1"/>
  <c r="K176" i="1"/>
  <c r="G176" i="1"/>
  <c r="H176" i="1" s="1"/>
  <c r="AU175" i="1"/>
  <c r="AN175" i="1"/>
  <c r="AG175" i="1"/>
  <c r="AP175" i="1" s="1"/>
  <c r="Z175" i="1"/>
  <c r="S175" i="1"/>
  <c r="L175" i="1"/>
  <c r="V175" i="1" s="1"/>
  <c r="H175" i="1"/>
  <c r="AU174" i="1"/>
  <c r="AN174" i="1"/>
  <c r="AG174" i="1"/>
  <c r="Z174" i="1"/>
  <c r="S174" i="1"/>
  <c r="L174" i="1"/>
  <c r="H174" i="1"/>
  <c r="AU173" i="1"/>
  <c r="AN173" i="1"/>
  <c r="AG173" i="1"/>
  <c r="Z173" i="1"/>
  <c r="S173" i="1"/>
  <c r="L173" i="1"/>
  <c r="N173" i="1" s="1"/>
  <c r="O173" i="1" s="1"/>
  <c r="H173" i="1"/>
  <c r="AU172" i="1"/>
  <c r="AN172" i="1"/>
  <c r="AG172" i="1"/>
  <c r="Z172" i="1"/>
  <c r="S172" i="1"/>
  <c r="L172" i="1"/>
  <c r="N172" i="1" s="1"/>
  <c r="O172" i="1" s="1"/>
  <c r="H172" i="1"/>
  <c r="AU171" i="1"/>
  <c r="AN171" i="1"/>
  <c r="AG171" i="1"/>
  <c r="Z171" i="1"/>
  <c r="S171" i="1"/>
  <c r="L171" i="1"/>
  <c r="V171" i="1" s="1"/>
  <c r="H171" i="1"/>
  <c r="AU170" i="1"/>
  <c r="AN170" i="1"/>
  <c r="AG170" i="1"/>
  <c r="Z170" i="1"/>
  <c r="S170" i="1"/>
  <c r="L170" i="1"/>
  <c r="V170" i="1" s="1"/>
  <c r="H170" i="1"/>
  <c r="AU169" i="1"/>
  <c r="AN169" i="1"/>
  <c r="AG169" i="1"/>
  <c r="Z169" i="1"/>
  <c r="S169" i="1"/>
  <c r="L169" i="1"/>
  <c r="H169" i="1"/>
  <c r="AU168" i="1"/>
  <c r="AN168" i="1"/>
  <c r="AG168" i="1"/>
  <c r="Z168" i="1"/>
  <c r="AJ168" i="1" s="1"/>
  <c r="S168" i="1"/>
  <c r="L168" i="1"/>
  <c r="H168" i="1"/>
  <c r="AU155" i="1"/>
  <c r="AN155" i="1"/>
  <c r="AG155" i="1"/>
  <c r="Z155" i="1"/>
  <c r="S155" i="1"/>
  <c r="L155" i="1"/>
  <c r="H155" i="1"/>
  <c r="AP170" i="1" l="1"/>
  <c r="AP174" i="1"/>
  <c r="AC177" i="1"/>
  <c r="O170" i="1"/>
  <c r="N169" i="1"/>
  <c r="AB173" i="1"/>
  <c r="AB181" i="1"/>
  <c r="AP168" i="1"/>
  <c r="AP173" i="1"/>
  <c r="N174" i="1"/>
  <c r="O174" i="1" s="1"/>
  <c r="AI177" i="1"/>
  <c r="AT179" i="1"/>
  <c r="AU179" i="1" s="1"/>
  <c r="AJ180" i="1"/>
  <c r="AW172" i="1"/>
  <c r="O169" i="1"/>
  <c r="AQ173" i="1"/>
  <c r="AW175" i="1"/>
  <c r="N183" i="1"/>
  <c r="AW171" i="1"/>
  <c r="L176" i="1"/>
  <c r="AW181" i="1"/>
  <c r="AP171" i="1"/>
  <c r="AP172" i="1"/>
  <c r="O177" i="1"/>
  <c r="U181" i="1"/>
  <c r="AQ181" i="1"/>
  <c r="AX182" i="1"/>
  <c r="AB155" i="1"/>
  <c r="AC155" i="1" s="1"/>
  <c r="AI155" i="1"/>
  <c r="AJ155" i="1" s="1"/>
  <c r="AP155" i="1"/>
  <c r="AQ155" i="1" s="1"/>
  <c r="N155" i="1"/>
  <c r="O155" i="1" s="1"/>
  <c r="AX171" i="1"/>
  <c r="AJ172" i="1"/>
  <c r="AF179" i="1"/>
  <c r="AC180" i="1"/>
  <c r="N170" i="1"/>
  <c r="AI170" i="1"/>
  <c r="AQ170" i="1"/>
  <c r="N171" i="1"/>
  <c r="O171" i="1" s="1"/>
  <c r="AJ173" i="1"/>
  <c r="AI174" i="1"/>
  <c r="AQ174" i="1"/>
  <c r="N175" i="1"/>
  <c r="O175" i="1" s="1"/>
  <c r="AM179" i="1"/>
  <c r="AN179" i="1" s="1"/>
  <c r="N191" i="1"/>
  <c r="O191" i="1" s="1"/>
  <c r="N195" i="1"/>
  <c r="AJ198" i="1"/>
  <c r="U155" i="1"/>
  <c r="V155" i="1" s="1"/>
  <c r="AX172" i="1"/>
  <c r="AX175" i="1"/>
  <c r="AP180" i="1"/>
  <c r="AW168" i="1"/>
  <c r="U169" i="1"/>
  <c r="V169" i="1"/>
  <c r="AB170" i="1"/>
  <c r="AW170" i="1"/>
  <c r="AQ171" i="1"/>
  <c r="V172" i="1"/>
  <c r="AI172" i="1"/>
  <c r="AQ172" i="1"/>
  <c r="V173" i="1"/>
  <c r="AI173" i="1"/>
  <c r="V174" i="1"/>
  <c r="AB174" i="1"/>
  <c r="AW174" i="1"/>
  <c r="AQ175" i="1"/>
  <c r="AJ177" i="1"/>
  <c r="AB180" i="1"/>
  <c r="O181" i="1"/>
  <c r="AJ181" i="1"/>
  <c r="N182" i="1"/>
  <c r="S185" i="1"/>
  <c r="U185" i="1" s="1"/>
  <c r="V185" i="1" s="1"/>
  <c r="AW191" i="1"/>
  <c r="AX191" i="1" s="1"/>
  <c r="AG179" i="1"/>
  <c r="AB198" i="1"/>
  <c r="O195" i="1"/>
  <c r="L179" i="1"/>
  <c r="AJ176" i="1"/>
  <c r="AB176" i="1"/>
  <c r="K186" i="1"/>
  <c r="L186" i="1" s="1"/>
  <c r="U186" i="1" s="1"/>
  <c r="V186" i="1" s="1"/>
  <c r="R193" i="1"/>
  <c r="S193" i="1" s="1"/>
  <c r="AB193" i="1" s="1"/>
  <c r="AC193" i="1" s="1"/>
  <c r="AF193" i="1"/>
  <c r="AG193" i="1" s="1"/>
  <c r="L185" i="1"/>
  <c r="AM189" i="1"/>
  <c r="AN189" i="1" s="1"/>
  <c r="H193" i="1"/>
  <c r="AB177" i="1"/>
  <c r="AW177" i="1"/>
  <c r="Y193" i="1"/>
  <c r="Z193" i="1" s="1"/>
  <c r="AM186" i="1"/>
  <c r="AF188" i="1"/>
  <c r="AG188" i="1" s="1"/>
  <c r="K189" i="1"/>
  <c r="L189" i="1" s="1"/>
  <c r="AI171" i="1"/>
  <c r="AJ171" i="1"/>
  <c r="AB171" i="1"/>
  <c r="AI175" i="1"/>
  <c r="AB175" i="1"/>
  <c r="AJ175" i="1"/>
  <c r="H178" i="1"/>
  <c r="AB168" i="1"/>
  <c r="U168" i="1"/>
  <c r="AW173" i="1"/>
  <c r="AX173" i="1"/>
  <c r="AW176" i="1"/>
  <c r="AB183" i="1"/>
  <c r="AB191" i="1"/>
  <c r="AC191" i="1" s="1"/>
  <c r="AI191" i="1"/>
  <c r="AJ191" i="1" s="1"/>
  <c r="AC176" i="1"/>
  <c r="AB196" i="1"/>
  <c r="AC196" i="1" s="1"/>
  <c r="AX176" i="1"/>
  <c r="AP176" i="1"/>
  <c r="AP183" i="1"/>
  <c r="AW183" i="1"/>
  <c r="AW169" i="1"/>
  <c r="AP169" i="1"/>
  <c r="AC168" i="1"/>
  <c r="AX169" i="1"/>
  <c r="O180" i="1"/>
  <c r="N180" i="1"/>
  <c r="AJ169" i="1"/>
  <c r="AB169" i="1"/>
  <c r="AI169" i="1"/>
  <c r="AQ177" i="1"/>
  <c r="AX177" i="1"/>
  <c r="AP177" i="1"/>
  <c r="G190" i="1"/>
  <c r="H190" i="1" s="1"/>
  <c r="G189" i="1"/>
  <c r="H189" i="1" s="1"/>
  <c r="N189" i="1" s="1"/>
  <c r="G188" i="1"/>
  <c r="H188" i="1" s="1"/>
  <c r="G186" i="1"/>
  <c r="H186" i="1" s="1"/>
  <c r="N186" i="1" s="1"/>
  <c r="AW155" i="1"/>
  <c r="AX155" i="1" s="1"/>
  <c r="N168" i="1"/>
  <c r="O168" i="1" s="1"/>
  <c r="V168" i="1"/>
  <c r="AQ169" i="1"/>
  <c r="V176" i="1"/>
  <c r="AI176" i="1"/>
  <c r="U177" i="1"/>
  <c r="H179" i="1"/>
  <c r="U180" i="1"/>
  <c r="V182" i="1"/>
  <c r="AP182" i="1"/>
  <c r="AW182" i="1"/>
  <c r="AQ183" i="1"/>
  <c r="U191" i="1"/>
  <c r="V191" i="1" s="1"/>
  <c r="AM192" i="1"/>
  <c r="AN192" i="1" s="1"/>
  <c r="K192" i="1"/>
  <c r="L192" i="1" s="1"/>
  <c r="H192" i="1"/>
  <c r="AT192" i="1"/>
  <c r="AU192" i="1" s="1"/>
  <c r="R192" i="1"/>
  <c r="S192" i="1" s="1"/>
  <c r="AB192" i="1" s="1"/>
  <c r="AI195" i="1"/>
  <c r="AJ195" i="1" s="1"/>
  <c r="AI196" i="1"/>
  <c r="AJ196" i="1" s="1"/>
  <c r="Y179" i="1"/>
  <c r="Z179" i="1" s="1"/>
  <c r="Y185" i="1"/>
  <c r="V177" i="1"/>
  <c r="N177" i="1"/>
  <c r="AM194" i="1"/>
  <c r="AN194" i="1" s="1"/>
  <c r="K194" i="1"/>
  <c r="L194" i="1" s="1"/>
  <c r="AT194" i="1"/>
  <c r="AU194" i="1" s="1"/>
  <c r="AF194" i="1"/>
  <c r="AG194" i="1" s="1"/>
  <c r="Y194" i="1"/>
  <c r="Z194" i="1" s="1"/>
  <c r="R194" i="1"/>
  <c r="S194" i="1" s="1"/>
  <c r="U196" i="1"/>
  <c r="V196" i="1" s="1"/>
  <c r="AP197" i="1"/>
  <c r="U198" i="1"/>
  <c r="AC198" i="1"/>
  <c r="AX168" i="1"/>
  <c r="AC169" i="1"/>
  <c r="AJ170" i="1"/>
  <c r="AX170" i="1"/>
  <c r="AB172" i="1"/>
  <c r="AJ174" i="1"/>
  <c r="AX174" i="1"/>
  <c r="H185" i="1"/>
  <c r="N185" i="1" s="1"/>
  <c r="AF192" i="1"/>
  <c r="AG192" i="1" s="1"/>
  <c r="H194" i="1"/>
  <c r="U195" i="1"/>
  <c r="V195" i="1" s="1"/>
  <c r="AB195" i="1"/>
  <c r="AC195" i="1" s="1"/>
  <c r="AJ197" i="1"/>
  <c r="AQ168" i="1"/>
  <c r="AI168" i="1"/>
  <c r="AC170" i="1"/>
  <c r="U170" i="1"/>
  <c r="AC171" i="1"/>
  <c r="U171" i="1"/>
  <c r="AC172" i="1"/>
  <c r="U172" i="1"/>
  <c r="AC173" i="1"/>
  <c r="U173" i="1"/>
  <c r="AC174" i="1"/>
  <c r="U174" i="1"/>
  <c r="AC175" i="1"/>
  <c r="U175" i="1"/>
  <c r="V180" i="1"/>
  <c r="AW180" i="1"/>
  <c r="AI181" i="1"/>
  <c r="AC183" i="1"/>
  <c r="AP191" i="1"/>
  <c r="AQ191" i="1" s="1"/>
  <c r="AN195" i="1"/>
  <c r="AQ197" i="1"/>
  <c r="AI197" i="1"/>
  <c r="AP198" i="1"/>
  <c r="AQ176" i="1"/>
  <c r="V181" i="1"/>
  <c r="N181" i="1"/>
  <c r="AC182" i="1"/>
  <c r="U182" i="1"/>
  <c r="AQ182" i="1"/>
  <c r="AI182" i="1"/>
  <c r="U183" i="1"/>
  <c r="V183" i="1" s="1"/>
  <c r="AI183" i="1"/>
  <c r="AJ183" i="1" s="1"/>
  <c r="N196" i="1"/>
  <c r="O196" i="1" s="1"/>
  <c r="AP196" i="1"/>
  <c r="AQ196" i="1" s="1"/>
  <c r="V198" i="1"/>
  <c r="N198" i="1"/>
  <c r="AT190" i="1"/>
  <c r="AU190" i="1" s="1"/>
  <c r="AT189" i="1"/>
  <c r="AU189" i="1" s="1"/>
  <c r="AT188" i="1"/>
  <c r="AU188" i="1" s="1"/>
  <c r="S179" i="1"/>
  <c r="AQ180" i="1"/>
  <c r="AI180" i="1"/>
  <c r="AX181" i="1"/>
  <c r="AP181" i="1"/>
  <c r="O182" i="1"/>
  <c r="O183" i="1"/>
  <c r="L190" i="1"/>
  <c r="R190" i="1"/>
  <c r="S190" i="1" s="1"/>
  <c r="R189" i="1"/>
  <c r="S189" i="1" s="1"/>
  <c r="R188" i="1"/>
  <c r="S188" i="1" s="1"/>
  <c r="AN190" i="1"/>
  <c r="K188" i="1"/>
  <c r="L188" i="1" s="1"/>
  <c r="AM188" i="1"/>
  <c r="AN188" i="1" s="1"/>
  <c r="AG189" i="1"/>
  <c r="AU196" i="1"/>
  <c r="AW196" i="1" s="1"/>
  <c r="L197" i="1"/>
  <c r="AF190" i="1"/>
  <c r="AG190" i="1" s="1"/>
  <c r="AF186" i="1"/>
  <c r="AQ198" i="1"/>
  <c r="AI198" i="1"/>
  <c r="AU198" i="1"/>
  <c r="AW198" i="1" s="1"/>
  <c r="S197" i="1"/>
  <c r="O198" i="1"/>
  <c r="AM193" i="1"/>
  <c r="AN193" i="1" s="1"/>
  <c r="K193" i="1"/>
  <c r="L193" i="1" s="1"/>
  <c r="U193" i="1" s="1"/>
  <c r="AU197" i="1"/>
  <c r="AW197" i="1" s="1"/>
  <c r="AW179" i="1" l="1"/>
  <c r="AX179" i="1" s="1"/>
  <c r="N176" i="1"/>
  <c r="O176" i="1" s="1"/>
  <c r="U176" i="1"/>
  <c r="AX197" i="1"/>
  <c r="L178" i="1"/>
  <c r="AI179" i="1"/>
  <c r="AJ179" i="1" s="1"/>
  <c r="AP189" i="1"/>
  <c r="AW189" i="1"/>
  <c r="AX189" i="1" s="1"/>
  <c r="AX198" i="1"/>
  <c r="AI193" i="1"/>
  <c r="AJ193" i="1" s="1"/>
  <c r="AW192" i="1"/>
  <c r="AX192" i="1" s="1"/>
  <c r="AP193" i="1"/>
  <c r="AQ193" i="1" s="1"/>
  <c r="N188" i="1"/>
  <c r="O188" i="1" s="1"/>
  <c r="AB194" i="1"/>
  <c r="AC194" i="1" s="1"/>
  <c r="U197" i="1"/>
  <c r="AC197" i="1"/>
  <c r="AQ189" i="1"/>
  <c r="U188" i="1"/>
  <c r="V188" i="1" s="1"/>
  <c r="AX196" i="1"/>
  <c r="AB197" i="1"/>
  <c r="AI192" i="1"/>
  <c r="AJ192" i="1" s="1"/>
  <c r="AW194" i="1"/>
  <c r="AX194" i="1" s="1"/>
  <c r="N192" i="1"/>
  <c r="O192" i="1" s="1"/>
  <c r="H184" i="1"/>
  <c r="N197" i="1"/>
  <c r="V197" i="1"/>
  <c r="U190" i="1"/>
  <c r="V190" i="1" s="1"/>
  <c r="U179" i="1"/>
  <c r="V179" i="1" s="1"/>
  <c r="AP194" i="1"/>
  <c r="AQ194" i="1" s="1"/>
  <c r="Y190" i="1"/>
  <c r="Z190" i="1" s="1"/>
  <c r="Y186" i="1"/>
  <c r="Y189" i="1"/>
  <c r="Z189" i="1" s="1"/>
  <c r="Y188" i="1"/>
  <c r="Z188" i="1" s="1"/>
  <c r="AP190" i="1"/>
  <c r="AQ190" i="1" s="1"/>
  <c r="N190" i="1"/>
  <c r="O190" i="1" s="1"/>
  <c r="AW188" i="1"/>
  <c r="AX188" i="1" s="1"/>
  <c r="O185" i="1"/>
  <c r="AI194" i="1"/>
  <c r="AJ194" i="1" s="1"/>
  <c r="AB179" i="1"/>
  <c r="AC179" i="1" s="1"/>
  <c r="O189" i="1"/>
  <c r="V193" i="1"/>
  <c r="N193" i="1"/>
  <c r="O193" i="1" s="1"/>
  <c r="AI190" i="1"/>
  <c r="AP188" i="1"/>
  <c r="AQ188" i="1" s="1"/>
  <c r="U189" i="1"/>
  <c r="V189" i="1" s="1"/>
  <c r="AW190" i="1"/>
  <c r="AX190" i="1" s="1"/>
  <c r="AW193" i="1"/>
  <c r="AX193" i="1" s="1"/>
  <c r="AP195" i="1"/>
  <c r="AQ195" i="1" s="1"/>
  <c r="AW195" i="1"/>
  <c r="AX195" i="1" s="1"/>
  <c r="N179" i="1"/>
  <c r="O179" i="1" s="1"/>
  <c r="O197" i="1"/>
  <c r="U194" i="1"/>
  <c r="V194" i="1" s="1"/>
  <c r="N194" i="1"/>
  <c r="O194" i="1" s="1"/>
  <c r="AC192" i="1"/>
  <c r="U192" i="1"/>
  <c r="V192" i="1" s="1"/>
  <c r="AP192" i="1"/>
  <c r="AQ192" i="1" s="1"/>
  <c r="AP179" i="1"/>
  <c r="AQ179" i="1" s="1"/>
  <c r="O186" i="1"/>
  <c r="AT35" i="4"/>
  <c r="AM35" i="4"/>
  <c r="AF35" i="4"/>
  <c r="Y35" i="4"/>
  <c r="R35" i="4"/>
  <c r="AT35" i="3"/>
  <c r="AM35" i="3"/>
  <c r="AF35" i="3"/>
  <c r="Y35" i="3"/>
  <c r="R35" i="3"/>
  <c r="L184" i="1" l="1"/>
  <c r="N178" i="1"/>
  <c r="O178" i="1" s="1"/>
  <c r="AJ190" i="1"/>
  <c r="AB190" i="1"/>
  <c r="AC190" i="1" s="1"/>
  <c r="AB189" i="1"/>
  <c r="AC189" i="1" s="1"/>
  <c r="N184" i="1"/>
  <c r="O184" i="1" s="1"/>
  <c r="L187" i="1"/>
  <c r="AB188" i="1"/>
  <c r="AC188" i="1" s="1"/>
  <c r="AI188" i="1"/>
  <c r="AJ188" i="1" s="1"/>
  <c r="H187" i="1"/>
  <c r="AI189" i="1"/>
  <c r="AJ189" i="1" s="1"/>
  <c r="H200" i="1" l="1"/>
  <c r="N187" i="1"/>
  <c r="O187" i="1" s="1"/>
  <c r="L200" i="1"/>
  <c r="H202" i="1" l="1"/>
  <c r="H201" i="1"/>
  <c r="N200" i="1"/>
  <c r="O200" i="1" s="1"/>
  <c r="L201" i="1"/>
  <c r="L202" i="1"/>
  <c r="AE107" i="2"/>
  <c r="X107" i="2"/>
  <c r="Q107" i="2"/>
  <c r="J107" i="2"/>
  <c r="N202" i="1" l="1"/>
  <c r="O202" i="1" s="1"/>
  <c r="L203" i="1"/>
  <c r="N201" i="1"/>
  <c r="O201" i="1" s="1"/>
  <c r="H203" i="1"/>
  <c r="AE117" i="1"/>
  <c r="X117" i="1"/>
  <c r="Q117" i="1"/>
  <c r="J117" i="1"/>
  <c r="N203" i="1" l="1"/>
  <c r="O203" i="1" s="1"/>
  <c r="AT34" i="8" l="1"/>
  <c r="AT33" i="8"/>
  <c r="AT32" i="8"/>
  <c r="AT31" i="8"/>
  <c r="AT30" i="8"/>
  <c r="AT29" i="8"/>
  <c r="AT28" i="8"/>
  <c r="AT27" i="8"/>
  <c r="AT26" i="8"/>
  <c r="AT25" i="8"/>
  <c r="AM34" i="8"/>
  <c r="AM33" i="8"/>
  <c r="AM32" i="8"/>
  <c r="AM31" i="8"/>
  <c r="AM30" i="8"/>
  <c r="AM29" i="8"/>
  <c r="AM28" i="8"/>
  <c r="AM27" i="8"/>
  <c r="AM26" i="8"/>
  <c r="AM25" i="8"/>
  <c r="AF34" i="8"/>
  <c r="AF33" i="8"/>
  <c r="AF32" i="8"/>
  <c r="AF31" i="8"/>
  <c r="AF30" i="8"/>
  <c r="AF29" i="8"/>
  <c r="AF28" i="8"/>
  <c r="AF27" i="8"/>
  <c r="AF26" i="8"/>
  <c r="AF25" i="8"/>
  <c r="Y34" i="8"/>
  <c r="Y33" i="8"/>
  <c r="Y32" i="8"/>
  <c r="Y31" i="8"/>
  <c r="Y30" i="8"/>
  <c r="Y29" i="8"/>
  <c r="Y28" i="8"/>
  <c r="Y27" i="8"/>
  <c r="Y26" i="8"/>
  <c r="Y25" i="8"/>
  <c r="R25" i="8"/>
  <c r="R26" i="8"/>
  <c r="R27" i="8"/>
  <c r="R28" i="8"/>
  <c r="R29" i="8"/>
  <c r="R30" i="8"/>
  <c r="R31" i="8"/>
  <c r="R32" i="8"/>
  <c r="R33" i="8"/>
  <c r="R34" i="8"/>
  <c r="AT35" i="7"/>
  <c r="AT34" i="7"/>
  <c r="AT33" i="7"/>
  <c r="AT32" i="7"/>
  <c r="AT31" i="7"/>
  <c r="AT30" i="7"/>
  <c r="AT29" i="7"/>
  <c r="AT28" i="7"/>
  <c r="AT27" i="7"/>
  <c r="AT26" i="7"/>
  <c r="AM35" i="7"/>
  <c r="AM34" i="7"/>
  <c r="AM33" i="7"/>
  <c r="AM32" i="7"/>
  <c r="AM31" i="7"/>
  <c r="AM30" i="7"/>
  <c r="AM29" i="7"/>
  <c r="AM28" i="7"/>
  <c r="AM27" i="7"/>
  <c r="AM26" i="7"/>
  <c r="AF35" i="7"/>
  <c r="AF34" i="7"/>
  <c r="AF33" i="7"/>
  <c r="AF32" i="7"/>
  <c r="AF31" i="7"/>
  <c r="AF30" i="7"/>
  <c r="AF29" i="7"/>
  <c r="AF28" i="7"/>
  <c r="AF27" i="7"/>
  <c r="AF26" i="7"/>
  <c r="Y35" i="7"/>
  <c r="Y34" i="7"/>
  <c r="Y33" i="7"/>
  <c r="Y32" i="7"/>
  <c r="Y31" i="7"/>
  <c r="Y30" i="7"/>
  <c r="Y29" i="7"/>
  <c r="Y28" i="7"/>
  <c r="Y27" i="7"/>
  <c r="Y26" i="7"/>
  <c r="R26" i="7"/>
  <c r="R27" i="7"/>
  <c r="R28" i="7"/>
  <c r="R29" i="7"/>
  <c r="R30" i="7"/>
  <c r="R31" i="7"/>
  <c r="R32" i="7"/>
  <c r="R33" i="7"/>
  <c r="R34" i="7"/>
  <c r="R35" i="7"/>
  <c r="AT33" i="6"/>
  <c r="AT32" i="6"/>
  <c r="AT31" i="6"/>
  <c r="AT30" i="6"/>
  <c r="AT29" i="6"/>
  <c r="AT28" i="6"/>
  <c r="AT27" i="6"/>
  <c r="AT26" i="6"/>
  <c r="AT25" i="6"/>
  <c r="AT24" i="6"/>
  <c r="AM33" i="6"/>
  <c r="AM32" i="6"/>
  <c r="AM31" i="6"/>
  <c r="AM30" i="6"/>
  <c r="AM29" i="6"/>
  <c r="AM28" i="6"/>
  <c r="AM27" i="6"/>
  <c r="AM26" i="6"/>
  <c r="AM25" i="6"/>
  <c r="AM24" i="6"/>
  <c r="AF33" i="6"/>
  <c r="AF32" i="6"/>
  <c r="AF31" i="6"/>
  <c r="AF30" i="6"/>
  <c r="AF29" i="6"/>
  <c r="AF28" i="6"/>
  <c r="AF27" i="6"/>
  <c r="AF26" i="6"/>
  <c r="AF25" i="6"/>
  <c r="AF24" i="6"/>
  <c r="Y33" i="6"/>
  <c r="Y32" i="6"/>
  <c r="Y31" i="6"/>
  <c r="Y30" i="6"/>
  <c r="Y29" i="6"/>
  <c r="Y28" i="6"/>
  <c r="Y27" i="6"/>
  <c r="Y26" i="6"/>
  <c r="Y25" i="6"/>
  <c r="Y24" i="6"/>
  <c r="R24" i="6"/>
  <c r="R25" i="6"/>
  <c r="R26" i="6"/>
  <c r="R27" i="6"/>
  <c r="R28" i="6"/>
  <c r="R29" i="6"/>
  <c r="R30" i="6"/>
  <c r="R31" i="6"/>
  <c r="R32" i="6"/>
  <c r="R33" i="6"/>
  <c r="AT33" i="5" l="1"/>
  <c r="AT32" i="5"/>
  <c r="AT31" i="5"/>
  <c r="AT30" i="5"/>
  <c r="AT29" i="5"/>
  <c r="AT28" i="5"/>
  <c r="AT27" i="5"/>
  <c r="AT26" i="5"/>
  <c r="AT25" i="5"/>
  <c r="AT24" i="5"/>
  <c r="AM33" i="5"/>
  <c r="AM32" i="5"/>
  <c r="AM31" i="5"/>
  <c r="AM30" i="5"/>
  <c r="AM29" i="5"/>
  <c r="AM28" i="5"/>
  <c r="AM27" i="5"/>
  <c r="AM26" i="5"/>
  <c r="AM25" i="5"/>
  <c r="AM24" i="5"/>
  <c r="AF33" i="5"/>
  <c r="AF32" i="5"/>
  <c r="AF31" i="5"/>
  <c r="AF30" i="5"/>
  <c r="AF29" i="5"/>
  <c r="AF28" i="5"/>
  <c r="AF27" i="5"/>
  <c r="AF26" i="5"/>
  <c r="AF25" i="5"/>
  <c r="AF24" i="5"/>
  <c r="Y33" i="5"/>
  <c r="Y32" i="5"/>
  <c r="Y31" i="5"/>
  <c r="Y30" i="5"/>
  <c r="Y29" i="5"/>
  <c r="Y28" i="5"/>
  <c r="Y27" i="5"/>
  <c r="Y26" i="5"/>
  <c r="Y25" i="5"/>
  <c r="Y24" i="5"/>
  <c r="R24" i="5"/>
  <c r="R25" i="5"/>
  <c r="R26" i="5"/>
  <c r="R27" i="5"/>
  <c r="R28" i="5"/>
  <c r="R29" i="5"/>
  <c r="R30" i="5"/>
  <c r="R31" i="5"/>
  <c r="R32" i="5"/>
  <c r="R33" i="5"/>
  <c r="AT34" i="4" l="1"/>
  <c r="AT33" i="4"/>
  <c r="AT32" i="4"/>
  <c r="AT31" i="4"/>
  <c r="AT30" i="4"/>
  <c r="AT29" i="4"/>
  <c r="AT28" i="4"/>
  <c r="AT27" i="4"/>
  <c r="AT25" i="4"/>
  <c r="AT24" i="4"/>
  <c r="AM34" i="4"/>
  <c r="AM33" i="4"/>
  <c r="AM32" i="4"/>
  <c r="AM31" i="4"/>
  <c r="AM30" i="4"/>
  <c r="AM29" i="4"/>
  <c r="AM28" i="4"/>
  <c r="AM27" i="4"/>
  <c r="AM25" i="4"/>
  <c r="AM24" i="4"/>
  <c r="AF34" i="4"/>
  <c r="AF33" i="4"/>
  <c r="AF32" i="4"/>
  <c r="AF31" i="4"/>
  <c r="AF30" i="4"/>
  <c r="AF29" i="4"/>
  <c r="AF28" i="4"/>
  <c r="AF27" i="4"/>
  <c r="AF25" i="4"/>
  <c r="AF24" i="4"/>
  <c r="Y34" i="4"/>
  <c r="Y33" i="4"/>
  <c r="Y32" i="4"/>
  <c r="Y31" i="4"/>
  <c r="Y30" i="4"/>
  <c r="Y29" i="4"/>
  <c r="Y28" i="4"/>
  <c r="Y27" i="4"/>
  <c r="Y25" i="4"/>
  <c r="Y24" i="4"/>
  <c r="R24" i="4"/>
  <c r="R25" i="4"/>
  <c r="R27" i="4"/>
  <c r="R28" i="4"/>
  <c r="R29" i="4"/>
  <c r="R30" i="4"/>
  <c r="R31" i="4"/>
  <c r="R32" i="4"/>
  <c r="R33" i="4"/>
  <c r="R34" i="4"/>
  <c r="AT34" i="3" l="1"/>
  <c r="AT33" i="3"/>
  <c r="AT32" i="3"/>
  <c r="AT31" i="3"/>
  <c r="AT30" i="3"/>
  <c r="AT29" i="3"/>
  <c r="AT28" i="3"/>
  <c r="AT26" i="3"/>
  <c r="AT25" i="3"/>
  <c r="AT24" i="3"/>
  <c r="AM34" i="3"/>
  <c r="AM33" i="3"/>
  <c r="AM32" i="3"/>
  <c r="AM31" i="3"/>
  <c r="AM30" i="3"/>
  <c r="AM29" i="3"/>
  <c r="AM28" i="3"/>
  <c r="AM26" i="3"/>
  <c r="AM25" i="3"/>
  <c r="AM24" i="3"/>
  <c r="AF34" i="3"/>
  <c r="AF33" i="3"/>
  <c r="AF32" i="3"/>
  <c r="AF31" i="3"/>
  <c r="AF30" i="3"/>
  <c r="AF29" i="3"/>
  <c r="AF28" i="3"/>
  <c r="AF26" i="3"/>
  <c r="AF25" i="3"/>
  <c r="AF24" i="3"/>
  <c r="Y34" i="3"/>
  <c r="Y33" i="3"/>
  <c r="Y32" i="3"/>
  <c r="Y31" i="3"/>
  <c r="Y30" i="3"/>
  <c r="Y29" i="3"/>
  <c r="Y28" i="3"/>
  <c r="Y26" i="3"/>
  <c r="Y25" i="3"/>
  <c r="Y24" i="3"/>
  <c r="R24" i="3"/>
  <c r="R25" i="3"/>
  <c r="R26" i="3"/>
  <c r="R28" i="3"/>
  <c r="R29" i="3"/>
  <c r="R30" i="3"/>
  <c r="R31" i="3"/>
  <c r="R32" i="3"/>
  <c r="R33" i="3"/>
  <c r="R34" i="3"/>
  <c r="AX72" i="7" l="1"/>
  <c r="AW72" i="7"/>
  <c r="AX67" i="7"/>
  <c r="AW67" i="7"/>
  <c r="AQ72" i="7"/>
  <c r="AP72" i="7"/>
  <c r="AQ67" i="7"/>
  <c r="AP67" i="7"/>
  <c r="AJ72" i="7"/>
  <c r="AI72" i="7"/>
  <c r="AJ67" i="7"/>
  <c r="AI67" i="7"/>
  <c r="AC72" i="7"/>
  <c r="AB72" i="7"/>
  <c r="AC67" i="7"/>
  <c r="AB67" i="7"/>
  <c r="V72" i="7"/>
  <c r="U72" i="7"/>
  <c r="AX73" i="6"/>
  <c r="AW73" i="6"/>
  <c r="AX68" i="6"/>
  <c r="AW68" i="6"/>
  <c r="AQ73" i="6"/>
  <c r="AP73" i="6"/>
  <c r="AQ68" i="6"/>
  <c r="AP68" i="6"/>
  <c r="AJ73" i="6"/>
  <c r="AI73" i="6"/>
  <c r="AJ68" i="6"/>
  <c r="AI68" i="6"/>
  <c r="AC73" i="6"/>
  <c r="AB73" i="6"/>
  <c r="AC68" i="6"/>
  <c r="AB68" i="6"/>
  <c r="V73" i="6"/>
  <c r="U73" i="6"/>
  <c r="AX73" i="5" l="1"/>
  <c r="AW73" i="5"/>
  <c r="AX68" i="5"/>
  <c r="AW68" i="5"/>
  <c r="AQ73" i="5"/>
  <c r="AP73" i="5"/>
  <c r="AQ68" i="5"/>
  <c r="AP68" i="5"/>
  <c r="AJ73" i="5"/>
  <c r="AI73" i="5"/>
  <c r="AJ68" i="5"/>
  <c r="AI68" i="5"/>
  <c r="AC73" i="5"/>
  <c r="AB73" i="5"/>
  <c r="AC68" i="5"/>
  <c r="AB68" i="5"/>
  <c r="V73" i="5"/>
  <c r="U73" i="5"/>
  <c r="AE53" i="3" l="1"/>
  <c r="X53" i="3"/>
  <c r="Q53" i="3"/>
  <c r="J53" i="3"/>
  <c r="AE46" i="2"/>
  <c r="X46" i="2"/>
  <c r="Q46" i="2"/>
  <c r="J46" i="2"/>
  <c r="AE51" i="1"/>
  <c r="X51" i="1"/>
  <c r="Q51" i="1"/>
  <c r="J51" i="1"/>
  <c r="AT66" i="3"/>
  <c r="AM66" i="3"/>
  <c r="AF66" i="3"/>
  <c r="Y66" i="3"/>
  <c r="R66" i="3"/>
  <c r="K66" i="3"/>
  <c r="G66" i="3"/>
  <c r="AS130" i="2" l="1"/>
  <c r="AT109" i="2" s="1"/>
  <c r="AT112" i="2" s="1"/>
  <c r="AL130" i="2"/>
  <c r="AM109" i="2" s="1"/>
  <c r="AE130" i="2"/>
  <c r="AF103" i="2" s="1"/>
  <c r="X130" i="2"/>
  <c r="Y109" i="2" s="1"/>
  <c r="Q130" i="2"/>
  <c r="R109" i="2" s="1"/>
  <c r="AT122" i="2"/>
  <c r="AS122" i="2"/>
  <c r="AM122" i="2"/>
  <c r="AL122" i="2"/>
  <c r="AF122" i="2"/>
  <c r="AE122" i="2"/>
  <c r="Y122" i="2"/>
  <c r="X122" i="2"/>
  <c r="R122" i="2"/>
  <c r="Q122" i="2"/>
  <c r="K122" i="2"/>
  <c r="J122" i="2"/>
  <c r="F122" i="2"/>
  <c r="H122" i="2" s="1"/>
  <c r="AT121" i="2"/>
  <c r="AM121" i="2"/>
  <c r="AF121" i="2"/>
  <c r="Y121" i="2"/>
  <c r="R121" i="2"/>
  <c r="K121" i="2"/>
  <c r="AS120" i="2"/>
  <c r="AL120" i="2"/>
  <c r="AE120" i="2"/>
  <c r="X120" i="2"/>
  <c r="Q120" i="2"/>
  <c r="J120" i="2"/>
  <c r="G120" i="2"/>
  <c r="AT120" i="2" s="1"/>
  <c r="F120" i="2"/>
  <c r="AS119" i="2"/>
  <c r="AL119" i="2"/>
  <c r="AE119" i="2"/>
  <c r="X119" i="2"/>
  <c r="Q119" i="2"/>
  <c r="J119" i="2"/>
  <c r="G119" i="2"/>
  <c r="F119" i="2"/>
  <c r="AS118" i="2"/>
  <c r="AL118" i="2"/>
  <c r="AE118" i="2"/>
  <c r="X118" i="2"/>
  <c r="Q118" i="2"/>
  <c r="J118" i="2"/>
  <c r="G118" i="2"/>
  <c r="F118" i="2"/>
  <c r="AS117" i="2"/>
  <c r="AL117" i="2"/>
  <c r="AE117" i="2"/>
  <c r="X117" i="2"/>
  <c r="Q117" i="2"/>
  <c r="J117" i="2"/>
  <c r="G117" i="2"/>
  <c r="AT117" i="2" s="1"/>
  <c r="F117" i="2"/>
  <c r="AS116" i="2"/>
  <c r="AL116" i="2"/>
  <c r="AE116" i="2"/>
  <c r="X116" i="2"/>
  <c r="Q116" i="2"/>
  <c r="J116" i="2"/>
  <c r="G116" i="2"/>
  <c r="AT116" i="2" s="1"/>
  <c r="F116" i="2"/>
  <c r="AS115" i="2"/>
  <c r="AU115" i="2" s="1"/>
  <c r="AL115" i="2"/>
  <c r="AN115" i="2" s="1"/>
  <c r="AE115" i="2"/>
  <c r="AG115" i="2" s="1"/>
  <c r="X115" i="2"/>
  <c r="Z115" i="2" s="1"/>
  <c r="Q115" i="2"/>
  <c r="S115" i="2" s="1"/>
  <c r="J115" i="2"/>
  <c r="L115" i="2" s="1"/>
  <c r="F115" i="2"/>
  <c r="H115" i="2" s="1"/>
  <c r="AS114" i="2"/>
  <c r="AL114" i="2"/>
  <c r="AE114" i="2"/>
  <c r="X114" i="2"/>
  <c r="Q114" i="2"/>
  <c r="J114" i="2"/>
  <c r="F114" i="2"/>
  <c r="AS113" i="2"/>
  <c r="AL113" i="2"/>
  <c r="AE113" i="2"/>
  <c r="X113" i="2"/>
  <c r="Q113" i="2"/>
  <c r="J113" i="2"/>
  <c r="F113" i="2"/>
  <c r="AS112" i="2"/>
  <c r="AL112" i="2"/>
  <c r="AE112" i="2"/>
  <c r="X112" i="2"/>
  <c r="Q112" i="2"/>
  <c r="J112" i="2"/>
  <c r="F112" i="2"/>
  <c r="K109" i="2"/>
  <c r="K112" i="2" s="1"/>
  <c r="G109" i="2"/>
  <c r="H109" i="2" s="1"/>
  <c r="AU107" i="2"/>
  <c r="AN107" i="2"/>
  <c r="AG107" i="2"/>
  <c r="Z107" i="2"/>
  <c r="S107" i="2"/>
  <c r="L107" i="2"/>
  <c r="H107" i="2"/>
  <c r="AU106" i="2"/>
  <c r="AN106" i="2"/>
  <c r="AG106" i="2"/>
  <c r="Z106" i="2"/>
  <c r="S106" i="2"/>
  <c r="L106" i="2"/>
  <c r="H106" i="2"/>
  <c r="AU105" i="2"/>
  <c r="AN105" i="2"/>
  <c r="AG105" i="2"/>
  <c r="Z105" i="2"/>
  <c r="S105" i="2"/>
  <c r="K105" i="2"/>
  <c r="L105" i="2" s="1"/>
  <c r="G105" i="2"/>
  <c r="H105" i="2" s="1"/>
  <c r="AU104" i="2"/>
  <c r="AN104" i="2"/>
  <c r="AG104" i="2"/>
  <c r="Z104" i="2"/>
  <c r="S104" i="2"/>
  <c r="K104" i="2"/>
  <c r="L104" i="2" s="1"/>
  <c r="G104" i="2"/>
  <c r="H104" i="2" s="1"/>
  <c r="K103" i="2"/>
  <c r="G103" i="2"/>
  <c r="AT101" i="2"/>
  <c r="AU101" i="2" s="1"/>
  <c r="AM101" i="2"/>
  <c r="AN101" i="2" s="1"/>
  <c r="AF101" i="2"/>
  <c r="AG101" i="2" s="1"/>
  <c r="Y101" i="2"/>
  <c r="Z101" i="2" s="1"/>
  <c r="R101" i="2"/>
  <c r="S101" i="2" s="1"/>
  <c r="K101" i="2"/>
  <c r="L101" i="2" s="1"/>
  <c r="G101" i="2"/>
  <c r="H101" i="2" s="1"/>
  <c r="AT100" i="2"/>
  <c r="AU100" i="2" s="1"/>
  <c r="AM100" i="2"/>
  <c r="AN100" i="2" s="1"/>
  <c r="AF100" i="2"/>
  <c r="AG100" i="2" s="1"/>
  <c r="Y100" i="2"/>
  <c r="Z100" i="2" s="1"/>
  <c r="R100" i="2"/>
  <c r="S100" i="2" s="1"/>
  <c r="K100" i="2"/>
  <c r="G100" i="2"/>
  <c r="H100" i="2" s="1"/>
  <c r="AU99" i="2"/>
  <c r="AN99" i="2"/>
  <c r="AG99" i="2"/>
  <c r="Z99" i="2"/>
  <c r="S99" i="2"/>
  <c r="L99" i="2"/>
  <c r="H99" i="2"/>
  <c r="AU98" i="2"/>
  <c r="AN98" i="2"/>
  <c r="AG98" i="2"/>
  <c r="Z98" i="2"/>
  <c r="S98" i="2"/>
  <c r="L98" i="2"/>
  <c r="H98" i="2"/>
  <c r="AU97" i="2"/>
  <c r="AN97" i="2"/>
  <c r="AG97" i="2"/>
  <c r="Z97" i="2"/>
  <c r="S97" i="2"/>
  <c r="L97" i="2"/>
  <c r="H97" i="2"/>
  <c r="AU96" i="2"/>
  <c r="AN96" i="2"/>
  <c r="AG96" i="2"/>
  <c r="Z96" i="2"/>
  <c r="S96" i="2"/>
  <c r="L96" i="2"/>
  <c r="H96" i="2"/>
  <c r="AU95" i="2"/>
  <c r="AN95" i="2"/>
  <c r="AG95" i="2"/>
  <c r="Z95" i="2"/>
  <c r="S95" i="2"/>
  <c r="L95" i="2"/>
  <c r="H95" i="2"/>
  <c r="AU94" i="2"/>
  <c r="AN94" i="2"/>
  <c r="AG94" i="2"/>
  <c r="Z94" i="2"/>
  <c r="S94" i="2"/>
  <c r="L94" i="2"/>
  <c r="H94" i="2"/>
  <c r="AU93" i="2"/>
  <c r="AN93" i="2"/>
  <c r="AG93" i="2"/>
  <c r="Z93" i="2"/>
  <c r="S93" i="2"/>
  <c r="L93" i="2"/>
  <c r="H93" i="2"/>
  <c r="AU84" i="2"/>
  <c r="AN84" i="2"/>
  <c r="AG84" i="2"/>
  <c r="Z84" i="2"/>
  <c r="S84" i="2"/>
  <c r="L84" i="2"/>
  <c r="H84" i="2"/>
  <c r="AB94" i="2" l="1"/>
  <c r="O94" i="2"/>
  <c r="AU117" i="2"/>
  <c r="AI96" i="2"/>
  <c r="AP94" i="2"/>
  <c r="AQ98" i="2"/>
  <c r="AW93" i="2"/>
  <c r="AP101" i="2"/>
  <c r="AC93" i="2"/>
  <c r="AW94" i="2"/>
  <c r="AM116" i="2"/>
  <c r="AN116" i="2" s="1"/>
  <c r="Y117" i="2"/>
  <c r="Z117" i="2" s="1"/>
  <c r="N94" i="2"/>
  <c r="AJ93" i="2"/>
  <c r="V96" i="2"/>
  <c r="AP106" i="2"/>
  <c r="K117" i="2"/>
  <c r="L117" i="2" s="1"/>
  <c r="AG122" i="2"/>
  <c r="AQ94" i="2"/>
  <c r="AP98" i="2"/>
  <c r="Y103" i="2"/>
  <c r="AJ104" i="2"/>
  <c r="AW107" i="2"/>
  <c r="H117" i="2"/>
  <c r="O93" i="2"/>
  <c r="AP97" i="2"/>
  <c r="AQ99" i="2"/>
  <c r="AW105" i="2"/>
  <c r="AI107" i="2"/>
  <c r="AJ107" i="2" s="1"/>
  <c r="AQ95" i="2"/>
  <c r="AQ96" i="2"/>
  <c r="AW97" i="2"/>
  <c r="AB98" i="2"/>
  <c r="AB95" i="2"/>
  <c r="N97" i="2"/>
  <c r="O97" i="2" s="1"/>
  <c r="AI97" i="2"/>
  <c r="AB99" i="2"/>
  <c r="AP104" i="2"/>
  <c r="AQ104" i="2"/>
  <c r="AP105" i="2"/>
  <c r="AI94" i="2"/>
  <c r="AP95" i="2"/>
  <c r="AW95" i="2"/>
  <c r="AB96" i="2"/>
  <c r="AI98" i="2"/>
  <c r="AP99" i="2"/>
  <c r="AB101" i="2"/>
  <c r="AI104" i="2"/>
  <c r="AQ106" i="2"/>
  <c r="AB107" i="2"/>
  <c r="AC107" i="2" s="1"/>
  <c r="U93" i="2"/>
  <c r="AQ93" i="2"/>
  <c r="U94" i="2"/>
  <c r="V94" i="2"/>
  <c r="V95" i="2"/>
  <c r="AI95" i="2"/>
  <c r="AP96" i="2"/>
  <c r="AW96" i="2"/>
  <c r="AB97" i="2"/>
  <c r="AQ97" i="2"/>
  <c r="AI99" i="2"/>
  <c r="AQ105" i="2"/>
  <c r="AX105" i="2"/>
  <c r="AB106" i="2"/>
  <c r="U107" i="2"/>
  <c r="V107" i="2" s="1"/>
  <c r="Z122" i="2"/>
  <c r="R103" i="2"/>
  <c r="AU112" i="2"/>
  <c r="L112" i="2"/>
  <c r="AM103" i="2"/>
  <c r="AU120" i="2"/>
  <c r="AT103" i="2"/>
  <c r="AU116" i="2"/>
  <c r="AF109" i="2"/>
  <c r="AF112" i="2" s="1"/>
  <c r="AG112" i="2" s="1"/>
  <c r="L122" i="2"/>
  <c r="N122" i="2" s="1"/>
  <c r="S122" i="2"/>
  <c r="L100" i="2"/>
  <c r="U100" i="2" s="1"/>
  <c r="U105" i="2"/>
  <c r="N105" i="2"/>
  <c r="V105" i="2"/>
  <c r="AI100" i="2"/>
  <c r="AC100" i="2"/>
  <c r="AW100" i="2"/>
  <c r="N101" i="2"/>
  <c r="K120" i="2"/>
  <c r="L120" i="2" s="1"/>
  <c r="AF120" i="2"/>
  <c r="AG120" i="2" s="1"/>
  <c r="O104" i="2"/>
  <c r="S109" i="2"/>
  <c r="K110" i="2"/>
  <c r="L110" i="2" s="1"/>
  <c r="K116" i="2"/>
  <c r="L116" i="2" s="1"/>
  <c r="AF116" i="2"/>
  <c r="AG116" i="2" s="1"/>
  <c r="AF117" i="2"/>
  <c r="AG117" i="2" s="1"/>
  <c r="L102" i="2"/>
  <c r="AM120" i="2"/>
  <c r="AN120" i="2" s="1"/>
  <c r="O105" i="2"/>
  <c r="AM117" i="2"/>
  <c r="AN117" i="2" s="1"/>
  <c r="H102" i="2"/>
  <c r="V98" i="2"/>
  <c r="AW98" i="2"/>
  <c r="AX98" i="2"/>
  <c r="AC99" i="2"/>
  <c r="U99" i="2"/>
  <c r="AW99" i="2"/>
  <c r="AX99" i="2"/>
  <c r="AB100" i="2"/>
  <c r="AP115" i="2"/>
  <c r="AQ115" i="2" s="1"/>
  <c r="U84" i="2"/>
  <c r="V84" i="2" s="1"/>
  <c r="AI84" i="2"/>
  <c r="AJ84" i="2" s="1"/>
  <c r="AW84" i="2"/>
  <c r="AX84" i="2" s="1"/>
  <c r="N93" i="2"/>
  <c r="V93" i="2"/>
  <c r="AP93" i="2"/>
  <c r="AX93" i="2"/>
  <c r="AJ94" i="2"/>
  <c r="N95" i="2"/>
  <c r="O95" i="2" s="1"/>
  <c r="AJ95" i="2"/>
  <c r="N96" i="2"/>
  <c r="O96" i="2" s="1"/>
  <c r="AJ99" i="2"/>
  <c r="O101" i="2"/>
  <c r="AQ101" i="2"/>
  <c r="AC104" i="2"/>
  <c r="U104" i="2"/>
  <c r="N106" i="2"/>
  <c r="O106" i="2"/>
  <c r="AB93" i="2"/>
  <c r="AC95" i="2"/>
  <c r="U95" i="2"/>
  <c r="AC96" i="2"/>
  <c r="U96" i="2"/>
  <c r="AC97" i="2"/>
  <c r="U97" i="2"/>
  <c r="AC98" i="2"/>
  <c r="U98" i="2"/>
  <c r="AJ100" i="2"/>
  <c r="V101" i="2"/>
  <c r="AJ101" i="2"/>
  <c r="AX101" i="2"/>
  <c r="AC105" i="2"/>
  <c r="AJ105" i="2"/>
  <c r="AB105" i="2"/>
  <c r="AI105" i="2"/>
  <c r="V106" i="2"/>
  <c r="AC106" i="2"/>
  <c r="U106" i="2"/>
  <c r="AJ106" i="2"/>
  <c r="V97" i="2"/>
  <c r="AX104" i="2"/>
  <c r="AW104" i="2"/>
  <c r="N84" i="2"/>
  <c r="O84" i="2" s="1"/>
  <c r="AB84" i="2"/>
  <c r="AC84" i="2" s="1"/>
  <c r="AP84" i="2"/>
  <c r="AQ84" i="2" s="1"/>
  <c r="AJ96" i="2"/>
  <c r="AJ97" i="2"/>
  <c r="N98" i="2"/>
  <c r="O98" i="2" s="1"/>
  <c r="AJ98" i="2"/>
  <c r="AX100" i="2"/>
  <c r="AC101" i="2"/>
  <c r="AF118" i="2"/>
  <c r="AG118" i="2" s="1"/>
  <c r="AM118" i="2"/>
  <c r="AN118" i="2" s="1"/>
  <c r="K118" i="2"/>
  <c r="L118" i="2" s="1"/>
  <c r="AT118" i="2"/>
  <c r="AU118" i="2" s="1"/>
  <c r="R118" i="2"/>
  <c r="S118" i="2" s="1"/>
  <c r="H118" i="2"/>
  <c r="Y118" i="2"/>
  <c r="Z118" i="2" s="1"/>
  <c r="AI93" i="2"/>
  <c r="AC94" i="2"/>
  <c r="AX94" i="2"/>
  <c r="AX95" i="2"/>
  <c r="AX96" i="2"/>
  <c r="AX97" i="2"/>
  <c r="V99" i="2"/>
  <c r="N99" i="2"/>
  <c r="O99" i="2" s="1"/>
  <c r="AQ100" i="2"/>
  <c r="AP100" i="2"/>
  <c r="U101" i="2"/>
  <c r="AI101" i="2"/>
  <c r="AW101" i="2"/>
  <c r="AB104" i="2"/>
  <c r="AI106" i="2"/>
  <c r="AX106" i="2"/>
  <c r="AW106" i="2"/>
  <c r="AM114" i="2"/>
  <c r="AN114" i="2" s="1"/>
  <c r="AM112" i="2"/>
  <c r="AN112" i="2" s="1"/>
  <c r="AM113" i="2"/>
  <c r="AN113" i="2" s="1"/>
  <c r="AM110" i="2"/>
  <c r="AB115" i="2"/>
  <c r="AC115" i="2" s="1"/>
  <c r="Y119" i="2"/>
  <c r="Z119" i="2" s="1"/>
  <c r="H119" i="2"/>
  <c r="AF119" i="2"/>
  <c r="AG119" i="2" s="1"/>
  <c r="AM119" i="2"/>
  <c r="AN119" i="2" s="1"/>
  <c r="K119" i="2"/>
  <c r="L119" i="2" s="1"/>
  <c r="AT119" i="2"/>
  <c r="AU119" i="2" s="1"/>
  <c r="R119" i="2"/>
  <c r="S119" i="2" s="1"/>
  <c r="V104" i="2"/>
  <c r="N104" i="2"/>
  <c r="N107" i="2"/>
  <c r="O107" i="2" s="1"/>
  <c r="AQ107" i="2"/>
  <c r="AX107" i="2"/>
  <c r="AP107" i="2"/>
  <c r="K114" i="2"/>
  <c r="L114" i="2" s="1"/>
  <c r="L109" i="2"/>
  <c r="K113" i="2"/>
  <c r="L113" i="2" s="1"/>
  <c r="N115" i="2"/>
  <c r="O115" i="2" s="1"/>
  <c r="G113" i="2"/>
  <c r="H113" i="2" s="1"/>
  <c r="G114" i="2"/>
  <c r="H114" i="2" s="1"/>
  <c r="R113" i="2"/>
  <c r="S113" i="2" s="1"/>
  <c r="R114" i="2"/>
  <c r="S114" i="2" s="1"/>
  <c r="AT113" i="2"/>
  <c r="AU113" i="2" s="1"/>
  <c r="AT114" i="2"/>
  <c r="AU114" i="2" s="1"/>
  <c r="G110" i="2"/>
  <c r="H110" i="2" s="1"/>
  <c r="R110" i="2"/>
  <c r="S110" i="2" s="1"/>
  <c r="AT110" i="2"/>
  <c r="G112" i="2"/>
  <c r="H112" i="2" s="1"/>
  <c r="R112" i="2"/>
  <c r="S112" i="2" s="1"/>
  <c r="U115" i="2"/>
  <c r="V115" i="2" s="1"/>
  <c r="AI115" i="2"/>
  <c r="AJ115" i="2" s="1"/>
  <c r="AW115" i="2"/>
  <c r="AX115" i="2" s="1"/>
  <c r="AU122" i="2"/>
  <c r="Y112" i="2"/>
  <c r="Z112" i="2" s="1"/>
  <c r="Y113" i="2"/>
  <c r="Z113" i="2" s="1"/>
  <c r="Y110" i="2"/>
  <c r="Y114" i="2"/>
  <c r="Z114" i="2" s="1"/>
  <c r="AN122" i="2"/>
  <c r="H116" i="2"/>
  <c r="Y116" i="2"/>
  <c r="Z116" i="2" s="1"/>
  <c r="R117" i="2"/>
  <c r="S117" i="2" s="1"/>
  <c r="H120" i="2"/>
  <c r="Y120" i="2"/>
  <c r="Z120" i="2" s="1"/>
  <c r="R116" i="2"/>
  <c r="S116" i="2" s="1"/>
  <c r="R120" i="2"/>
  <c r="S120" i="2" s="1"/>
  <c r="V100" i="2" l="1"/>
  <c r="AW117" i="2"/>
  <c r="AX117" i="2" s="1"/>
  <c r="AQ122" i="2"/>
  <c r="N117" i="2"/>
  <c r="O117" i="2" s="1"/>
  <c r="AJ122" i="2"/>
  <c r="AI122" i="2"/>
  <c r="O122" i="2"/>
  <c r="N100" i="2"/>
  <c r="O100" i="2" s="1"/>
  <c r="AB122" i="2"/>
  <c r="AF113" i="2"/>
  <c r="AG113" i="2" s="1"/>
  <c r="AP113" i="2" s="1"/>
  <c r="AQ113" i="2" s="1"/>
  <c r="AW120" i="2"/>
  <c r="AQ120" i="2"/>
  <c r="AF110" i="2"/>
  <c r="AF114" i="2"/>
  <c r="AG114" i="2" s="1"/>
  <c r="AI114" i="2" s="1"/>
  <c r="AJ114" i="2" s="1"/>
  <c r="O120" i="2"/>
  <c r="V122" i="2"/>
  <c r="AW114" i="2"/>
  <c r="AX114" i="2" s="1"/>
  <c r="U122" i="2"/>
  <c r="AW113" i="2"/>
  <c r="AX113" i="2" s="1"/>
  <c r="AW119" i="2"/>
  <c r="AX119" i="2" s="1"/>
  <c r="AC122" i="2"/>
  <c r="X110" i="2"/>
  <c r="Z110" i="2" s="1"/>
  <c r="AB110" i="2" s="1"/>
  <c r="AC110" i="2" s="1"/>
  <c r="AS110" i="2"/>
  <c r="AU110" i="2" s="1"/>
  <c r="AL110" i="2"/>
  <c r="AN110" i="2" s="1"/>
  <c r="AE110" i="2"/>
  <c r="AS109" i="2"/>
  <c r="AU109" i="2" s="1"/>
  <c r="AE109" i="2"/>
  <c r="AG109" i="2" s="1"/>
  <c r="AL109" i="2"/>
  <c r="AN109" i="2" s="1"/>
  <c r="X109" i="2"/>
  <c r="Z109" i="2" s="1"/>
  <c r="AW118" i="2"/>
  <c r="AX118" i="2" s="1"/>
  <c r="U119" i="2"/>
  <c r="V119" i="2" s="1"/>
  <c r="AI119" i="2"/>
  <c r="AJ119" i="2" s="1"/>
  <c r="AC120" i="2"/>
  <c r="U120" i="2"/>
  <c r="U117" i="2"/>
  <c r="V117" i="2" s="1"/>
  <c r="AP116" i="2"/>
  <c r="AQ116" i="2" s="1"/>
  <c r="N110" i="2"/>
  <c r="O110" i="2" s="1"/>
  <c r="AB117" i="2"/>
  <c r="AC117" i="2" s="1"/>
  <c r="AP112" i="2"/>
  <c r="AQ112" i="2" s="1"/>
  <c r="AB118" i="2"/>
  <c r="AC118" i="2" s="1"/>
  <c r="N118" i="2"/>
  <c r="O118" i="2" s="1"/>
  <c r="AW116" i="2"/>
  <c r="AX116" i="2" s="1"/>
  <c r="AJ120" i="2"/>
  <c r="AB120" i="2"/>
  <c r="AP120" i="2"/>
  <c r="AX120" i="2"/>
  <c r="AB114" i="2"/>
  <c r="AC114" i="2" s="1"/>
  <c r="AW122" i="2"/>
  <c r="U110" i="2"/>
  <c r="V110" i="2" s="1"/>
  <c r="U114" i="2"/>
  <c r="V114" i="2" s="1"/>
  <c r="AP119" i="2"/>
  <c r="AQ119" i="2" s="1"/>
  <c r="AW112" i="2"/>
  <c r="AX112" i="2" s="1"/>
  <c r="AP117" i="2"/>
  <c r="AQ117" i="2" s="1"/>
  <c r="U118" i="2"/>
  <c r="V118" i="2" s="1"/>
  <c r="AI118" i="2"/>
  <c r="AJ118" i="2" s="1"/>
  <c r="AP122" i="2"/>
  <c r="AX122" i="2"/>
  <c r="N120" i="2"/>
  <c r="V120" i="2"/>
  <c r="AI117" i="2"/>
  <c r="AJ117" i="2" s="1"/>
  <c r="U112" i="2"/>
  <c r="V112" i="2" s="1"/>
  <c r="U113" i="2"/>
  <c r="V113" i="2" s="1"/>
  <c r="N109" i="2"/>
  <c r="O109" i="2" s="1"/>
  <c r="U109" i="2"/>
  <c r="V109" i="2" s="1"/>
  <c r="AB113" i="2"/>
  <c r="AC113" i="2" s="1"/>
  <c r="N114" i="2"/>
  <c r="O114" i="2" s="1"/>
  <c r="U116" i="2"/>
  <c r="V116" i="2" s="1"/>
  <c r="AB116" i="2"/>
  <c r="AC116" i="2" s="1"/>
  <c r="N116" i="2"/>
  <c r="O116" i="2" s="1"/>
  <c r="AB112" i="2"/>
  <c r="AC112" i="2" s="1"/>
  <c r="N113" i="2"/>
  <c r="O113" i="2" s="1"/>
  <c r="N119" i="2"/>
  <c r="O119" i="2" s="1"/>
  <c r="AB119" i="2"/>
  <c r="AC119" i="2" s="1"/>
  <c r="N112" i="2"/>
  <c r="O112" i="2" s="1"/>
  <c r="AP118" i="2"/>
  <c r="AQ118" i="2" s="1"/>
  <c r="AI116" i="2"/>
  <c r="AJ116" i="2" s="1"/>
  <c r="AI112" i="2"/>
  <c r="AJ112" i="2" s="1"/>
  <c r="N102" i="2"/>
  <c r="O102" i="2" s="1"/>
  <c r="AI120" i="2"/>
  <c r="AI113" i="2" l="1"/>
  <c r="AJ113" i="2" s="1"/>
  <c r="AG110" i="2"/>
  <c r="AP110" i="2" s="1"/>
  <c r="AQ110" i="2" s="1"/>
  <c r="AP114" i="2"/>
  <c r="AQ114" i="2" s="1"/>
  <c r="AW109" i="2"/>
  <c r="AX109" i="2" s="1"/>
  <c r="AP109" i="2"/>
  <c r="AQ109" i="2" s="1"/>
  <c r="AI109" i="2"/>
  <c r="AJ109" i="2" s="1"/>
  <c r="AW110" i="2"/>
  <c r="AX110" i="2" s="1"/>
  <c r="AB109" i="2"/>
  <c r="AC109" i="2" s="1"/>
  <c r="AI110" i="2" l="1"/>
  <c r="AJ110" i="2" s="1"/>
  <c r="AS140" i="1"/>
  <c r="AT119" i="1" s="1"/>
  <c r="AT120" i="1" s="1"/>
  <c r="AL140" i="1"/>
  <c r="AE140" i="1"/>
  <c r="AF119" i="1" s="1"/>
  <c r="X140" i="1"/>
  <c r="Y119" i="1" s="1"/>
  <c r="Y122" i="1" s="1"/>
  <c r="AT132" i="1"/>
  <c r="AS132" i="1"/>
  <c r="AM132" i="1"/>
  <c r="AL132" i="1"/>
  <c r="AF132" i="1"/>
  <c r="AE132" i="1"/>
  <c r="Y132" i="1"/>
  <c r="X132" i="1"/>
  <c r="R132" i="1"/>
  <c r="Q132" i="1"/>
  <c r="K132" i="1"/>
  <c r="J132" i="1"/>
  <c r="H132" i="1"/>
  <c r="AT131" i="1"/>
  <c r="AS131" i="1"/>
  <c r="AM131" i="1"/>
  <c r="AL131" i="1"/>
  <c r="AF131" i="1"/>
  <c r="AE131" i="1"/>
  <c r="Y131" i="1"/>
  <c r="X131" i="1"/>
  <c r="R131" i="1"/>
  <c r="Q131" i="1"/>
  <c r="K131" i="1"/>
  <c r="J131" i="1"/>
  <c r="F131" i="1"/>
  <c r="H131" i="1" s="1"/>
  <c r="AT130" i="1"/>
  <c r="AS130" i="1"/>
  <c r="AM130" i="1"/>
  <c r="AL130" i="1"/>
  <c r="AF130" i="1"/>
  <c r="AE130" i="1"/>
  <c r="Y130" i="1"/>
  <c r="X130" i="1"/>
  <c r="R130" i="1"/>
  <c r="Q130" i="1"/>
  <c r="K130" i="1"/>
  <c r="J130" i="1"/>
  <c r="H130" i="1"/>
  <c r="AT129" i="1"/>
  <c r="AS129" i="1"/>
  <c r="AM129" i="1"/>
  <c r="AL129" i="1"/>
  <c r="AF129" i="1"/>
  <c r="AE129" i="1"/>
  <c r="Y129" i="1"/>
  <c r="X129" i="1"/>
  <c r="R129" i="1"/>
  <c r="Q129" i="1"/>
  <c r="K129" i="1"/>
  <c r="J129" i="1"/>
  <c r="H129" i="1"/>
  <c r="AS128" i="1"/>
  <c r="AL128" i="1"/>
  <c r="AE128" i="1"/>
  <c r="X128" i="1"/>
  <c r="Q128" i="1"/>
  <c r="J128" i="1"/>
  <c r="G128" i="1"/>
  <c r="K128" i="1" s="1"/>
  <c r="AS127" i="1"/>
  <c r="AL127" i="1"/>
  <c r="AE127" i="1"/>
  <c r="X127" i="1"/>
  <c r="Q127" i="1"/>
  <c r="J127" i="1"/>
  <c r="G127" i="1"/>
  <c r="AT127" i="1" s="1"/>
  <c r="AS126" i="1"/>
  <c r="AL126" i="1"/>
  <c r="AE126" i="1"/>
  <c r="X126" i="1"/>
  <c r="Q126" i="1"/>
  <c r="J126" i="1"/>
  <c r="G126" i="1"/>
  <c r="R126" i="1" s="1"/>
  <c r="AS125" i="1"/>
  <c r="AU125" i="1" s="1"/>
  <c r="AL125" i="1"/>
  <c r="AN125" i="1" s="1"/>
  <c r="AE125" i="1"/>
  <c r="AG125" i="1" s="1"/>
  <c r="X125" i="1"/>
  <c r="Z125" i="1" s="1"/>
  <c r="Q125" i="1"/>
  <c r="S125" i="1" s="1"/>
  <c r="J125" i="1"/>
  <c r="L125" i="1" s="1"/>
  <c r="H125" i="1"/>
  <c r="AT124" i="1"/>
  <c r="AS124" i="1"/>
  <c r="AL124" i="1"/>
  <c r="AE124" i="1"/>
  <c r="X124" i="1"/>
  <c r="Q124" i="1"/>
  <c r="J124" i="1"/>
  <c r="AS123" i="1"/>
  <c r="AL123" i="1"/>
  <c r="AE123" i="1"/>
  <c r="X123" i="1"/>
  <c r="Q123" i="1"/>
  <c r="J123" i="1"/>
  <c r="AS122" i="1"/>
  <c r="AL122" i="1"/>
  <c r="AE122" i="1"/>
  <c r="X122" i="1"/>
  <c r="Q122" i="1"/>
  <c r="J122" i="1"/>
  <c r="R119" i="1"/>
  <c r="R120" i="1" s="1"/>
  <c r="K119" i="1"/>
  <c r="G119" i="1"/>
  <c r="G124" i="1" s="1"/>
  <c r="H124" i="1" s="1"/>
  <c r="AU117" i="1"/>
  <c r="AN117" i="1"/>
  <c r="AG117" i="1"/>
  <c r="Z117" i="1"/>
  <c r="S117" i="1"/>
  <c r="L117" i="1"/>
  <c r="H117" i="1"/>
  <c r="AU116" i="1"/>
  <c r="AN116" i="1"/>
  <c r="AG116" i="1"/>
  <c r="Z116" i="1"/>
  <c r="S116" i="1"/>
  <c r="L116" i="1"/>
  <c r="H116" i="1"/>
  <c r="AU115" i="1"/>
  <c r="AN115" i="1"/>
  <c r="AG115" i="1"/>
  <c r="Z115" i="1"/>
  <c r="S115" i="1"/>
  <c r="K115" i="1"/>
  <c r="L115" i="1" s="1"/>
  <c r="G115" i="1"/>
  <c r="H115" i="1" s="1"/>
  <c r="AU114" i="1"/>
  <c r="AN114" i="1"/>
  <c r="AG114" i="1"/>
  <c r="Z114" i="1"/>
  <c r="S114" i="1"/>
  <c r="K114" i="1"/>
  <c r="L114" i="1" s="1"/>
  <c r="G114" i="1"/>
  <c r="H114" i="1" s="1"/>
  <c r="AF113" i="1"/>
  <c r="R113" i="1"/>
  <c r="K113" i="1"/>
  <c r="G113" i="1"/>
  <c r="F113" i="1"/>
  <c r="AT111" i="1"/>
  <c r="AU111" i="1" s="1"/>
  <c r="AM111" i="1"/>
  <c r="AN111" i="1" s="1"/>
  <c r="AF111" i="1"/>
  <c r="AG111" i="1" s="1"/>
  <c r="Y111" i="1"/>
  <c r="Z111" i="1" s="1"/>
  <c r="R111" i="1"/>
  <c r="S111" i="1" s="1"/>
  <c r="K111" i="1"/>
  <c r="L111" i="1" s="1"/>
  <c r="G111" i="1"/>
  <c r="H111" i="1" s="1"/>
  <c r="AT110" i="1"/>
  <c r="AU110" i="1" s="1"/>
  <c r="AM110" i="1"/>
  <c r="AN110" i="1" s="1"/>
  <c r="AF110" i="1"/>
  <c r="AG110" i="1" s="1"/>
  <c r="Y110" i="1"/>
  <c r="Z110" i="1" s="1"/>
  <c r="R110" i="1"/>
  <c r="S110" i="1" s="1"/>
  <c r="K110" i="1"/>
  <c r="G110" i="1"/>
  <c r="H110" i="1" s="1"/>
  <c r="AU109" i="1"/>
  <c r="AN109" i="1"/>
  <c r="AG109" i="1"/>
  <c r="Z109" i="1"/>
  <c r="S109" i="1"/>
  <c r="L109" i="1"/>
  <c r="H109" i="1"/>
  <c r="AU108" i="1"/>
  <c r="AN108" i="1"/>
  <c r="AG108" i="1"/>
  <c r="Z108" i="1"/>
  <c r="S108" i="1"/>
  <c r="L108" i="1"/>
  <c r="H108" i="1"/>
  <c r="AU107" i="1"/>
  <c r="AN107" i="1"/>
  <c r="AG107" i="1"/>
  <c r="Z107" i="1"/>
  <c r="S107" i="1"/>
  <c r="L107" i="1"/>
  <c r="H107" i="1"/>
  <c r="AU106" i="1"/>
  <c r="AN106" i="1"/>
  <c r="AG106" i="1"/>
  <c r="Z106" i="1"/>
  <c r="S106" i="1"/>
  <c r="L106" i="1"/>
  <c r="H106" i="1"/>
  <c r="AU105" i="1"/>
  <c r="AN105" i="1"/>
  <c r="AG105" i="1"/>
  <c r="Z105" i="1"/>
  <c r="S105" i="1"/>
  <c r="L105" i="1"/>
  <c r="H105" i="1"/>
  <c r="AU104" i="1"/>
  <c r="AN104" i="1"/>
  <c r="AG104" i="1"/>
  <c r="Z104" i="1"/>
  <c r="S104" i="1"/>
  <c r="L104" i="1"/>
  <c r="H104" i="1"/>
  <c r="AU103" i="1"/>
  <c r="AN103" i="1"/>
  <c r="AG103" i="1"/>
  <c r="Z103" i="1"/>
  <c r="S103" i="1"/>
  <c r="L103" i="1"/>
  <c r="H103" i="1"/>
  <c r="AU102" i="1"/>
  <c r="AN102" i="1"/>
  <c r="AG102" i="1"/>
  <c r="Z102" i="1"/>
  <c r="S102" i="1"/>
  <c r="L102" i="1"/>
  <c r="H102" i="1"/>
  <c r="AU89" i="1"/>
  <c r="AN89" i="1"/>
  <c r="AG89" i="1"/>
  <c r="Z89" i="1"/>
  <c r="S89" i="1"/>
  <c r="L89" i="1"/>
  <c r="H89" i="1"/>
  <c r="O103" i="1" l="1"/>
  <c r="AL119" i="1"/>
  <c r="AE185" i="1"/>
  <c r="AG185" i="1" s="1"/>
  <c r="AL185" i="1"/>
  <c r="AN185" i="1" s="1"/>
  <c r="AS185" i="1"/>
  <c r="AU185" i="1" s="1"/>
  <c r="X185" i="1"/>
  <c r="Z185" i="1" s="1"/>
  <c r="AB185" i="1" s="1"/>
  <c r="AC185" i="1" s="1"/>
  <c r="X120" i="1"/>
  <c r="AS186" i="1"/>
  <c r="AU186" i="1" s="1"/>
  <c r="AL186" i="1"/>
  <c r="AN186" i="1" s="1"/>
  <c r="AE186" i="1"/>
  <c r="AG186" i="1" s="1"/>
  <c r="X186" i="1"/>
  <c r="Z186" i="1" s="1"/>
  <c r="AB104" i="1"/>
  <c r="AU130" i="1"/>
  <c r="AW116" i="1"/>
  <c r="AN129" i="1"/>
  <c r="S131" i="1"/>
  <c r="N117" i="1"/>
  <c r="AU131" i="1"/>
  <c r="Q113" i="1"/>
  <c r="S129" i="1"/>
  <c r="Z122" i="1"/>
  <c r="AT113" i="1"/>
  <c r="AW108" i="1"/>
  <c r="AI109" i="1"/>
  <c r="H113" i="1"/>
  <c r="AQ115" i="1"/>
  <c r="U116" i="1"/>
  <c r="AW106" i="1"/>
  <c r="AI107" i="1"/>
  <c r="V114" i="1"/>
  <c r="AX114" i="1"/>
  <c r="AQ110" i="1"/>
  <c r="AW117" i="1"/>
  <c r="Z132" i="1"/>
  <c r="AJ104" i="1"/>
  <c r="AX103" i="1"/>
  <c r="AW109" i="1"/>
  <c r="AC110" i="1"/>
  <c r="AC114" i="1"/>
  <c r="AJ116" i="1"/>
  <c r="O117" i="1"/>
  <c r="AG132" i="1"/>
  <c r="AC102" i="1"/>
  <c r="O104" i="1"/>
  <c r="N103" i="1"/>
  <c r="AW105" i="1"/>
  <c r="AJ108" i="1"/>
  <c r="X113" i="1"/>
  <c r="AU127" i="1"/>
  <c r="J113" i="1"/>
  <c r="L113" i="1" s="1"/>
  <c r="AL113" i="1"/>
  <c r="L129" i="1"/>
  <c r="N129" i="1" s="1"/>
  <c r="O129" i="1" s="1"/>
  <c r="S130" i="1"/>
  <c r="AW107" i="1"/>
  <c r="AW102" i="1"/>
  <c r="AI105" i="1"/>
  <c r="AJ106" i="1"/>
  <c r="AX110" i="1"/>
  <c r="AX116" i="1"/>
  <c r="AE113" i="1"/>
  <c r="AG113" i="1" s="1"/>
  <c r="S120" i="1"/>
  <c r="U102" i="1"/>
  <c r="N102" i="1"/>
  <c r="O102" i="1" s="1"/>
  <c r="AB103" i="1"/>
  <c r="AW103" i="1"/>
  <c r="AB105" i="1"/>
  <c r="AB107" i="1"/>
  <c r="U108" i="1"/>
  <c r="AB109" i="1"/>
  <c r="AJ115" i="1"/>
  <c r="O116" i="1"/>
  <c r="AP116" i="1"/>
  <c r="AU124" i="1"/>
  <c r="AU129" i="1"/>
  <c r="Z130" i="1"/>
  <c r="Z131" i="1"/>
  <c r="AB131" i="1" s="1"/>
  <c r="AJ102" i="1"/>
  <c r="AP102" i="1"/>
  <c r="AQ103" i="1"/>
  <c r="U104" i="1"/>
  <c r="AI106" i="1"/>
  <c r="AI108" i="1"/>
  <c r="Y113" i="1"/>
  <c r="AJ114" i="1"/>
  <c r="N116" i="1"/>
  <c r="AC116" i="1"/>
  <c r="AJ103" i="1"/>
  <c r="AI104" i="1"/>
  <c r="AJ105" i="1"/>
  <c r="AB106" i="1"/>
  <c r="U107" i="1"/>
  <c r="AJ107" i="1"/>
  <c r="AB108" i="1"/>
  <c r="AJ109" i="1"/>
  <c r="O111" i="1"/>
  <c r="AI111" i="1"/>
  <c r="AW115" i="1"/>
  <c r="AX117" i="1"/>
  <c r="AS113" i="1"/>
  <c r="AU113" i="1" s="1"/>
  <c r="L128" i="1"/>
  <c r="AG130" i="1"/>
  <c r="AG131" i="1"/>
  <c r="L132" i="1"/>
  <c r="N132" i="1" s="1"/>
  <c r="AE120" i="1"/>
  <c r="AS120" i="1"/>
  <c r="AU120" i="1" s="1"/>
  <c r="AS119" i="1"/>
  <c r="AU119" i="1" s="1"/>
  <c r="AE119" i="1"/>
  <c r="AG119" i="1" s="1"/>
  <c r="AL120" i="1"/>
  <c r="X119" i="1"/>
  <c r="Z119" i="1" s="1"/>
  <c r="L110" i="1"/>
  <c r="V110" i="1" s="1"/>
  <c r="AW110" i="1"/>
  <c r="AJ110" i="1"/>
  <c r="Y120" i="1"/>
  <c r="AT126" i="1"/>
  <c r="AU126" i="1" s="1"/>
  <c r="AM128" i="1"/>
  <c r="AN128" i="1" s="1"/>
  <c r="H119" i="1"/>
  <c r="R127" i="1"/>
  <c r="S127" i="1" s="1"/>
  <c r="AM127" i="1"/>
  <c r="AN127" i="1" s="1"/>
  <c r="S119" i="1"/>
  <c r="R122" i="1"/>
  <c r="S122" i="1" s="1"/>
  <c r="R123" i="1"/>
  <c r="S123" i="1" s="1"/>
  <c r="AT122" i="1"/>
  <c r="AU122" i="1" s="1"/>
  <c r="AT123" i="1"/>
  <c r="AU123" i="1" s="1"/>
  <c r="R124" i="1"/>
  <c r="S124" i="1" s="1"/>
  <c r="K127" i="1"/>
  <c r="L127" i="1" s="1"/>
  <c r="AB115" i="1"/>
  <c r="U115" i="1"/>
  <c r="AB89" i="1"/>
  <c r="AC89" i="1" s="1"/>
  <c r="AP89" i="1"/>
  <c r="AQ89" i="1" s="1"/>
  <c r="AX104" i="1"/>
  <c r="AP104" i="1"/>
  <c r="AQ104" i="1"/>
  <c r="U111" i="1"/>
  <c r="AC111" i="1"/>
  <c r="U89" i="1"/>
  <c r="V89" i="1" s="1"/>
  <c r="AI89" i="1"/>
  <c r="AJ89" i="1" s="1"/>
  <c r="AW89" i="1"/>
  <c r="AX89" i="1" s="1"/>
  <c r="V102" i="1"/>
  <c r="AX102" i="1"/>
  <c r="AW104" i="1"/>
  <c r="U105" i="1"/>
  <c r="AC105" i="1"/>
  <c r="V107" i="1"/>
  <c r="N107" i="1"/>
  <c r="O107" i="1" s="1"/>
  <c r="U109" i="1"/>
  <c r="N111" i="1"/>
  <c r="V111" i="1"/>
  <c r="AW111" i="1"/>
  <c r="AW114" i="1"/>
  <c r="AP114" i="1"/>
  <c r="V115" i="1"/>
  <c r="N115" i="1"/>
  <c r="AI117" i="1"/>
  <c r="AJ117" i="1" s="1"/>
  <c r="AB117" i="1"/>
  <c r="AC117" i="1" s="1"/>
  <c r="V106" i="1"/>
  <c r="N106" i="1"/>
  <c r="O106" i="1" s="1"/>
  <c r="H112" i="1"/>
  <c r="AP125" i="1"/>
  <c r="AQ125" i="1" s="1"/>
  <c r="N89" i="1"/>
  <c r="O89" i="1" s="1"/>
  <c r="V105" i="1"/>
  <c r="N105" i="1"/>
  <c r="O105" i="1" s="1"/>
  <c r="V109" i="1"/>
  <c r="N109" i="1"/>
  <c r="O109" i="1" s="1"/>
  <c r="AP111" i="1"/>
  <c r="AX111" i="1"/>
  <c r="U114" i="1"/>
  <c r="N114" i="1"/>
  <c r="AM119" i="1"/>
  <c r="AM113" i="1"/>
  <c r="AQ102" i="1"/>
  <c r="AI102" i="1"/>
  <c r="AC104" i="1"/>
  <c r="U106" i="1"/>
  <c r="V108" i="1"/>
  <c r="N108" i="1"/>
  <c r="O108" i="1" s="1"/>
  <c r="AB111" i="1"/>
  <c r="AJ111" i="1"/>
  <c r="AQ111" i="1"/>
  <c r="AC115" i="1"/>
  <c r="AF124" i="1"/>
  <c r="AG124" i="1" s="1"/>
  <c r="AF123" i="1"/>
  <c r="AG123" i="1" s="1"/>
  <c r="AF122" i="1"/>
  <c r="AG122" i="1" s="1"/>
  <c r="AF120" i="1"/>
  <c r="Y123" i="1"/>
  <c r="Z123" i="1" s="1"/>
  <c r="Y124" i="1"/>
  <c r="Z124" i="1" s="1"/>
  <c r="N125" i="1"/>
  <c r="O125" i="1" s="1"/>
  <c r="S126" i="1"/>
  <c r="AG129" i="1"/>
  <c r="L130" i="1"/>
  <c r="L131" i="1"/>
  <c r="O131" i="1" s="1"/>
  <c r="AX105" i="1"/>
  <c r="AP105" i="1"/>
  <c r="AC106" i="1"/>
  <c r="AX106" i="1"/>
  <c r="AP106" i="1"/>
  <c r="AC107" i="1"/>
  <c r="AX107" i="1"/>
  <c r="AP107" i="1"/>
  <c r="AC108" i="1"/>
  <c r="AX108" i="1"/>
  <c r="AP108" i="1"/>
  <c r="AC109" i="1"/>
  <c r="AX109" i="1"/>
  <c r="AP109" i="1"/>
  <c r="O115" i="1"/>
  <c r="AB125" i="1"/>
  <c r="AC125" i="1" s="1"/>
  <c r="AU132" i="1"/>
  <c r="AC103" i="1"/>
  <c r="U103" i="1"/>
  <c r="AP103" i="1"/>
  <c r="AQ105" i="1"/>
  <c r="AQ106" i="1"/>
  <c r="AQ107" i="1"/>
  <c r="AQ108" i="1"/>
  <c r="AQ109" i="1"/>
  <c r="AB110" i="1"/>
  <c r="AI110" i="1"/>
  <c r="AP110" i="1"/>
  <c r="S113" i="1"/>
  <c r="O114" i="1"/>
  <c r="AQ116" i="1"/>
  <c r="AI116" i="1"/>
  <c r="AB102" i="1"/>
  <c r="V103" i="1"/>
  <c r="AI103" i="1"/>
  <c r="V104" i="1"/>
  <c r="N104" i="1"/>
  <c r="AQ114" i="1"/>
  <c r="AI114" i="1"/>
  <c r="AX115" i="1"/>
  <c r="AP115" i="1"/>
  <c r="V116" i="1"/>
  <c r="U117" i="1"/>
  <c r="V117" i="1" s="1"/>
  <c r="AF126" i="1"/>
  <c r="AG126" i="1" s="1"/>
  <c r="Y126" i="1"/>
  <c r="Z126" i="1" s="1"/>
  <c r="H126" i="1"/>
  <c r="AM126" i="1"/>
  <c r="AN126" i="1" s="1"/>
  <c r="K126" i="1"/>
  <c r="L126" i="1" s="1"/>
  <c r="K124" i="1"/>
  <c r="L124" i="1" s="1"/>
  <c r="K123" i="1"/>
  <c r="L123" i="1" s="1"/>
  <c r="K122" i="1"/>
  <c r="L122" i="1" s="1"/>
  <c r="K120" i="1"/>
  <c r="L120" i="1" s="1"/>
  <c r="U125" i="1"/>
  <c r="V125" i="1" s="1"/>
  <c r="AI125" i="1"/>
  <c r="AJ125" i="1" s="1"/>
  <c r="AW125" i="1"/>
  <c r="AX125" i="1" s="1"/>
  <c r="AF128" i="1"/>
  <c r="AG128" i="1" s="1"/>
  <c r="Y128" i="1"/>
  <c r="Z128" i="1" s="1"/>
  <c r="H128" i="1"/>
  <c r="Z129" i="1"/>
  <c r="AN132" i="1"/>
  <c r="AB114" i="1"/>
  <c r="AI115" i="1"/>
  <c r="AB116" i="1"/>
  <c r="AP117" i="1"/>
  <c r="AQ117" i="1" s="1"/>
  <c r="L119" i="1"/>
  <c r="G120" i="1"/>
  <c r="H120" i="1" s="1"/>
  <c r="G122" i="1"/>
  <c r="H122" i="1" s="1"/>
  <c r="G123" i="1"/>
  <c r="H123" i="1" s="1"/>
  <c r="AF127" i="1"/>
  <c r="AG127" i="1" s="1"/>
  <c r="Y127" i="1"/>
  <c r="Z127" i="1" s="1"/>
  <c r="H127" i="1"/>
  <c r="R128" i="1"/>
  <c r="S128" i="1" s="1"/>
  <c r="AT128" i="1"/>
  <c r="AU128" i="1" s="1"/>
  <c r="AN130" i="1"/>
  <c r="AN131" i="1"/>
  <c r="S132" i="1"/>
  <c r="AI186" i="1" l="1"/>
  <c r="AW131" i="1"/>
  <c r="Z120" i="1"/>
  <c r="AB120" i="1" s="1"/>
  <c r="AC120" i="1" s="1"/>
  <c r="AW185" i="1"/>
  <c r="AW186" i="1"/>
  <c r="AX186" i="1" s="1"/>
  <c r="AP186" i="1"/>
  <c r="AQ186" i="1" s="1"/>
  <c r="AJ186" i="1"/>
  <c r="AB186" i="1"/>
  <c r="AC186" i="1" s="1"/>
  <c r="AI185" i="1"/>
  <c r="AJ185" i="1" s="1"/>
  <c r="AB122" i="1"/>
  <c r="AC122" i="1" s="1"/>
  <c r="AX185" i="1"/>
  <c r="AP185" i="1"/>
  <c r="AQ185" i="1" s="1"/>
  <c r="N113" i="1"/>
  <c r="O113" i="1" s="1"/>
  <c r="U120" i="1"/>
  <c r="AN113" i="1"/>
  <c r="AP113" i="1" s="1"/>
  <c r="AQ113" i="1" s="1"/>
  <c r="AW129" i="1"/>
  <c r="U129" i="1"/>
  <c r="V129" i="1" s="1"/>
  <c r="AP129" i="1"/>
  <c r="Z113" i="1"/>
  <c r="AB113" i="1" s="1"/>
  <c r="AC113" i="1" s="1"/>
  <c r="AJ132" i="1"/>
  <c r="AW127" i="1"/>
  <c r="AX127" i="1" s="1"/>
  <c r="U131" i="1"/>
  <c r="AC131" i="1"/>
  <c r="AJ131" i="1"/>
  <c r="AI131" i="1"/>
  <c r="AB130" i="1"/>
  <c r="AC130" i="1" s="1"/>
  <c r="AW128" i="1"/>
  <c r="AX128" i="1" s="1"/>
  <c r="AI132" i="1"/>
  <c r="U127" i="1"/>
  <c r="V127" i="1" s="1"/>
  <c r="AQ132" i="1"/>
  <c r="N128" i="1"/>
  <c r="O128" i="1" s="1"/>
  <c r="AQ131" i="1"/>
  <c r="AX129" i="1"/>
  <c r="U130" i="1"/>
  <c r="V130" i="1" s="1"/>
  <c r="U122" i="1"/>
  <c r="V122" i="1" s="1"/>
  <c r="O132" i="1"/>
  <c r="AI130" i="1"/>
  <c r="AJ130" i="1" s="1"/>
  <c r="AG120" i="1"/>
  <c r="AI120" i="1" s="1"/>
  <c r="AJ120" i="1" s="1"/>
  <c r="N110" i="1"/>
  <c r="O110" i="1" s="1"/>
  <c r="U110" i="1"/>
  <c r="L112" i="1"/>
  <c r="AI127" i="1"/>
  <c r="AJ127" i="1" s="1"/>
  <c r="N119" i="1"/>
  <c r="O119" i="1" s="1"/>
  <c r="AI128" i="1"/>
  <c r="AJ128" i="1" s="1"/>
  <c r="N120" i="1"/>
  <c r="N126" i="1"/>
  <c r="O126" i="1" s="1"/>
  <c r="AI126" i="1"/>
  <c r="AJ126" i="1" s="1"/>
  <c r="U113" i="1"/>
  <c r="V113" i="1" s="1"/>
  <c r="U126" i="1"/>
  <c r="V126" i="1" s="1"/>
  <c r="AB123" i="1"/>
  <c r="AC123" i="1" s="1"/>
  <c r="AI119" i="1"/>
  <c r="AJ119" i="1" s="1"/>
  <c r="AP130" i="1"/>
  <c r="AQ130" i="1" s="1"/>
  <c r="U128" i="1"/>
  <c r="V128" i="1" s="1"/>
  <c r="AP132" i="1"/>
  <c r="AX132" i="1"/>
  <c r="AB129" i="1"/>
  <c r="AC129" i="1" s="1"/>
  <c r="N122" i="1"/>
  <c r="O122" i="1" s="1"/>
  <c r="AP126" i="1"/>
  <c r="AQ126" i="1" s="1"/>
  <c r="AW130" i="1"/>
  <c r="AX130" i="1" s="1"/>
  <c r="AI122" i="1"/>
  <c r="AJ122" i="1" s="1"/>
  <c r="AM124" i="1"/>
  <c r="AN124" i="1" s="1"/>
  <c r="AM123" i="1"/>
  <c r="AN123" i="1" s="1"/>
  <c r="AM122" i="1"/>
  <c r="AN122" i="1" s="1"/>
  <c r="AN119" i="1"/>
  <c r="AM120" i="1"/>
  <c r="AN120" i="1" s="1"/>
  <c r="AC132" i="1"/>
  <c r="U132" i="1"/>
  <c r="N123" i="1"/>
  <c r="O123" i="1" s="1"/>
  <c r="U119" i="1"/>
  <c r="V119" i="1" s="1"/>
  <c r="AP127" i="1"/>
  <c r="AQ127" i="1" s="1"/>
  <c r="AB132" i="1"/>
  <c r="N130" i="1"/>
  <c r="O130" i="1" s="1"/>
  <c r="AB119" i="1"/>
  <c r="AC119" i="1" s="1"/>
  <c r="AI123" i="1"/>
  <c r="AJ123" i="1" s="1"/>
  <c r="U123" i="1"/>
  <c r="V123" i="1" s="1"/>
  <c r="AX131" i="1"/>
  <c r="AP131" i="1"/>
  <c r="AB127" i="1"/>
  <c r="AC127" i="1" s="1"/>
  <c r="AB128" i="1"/>
  <c r="AC128" i="1" s="1"/>
  <c r="N124" i="1"/>
  <c r="O124" i="1" s="1"/>
  <c r="AB126" i="1"/>
  <c r="AC126" i="1" s="1"/>
  <c r="AW132" i="1"/>
  <c r="N127" i="1"/>
  <c r="O127" i="1" s="1"/>
  <c r="V132" i="1"/>
  <c r="V131" i="1"/>
  <c r="N131" i="1"/>
  <c r="AQ129" i="1"/>
  <c r="AI129" i="1"/>
  <c r="AJ129" i="1" s="1"/>
  <c r="AW126" i="1"/>
  <c r="AX126" i="1" s="1"/>
  <c r="AB124" i="1"/>
  <c r="AC124" i="1" s="1"/>
  <c r="AP128" i="1"/>
  <c r="AQ128" i="1" s="1"/>
  <c r="AI124" i="1"/>
  <c r="AJ124" i="1" s="1"/>
  <c r="U124" i="1"/>
  <c r="V124" i="1" s="1"/>
  <c r="H118" i="1"/>
  <c r="AE129" i="3" l="1"/>
  <c r="AG129" i="3" s="1"/>
  <c r="AS129" i="3"/>
  <c r="AU129" i="3" s="1"/>
  <c r="X129" i="3"/>
  <c r="Z129" i="3" s="1"/>
  <c r="AB129" i="3" s="1"/>
  <c r="AC129" i="3" s="1"/>
  <c r="AL129" i="3"/>
  <c r="AN129" i="3" s="1"/>
  <c r="AL128" i="3"/>
  <c r="AN128" i="3" s="1"/>
  <c r="X128" i="3"/>
  <c r="Z128" i="3" s="1"/>
  <c r="AB128" i="3" s="1"/>
  <c r="AC128" i="3" s="1"/>
  <c r="AE128" i="3"/>
  <c r="AG128" i="3" s="1"/>
  <c r="AI128" i="3" s="1"/>
  <c r="AJ128" i="3" s="1"/>
  <c r="AS128" i="3"/>
  <c r="AU128" i="3" s="1"/>
  <c r="AW113" i="1"/>
  <c r="AX113" i="1" s="1"/>
  <c r="AI113" i="1"/>
  <c r="AJ113" i="1" s="1"/>
  <c r="V120" i="1"/>
  <c r="L118" i="1"/>
  <c r="O120" i="1"/>
  <c r="N112" i="1"/>
  <c r="O112" i="1" s="1"/>
  <c r="AP124" i="1"/>
  <c r="AQ124" i="1" s="1"/>
  <c r="AW124" i="1"/>
  <c r="AX124" i="1" s="1"/>
  <c r="AP119" i="1"/>
  <c r="AQ119" i="1" s="1"/>
  <c r="H121" i="1"/>
  <c r="AP123" i="1"/>
  <c r="AQ123" i="1" s="1"/>
  <c r="AW123" i="1"/>
  <c r="AX123" i="1" s="1"/>
  <c r="AP120" i="1"/>
  <c r="AQ120" i="1" s="1"/>
  <c r="AW120" i="1"/>
  <c r="AX120" i="1" s="1"/>
  <c r="AP122" i="1"/>
  <c r="AQ122" i="1" s="1"/>
  <c r="AW122" i="1"/>
  <c r="AX122" i="1" s="1"/>
  <c r="AW119" i="1"/>
  <c r="AX119" i="1" s="1"/>
  <c r="AW128" i="3" l="1"/>
  <c r="AX128" i="3" s="1"/>
  <c r="AP129" i="3"/>
  <c r="AQ129" i="3" s="1"/>
  <c r="AW129" i="3"/>
  <c r="AX129" i="3" s="1"/>
  <c r="AP128" i="3"/>
  <c r="AQ128" i="3" s="1"/>
  <c r="AI129" i="3"/>
  <c r="AJ129" i="3" s="1"/>
  <c r="L121" i="1"/>
  <c r="N118" i="1"/>
  <c r="O118" i="1" s="1"/>
  <c r="H134" i="1"/>
  <c r="AT52" i="7"/>
  <c r="AT51" i="7"/>
  <c r="AM52" i="7"/>
  <c r="AM51" i="7"/>
  <c r="AF52" i="7"/>
  <c r="AF51" i="7"/>
  <c r="Y52" i="7"/>
  <c r="Y51" i="7"/>
  <c r="R52" i="7"/>
  <c r="R51" i="7"/>
  <c r="K52" i="7"/>
  <c r="K51" i="7"/>
  <c r="G54" i="7"/>
  <c r="G52" i="7"/>
  <c r="G51" i="7"/>
  <c r="AT49" i="7"/>
  <c r="AT48" i="7"/>
  <c r="AT47" i="7"/>
  <c r="AT46" i="7"/>
  <c r="AM49" i="7"/>
  <c r="AM48" i="7"/>
  <c r="AM47" i="7"/>
  <c r="AM46" i="7"/>
  <c r="AF49" i="7"/>
  <c r="AF48" i="7"/>
  <c r="AF47" i="7"/>
  <c r="AF46" i="7"/>
  <c r="Y49" i="7"/>
  <c r="Y48" i="7"/>
  <c r="Y47" i="7"/>
  <c r="Y46" i="7"/>
  <c r="R49" i="7"/>
  <c r="R48" i="7"/>
  <c r="R47" i="7"/>
  <c r="R46" i="7"/>
  <c r="K49" i="7"/>
  <c r="K48" i="7"/>
  <c r="K47" i="7"/>
  <c r="K46" i="7"/>
  <c r="G49" i="7"/>
  <c r="L134" i="1" l="1"/>
  <c r="N121" i="1"/>
  <c r="O121" i="1" s="1"/>
  <c r="H136" i="1"/>
  <c r="H135" i="1"/>
  <c r="K53" i="4"/>
  <c r="G39" i="3"/>
  <c r="G40" i="3"/>
  <c r="G41" i="3"/>
  <c r="G42" i="3"/>
  <c r="G43" i="3"/>
  <c r="N134" i="1" l="1"/>
  <c r="O134" i="1" s="1"/>
  <c r="L136" i="1"/>
  <c r="N136" i="1" s="1"/>
  <c r="O136" i="1" s="1"/>
  <c r="L135" i="1"/>
  <c r="H137" i="1"/>
  <c r="L137" i="1" l="1"/>
  <c r="N135" i="1"/>
  <c r="O135" i="1" s="1"/>
  <c r="N137" i="1" l="1"/>
  <c r="O137" i="1" s="1"/>
  <c r="AS61" i="2"/>
  <c r="AS59" i="2"/>
  <c r="AS58" i="2"/>
  <c r="AS57" i="2"/>
  <c r="AS56" i="2"/>
  <c r="AS55" i="2"/>
  <c r="AS54" i="2"/>
  <c r="AS53" i="2"/>
  <c r="AS52" i="2"/>
  <c r="AS51" i="2"/>
  <c r="AL61" i="2"/>
  <c r="AL59" i="2"/>
  <c r="AL58" i="2"/>
  <c r="AL57" i="2"/>
  <c r="AL56" i="2"/>
  <c r="AL55" i="2"/>
  <c r="AL54" i="2"/>
  <c r="AL53" i="2"/>
  <c r="AL52" i="2"/>
  <c r="AL51" i="2"/>
  <c r="AE61" i="2"/>
  <c r="AE59" i="2"/>
  <c r="AE58" i="2"/>
  <c r="AE57" i="2"/>
  <c r="AE56" i="2"/>
  <c r="AE55" i="2"/>
  <c r="AE54" i="2"/>
  <c r="AE53" i="2"/>
  <c r="AE52" i="2"/>
  <c r="AE51" i="2"/>
  <c r="X61" i="2"/>
  <c r="X59" i="2"/>
  <c r="X58" i="2"/>
  <c r="X57" i="2"/>
  <c r="X56" i="2"/>
  <c r="X55" i="2"/>
  <c r="X54" i="2"/>
  <c r="X53" i="2"/>
  <c r="X52" i="2"/>
  <c r="X51" i="2"/>
  <c r="Q61" i="2"/>
  <c r="Q59" i="2"/>
  <c r="Q58" i="2"/>
  <c r="Q57" i="2"/>
  <c r="Q56" i="2"/>
  <c r="Q55" i="2"/>
  <c r="Q54" i="2"/>
  <c r="Q53" i="2"/>
  <c r="Q52" i="2"/>
  <c r="Q51" i="2"/>
  <c r="AM40" i="2"/>
  <c r="AM39" i="2"/>
  <c r="AT40" i="2"/>
  <c r="AT39" i="2"/>
  <c r="AF40" i="2"/>
  <c r="AF39" i="2"/>
  <c r="Y40" i="2"/>
  <c r="Y39" i="2"/>
  <c r="R40" i="2"/>
  <c r="R39" i="2"/>
  <c r="R47" i="1"/>
  <c r="AT45" i="1"/>
  <c r="AT44" i="1"/>
  <c r="AM45" i="1"/>
  <c r="AM44" i="1"/>
  <c r="AF45" i="1"/>
  <c r="AF44" i="1"/>
  <c r="Y45" i="1"/>
  <c r="Y44" i="1"/>
  <c r="R45" i="1"/>
  <c r="R44" i="1"/>
  <c r="G44" i="1"/>
  <c r="F47" i="1"/>
  <c r="AS52" i="7"/>
  <c r="AS51" i="7"/>
  <c r="AL52" i="7"/>
  <c r="AL51" i="7"/>
  <c r="AE52" i="7"/>
  <c r="AE51" i="7"/>
  <c r="X52" i="7"/>
  <c r="X51" i="7"/>
  <c r="AS53" i="6"/>
  <c r="AS52" i="6"/>
  <c r="AL53" i="6"/>
  <c r="AL52" i="6"/>
  <c r="AE53" i="6"/>
  <c r="AE52" i="6"/>
  <c r="F103" i="2" l="1"/>
  <c r="H103" i="2" s="1"/>
  <c r="H108" i="2" s="1"/>
  <c r="H111" i="2" s="1"/>
  <c r="F122" i="3"/>
  <c r="H122" i="3" s="1"/>
  <c r="H127" i="3" l="1"/>
  <c r="H124" i="2"/>
  <c r="K46" i="5"/>
  <c r="G46" i="5"/>
  <c r="H130" i="3" l="1"/>
  <c r="H125" i="2"/>
  <c r="H126" i="2"/>
  <c r="AU35" i="8"/>
  <c r="AU36" i="8"/>
  <c r="AU37" i="8"/>
  <c r="AU38" i="8"/>
  <c r="AN35" i="8"/>
  <c r="AX35" i="8" s="1"/>
  <c r="AN36" i="8"/>
  <c r="AX36" i="8" s="1"/>
  <c r="AN37" i="8"/>
  <c r="AN38" i="8"/>
  <c r="AG35" i="8"/>
  <c r="AG36" i="8"/>
  <c r="AG37" i="8"/>
  <c r="AG38" i="8"/>
  <c r="AQ38" i="8" s="1"/>
  <c r="Z35" i="8"/>
  <c r="AI35" i="8" s="1"/>
  <c r="Z36" i="8"/>
  <c r="AJ36" i="8" s="1"/>
  <c r="Z37" i="8"/>
  <c r="Z38" i="8"/>
  <c r="AI38" i="8" s="1"/>
  <c r="S35" i="8"/>
  <c r="AC35" i="8" s="1"/>
  <c r="S36" i="8"/>
  <c r="S37" i="8"/>
  <c r="AC37" i="8" s="1"/>
  <c r="S38" i="8"/>
  <c r="AC38" i="8" s="1"/>
  <c r="AU24" i="8"/>
  <c r="AN24" i="8"/>
  <c r="AU23" i="8"/>
  <c r="AN23" i="8"/>
  <c r="AG24" i="8"/>
  <c r="AG23" i="8"/>
  <c r="Z24" i="8"/>
  <c r="Z23" i="8"/>
  <c r="AT67" i="8"/>
  <c r="AS67" i="8"/>
  <c r="AT66" i="8"/>
  <c r="AS65" i="8"/>
  <c r="AS64" i="8"/>
  <c r="AS63" i="8"/>
  <c r="AS62" i="8"/>
  <c r="AS61" i="8"/>
  <c r="AS60" i="8"/>
  <c r="AU60" i="8" s="1"/>
  <c r="AS59" i="8"/>
  <c r="AS58" i="8"/>
  <c r="AS57" i="8"/>
  <c r="AX52" i="8"/>
  <c r="AW52" i="8"/>
  <c r="AT51" i="8"/>
  <c r="AU51" i="8" s="1"/>
  <c r="AT50" i="8"/>
  <c r="AU50" i="8" s="1"/>
  <c r="AT47" i="8"/>
  <c r="AU47" i="8" s="1"/>
  <c r="AT46" i="8"/>
  <c r="AU46" i="8" s="1"/>
  <c r="AT45" i="8"/>
  <c r="AU45" i="8" s="1"/>
  <c r="AT44" i="8"/>
  <c r="AU44" i="8" s="1"/>
  <c r="AT43" i="8"/>
  <c r="AU43" i="8" s="1"/>
  <c r="AT42" i="8"/>
  <c r="AU42" i="8" s="1"/>
  <c r="AT41" i="8"/>
  <c r="AU41" i="8" s="1"/>
  <c r="AT40" i="8"/>
  <c r="AU40" i="8" s="1"/>
  <c r="AT39" i="8"/>
  <c r="AM67" i="8"/>
  <c r="AL67" i="8"/>
  <c r="AM66" i="8"/>
  <c r="AL65" i="8"/>
  <c r="AL64" i="8"/>
  <c r="AL63" i="8"/>
  <c r="AL62" i="8"/>
  <c r="AL61" i="8"/>
  <c r="AL60" i="8"/>
  <c r="AN60" i="8" s="1"/>
  <c r="AL59" i="8"/>
  <c r="AL58" i="8"/>
  <c r="AL57" i="8"/>
  <c r="AQ52" i="8"/>
  <c r="AP52" i="8"/>
  <c r="AM51" i="8"/>
  <c r="AN51" i="8" s="1"/>
  <c r="AM50" i="8"/>
  <c r="AN50" i="8" s="1"/>
  <c r="AM47" i="8"/>
  <c r="AN47" i="8" s="1"/>
  <c r="AM46" i="8"/>
  <c r="AN46" i="8" s="1"/>
  <c r="AM45" i="8"/>
  <c r="AN45" i="8" s="1"/>
  <c r="AM44" i="8"/>
  <c r="AN44" i="8" s="1"/>
  <c r="AM43" i="8"/>
  <c r="AN43" i="8" s="1"/>
  <c r="AM42" i="8"/>
  <c r="AN42" i="8" s="1"/>
  <c r="AM41" i="8"/>
  <c r="AN41" i="8" s="1"/>
  <c r="AM40" i="8"/>
  <c r="AN40" i="8" s="1"/>
  <c r="AM39" i="8"/>
  <c r="AF67" i="8"/>
  <c r="AE67" i="8"/>
  <c r="AF66" i="8"/>
  <c r="AE65" i="8"/>
  <c r="AE64" i="8"/>
  <c r="AE63" i="8"/>
  <c r="AE62" i="8"/>
  <c r="AE61" i="8"/>
  <c r="AE60" i="8"/>
  <c r="AG60" i="8" s="1"/>
  <c r="AE59" i="8"/>
  <c r="AE58" i="8"/>
  <c r="AE57" i="8"/>
  <c r="AJ52" i="8"/>
  <c r="AI52" i="8"/>
  <c r="AF51" i="8"/>
  <c r="AG51" i="8" s="1"/>
  <c r="AF50" i="8"/>
  <c r="AG50" i="8" s="1"/>
  <c r="AF47" i="8"/>
  <c r="AG47" i="8" s="1"/>
  <c r="AF46" i="8"/>
  <c r="AG46" i="8" s="1"/>
  <c r="AF45" i="8"/>
  <c r="AG45" i="8" s="1"/>
  <c r="AF44" i="8"/>
  <c r="AG44" i="8" s="1"/>
  <c r="AF43" i="8"/>
  <c r="AG43" i="8" s="1"/>
  <c r="AF42" i="8"/>
  <c r="AG42" i="8" s="1"/>
  <c r="AF41" i="8"/>
  <c r="AG41" i="8" s="1"/>
  <c r="AF40" i="8"/>
  <c r="AG40" i="8" s="1"/>
  <c r="AF39" i="8"/>
  <c r="Y67" i="8"/>
  <c r="X67" i="8"/>
  <c r="Y66" i="8"/>
  <c r="X65" i="8"/>
  <c r="X64" i="8"/>
  <c r="X63" i="8"/>
  <c r="X62" i="8"/>
  <c r="X61" i="8"/>
  <c r="X60" i="8"/>
  <c r="Z60" i="8" s="1"/>
  <c r="X59" i="8"/>
  <c r="X58" i="8"/>
  <c r="X57" i="8"/>
  <c r="AC52" i="8"/>
  <c r="AB52" i="8"/>
  <c r="Y51" i="8"/>
  <c r="Z51" i="8" s="1"/>
  <c r="Y50" i="8"/>
  <c r="Z50" i="8" s="1"/>
  <c r="Y47" i="8"/>
  <c r="Z47" i="8" s="1"/>
  <c r="Y46" i="8"/>
  <c r="Z46" i="8" s="1"/>
  <c r="Y45" i="8"/>
  <c r="Z45" i="8" s="1"/>
  <c r="Y44" i="8"/>
  <c r="Z44" i="8" s="1"/>
  <c r="Y43" i="8"/>
  <c r="Z43" i="8" s="1"/>
  <c r="Y42" i="8"/>
  <c r="Z42" i="8" s="1"/>
  <c r="Y41" i="8"/>
  <c r="Z41" i="8" s="1"/>
  <c r="Y40" i="8"/>
  <c r="Z40" i="8" s="1"/>
  <c r="Y39" i="8"/>
  <c r="R47" i="8"/>
  <c r="S47" i="8" s="1"/>
  <c r="R46" i="8"/>
  <c r="S46" i="8" s="1"/>
  <c r="R45" i="8"/>
  <c r="S45" i="8" s="1"/>
  <c r="R44" i="8"/>
  <c r="S44" i="8" s="1"/>
  <c r="R43" i="8"/>
  <c r="S43" i="8" s="1"/>
  <c r="R42" i="8"/>
  <c r="S42" i="8" s="1"/>
  <c r="R41" i="8"/>
  <c r="S41" i="8" s="1"/>
  <c r="R40" i="8"/>
  <c r="S40" i="8" s="1"/>
  <c r="R39" i="8"/>
  <c r="K47" i="8"/>
  <c r="K46" i="8"/>
  <c r="K45" i="8"/>
  <c r="K44" i="8"/>
  <c r="K43" i="8"/>
  <c r="K42" i="8"/>
  <c r="K41" i="8"/>
  <c r="K40" i="8"/>
  <c r="K39" i="8"/>
  <c r="K54" i="8"/>
  <c r="K59" i="8" s="1"/>
  <c r="R51" i="8"/>
  <c r="R50" i="8"/>
  <c r="K51" i="8"/>
  <c r="K50" i="8"/>
  <c r="K49" i="8"/>
  <c r="G49" i="8"/>
  <c r="Q67" i="8"/>
  <c r="Q65" i="8"/>
  <c r="Q64" i="8"/>
  <c r="Q63" i="8"/>
  <c r="Q62" i="8"/>
  <c r="Q61" i="8"/>
  <c r="Q60" i="8"/>
  <c r="S60" i="8" s="1"/>
  <c r="Q59" i="8"/>
  <c r="Q58" i="8"/>
  <c r="Q57" i="8"/>
  <c r="J67" i="8"/>
  <c r="J65" i="8"/>
  <c r="J64" i="8"/>
  <c r="J63" i="8"/>
  <c r="J62" i="8"/>
  <c r="J61" i="8"/>
  <c r="J60" i="8"/>
  <c r="J59" i="8"/>
  <c r="J58" i="8"/>
  <c r="J57" i="8"/>
  <c r="S24" i="8"/>
  <c r="AS75" i="8"/>
  <c r="AT54" i="8" s="1"/>
  <c r="AL75" i="8"/>
  <c r="AM54" i="8" s="1"/>
  <c r="AE75" i="8"/>
  <c r="AF49" i="8" s="1"/>
  <c r="X75" i="8"/>
  <c r="Y49" i="8" s="1"/>
  <c r="Q75" i="8"/>
  <c r="AS64" i="7"/>
  <c r="AT63" i="7"/>
  <c r="AS62" i="7"/>
  <c r="AS61" i="7"/>
  <c r="AS60" i="7"/>
  <c r="AS59" i="7"/>
  <c r="AS58" i="7"/>
  <c r="AS57" i="7"/>
  <c r="AU57" i="7" s="1"/>
  <c r="AS56" i="7"/>
  <c r="AS55" i="7"/>
  <c r="AS54" i="7"/>
  <c r="AX49" i="7"/>
  <c r="AW49" i="7"/>
  <c r="AX48" i="7"/>
  <c r="AW48" i="7"/>
  <c r="AU47" i="7"/>
  <c r="AU46" i="7"/>
  <c r="AT24" i="7"/>
  <c r="AL64" i="7"/>
  <c r="AM63" i="7"/>
  <c r="AL62" i="7"/>
  <c r="AL61" i="7"/>
  <c r="AL60" i="7"/>
  <c r="AL59" i="7"/>
  <c r="AL58" i="7"/>
  <c r="AL57" i="7"/>
  <c r="AN57" i="7" s="1"/>
  <c r="AL56" i="7"/>
  <c r="AL55" i="7"/>
  <c r="AL54" i="7"/>
  <c r="AQ49" i="7"/>
  <c r="AP49" i="7"/>
  <c r="AQ48" i="7"/>
  <c r="AP48" i="7"/>
  <c r="AN47" i="7"/>
  <c r="AN46" i="7"/>
  <c r="AM24" i="7"/>
  <c r="AE64" i="7"/>
  <c r="AF63" i="7"/>
  <c r="AE62" i="7"/>
  <c r="AE61" i="7"/>
  <c r="AE60" i="7"/>
  <c r="AE59" i="7"/>
  <c r="AE58" i="7"/>
  <c r="AE57" i="7"/>
  <c r="AG57" i="7" s="1"/>
  <c r="AE56" i="7"/>
  <c r="AE55" i="7"/>
  <c r="AE54" i="7"/>
  <c r="AJ49" i="7"/>
  <c r="AI49" i="7"/>
  <c r="AJ48" i="7"/>
  <c r="AI48" i="7"/>
  <c r="AG47" i="7"/>
  <c r="AG46" i="7"/>
  <c r="AF24" i="7"/>
  <c r="X64" i="7"/>
  <c r="Y63" i="7"/>
  <c r="X62" i="7"/>
  <c r="X61" i="7"/>
  <c r="X60" i="7"/>
  <c r="X59" i="7"/>
  <c r="X58" i="7"/>
  <c r="X57" i="7"/>
  <c r="Z57" i="7" s="1"/>
  <c r="X56" i="7"/>
  <c r="X55" i="7"/>
  <c r="X54" i="7"/>
  <c r="AC49" i="7"/>
  <c r="AB49" i="7"/>
  <c r="AC48" i="7"/>
  <c r="AB48" i="7"/>
  <c r="Z47" i="7"/>
  <c r="Z46" i="7"/>
  <c r="Y24" i="7"/>
  <c r="V67" i="7"/>
  <c r="U67" i="7"/>
  <c r="R24" i="7"/>
  <c r="K24" i="7"/>
  <c r="K54" i="7"/>
  <c r="K56" i="7" s="1"/>
  <c r="AS77" i="7"/>
  <c r="AT54" i="7" s="1"/>
  <c r="AT56" i="7" s="1"/>
  <c r="AL77" i="7"/>
  <c r="AM45" i="7" s="1"/>
  <c r="AE77" i="7"/>
  <c r="AF45" i="7" s="1"/>
  <c r="X77" i="7"/>
  <c r="Y45" i="7" s="1"/>
  <c r="Q77" i="7"/>
  <c r="R54" i="7" s="1"/>
  <c r="K45" i="7"/>
  <c r="G45" i="7"/>
  <c r="Q64" i="7"/>
  <c r="Q62" i="7"/>
  <c r="Q61" i="7"/>
  <c r="Q60" i="7"/>
  <c r="Q59" i="7"/>
  <c r="Q58" i="7"/>
  <c r="Q57" i="7"/>
  <c r="Q56" i="7"/>
  <c r="Q55" i="7"/>
  <c r="Q54" i="7"/>
  <c r="J64" i="7"/>
  <c r="J62" i="7"/>
  <c r="J61" i="7"/>
  <c r="J60" i="7"/>
  <c r="J59" i="7"/>
  <c r="J58" i="7"/>
  <c r="J57" i="7"/>
  <c r="J56" i="7"/>
  <c r="J55" i="7"/>
  <c r="J54" i="7"/>
  <c r="AW38" i="8" l="1"/>
  <c r="H143" i="3"/>
  <c r="H148" i="3"/>
  <c r="AX38" i="8"/>
  <c r="H127" i="2"/>
  <c r="AP38" i="8"/>
  <c r="AQ51" i="8"/>
  <c r="AP36" i="8"/>
  <c r="AW37" i="8"/>
  <c r="Z67" i="8"/>
  <c r="AN39" i="8"/>
  <c r="AG67" i="8"/>
  <c r="AN67" i="8"/>
  <c r="AU67" i="8"/>
  <c r="AQ37" i="8"/>
  <c r="AI60" i="8"/>
  <c r="AJ60" i="8" s="1"/>
  <c r="AB60" i="8"/>
  <c r="AC60" i="8" s="1"/>
  <c r="AW60" i="8"/>
  <c r="AX60" i="8" s="1"/>
  <c r="AU56" i="7"/>
  <c r="AP46" i="7"/>
  <c r="AP60" i="8"/>
  <c r="AQ60" i="8" s="1"/>
  <c r="R49" i="8"/>
  <c r="R54" i="8"/>
  <c r="R57" i="8" s="1"/>
  <c r="AS55" i="8"/>
  <c r="AL55" i="8"/>
  <c r="AE55" i="8"/>
  <c r="X55" i="8"/>
  <c r="AL54" i="8"/>
  <c r="AN54" i="8" s="1"/>
  <c r="X54" i="8"/>
  <c r="AS54" i="8"/>
  <c r="AU54" i="8" s="1"/>
  <c r="AE54" i="8"/>
  <c r="S39" i="8"/>
  <c r="AW24" i="8"/>
  <c r="AX24" i="8" s="1"/>
  <c r="Z39" i="8"/>
  <c r="AU24" i="7"/>
  <c r="AT45" i="7"/>
  <c r="Y54" i="8"/>
  <c r="Y58" i="8" s="1"/>
  <c r="Z58" i="8" s="1"/>
  <c r="R45" i="7"/>
  <c r="AF54" i="8"/>
  <c r="AF58" i="8" s="1"/>
  <c r="AG58" i="8" s="1"/>
  <c r="AQ41" i="8"/>
  <c r="AQ45" i="8"/>
  <c r="AP51" i="8"/>
  <c r="AQ42" i="8"/>
  <c r="AQ46" i="8"/>
  <c r="AP40" i="8"/>
  <c r="AP44" i="8"/>
  <c r="AP50" i="8"/>
  <c r="AG24" i="7"/>
  <c r="AG39" i="8"/>
  <c r="AU39" i="8"/>
  <c r="K55" i="7"/>
  <c r="Z24" i="7"/>
  <c r="L56" i="7"/>
  <c r="AQ47" i="7"/>
  <c r="AP57" i="7"/>
  <c r="AQ57" i="7" s="1"/>
  <c r="Y54" i="7"/>
  <c r="Y56" i="7" s="1"/>
  <c r="Z56" i="7" s="1"/>
  <c r="AQ46" i="7"/>
  <c r="AP47" i="8"/>
  <c r="AQ47" i="8"/>
  <c r="AB24" i="8"/>
  <c r="AC24" i="8" s="1"/>
  <c r="AT58" i="8"/>
  <c r="AU58" i="8" s="1"/>
  <c r="AT59" i="8"/>
  <c r="AU59" i="8" s="1"/>
  <c r="AT55" i="8"/>
  <c r="AT57" i="8"/>
  <c r="AU57" i="8" s="1"/>
  <c r="AP42" i="8"/>
  <c r="AP46" i="8"/>
  <c r="AP43" i="8"/>
  <c r="AQ43" i="8"/>
  <c r="AI24" i="8"/>
  <c r="AJ24" i="8" s="1"/>
  <c r="AM59" i="8"/>
  <c r="AN59" i="8" s="1"/>
  <c r="AM58" i="8"/>
  <c r="AN58" i="8" s="1"/>
  <c r="AM57" i="8"/>
  <c r="AN57" i="8" s="1"/>
  <c r="AM55" i="8"/>
  <c r="AQ40" i="8"/>
  <c r="AQ44" i="8"/>
  <c r="AQ50" i="8"/>
  <c r="AP24" i="8"/>
  <c r="AQ24" i="8" s="1"/>
  <c r="K58" i="8"/>
  <c r="AJ37" i="8"/>
  <c r="AB37" i="8"/>
  <c r="AQ35" i="8"/>
  <c r="AW35" i="8"/>
  <c r="AP45" i="8"/>
  <c r="AT49" i="8"/>
  <c r="AP41" i="8"/>
  <c r="K55" i="8"/>
  <c r="AM49" i="8"/>
  <c r="AX37" i="8"/>
  <c r="AP35" i="8"/>
  <c r="AP37" i="8"/>
  <c r="AJ35" i="8"/>
  <c r="AI36" i="8"/>
  <c r="AC36" i="8"/>
  <c r="AB35" i="8"/>
  <c r="AB38" i="8"/>
  <c r="AX43" i="8"/>
  <c r="AW43" i="8"/>
  <c r="AX51" i="8"/>
  <c r="AW51" i="8"/>
  <c r="AX40" i="8"/>
  <c r="AW40" i="8"/>
  <c r="AX44" i="8"/>
  <c r="AW44" i="8"/>
  <c r="AX47" i="8"/>
  <c r="AW47" i="8"/>
  <c r="AX41" i="8"/>
  <c r="AW41" i="8"/>
  <c r="AX45" i="8"/>
  <c r="AW45" i="8"/>
  <c r="AW42" i="8"/>
  <c r="AX42" i="8"/>
  <c r="AX46" i="8"/>
  <c r="AW46" i="8"/>
  <c r="AX50" i="8"/>
  <c r="AW50" i="8"/>
  <c r="AW23" i="8"/>
  <c r="AX23" i="8" s="1"/>
  <c r="AW36" i="8"/>
  <c r="AP23" i="8"/>
  <c r="AQ23" i="8" s="1"/>
  <c r="AQ36" i="8"/>
  <c r="AJ40" i="8"/>
  <c r="AI40" i="8"/>
  <c r="AJ44" i="8"/>
  <c r="AI44" i="8"/>
  <c r="AJ41" i="8"/>
  <c r="AI41" i="8"/>
  <c r="AJ45" i="8"/>
  <c r="AI45" i="8"/>
  <c r="AJ42" i="8"/>
  <c r="AI42" i="8"/>
  <c r="AJ46" i="8"/>
  <c r="AI46" i="8"/>
  <c r="AJ50" i="8"/>
  <c r="AI50" i="8"/>
  <c r="AI23" i="8"/>
  <c r="AJ23" i="8" s="1"/>
  <c r="AJ43" i="8"/>
  <c r="AI43" i="8"/>
  <c r="AJ47" i="8"/>
  <c r="AI47" i="8"/>
  <c r="AJ51" i="8"/>
  <c r="AI51" i="8"/>
  <c r="AI37" i="8"/>
  <c r="AJ38" i="8"/>
  <c r="AC46" i="8"/>
  <c r="AB46" i="8"/>
  <c r="AC40" i="8"/>
  <c r="AB40" i="8"/>
  <c r="AC44" i="8"/>
  <c r="AB44" i="8"/>
  <c r="AC42" i="8"/>
  <c r="AB42" i="8"/>
  <c r="AC41" i="8"/>
  <c r="AB41" i="8"/>
  <c r="AC45" i="8"/>
  <c r="AB45" i="8"/>
  <c r="AC43" i="8"/>
  <c r="AB43" i="8"/>
  <c r="AC47" i="8"/>
  <c r="AB47" i="8"/>
  <c r="AB36" i="8"/>
  <c r="K57" i="8"/>
  <c r="R56" i="7"/>
  <c r="S56" i="7" s="1"/>
  <c r="R55" i="7"/>
  <c r="AF54" i="7"/>
  <c r="AM54" i="7"/>
  <c r="AI57" i="7"/>
  <c r="AJ57" i="7" s="1"/>
  <c r="AX46" i="7"/>
  <c r="AW46" i="7"/>
  <c r="AX47" i="7"/>
  <c r="AW47" i="7"/>
  <c r="AW57" i="7"/>
  <c r="AX57" i="7" s="1"/>
  <c r="AU54" i="7"/>
  <c r="AT55" i="7"/>
  <c r="AU55" i="7" s="1"/>
  <c r="AN24" i="7"/>
  <c r="AP47" i="7"/>
  <c r="AJ46" i="7"/>
  <c r="AI46" i="7"/>
  <c r="AJ47" i="7"/>
  <c r="AI47" i="7"/>
  <c r="H144" i="3" l="1"/>
  <c r="H145" i="3"/>
  <c r="H149" i="3"/>
  <c r="H151" i="3" s="1"/>
  <c r="H150" i="3"/>
  <c r="AI67" i="8"/>
  <c r="AJ67" i="8"/>
  <c r="R59" i="8"/>
  <c r="S59" i="8" s="1"/>
  <c r="Y57" i="8"/>
  <c r="Z57" i="8" s="1"/>
  <c r="AI58" i="8"/>
  <c r="AJ58" i="8" s="1"/>
  <c r="Y55" i="7"/>
  <c r="Z55" i="7" s="1"/>
  <c r="AW57" i="8"/>
  <c r="AX57" i="8" s="1"/>
  <c r="R55" i="8"/>
  <c r="R58" i="8"/>
  <c r="AW59" i="8"/>
  <c r="AX59" i="8" s="1"/>
  <c r="AF57" i="8"/>
  <c r="AG57" i="8" s="1"/>
  <c r="AP57" i="8" s="1"/>
  <c r="AP58" i="8"/>
  <c r="AQ58" i="8" s="1"/>
  <c r="Y59" i="8"/>
  <c r="Z59" i="8" s="1"/>
  <c r="AB39" i="8"/>
  <c r="AC39" i="8" s="1"/>
  <c r="AU55" i="8"/>
  <c r="AN55" i="8"/>
  <c r="Z54" i="8"/>
  <c r="AF55" i="8"/>
  <c r="AG55" i="8" s="1"/>
  <c r="U56" i="7"/>
  <c r="V56" i="7" s="1"/>
  <c r="AG54" i="8"/>
  <c r="AP54" i="8" s="1"/>
  <c r="AF59" i="8"/>
  <c r="AG59" i="8" s="1"/>
  <c r="AP59" i="8" s="1"/>
  <c r="AQ59" i="8" s="1"/>
  <c r="AX67" i="8"/>
  <c r="Y55" i="8"/>
  <c r="Z55" i="8" s="1"/>
  <c r="AW39" i="8"/>
  <c r="AX39" i="8" s="1"/>
  <c r="AW54" i="8"/>
  <c r="AX54" i="8" s="1"/>
  <c r="AW58" i="8"/>
  <c r="AX58" i="8" s="1"/>
  <c r="AI39" i="8"/>
  <c r="AJ39" i="8" s="1"/>
  <c r="AI24" i="7"/>
  <c r="AJ24" i="7" s="1"/>
  <c r="AP39" i="8"/>
  <c r="AQ39" i="8" s="1"/>
  <c r="Z54" i="7"/>
  <c r="AW24" i="7"/>
  <c r="AX24" i="7" s="1"/>
  <c r="AQ67" i="8"/>
  <c r="AW67" i="8"/>
  <c r="AP67" i="8"/>
  <c r="AM56" i="7"/>
  <c r="AN56" i="7" s="1"/>
  <c r="AW56" i="7" s="1"/>
  <c r="AX56" i="7" s="1"/>
  <c r="AN54" i="7"/>
  <c r="AW54" i="7" s="1"/>
  <c r="AX54" i="7" s="1"/>
  <c r="AM55" i="7"/>
  <c r="AN55" i="7" s="1"/>
  <c r="AF56" i="7"/>
  <c r="AG56" i="7" s="1"/>
  <c r="AI56" i="7" s="1"/>
  <c r="AJ56" i="7" s="1"/>
  <c r="AF55" i="7"/>
  <c r="AG55" i="7" s="1"/>
  <c r="AG54" i="7"/>
  <c r="AB56" i="7"/>
  <c r="AC56" i="7" s="1"/>
  <c r="AP24" i="7"/>
  <c r="AQ24" i="7" s="1"/>
  <c r="H146" i="3" l="1"/>
  <c r="AB59" i="8"/>
  <c r="AC59" i="8" s="1"/>
  <c r="AI55" i="7"/>
  <c r="AJ55" i="7" s="1"/>
  <c r="AI57" i="8"/>
  <c r="AJ57" i="8" s="1"/>
  <c r="AQ57" i="8"/>
  <c r="AI59" i="8"/>
  <c r="AJ59" i="8" s="1"/>
  <c r="AI54" i="8"/>
  <c r="AJ54" i="8" s="1"/>
  <c r="AP55" i="8"/>
  <c r="AQ55" i="8" s="1"/>
  <c r="AW55" i="8"/>
  <c r="AX55" i="8" s="1"/>
  <c r="AQ54" i="8"/>
  <c r="AI55" i="8"/>
  <c r="AJ55" i="8" s="1"/>
  <c r="AP56" i="7"/>
  <c r="AP55" i="7"/>
  <c r="AQ55" i="7" s="1"/>
  <c r="AI54" i="7"/>
  <c r="AJ54" i="7" s="1"/>
  <c r="AP54" i="7"/>
  <c r="AQ54" i="7" s="1"/>
  <c r="AQ56" i="7"/>
  <c r="AW55" i="7"/>
  <c r="AX55" i="7" s="1"/>
  <c r="AS66" i="1" l="1"/>
  <c r="AS65" i="1"/>
  <c r="AS64" i="1"/>
  <c r="AS63" i="1"/>
  <c r="AS62" i="1"/>
  <c r="AS61" i="1"/>
  <c r="AS60" i="1"/>
  <c r="AS59" i="1"/>
  <c r="AS58" i="1"/>
  <c r="AS57" i="1"/>
  <c r="AS56" i="1"/>
  <c r="AL66" i="1"/>
  <c r="AL65" i="1"/>
  <c r="AL64" i="1"/>
  <c r="AL63" i="1"/>
  <c r="AL62" i="1"/>
  <c r="AL61" i="1"/>
  <c r="AL60" i="1"/>
  <c r="AL59" i="1"/>
  <c r="AL58" i="1"/>
  <c r="AL57" i="1"/>
  <c r="AL56" i="1"/>
  <c r="AE66" i="1"/>
  <c r="AE65" i="1"/>
  <c r="AE64" i="1"/>
  <c r="AE63" i="1"/>
  <c r="AE62" i="1"/>
  <c r="AE61" i="1"/>
  <c r="AE60" i="1"/>
  <c r="AE59" i="1"/>
  <c r="AE58" i="1"/>
  <c r="AE57" i="1"/>
  <c r="AE56" i="1"/>
  <c r="X66" i="1"/>
  <c r="X65" i="1"/>
  <c r="X64" i="1"/>
  <c r="X63" i="1"/>
  <c r="X62" i="1"/>
  <c r="X61" i="1"/>
  <c r="X60" i="1"/>
  <c r="X59" i="1"/>
  <c r="X58" i="1"/>
  <c r="X57" i="1"/>
  <c r="X56" i="1"/>
  <c r="X47" i="1" l="1"/>
  <c r="AS47" i="1"/>
  <c r="AL47" i="1"/>
  <c r="AE47" i="1"/>
  <c r="R55" i="6" l="1"/>
  <c r="R56" i="6" s="1"/>
  <c r="K55" i="6"/>
  <c r="K56" i="6" s="1"/>
  <c r="G55" i="6"/>
  <c r="AU23" i="6"/>
  <c r="AN23" i="6"/>
  <c r="AG23" i="6"/>
  <c r="Z23" i="6"/>
  <c r="AS65" i="6"/>
  <c r="AT64" i="6"/>
  <c r="AS63" i="6"/>
  <c r="AS62" i="6"/>
  <c r="AS61" i="6"/>
  <c r="AS60" i="6"/>
  <c r="AS59" i="6"/>
  <c r="AS58" i="6"/>
  <c r="AU58" i="6" s="1"/>
  <c r="AS56" i="6"/>
  <c r="AS55" i="6"/>
  <c r="AX50" i="6"/>
  <c r="AW50" i="6"/>
  <c r="AX49" i="6"/>
  <c r="AW49" i="6"/>
  <c r="AT48" i="6"/>
  <c r="AU48" i="6" s="1"/>
  <c r="AT47" i="6"/>
  <c r="AU47" i="6" s="1"/>
  <c r="AT44" i="6"/>
  <c r="AU44" i="6" s="1"/>
  <c r="AT43" i="6"/>
  <c r="AU43" i="6" s="1"/>
  <c r="AT42" i="6"/>
  <c r="AU42" i="6" s="1"/>
  <c r="AT41" i="6"/>
  <c r="AU41" i="6" s="1"/>
  <c r="AT40" i="6"/>
  <c r="AU40" i="6" s="1"/>
  <c r="AT39" i="6"/>
  <c r="AU39" i="6" s="1"/>
  <c r="AT38" i="6"/>
  <c r="AU38" i="6" s="1"/>
  <c r="AT37" i="6"/>
  <c r="AU37" i="6" s="1"/>
  <c r="AT36" i="6"/>
  <c r="AU35" i="6"/>
  <c r="AU34" i="6"/>
  <c r="AL65" i="6"/>
  <c r="AM64" i="6"/>
  <c r="AL63" i="6"/>
  <c r="AL62" i="6"/>
  <c r="AL61" i="6"/>
  <c r="AL60" i="6"/>
  <c r="AL59" i="6"/>
  <c r="AL58" i="6"/>
  <c r="AN58" i="6" s="1"/>
  <c r="AL56" i="6"/>
  <c r="AL55" i="6"/>
  <c r="AQ50" i="6"/>
  <c r="AP50" i="6"/>
  <c r="AQ49" i="6"/>
  <c r="AP49" i="6"/>
  <c r="AM48" i="6"/>
  <c r="AN48" i="6" s="1"/>
  <c r="AM47" i="6"/>
  <c r="AN47" i="6" s="1"/>
  <c r="AM44" i="6"/>
  <c r="AN44" i="6" s="1"/>
  <c r="AM43" i="6"/>
  <c r="AN43" i="6" s="1"/>
  <c r="AM42" i="6"/>
  <c r="AN42" i="6" s="1"/>
  <c r="AM41" i="6"/>
  <c r="AN41" i="6" s="1"/>
  <c r="AM40" i="6"/>
  <c r="AN40" i="6" s="1"/>
  <c r="AM39" i="6"/>
  <c r="AN39" i="6" s="1"/>
  <c r="AM38" i="6"/>
  <c r="AN38" i="6" s="1"/>
  <c r="AM37" i="6"/>
  <c r="AN37" i="6" s="1"/>
  <c r="AM36" i="6"/>
  <c r="AN35" i="6"/>
  <c r="AN34" i="6"/>
  <c r="AE65" i="6"/>
  <c r="AF64" i="6"/>
  <c r="AE63" i="6"/>
  <c r="AE62" i="6"/>
  <c r="AE61" i="6"/>
  <c r="AE60" i="6"/>
  <c r="AE59" i="6"/>
  <c r="AE58" i="6"/>
  <c r="AG58" i="6" s="1"/>
  <c r="AE56" i="6"/>
  <c r="AE55" i="6"/>
  <c r="AJ50" i="6"/>
  <c r="AI50" i="6"/>
  <c r="AJ49" i="6"/>
  <c r="AI49" i="6"/>
  <c r="AF48" i="6"/>
  <c r="AG48" i="6" s="1"/>
  <c r="AF47" i="6"/>
  <c r="AG47" i="6" s="1"/>
  <c r="AF44" i="6"/>
  <c r="AG44" i="6" s="1"/>
  <c r="AF43" i="6"/>
  <c r="AG43" i="6" s="1"/>
  <c r="AF42" i="6"/>
  <c r="AG42" i="6" s="1"/>
  <c r="AF41" i="6"/>
  <c r="AG41" i="6" s="1"/>
  <c r="AF40" i="6"/>
  <c r="AG40" i="6" s="1"/>
  <c r="AF39" i="6"/>
  <c r="AG39" i="6" s="1"/>
  <c r="AF38" i="6"/>
  <c r="AG38" i="6" s="1"/>
  <c r="AF37" i="6"/>
  <c r="AG37" i="6" s="1"/>
  <c r="AF36" i="6"/>
  <c r="AG35" i="6"/>
  <c r="AG34" i="6"/>
  <c r="X65" i="6"/>
  <c r="Y64" i="6"/>
  <c r="X63" i="6"/>
  <c r="X62" i="6"/>
  <c r="X61" i="6"/>
  <c r="X60" i="6"/>
  <c r="X59" i="6"/>
  <c r="X58" i="6"/>
  <c r="Z58" i="6" s="1"/>
  <c r="X56" i="6"/>
  <c r="X55" i="6"/>
  <c r="AC50" i="6"/>
  <c r="AB50" i="6"/>
  <c r="AC49" i="6"/>
  <c r="AB49" i="6"/>
  <c r="Y48" i="6"/>
  <c r="Z48" i="6" s="1"/>
  <c r="Y47" i="6"/>
  <c r="Z47" i="6" s="1"/>
  <c r="Y44" i="6"/>
  <c r="Z44" i="6" s="1"/>
  <c r="Y43" i="6"/>
  <c r="Z43" i="6" s="1"/>
  <c r="Y42" i="6"/>
  <c r="Z42" i="6" s="1"/>
  <c r="Y41" i="6"/>
  <c r="Z41" i="6" s="1"/>
  <c r="Y40" i="6"/>
  <c r="Z40" i="6" s="1"/>
  <c r="Y39" i="6"/>
  <c r="Z39" i="6" s="1"/>
  <c r="Y38" i="6"/>
  <c r="Z38" i="6" s="1"/>
  <c r="Y37" i="6"/>
  <c r="Z37" i="6" s="1"/>
  <c r="Y36" i="6"/>
  <c r="Z35" i="6"/>
  <c r="Z34" i="6"/>
  <c r="AJ39" i="6" l="1"/>
  <c r="AJ43" i="6"/>
  <c r="AN36" i="6"/>
  <c r="AJ35" i="6"/>
  <c r="AI48" i="6"/>
  <c r="AI41" i="6"/>
  <c r="AI44" i="6"/>
  <c r="AP34" i="6"/>
  <c r="AI23" i="6"/>
  <c r="AJ23" i="6" s="1"/>
  <c r="AI38" i="6"/>
  <c r="AI39" i="6"/>
  <c r="AW34" i="6"/>
  <c r="AI34" i="6"/>
  <c r="AI37" i="6"/>
  <c r="AI42" i="6"/>
  <c r="AQ35" i="6"/>
  <c r="AX34" i="6"/>
  <c r="AJ41" i="6"/>
  <c r="AQ34" i="6"/>
  <c r="AJ34" i="6"/>
  <c r="AJ37" i="6"/>
  <c r="AI40" i="6"/>
  <c r="AI43" i="6"/>
  <c r="AI47" i="6"/>
  <c r="AX35" i="6"/>
  <c r="AU36" i="6"/>
  <c r="AW39" i="6"/>
  <c r="AX39" i="6"/>
  <c r="AW40" i="6"/>
  <c r="AX40" i="6"/>
  <c r="AW44" i="6"/>
  <c r="AX44" i="6"/>
  <c r="AW48" i="6"/>
  <c r="AX48" i="6"/>
  <c r="AW23" i="6"/>
  <c r="AX23" i="6" s="1"/>
  <c r="AW47" i="6"/>
  <c r="AX47" i="6"/>
  <c r="AW37" i="6"/>
  <c r="AX37" i="6"/>
  <c r="AW41" i="6"/>
  <c r="AX41" i="6"/>
  <c r="AW43" i="6"/>
  <c r="AX43" i="6"/>
  <c r="AW38" i="6"/>
  <c r="AX38" i="6"/>
  <c r="AW42" i="6"/>
  <c r="AX42" i="6"/>
  <c r="AW58" i="6"/>
  <c r="AX58" i="6" s="1"/>
  <c r="AW35" i="6"/>
  <c r="AP47" i="6"/>
  <c r="AQ47" i="6"/>
  <c r="AP40" i="6"/>
  <c r="AQ40" i="6"/>
  <c r="AP44" i="6"/>
  <c r="AQ44" i="6"/>
  <c r="AP48" i="6"/>
  <c r="AQ48" i="6"/>
  <c r="AP37" i="6"/>
  <c r="AQ37" i="6"/>
  <c r="AP41" i="6"/>
  <c r="AQ41" i="6"/>
  <c r="AP23" i="6"/>
  <c r="AQ23" i="6" s="1"/>
  <c r="AP39" i="6"/>
  <c r="AQ39" i="6"/>
  <c r="AP43" i="6"/>
  <c r="AQ43" i="6"/>
  <c r="AP38" i="6"/>
  <c r="AQ38" i="6"/>
  <c r="AP42" i="6"/>
  <c r="AQ42" i="6"/>
  <c r="AP58" i="6"/>
  <c r="AQ58" i="6" s="1"/>
  <c r="AP35" i="6"/>
  <c r="AG36" i="6"/>
  <c r="AJ48" i="6"/>
  <c r="AI58" i="6"/>
  <c r="AJ58" i="6" s="1"/>
  <c r="AJ38" i="6"/>
  <c r="AJ40" i="6"/>
  <c r="AJ42" i="6"/>
  <c r="AJ44" i="6"/>
  <c r="AJ47" i="6"/>
  <c r="AI35" i="6"/>
  <c r="Z36" i="6"/>
  <c r="S159" i="1" l="1"/>
  <c r="AN159" i="1"/>
  <c r="Z159" i="1"/>
  <c r="AU159" i="1"/>
  <c r="AW159" i="1" s="1"/>
  <c r="AX159" i="1" s="1"/>
  <c r="AG159" i="1"/>
  <c r="AU93" i="1"/>
  <c r="AN93" i="1"/>
  <c r="AG93" i="1"/>
  <c r="Z93" i="1"/>
  <c r="S93" i="1"/>
  <c r="AU27" i="1"/>
  <c r="AN27" i="1"/>
  <c r="AG27" i="1"/>
  <c r="Z27" i="1"/>
  <c r="S27" i="1"/>
  <c r="AP36" i="6"/>
  <c r="AQ36" i="6" s="1"/>
  <c r="AW36" i="6"/>
  <c r="AX36" i="6" s="1"/>
  <c r="AI36" i="6"/>
  <c r="AJ36" i="6" s="1"/>
  <c r="AI159" i="1" l="1"/>
  <c r="AJ159" i="1" s="1"/>
  <c r="U159" i="1"/>
  <c r="V159" i="1"/>
  <c r="AU162" i="1"/>
  <c r="AG162" i="1"/>
  <c r="S162" i="1"/>
  <c r="AN162" i="1"/>
  <c r="Z162" i="1"/>
  <c r="AB159" i="1"/>
  <c r="AC159" i="1" s="1"/>
  <c r="AP159" i="1"/>
  <c r="AQ159" i="1" s="1"/>
  <c r="AP27" i="1"/>
  <c r="AQ27" i="1" s="1"/>
  <c r="AI93" i="1"/>
  <c r="AJ93" i="1" s="1"/>
  <c r="U27" i="1"/>
  <c r="V27" i="1"/>
  <c r="AW27" i="1"/>
  <c r="AX27" i="1" s="1"/>
  <c r="AP93" i="1"/>
  <c r="AQ93" i="1" s="1"/>
  <c r="AU96" i="1"/>
  <c r="AN96" i="1"/>
  <c r="AG96" i="1"/>
  <c r="Z96" i="1"/>
  <c r="S96" i="1"/>
  <c r="AU30" i="1"/>
  <c r="AN30" i="1"/>
  <c r="AG30" i="1"/>
  <c r="Z30" i="1"/>
  <c r="S30" i="1"/>
  <c r="AB27" i="1"/>
  <c r="AC27" i="1" s="1"/>
  <c r="V93" i="1"/>
  <c r="U93" i="1"/>
  <c r="AW93" i="1"/>
  <c r="AX93" i="1" s="1"/>
  <c r="AI27" i="1"/>
  <c r="AJ27" i="1" s="1"/>
  <c r="AB93" i="1"/>
  <c r="AC93" i="1" s="1"/>
  <c r="AG30" i="3" l="1"/>
  <c r="AN103" i="3"/>
  <c r="Z103" i="3"/>
  <c r="S103" i="3"/>
  <c r="AG103" i="3"/>
  <c r="AU103" i="3"/>
  <c r="AW103" i="3" s="1"/>
  <c r="AX103" i="3" s="1"/>
  <c r="AP162" i="1"/>
  <c r="AQ162" i="1" s="1"/>
  <c r="AU100" i="3"/>
  <c r="Z100" i="3"/>
  <c r="AN100" i="3"/>
  <c r="S100" i="3"/>
  <c r="AG100" i="3"/>
  <c r="U162" i="1"/>
  <c r="V162" i="1"/>
  <c r="AI162" i="1"/>
  <c r="AJ162" i="1" s="1"/>
  <c r="AB162" i="1"/>
  <c r="AC162" i="1" s="1"/>
  <c r="AW162" i="1"/>
  <c r="AX162" i="1" s="1"/>
  <c r="Z27" i="3"/>
  <c r="AU27" i="3"/>
  <c r="S27" i="3"/>
  <c r="AN27" i="3"/>
  <c r="AG27" i="3"/>
  <c r="AN30" i="3"/>
  <c r="AU30" i="3"/>
  <c r="S30" i="3"/>
  <c r="V30" i="3" s="1"/>
  <c r="Z30" i="3"/>
  <c r="AB30" i="1"/>
  <c r="AC30" i="1" s="1"/>
  <c r="AW96" i="1"/>
  <c r="AX96" i="1" s="1"/>
  <c r="V96" i="1"/>
  <c r="U96" i="1"/>
  <c r="AI30" i="1"/>
  <c r="AJ30" i="1" s="1"/>
  <c r="AB96" i="1"/>
  <c r="AC96" i="1" s="1"/>
  <c r="AP30" i="1"/>
  <c r="AQ30" i="1" s="1"/>
  <c r="AI96" i="1"/>
  <c r="AJ96" i="1" s="1"/>
  <c r="U30" i="1"/>
  <c r="V30" i="1"/>
  <c r="AW30" i="1"/>
  <c r="AX30" i="1" s="1"/>
  <c r="AP96" i="1"/>
  <c r="AQ96" i="1" s="1"/>
  <c r="R44" i="6"/>
  <c r="R43" i="6"/>
  <c r="R42" i="6"/>
  <c r="R41" i="6"/>
  <c r="R40" i="6"/>
  <c r="R39" i="6"/>
  <c r="R38" i="6"/>
  <c r="R37" i="6"/>
  <c r="R36" i="6"/>
  <c r="K44" i="6"/>
  <c r="K43" i="6"/>
  <c r="K42" i="6"/>
  <c r="K41" i="6"/>
  <c r="K40" i="6"/>
  <c r="K39" i="6"/>
  <c r="K38" i="6"/>
  <c r="K37" i="6"/>
  <c r="K36" i="6"/>
  <c r="X53" i="6"/>
  <c r="X52" i="6"/>
  <c r="R48" i="6"/>
  <c r="R47" i="6"/>
  <c r="R46" i="6"/>
  <c r="K48" i="6"/>
  <c r="K47" i="6"/>
  <c r="K46" i="6"/>
  <c r="AS78" i="6"/>
  <c r="AL78" i="6"/>
  <c r="AE78" i="6"/>
  <c r="X78" i="6"/>
  <c r="G46" i="6"/>
  <c r="Q65" i="6"/>
  <c r="Q63" i="6"/>
  <c r="Q62" i="6"/>
  <c r="Q61" i="6"/>
  <c r="Q60" i="6"/>
  <c r="Q59" i="6"/>
  <c r="Q58" i="6"/>
  <c r="Q56" i="6"/>
  <c r="Q55" i="6"/>
  <c r="J65" i="6"/>
  <c r="J63" i="6"/>
  <c r="J62" i="6"/>
  <c r="J61" i="6"/>
  <c r="J60" i="6"/>
  <c r="J59" i="6"/>
  <c r="J58" i="6"/>
  <c r="J57" i="6"/>
  <c r="L57" i="6" s="1"/>
  <c r="J56" i="6"/>
  <c r="J55" i="6"/>
  <c r="AI100" i="3" l="1"/>
  <c r="AJ100" i="3" s="1"/>
  <c r="AW100" i="3"/>
  <c r="AX100" i="3" s="1"/>
  <c r="AI103" i="3"/>
  <c r="AJ103" i="3" s="1"/>
  <c r="AU157" i="1"/>
  <c r="AG157" i="1"/>
  <c r="S157" i="1"/>
  <c r="AN157" i="1"/>
  <c r="Z157" i="1"/>
  <c r="AP30" i="3"/>
  <c r="AQ30" i="3" s="1"/>
  <c r="U100" i="3"/>
  <c r="V100" i="3"/>
  <c r="V103" i="3"/>
  <c r="U103" i="3"/>
  <c r="AN98" i="3"/>
  <c r="Z98" i="3"/>
  <c r="S98" i="3"/>
  <c r="AU98" i="3"/>
  <c r="AG98" i="3"/>
  <c r="AI30" i="3"/>
  <c r="AJ30" i="3" s="1"/>
  <c r="AP100" i="3"/>
  <c r="AQ100" i="3" s="1"/>
  <c r="AB103" i="3"/>
  <c r="AC103" i="3" s="1"/>
  <c r="AB100" i="3"/>
  <c r="AC100" i="3" s="1"/>
  <c r="AP103" i="3"/>
  <c r="AQ103" i="3" s="1"/>
  <c r="AU26" i="4"/>
  <c r="S26" i="4"/>
  <c r="AN26" i="4"/>
  <c r="AG26" i="4"/>
  <c r="Z26" i="4"/>
  <c r="AW30" i="3"/>
  <c r="AX30" i="3" s="1"/>
  <c r="U30" i="3"/>
  <c r="AB30" i="3"/>
  <c r="AC30" i="3" s="1"/>
  <c r="AI27" i="3"/>
  <c r="AJ27" i="3" s="1"/>
  <c r="AU25" i="3"/>
  <c r="AN25" i="3"/>
  <c r="AG25" i="3"/>
  <c r="Z25" i="3"/>
  <c r="S25" i="3"/>
  <c r="AU29" i="4"/>
  <c r="AN29" i="4"/>
  <c r="AG29" i="4"/>
  <c r="Z29" i="4"/>
  <c r="S29" i="4"/>
  <c r="Z86" i="2"/>
  <c r="AG25" i="2"/>
  <c r="AU86" i="2"/>
  <c r="S86" i="2"/>
  <c r="Z25" i="2"/>
  <c r="AN86" i="2"/>
  <c r="AU25" i="2"/>
  <c r="S25" i="2"/>
  <c r="AG86" i="2"/>
  <c r="AI86" i="2" s="1"/>
  <c r="AJ86" i="2" s="1"/>
  <c r="AN25" i="2"/>
  <c r="AP25" i="2" s="1"/>
  <c r="AQ25" i="2" s="1"/>
  <c r="U27" i="3"/>
  <c r="V27" i="3"/>
  <c r="AU91" i="1"/>
  <c r="AN91" i="1"/>
  <c r="AG91" i="1"/>
  <c r="Z91" i="1"/>
  <c r="S91" i="1"/>
  <c r="AU25" i="1"/>
  <c r="AN25" i="1"/>
  <c r="AG25" i="1"/>
  <c r="Z25" i="1"/>
  <c r="S25" i="1"/>
  <c r="AP27" i="3"/>
  <c r="AQ27" i="3" s="1"/>
  <c r="AU25" i="4"/>
  <c r="AN25" i="4"/>
  <c r="AG25" i="4"/>
  <c r="Z25" i="4"/>
  <c r="S25" i="4"/>
  <c r="AB27" i="3"/>
  <c r="AC27" i="3" s="1"/>
  <c r="AW27" i="3"/>
  <c r="AX27" i="3" s="1"/>
  <c r="AT55" i="6"/>
  <c r="AT56" i="6" s="1"/>
  <c r="AT46" i="6"/>
  <c r="Y55" i="6"/>
  <c r="Y56" i="6" s="1"/>
  <c r="Y46" i="6"/>
  <c r="AF46" i="6"/>
  <c r="AF55" i="6"/>
  <c r="AF56" i="6" s="1"/>
  <c r="AM55" i="6"/>
  <c r="AM56" i="6" s="1"/>
  <c r="AM46" i="6"/>
  <c r="AU23" i="5"/>
  <c r="AN23" i="5"/>
  <c r="AG23" i="5"/>
  <c r="Z23" i="5"/>
  <c r="AS65" i="5"/>
  <c r="AT64" i="5"/>
  <c r="AS63" i="5"/>
  <c r="AS62" i="5"/>
  <c r="AS61" i="5"/>
  <c r="AS60" i="5"/>
  <c r="AS59" i="5"/>
  <c r="AS58" i="5"/>
  <c r="AU58" i="5" s="1"/>
  <c r="AS57" i="5"/>
  <c r="AS56" i="5"/>
  <c r="AS55" i="5"/>
  <c r="AX50" i="5"/>
  <c r="AW50" i="5"/>
  <c r="AX49" i="5"/>
  <c r="AW49" i="5"/>
  <c r="AU48" i="5"/>
  <c r="AU47" i="5"/>
  <c r="AT44" i="5"/>
  <c r="AU44" i="5" s="1"/>
  <c r="AT43" i="5"/>
  <c r="AU43" i="5" s="1"/>
  <c r="AT42" i="5"/>
  <c r="AU42" i="5" s="1"/>
  <c r="AT41" i="5"/>
  <c r="AU41" i="5" s="1"/>
  <c r="AT40" i="5"/>
  <c r="AU40" i="5" s="1"/>
  <c r="AT39" i="5"/>
  <c r="AU39" i="5" s="1"/>
  <c r="AT38" i="5"/>
  <c r="AU38" i="5" s="1"/>
  <c r="AT37" i="5"/>
  <c r="AU37" i="5" s="1"/>
  <c r="AT36" i="5"/>
  <c r="AU35" i="5"/>
  <c r="AU34" i="5"/>
  <c r="AL65" i="5"/>
  <c r="AM64" i="5"/>
  <c r="AL63" i="5"/>
  <c r="AL62" i="5"/>
  <c r="AL61" i="5"/>
  <c r="AL60" i="5"/>
  <c r="AL59" i="5"/>
  <c r="AL58" i="5"/>
  <c r="AN58" i="5" s="1"/>
  <c r="AL57" i="5"/>
  <c r="AL56" i="5"/>
  <c r="AL55" i="5"/>
  <c r="AQ50" i="5"/>
  <c r="AP50" i="5"/>
  <c r="AQ49" i="5"/>
  <c r="AP49" i="5"/>
  <c r="AN48" i="5"/>
  <c r="AN47" i="5"/>
  <c r="AM44" i="5"/>
  <c r="AN44" i="5" s="1"/>
  <c r="AM43" i="5"/>
  <c r="AN43" i="5" s="1"/>
  <c r="AM42" i="5"/>
  <c r="AN42" i="5" s="1"/>
  <c r="AM41" i="5"/>
  <c r="AN41" i="5" s="1"/>
  <c r="AM40" i="5"/>
  <c r="AN40" i="5" s="1"/>
  <c r="AM39" i="5"/>
  <c r="AN39" i="5" s="1"/>
  <c r="AM38" i="5"/>
  <c r="AN38" i="5" s="1"/>
  <c r="AM37" i="5"/>
  <c r="AN37" i="5" s="1"/>
  <c r="AM36" i="5"/>
  <c r="AN35" i="5"/>
  <c r="AN34" i="5"/>
  <c r="AX34" i="5" s="1"/>
  <c r="AE65" i="5"/>
  <c r="AF64" i="5"/>
  <c r="AE63" i="5"/>
  <c r="AE62" i="5"/>
  <c r="AE61" i="5"/>
  <c r="AE60" i="5"/>
  <c r="AE59" i="5"/>
  <c r="AE58" i="5"/>
  <c r="AG58" i="5" s="1"/>
  <c r="AE57" i="5"/>
  <c r="AE56" i="5"/>
  <c r="AE55" i="5"/>
  <c r="AJ50" i="5"/>
  <c r="AI50" i="5"/>
  <c r="AJ49" i="5"/>
  <c r="AI49" i="5"/>
  <c r="AG48" i="5"/>
  <c r="AG47" i="5"/>
  <c r="AF44" i="5"/>
  <c r="AG44" i="5" s="1"/>
  <c r="AF43" i="5"/>
  <c r="AG43" i="5" s="1"/>
  <c r="AF42" i="5"/>
  <c r="AG42" i="5" s="1"/>
  <c r="AF41" i="5"/>
  <c r="AG41" i="5" s="1"/>
  <c r="AF40" i="5"/>
  <c r="AG40" i="5" s="1"/>
  <c r="AF39" i="5"/>
  <c r="AG39" i="5" s="1"/>
  <c r="AF38" i="5"/>
  <c r="AG38" i="5" s="1"/>
  <c r="AF37" i="5"/>
  <c r="AG37" i="5" s="1"/>
  <c r="AF36" i="5"/>
  <c r="AG35" i="5"/>
  <c r="AG34" i="5"/>
  <c r="X65" i="5"/>
  <c r="Y64" i="5"/>
  <c r="X63" i="5"/>
  <c r="X62" i="5"/>
  <c r="X61" i="5"/>
  <c r="X60" i="5"/>
  <c r="X59" i="5"/>
  <c r="X58" i="5"/>
  <c r="Z58" i="5" s="1"/>
  <c r="X57" i="5"/>
  <c r="X56" i="5"/>
  <c r="X55" i="5"/>
  <c r="AC50" i="5"/>
  <c r="AB50" i="5"/>
  <c r="AC49" i="5"/>
  <c r="AB49" i="5"/>
  <c r="Z48" i="5"/>
  <c r="Z47" i="5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Z37" i="5" s="1"/>
  <c r="Y36" i="5"/>
  <c r="Z35" i="5"/>
  <c r="Z34" i="5"/>
  <c r="AB157" i="1" l="1"/>
  <c r="AW157" i="1"/>
  <c r="AX157" i="1" s="1"/>
  <c r="AI98" i="3"/>
  <c r="AJ98" i="3" s="1"/>
  <c r="AU104" i="3"/>
  <c r="Z104" i="3"/>
  <c r="AN104" i="3"/>
  <c r="S104" i="3"/>
  <c r="AG104" i="3"/>
  <c r="AP98" i="3"/>
  <c r="AQ98" i="3" s="1"/>
  <c r="AW98" i="3"/>
  <c r="AX98" i="3" s="1"/>
  <c r="AP157" i="1"/>
  <c r="AQ157" i="1" s="1"/>
  <c r="AU163" i="1"/>
  <c r="AG163" i="1"/>
  <c r="S163" i="1"/>
  <c r="AN163" i="1"/>
  <c r="Z163" i="1"/>
  <c r="U98" i="3"/>
  <c r="V98" i="3"/>
  <c r="U157" i="1"/>
  <c r="AC157" i="1"/>
  <c r="V157" i="1"/>
  <c r="AB98" i="3"/>
  <c r="AC98" i="3" s="1"/>
  <c r="AI157" i="1"/>
  <c r="AJ157" i="1" s="1"/>
  <c r="Z29" i="6"/>
  <c r="AB26" i="4"/>
  <c r="AC26" i="4" s="1"/>
  <c r="AP25" i="4"/>
  <c r="AQ25" i="4" s="1"/>
  <c r="AB25" i="1"/>
  <c r="AC25" i="1" s="1"/>
  <c r="AW91" i="1"/>
  <c r="AX91" i="1" s="1"/>
  <c r="AB25" i="2"/>
  <c r="AC25" i="2" s="1"/>
  <c r="AB86" i="2"/>
  <c r="AC86" i="2" s="1"/>
  <c r="AP29" i="4"/>
  <c r="AQ29" i="4" s="1"/>
  <c r="AI26" i="4"/>
  <c r="AJ26" i="4" s="1"/>
  <c r="AW25" i="2"/>
  <c r="AX25" i="2" s="1"/>
  <c r="AW86" i="2"/>
  <c r="AX86" i="2" s="1"/>
  <c r="AN29" i="6"/>
  <c r="AG89" i="2"/>
  <c r="AN28" i="2"/>
  <c r="Z89" i="2"/>
  <c r="AG28" i="2"/>
  <c r="AU89" i="2"/>
  <c r="S89" i="2"/>
  <c r="Z28" i="2"/>
  <c r="AN89" i="2"/>
  <c r="AU28" i="2"/>
  <c r="S28" i="2"/>
  <c r="AU25" i="5"/>
  <c r="S25" i="5"/>
  <c r="AN25" i="5"/>
  <c r="AG25" i="5"/>
  <c r="Z25" i="5"/>
  <c r="AN28" i="5"/>
  <c r="Z28" i="5"/>
  <c r="AU28" i="5"/>
  <c r="AG28" i="5"/>
  <c r="S28" i="5"/>
  <c r="V91" i="1"/>
  <c r="U91" i="1"/>
  <c r="AI25" i="3"/>
  <c r="AJ25" i="3" s="1"/>
  <c r="AU29" i="5"/>
  <c r="S29" i="5"/>
  <c r="AN29" i="5"/>
  <c r="Z29" i="5"/>
  <c r="AG29" i="5"/>
  <c r="AU97" i="1"/>
  <c r="AN97" i="1"/>
  <c r="AG97" i="1"/>
  <c r="Z97" i="1"/>
  <c r="S97" i="1"/>
  <c r="AU31" i="1"/>
  <c r="AN31" i="1"/>
  <c r="AG31" i="1"/>
  <c r="Z31" i="1"/>
  <c r="S31" i="1"/>
  <c r="U25" i="4"/>
  <c r="V25" i="4"/>
  <c r="AW25" i="4"/>
  <c r="AX25" i="4" s="1"/>
  <c r="AI25" i="1"/>
  <c r="AJ25" i="1" s="1"/>
  <c r="AB91" i="1"/>
  <c r="AC91" i="1" s="1"/>
  <c r="U25" i="2"/>
  <c r="V25" i="2"/>
  <c r="V86" i="2"/>
  <c r="U86" i="2"/>
  <c r="U29" i="4"/>
  <c r="V29" i="4"/>
  <c r="AW29" i="4"/>
  <c r="AX29" i="4" s="1"/>
  <c r="AP25" i="3"/>
  <c r="AQ25" i="3" s="1"/>
  <c r="AP26" i="4"/>
  <c r="AQ26" i="4" s="1"/>
  <c r="S30" i="4"/>
  <c r="AU30" i="4"/>
  <c r="AN30" i="4"/>
  <c r="AG30" i="4"/>
  <c r="Z30" i="4"/>
  <c r="AB25" i="4"/>
  <c r="AC25" i="4" s="1"/>
  <c r="AP25" i="1"/>
  <c r="AQ25" i="1" s="1"/>
  <c r="AI91" i="1"/>
  <c r="AJ91" i="1" s="1"/>
  <c r="AB29" i="4"/>
  <c r="AC29" i="4" s="1"/>
  <c r="U25" i="3"/>
  <c r="V25" i="3"/>
  <c r="AW25" i="3"/>
  <c r="AX25" i="3" s="1"/>
  <c r="AW26" i="4"/>
  <c r="AX26" i="4" s="1"/>
  <c r="AU31" i="3"/>
  <c r="AN31" i="3"/>
  <c r="AG31" i="3"/>
  <c r="S31" i="3"/>
  <c r="Z31" i="3"/>
  <c r="AI25" i="4"/>
  <c r="AJ25" i="4" s="1"/>
  <c r="U25" i="1"/>
  <c r="V25" i="1"/>
  <c r="AW25" i="1"/>
  <c r="AX25" i="1" s="1"/>
  <c r="AP91" i="1"/>
  <c r="AQ91" i="1" s="1"/>
  <c r="AP86" i="2"/>
  <c r="AQ86" i="2" s="1"/>
  <c r="AI25" i="2"/>
  <c r="AJ25" i="2" s="1"/>
  <c r="AI29" i="4"/>
  <c r="AJ29" i="4" s="1"/>
  <c r="AB25" i="3"/>
  <c r="AC25" i="3" s="1"/>
  <c r="V26" i="4"/>
  <c r="U26" i="4"/>
  <c r="AG36" i="5"/>
  <c r="AI35" i="5"/>
  <c r="AQ35" i="5"/>
  <c r="AX35" i="5"/>
  <c r="Z36" i="5"/>
  <c r="AJ34" i="5"/>
  <c r="AI34" i="5"/>
  <c r="AQ34" i="5"/>
  <c r="AW34" i="5"/>
  <c r="AU36" i="5"/>
  <c r="AI23" i="5"/>
  <c r="AJ23" i="5" s="1"/>
  <c r="AN36" i="5"/>
  <c r="AW40" i="5"/>
  <c r="AX40" i="5"/>
  <c r="AW44" i="5"/>
  <c r="AX44" i="5"/>
  <c r="AW48" i="5"/>
  <c r="AX48" i="5"/>
  <c r="AW37" i="5"/>
  <c r="AX37" i="5"/>
  <c r="AW38" i="5"/>
  <c r="AX38" i="5"/>
  <c r="AW42" i="5"/>
  <c r="AX42" i="5"/>
  <c r="AW41" i="5"/>
  <c r="AX41" i="5"/>
  <c r="AW23" i="5"/>
  <c r="AX23" i="5" s="1"/>
  <c r="AW39" i="5"/>
  <c r="AX39" i="5"/>
  <c r="AW43" i="5"/>
  <c r="AX43" i="5"/>
  <c r="AW47" i="5"/>
  <c r="AX47" i="5"/>
  <c r="AW58" i="5"/>
  <c r="AX58" i="5" s="1"/>
  <c r="AW35" i="5"/>
  <c r="AQ38" i="5"/>
  <c r="AP38" i="5"/>
  <c r="AQ42" i="5"/>
  <c r="AP42" i="5"/>
  <c r="AP23" i="5"/>
  <c r="AQ23" i="5" s="1"/>
  <c r="AQ40" i="5"/>
  <c r="AP40" i="5"/>
  <c r="AQ44" i="5"/>
  <c r="AP44" i="5"/>
  <c r="AQ48" i="5"/>
  <c r="AP48" i="5"/>
  <c r="AP58" i="5"/>
  <c r="AQ58" i="5" s="1"/>
  <c r="AQ37" i="5"/>
  <c r="AP37" i="5"/>
  <c r="AQ41" i="5"/>
  <c r="AP41" i="5"/>
  <c r="AQ39" i="5"/>
  <c r="AP39" i="5"/>
  <c r="AQ43" i="5"/>
  <c r="AP43" i="5"/>
  <c r="AQ47" i="5"/>
  <c r="AP47" i="5"/>
  <c r="AP35" i="5"/>
  <c r="AP34" i="5"/>
  <c r="AJ38" i="5"/>
  <c r="AI38" i="5"/>
  <c r="AJ42" i="5"/>
  <c r="AI42" i="5"/>
  <c r="AJ40" i="5"/>
  <c r="AI40" i="5"/>
  <c r="AJ44" i="5"/>
  <c r="AI44" i="5"/>
  <c r="AJ48" i="5"/>
  <c r="AI48" i="5"/>
  <c r="AI58" i="5"/>
  <c r="AJ58" i="5" s="1"/>
  <c r="AJ37" i="5"/>
  <c r="AI37" i="5"/>
  <c r="AJ41" i="5"/>
  <c r="AI41" i="5"/>
  <c r="AJ39" i="5"/>
  <c r="AI39" i="5"/>
  <c r="AJ43" i="5"/>
  <c r="AI43" i="5"/>
  <c r="AJ47" i="5"/>
  <c r="AI47" i="5"/>
  <c r="AJ35" i="5"/>
  <c r="K55" i="5"/>
  <c r="K57" i="5" s="1"/>
  <c r="G55" i="5"/>
  <c r="R44" i="5"/>
  <c r="R43" i="5"/>
  <c r="R42" i="5"/>
  <c r="R41" i="5"/>
  <c r="R40" i="5"/>
  <c r="R39" i="5"/>
  <c r="R38" i="5"/>
  <c r="R37" i="5"/>
  <c r="R36" i="5"/>
  <c r="AS78" i="5"/>
  <c r="AL78" i="5"/>
  <c r="AE78" i="5"/>
  <c r="X78" i="5"/>
  <c r="Q78" i="5"/>
  <c r="Q65" i="5"/>
  <c r="Q63" i="5"/>
  <c r="Q62" i="5"/>
  <c r="Q61" i="5"/>
  <c r="Q60" i="5"/>
  <c r="Q59" i="5"/>
  <c r="Q58" i="5"/>
  <c r="Q57" i="5"/>
  <c r="Q56" i="5"/>
  <c r="Q55" i="5"/>
  <c r="J65" i="5"/>
  <c r="J63" i="5"/>
  <c r="J62" i="5"/>
  <c r="J61" i="5"/>
  <c r="J60" i="5"/>
  <c r="J59" i="5"/>
  <c r="J58" i="5"/>
  <c r="J57" i="5"/>
  <c r="J56" i="5"/>
  <c r="J55" i="5"/>
  <c r="F65" i="5"/>
  <c r="F63" i="5"/>
  <c r="F62" i="5"/>
  <c r="F61" i="5"/>
  <c r="F60" i="5"/>
  <c r="F59" i="5"/>
  <c r="F58" i="5"/>
  <c r="F57" i="5"/>
  <c r="F56" i="5"/>
  <c r="F55" i="5"/>
  <c r="G53" i="4"/>
  <c r="AI104" i="3" l="1"/>
  <c r="AJ104" i="3" s="1"/>
  <c r="AW104" i="3"/>
  <c r="AX104" i="3" s="1"/>
  <c r="AW163" i="1"/>
  <c r="AX163" i="1" s="1"/>
  <c r="U163" i="1"/>
  <c r="V163" i="1"/>
  <c r="AU29" i="6"/>
  <c r="AW29" i="6" s="1"/>
  <c r="AX29" i="6" s="1"/>
  <c r="AI163" i="1"/>
  <c r="U104" i="3"/>
  <c r="V104" i="3"/>
  <c r="AG29" i="6"/>
  <c r="AI29" i="6" s="1"/>
  <c r="AJ29" i="6" s="1"/>
  <c r="AB163" i="1"/>
  <c r="AC163" i="1" s="1"/>
  <c r="AJ163" i="1"/>
  <c r="AP104" i="3"/>
  <c r="AQ104" i="3" s="1"/>
  <c r="S29" i="6"/>
  <c r="AB29" i="6" s="1"/>
  <c r="AC29" i="6" s="1"/>
  <c r="AP163" i="1"/>
  <c r="AQ163" i="1" s="1"/>
  <c r="AB104" i="3"/>
  <c r="AC104" i="3" s="1"/>
  <c r="AB30" i="4"/>
  <c r="AC30" i="4" s="1"/>
  <c r="AB28" i="2"/>
  <c r="AC28" i="2" s="1"/>
  <c r="AB89" i="2"/>
  <c r="AC89" i="2" s="1"/>
  <c r="AP30" i="4"/>
  <c r="AQ30" i="4" s="1"/>
  <c r="AP31" i="1"/>
  <c r="AQ31" i="1" s="1"/>
  <c r="AI97" i="1"/>
  <c r="AJ97" i="1" s="1"/>
  <c r="AW25" i="5"/>
  <c r="AX25" i="5" s="1"/>
  <c r="AB31" i="3"/>
  <c r="AC31" i="3" s="1"/>
  <c r="AW31" i="3"/>
  <c r="AX31" i="3" s="1"/>
  <c r="AP28" i="5"/>
  <c r="AQ28" i="5" s="1"/>
  <c r="AP89" i="2"/>
  <c r="AQ89" i="2" s="1"/>
  <c r="AI28" i="2"/>
  <c r="AJ28" i="2" s="1"/>
  <c r="AP29" i="6"/>
  <c r="AQ29" i="6" s="1"/>
  <c r="U28" i="5"/>
  <c r="V28" i="5"/>
  <c r="V25" i="5"/>
  <c r="U25" i="5"/>
  <c r="AN25" i="6"/>
  <c r="Z25" i="6"/>
  <c r="S25" i="6"/>
  <c r="AU25" i="6"/>
  <c r="AG25" i="6"/>
  <c r="U31" i="3"/>
  <c r="V31" i="3"/>
  <c r="AW30" i="4"/>
  <c r="AX30" i="4" s="1"/>
  <c r="U31" i="1"/>
  <c r="V31" i="1"/>
  <c r="AW31" i="1"/>
  <c r="AX31" i="1" s="1"/>
  <c r="AP97" i="1"/>
  <c r="AQ97" i="1" s="1"/>
  <c r="AB25" i="5"/>
  <c r="AC25" i="5" s="1"/>
  <c r="AU28" i="6"/>
  <c r="AG28" i="6"/>
  <c r="AN28" i="6"/>
  <c r="S28" i="6"/>
  <c r="Z28" i="6"/>
  <c r="AI31" i="3"/>
  <c r="AJ31" i="3" s="1"/>
  <c r="V30" i="4"/>
  <c r="U30" i="4"/>
  <c r="AB31" i="1"/>
  <c r="AC31" i="1" s="1"/>
  <c r="V97" i="1"/>
  <c r="U97" i="1"/>
  <c r="AW97" i="1"/>
  <c r="AX97" i="1" s="1"/>
  <c r="AB29" i="5"/>
  <c r="AC29" i="5" s="1"/>
  <c r="V29" i="5"/>
  <c r="U29" i="5"/>
  <c r="AW28" i="5"/>
  <c r="AX28" i="5" s="1"/>
  <c r="AI25" i="5"/>
  <c r="AJ25" i="5" s="1"/>
  <c r="V28" i="2"/>
  <c r="U28" i="2"/>
  <c r="V89" i="2"/>
  <c r="U89" i="2"/>
  <c r="AP28" i="2"/>
  <c r="AQ28" i="2" s="1"/>
  <c r="V29" i="6"/>
  <c r="U29" i="6"/>
  <c r="AP31" i="3"/>
  <c r="AQ31" i="3" s="1"/>
  <c r="AI30" i="4"/>
  <c r="AJ30" i="4" s="1"/>
  <c r="AI31" i="1"/>
  <c r="AJ31" i="1" s="1"/>
  <c r="AB97" i="1"/>
  <c r="AC97" i="1" s="1"/>
  <c r="AP29" i="5"/>
  <c r="AQ29" i="5" s="1"/>
  <c r="AI29" i="5"/>
  <c r="AJ29" i="5" s="1"/>
  <c r="AW29" i="5"/>
  <c r="AX29" i="5" s="1"/>
  <c r="AI28" i="5"/>
  <c r="AJ28" i="5" s="1"/>
  <c r="AB28" i="5"/>
  <c r="AC28" i="5" s="1"/>
  <c r="AP25" i="5"/>
  <c r="AQ25" i="5" s="1"/>
  <c r="AW28" i="2"/>
  <c r="AX28" i="2" s="1"/>
  <c r="AW89" i="2"/>
  <c r="AX89" i="2" s="1"/>
  <c r="AI89" i="2"/>
  <c r="AJ89" i="2" s="1"/>
  <c r="L57" i="5"/>
  <c r="AL52" i="5"/>
  <c r="X52" i="5"/>
  <c r="AE52" i="5"/>
  <c r="AS52" i="5"/>
  <c r="AL53" i="5"/>
  <c r="X53" i="5"/>
  <c r="AS53" i="5"/>
  <c r="AE53" i="5"/>
  <c r="Y55" i="5"/>
  <c r="Y56" i="5" s="1"/>
  <c r="Z56" i="5" s="1"/>
  <c r="Y46" i="5"/>
  <c r="R55" i="5"/>
  <c r="R57" i="5" s="1"/>
  <c r="S57" i="5" s="1"/>
  <c r="U57" i="5" s="1"/>
  <c r="V57" i="5" s="1"/>
  <c r="R46" i="5"/>
  <c r="AF55" i="5"/>
  <c r="AG55" i="5" s="1"/>
  <c r="AF46" i="5"/>
  <c r="AT55" i="5"/>
  <c r="AT57" i="5" s="1"/>
  <c r="AU57" i="5" s="1"/>
  <c r="AT46" i="5"/>
  <c r="AM55" i="5"/>
  <c r="AM57" i="5" s="1"/>
  <c r="AN57" i="5" s="1"/>
  <c r="AM46" i="5"/>
  <c r="AI36" i="5"/>
  <c r="AJ36" i="5" s="1"/>
  <c r="AP36" i="5"/>
  <c r="AQ36" i="5" s="1"/>
  <c r="AW36" i="5"/>
  <c r="AX36" i="5" s="1"/>
  <c r="K56" i="5"/>
  <c r="AT56" i="5" l="1"/>
  <c r="AU56" i="5" s="1"/>
  <c r="AW28" i="6"/>
  <c r="AX28" i="6" s="1"/>
  <c r="AP28" i="6"/>
  <c r="AQ28" i="6" s="1"/>
  <c r="AB28" i="6"/>
  <c r="AC28" i="6" s="1"/>
  <c r="AU30" i="7"/>
  <c r="AG30" i="7"/>
  <c r="AN30" i="7"/>
  <c r="Z30" i="7"/>
  <c r="S30" i="7"/>
  <c r="AN31" i="7"/>
  <c r="Z31" i="7"/>
  <c r="S31" i="7"/>
  <c r="AU31" i="7"/>
  <c r="AG31" i="7"/>
  <c r="AW25" i="6"/>
  <c r="AX25" i="6" s="1"/>
  <c r="V28" i="6"/>
  <c r="U28" i="6"/>
  <c r="U25" i="6"/>
  <c r="V25" i="6"/>
  <c r="AN27" i="7"/>
  <c r="AU27" i="7"/>
  <c r="Z27" i="7"/>
  <c r="S27" i="7"/>
  <c r="AG27" i="7"/>
  <c r="AI25" i="6"/>
  <c r="AJ25" i="6" s="1"/>
  <c r="AB25" i="6"/>
  <c r="AC25" i="6" s="1"/>
  <c r="AI28" i="6"/>
  <c r="AJ28" i="6" s="1"/>
  <c r="AP25" i="6"/>
  <c r="AQ25" i="6" s="1"/>
  <c r="AN55" i="5"/>
  <c r="AP55" i="5" s="1"/>
  <c r="AW57" i="5"/>
  <c r="AX57" i="5" s="1"/>
  <c r="R56" i="5"/>
  <c r="AU55" i="5"/>
  <c r="AM56" i="5"/>
  <c r="AN56" i="5" s="1"/>
  <c r="Y57" i="5"/>
  <c r="Z57" i="5" s="1"/>
  <c r="AB57" i="5" s="1"/>
  <c r="AC57" i="5" s="1"/>
  <c r="AF56" i="5"/>
  <c r="AG56" i="5" s="1"/>
  <c r="AI56" i="5" s="1"/>
  <c r="AJ56" i="5" s="1"/>
  <c r="Z55" i="5"/>
  <c r="AI55" i="5" s="1"/>
  <c r="AJ55" i="5" s="1"/>
  <c r="AF57" i="5"/>
  <c r="AG57" i="5" s="1"/>
  <c r="AU23" i="4"/>
  <c r="AN23" i="4"/>
  <c r="AG23" i="4"/>
  <c r="Z23" i="4"/>
  <c r="AS68" i="4"/>
  <c r="AT67" i="4"/>
  <c r="AS66" i="4"/>
  <c r="AS65" i="4"/>
  <c r="AS64" i="4"/>
  <c r="AS63" i="4"/>
  <c r="AS62" i="4"/>
  <c r="AS61" i="4"/>
  <c r="AU61" i="4" s="1"/>
  <c r="AS60" i="4"/>
  <c r="AS59" i="4"/>
  <c r="AS58" i="4"/>
  <c r="AX53" i="4"/>
  <c r="AW53" i="4"/>
  <c r="AX52" i="4"/>
  <c r="AW52" i="4"/>
  <c r="AU51" i="4"/>
  <c r="AU50" i="4"/>
  <c r="AT47" i="4"/>
  <c r="AU47" i="4" s="1"/>
  <c r="AT46" i="4"/>
  <c r="AU46" i="4" s="1"/>
  <c r="AT45" i="4"/>
  <c r="AU45" i="4" s="1"/>
  <c r="AT44" i="4"/>
  <c r="AU44" i="4" s="1"/>
  <c r="AT43" i="4"/>
  <c r="AU43" i="4" s="1"/>
  <c r="AT42" i="4"/>
  <c r="AU42" i="4" s="1"/>
  <c r="AT41" i="4"/>
  <c r="AU41" i="4" s="1"/>
  <c r="AT40" i="4"/>
  <c r="AU40" i="4" s="1"/>
  <c r="AT39" i="4"/>
  <c r="AU38" i="4"/>
  <c r="AU37" i="4"/>
  <c r="AU36" i="4"/>
  <c r="AL68" i="4"/>
  <c r="AM67" i="4"/>
  <c r="AL66" i="4"/>
  <c r="AL65" i="4"/>
  <c r="AL64" i="4"/>
  <c r="AL63" i="4"/>
  <c r="AL62" i="4"/>
  <c r="AL61" i="4"/>
  <c r="AN61" i="4" s="1"/>
  <c r="AL60" i="4"/>
  <c r="AL59" i="4"/>
  <c r="AL58" i="4"/>
  <c r="AQ53" i="4"/>
  <c r="AP53" i="4"/>
  <c r="AQ52" i="4"/>
  <c r="AP52" i="4"/>
  <c r="AN51" i="4"/>
  <c r="AN50" i="4"/>
  <c r="AM47" i="4"/>
  <c r="AN47" i="4" s="1"/>
  <c r="AM46" i="4"/>
  <c r="AN46" i="4" s="1"/>
  <c r="AM45" i="4"/>
  <c r="AN45" i="4" s="1"/>
  <c r="AM44" i="4"/>
  <c r="AN44" i="4" s="1"/>
  <c r="AM43" i="4"/>
  <c r="AN43" i="4" s="1"/>
  <c r="AM42" i="4"/>
  <c r="AN42" i="4" s="1"/>
  <c r="AM41" i="4"/>
  <c r="AN41" i="4" s="1"/>
  <c r="AM40" i="4"/>
  <c r="AN40" i="4" s="1"/>
  <c r="AM39" i="4"/>
  <c r="AN38" i="4"/>
  <c r="AN37" i="4"/>
  <c r="AN36" i="4"/>
  <c r="AE68" i="4"/>
  <c r="AF67" i="4"/>
  <c r="AE66" i="4"/>
  <c r="AE65" i="4"/>
  <c r="AE64" i="4"/>
  <c r="AE63" i="4"/>
  <c r="AE62" i="4"/>
  <c r="AE61" i="4"/>
  <c r="AG61" i="4" s="1"/>
  <c r="AE60" i="4"/>
  <c r="AE59" i="4"/>
  <c r="AE58" i="4"/>
  <c r="AJ53" i="4"/>
  <c r="AI53" i="4"/>
  <c r="AJ52" i="4"/>
  <c r="AI52" i="4"/>
  <c r="AG51" i="4"/>
  <c r="AG50" i="4"/>
  <c r="AF47" i="4"/>
  <c r="AG47" i="4" s="1"/>
  <c r="AF46" i="4"/>
  <c r="AG46" i="4" s="1"/>
  <c r="AF45" i="4"/>
  <c r="AG45" i="4" s="1"/>
  <c r="AF44" i="4"/>
  <c r="AG44" i="4" s="1"/>
  <c r="AF43" i="4"/>
  <c r="AG43" i="4" s="1"/>
  <c r="AF42" i="4"/>
  <c r="AG42" i="4" s="1"/>
  <c r="AF41" i="4"/>
  <c r="AG41" i="4" s="1"/>
  <c r="AF40" i="4"/>
  <c r="AG40" i="4" s="1"/>
  <c r="AF39" i="4"/>
  <c r="AG38" i="4"/>
  <c r="AG37" i="4"/>
  <c r="AG36" i="4"/>
  <c r="X68" i="4"/>
  <c r="Y67" i="4"/>
  <c r="X66" i="4"/>
  <c r="X65" i="4"/>
  <c r="X64" i="4"/>
  <c r="X63" i="4"/>
  <c r="X62" i="4"/>
  <c r="X61" i="4"/>
  <c r="Z61" i="4" s="1"/>
  <c r="X60" i="4"/>
  <c r="X59" i="4"/>
  <c r="X58" i="4"/>
  <c r="AC53" i="4"/>
  <c r="AB53" i="4"/>
  <c r="AC52" i="4"/>
  <c r="AB52" i="4"/>
  <c r="Z51" i="4"/>
  <c r="Z50" i="4"/>
  <c r="Y47" i="4"/>
  <c r="Z47" i="4" s="1"/>
  <c r="Y46" i="4"/>
  <c r="Z46" i="4" s="1"/>
  <c r="Y45" i="4"/>
  <c r="Z45" i="4" s="1"/>
  <c r="Y44" i="4"/>
  <c r="Z44" i="4" s="1"/>
  <c r="Y43" i="4"/>
  <c r="Z43" i="4" s="1"/>
  <c r="Y42" i="4"/>
  <c r="Z42" i="4" s="1"/>
  <c r="Y41" i="4"/>
  <c r="Z41" i="4" s="1"/>
  <c r="Y40" i="4"/>
  <c r="Z40" i="4" s="1"/>
  <c r="Y39" i="4"/>
  <c r="Z38" i="4"/>
  <c r="Z37" i="4"/>
  <c r="Z36" i="4"/>
  <c r="R47" i="4"/>
  <c r="R46" i="4"/>
  <c r="R45" i="4"/>
  <c r="R44" i="4"/>
  <c r="R43" i="4"/>
  <c r="R42" i="4"/>
  <c r="R41" i="4"/>
  <c r="R40" i="4"/>
  <c r="R39" i="4"/>
  <c r="K58" i="4"/>
  <c r="Q68" i="4"/>
  <c r="Q66" i="4"/>
  <c r="Q65" i="4"/>
  <c r="Q64" i="4"/>
  <c r="Q63" i="4"/>
  <c r="Q62" i="4"/>
  <c r="Q61" i="4"/>
  <c r="Q60" i="4"/>
  <c r="Q59" i="4"/>
  <c r="Q58" i="4"/>
  <c r="G58" i="4"/>
  <c r="G60" i="4" s="1"/>
  <c r="J68" i="4"/>
  <c r="J66" i="4"/>
  <c r="J65" i="4"/>
  <c r="J64" i="4"/>
  <c r="J63" i="4"/>
  <c r="J62" i="4"/>
  <c r="J61" i="4"/>
  <c r="J60" i="4"/>
  <c r="J59" i="4"/>
  <c r="J58" i="4"/>
  <c r="AS81" i="4"/>
  <c r="AT49" i="4" s="1"/>
  <c r="AL81" i="4"/>
  <c r="AM58" i="4" s="1"/>
  <c r="AE81" i="4"/>
  <c r="AF58" i="4" s="1"/>
  <c r="X81" i="4"/>
  <c r="Y58" i="4" s="1"/>
  <c r="Q81" i="4"/>
  <c r="R49" i="4" s="1"/>
  <c r="K49" i="4"/>
  <c r="G49" i="4"/>
  <c r="AW56" i="5" l="1"/>
  <c r="AX56" i="5" s="1"/>
  <c r="AW31" i="7"/>
  <c r="AX31" i="7" s="1"/>
  <c r="AP27" i="7"/>
  <c r="AQ27" i="7" s="1"/>
  <c r="V30" i="7"/>
  <c r="U30" i="7"/>
  <c r="AN26" i="8"/>
  <c r="Z26" i="8"/>
  <c r="S26" i="8"/>
  <c r="AU26" i="8"/>
  <c r="AG26" i="8"/>
  <c r="V27" i="7"/>
  <c r="U27" i="7"/>
  <c r="V31" i="7"/>
  <c r="U31" i="7"/>
  <c r="AB30" i="7"/>
  <c r="AC30" i="7" s="1"/>
  <c r="AN30" i="8"/>
  <c r="Z30" i="8"/>
  <c r="S30" i="8"/>
  <c r="AG30" i="8"/>
  <c r="AU30" i="8"/>
  <c r="AW30" i="8" s="1"/>
  <c r="AX30" i="8" s="1"/>
  <c r="AG29" i="8"/>
  <c r="AU29" i="8"/>
  <c r="AN29" i="8"/>
  <c r="S29" i="8"/>
  <c r="Z29" i="8"/>
  <c r="AI27" i="7"/>
  <c r="AJ27" i="7" s="1"/>
  <c r="AB27" i="7"/>
  <c r="AC27" i="7" s="1"/>
  <c r="AB31" i="7"/>
  <c r="AC31" i="7" s="1"/>
  <c r="AW30" i="7"/>
  <c r="AX30" i="7" s="1"/>
  <c r="AP30" i="7"/>
  <c r="AQ30" i="7" s="1"/>
  <c r="AW27" i="7"/>
  <c r="AX27" i="7" s="1"/>
  <c r="AI31" i="7"/>
  <c r="AJ31" i="7" s="1"/>
  <c r="AP31" i="7"/>
  <c r="AQ31" i="7" s="1"/>
  <c r="AI30" i="7"/>
  <c r="AJ30" i="7" s="1"/>
  <c r="AW55" i="5"/>
  <c r="AX55" i="5" s="1"/>
  <c r="AQ55" i="5"/>
  <c r="AI57" i="5"/>
  <c r="AJ57" i="5" s="1"/>
  <c r="AP57" i="5"/>
  <c r="AQ57" i="5" s="1"/>
  <c r="AS55" i="4"/>
  <c r="AE55" i="4"/>
  <c r="AL55" i="4"/>
  <c r="X55" i="4"/>
  <c r="AS56" i="4"/>
  <c r="AE56" i="4"/>
  <c r="AL56" i="4"/>
  <c r="X56" i="4"/>
  <c r="AJ37" i="4"/>
  <c r="AP56" i="5"/>
  <c r="AQ56" i="5" s="1"/>
  <c r="AQ36" i="4"/>
  <c r="AX37" i="4"/>
  <c r="AJ36" i="4"/>
  <c r="AQ37" i="4"/>
  <c r="AX40" i="4"/>
  <c r="AW37" i="4"/>
  <c r="AX50" i="4"/>
  <c r="AX44" i="4"/>
  <c r="AP36" i="4"/>
  <c r="AX36" i="4"/>
  <c r="AI36" i="4"/>
  <c r="AI38" i="4"/>
  <c r="AP38" i="4"/>
  <c r="AW36" i="4"/>
  <c r="AW38" i="4"/>
  <c r="AX41" i="4"/>
  <c r="AX45" i="4"/>
  <c r="AX51" i="4"/>
  <c r="G59" i="4"/>
  <c r="AX38" i="4"/>
  <c r="AX42" i="4"/>
  <c r="AX46" i="4"/>
  <c r="AI37" i="4"/>
  <c r="AP37" i="4"/>
  <c r="AX43" i="4"/>
  <c r="AX47" i="4"/>
  <c r="AF49" i="4"/>
  <c r="Y49" i="4"/>
  <c r="AM49" i="4"/>
  <c r="AF59" i="4"/>
  <c r="AG59" i="4" s="1"/>
  <c r="AF60" i="4"/>
  <c r="AG60" i="4" s="1"/>
  <c r="AM59" i="4"/>
  <c r="AN59" i="4" s="1"/>
  <c r="AM60" i="4"/>
  <c r="AN60" i="4" s="1"/>
  <c r="Y59" i="4"/>
  <c r="Z59" i="4" s="1"/>
  <c r="Y60" i="4"/>
  <c r="Z60" i="4" s="1"/>
  <c r="AW61" i="4"/>
  <c r="AX61" i="4" s="1"/>
  <c r="R58" i="4"/>
  <c r="S58" i="4" s="1"/>
  <c r="AT58" i="4"/>
  <c r="L58" i="4"/>
  <c r="Z39" i="4"/>
  <c r="AN39" i="4"/>
  <c r="AG39" i="4"/>
  <c r="AW23" i="4"/>
  <c r="AX23" i="4" s="1"/>
  <c r="AW41" i="4"/>
  <c r="AW43" i="4"/>
  <c r="AW45" i="4"/>
  <c r="AW47" i="4"/>
  <c r="AW51" i="4"/>
  <c r="AU39" i="4"/>
  <c r="AW40" i="4"/>
  <c r="AW42" i="4"/>
  <c r="AW44" i="4"/>
  <c r="AW46" i="4"/>
  <c r="AW50" i="4"/>
  <c r="AQ43" i="4"/>
  <c r="AP43" i="4"/>
  <c r="AQ47" i="4"/>
  <c r="AP47" i="4"/>
  <c r="AQ51" i="4"/>
  <c r="AP51" i="4"/>
  <c r="AQ40" i="4"/>
  <c r="AP40" i="4"/>
  <c r="AP61" i="4"/>
  <c r="AQ61" i="4" s="1"/>
  <c r="AQ45" i="4"/>
  <c r="AP45" i="4"/>
  <c r="AQ44" i="4"/>
  <c r="AP44" i="4"/>
  <c r="AQ41" i="4"/>
  <c r="AP41" i="4"/>
  <c r="AQ42" i="4"/>
  <c r="AP42" i="4"/>
  <c r="AQ46" i="4"/>
  <c r="AP46" i="4"/>
  <c r="AQ50" i="4"/>
  <c r="AP50" i="4"/>
  <c r="AQ38" i="4"/>
  <c r="AN58" i="4"/>
  <c r="AP23" i="4"/>
  <c r="AQ23" i="4" s="1"/>
  <c r="AI42" i="4"/>
  <c r="AJ42" i="4"/>
  <c r="AI41" i="4"/>
  <c r="AJ41" i="4"/>
  <c r="AJ45" i="4"/>
  <c r="AI45" i="4"/>
  <c r="AI46" i="4"/>
  <c r="AJ46" i="4"/>
  <c r="AJ50" i="4"/>
  <c r="AI50" i="4"/>
  <c r="AJ43" i="4"/>
  <c r="AI43" i="4"/>
  <c r="AJ47" i="4"/>
  <c r="AI47" i="4"/>
  <c r="AJ51" i="4"/>
  <c r="AI51" i="4"/>
  <c r="AJ40" i="4"/>
  <c r="AI40" i="4"/>
  <c r="AI44" i="4"/>
  <c r="AJ44" i="4"/>
  <c r="AI61" i="4"/>
  <c r="AJ61" i="4" s="1"/>
  <c r="AI23" i="4"/>
  <c r="AJ23" i="4" s="1"/>
  <c r="AJ38" i="4"/>
  <c r="AG58" i="4"/>
  <c r="Z58" i="4"/>
  <c r="K59" i="4"/>
  <c r="L59" i="4" s="1"/>
  <c r="K60" i="4"/>
  <c r="L60" i="4" s="1"/>
  <c r="AS81" i="3"/>
  <c r="AT55" i="3" s="1"/>
  <c r="AL81" i="3"/>
  <c r="AM55" i="3" s="1"/>
  <c r="AE81" i="3"/>
  <c r="AF55" i="3" s="1"/>
  <c r="AF59" i="3" s="1"/>
  <c r="X81" i="3"/>
  <c r="Y55" i="3" s="1"/>
  <c r="Q81" i="3"/>
  <c r="R55" i="3" s="1"/>
  <c r="R59" i="3" s="1"/>
  <c r="AS69" i="2"/>
  <c r="AT42" i="2" s="1"/>
  <c r="AL69" i="2"/>
  <c r="AM42" i="2" s="1"/>
  <c r="AE69" i="2"/>
  <c r="AF42" i="2" s="1"/>
  <c r="X69" i="2"/>
  <c r="Y42" i="2" s="1"/>
  <c r="Q69" i="2"/>
  <c r="R42" i="2" s="1"/>
  <c r="AS68" i="3"/>
  <c r="AU68" i="3" s="1"/>
  <c r="AS66" i="3"/>
  <c r="AT65" i="3"/>
  <c r="AS65" i="3"/>
  <c r="AT64" i="3"/>
  <c r="AS64" i="3"/>
  <c r="AT63" i="3"/>
  <c r="AS63" i="3"/>
  <c r="AT62" i="3"/>
  <c r="AS62" i="3"/>
  <c r="AS61" i="3"/>
  <c r="AU61" i="3" s="1"/>
  <c r="AS60" i="3"/>
  <c r="AS59" i="3"/>
  <c r="AS58" i="3"/>
  <c r="AL68" i="3"/>
  <c r="AN68" i="3" s="1"/>
  <c r="AL66" i="3"/>
  <c r="AM65" i="3"/>
  <c r="AL65" i="3"/>
  <c r="AM64" i="3"/>
  <c r="AL64" i="3"/>
  <c r="AM63" i="3"/>
  <c r="AL63" i="3"/>
  <c r="AM62" i="3"/>
  <c r="AL62" i="3"/>
  <c r="AL61" i="3"/>
  <c r="AN61" i="3" s="1"/>
  <c r="AL60" i="3"/>
  <c r="AL59" i="3"/>
  <c r="AL58" i="3"/>
  <c r="AE68" i="3"/>
  <c r="AG68" i="3" s="1"/>
  <c r="AE66" i="3"/>
  <c r="AF65" i="3"/>
  <c r="AE65" i="3"/>
  <c r="AF64" i="3"/>
  <c r="AE64" i="3"/>
  <c r="AF63" i="3"/>
  <c r="AE63" i="3"/>
  <c r="AF62" i="3"/>
  <c r="AE62" i="3"/>
  <c r="AE61" i="3"/>
  <c r="AG61" i="3" s="1"/>
  <c r="AE60" i="3"/>
  <c r="AE59" i="3"/>
  <c r="AE58" i="3"/>
  <c r="X68" i="3"/>
  <c r="Z68" i="3" s="1"/>
  <c r="X66" i="3"/>
  <c r="Y65" i="3"/>
  <c r="X65" i="3"/>
  <c r="Y64" i="3"/>
  <c r="X64" i="3"/>
  <c r="Y63" i="3"/>
  <c r="X63" i="3"/>
  <c r="Y62" i="3"/>
  <c r="X62" i="3"/>
  <c r="X61" i="3"/>
  <c r="Z61" i="3" s="1"/>
  <c r="X60" i="3"/>
  <c r="X59" i="3"/>
  <c r="X58" i="3"/>
  <c r="Q68" i="3"/>
  <c r="S68" i="3" s="1"/>
  <c r="Q66" i="3"/>
  <c r="R65" i="3"/>
  <c r="Q65" i="3"/>
  <c r="R64" i="3"/>
  <c r="Q64" i="3"/>
  <c r="R63" i="3"/>
  <c r="Q63" i="3"/>
  <c r="R62" i="3"/>
  <c r="Q62" i="3"/>
  <c r="Q61" i="3"/>
  <c r="S61" i="3" s="1"/>
  <c r="Q60" i="3"/>
  <c r="Q59" i="3"/>
  <c r="Q58" i="3"/>
  <c r="J68" i="3"/>
  <c r="L68" i="3" s="1"/>
  <c r="J66" i="3"/>
  <c r="K65" i="3"/>
  <c r="J65" i="3"/>
  <c r="K64" i="3"/>
  <c r="J64" i="3"/>
  <c r="K63" i="3"/>
  <c r="J63" i="3"/>
  <c r="K62" i="3"/>
  <c r="J62" i="3"/>
  <c r="J61" i="3"/>
  <c r="L61" i="3" s="1"/>
  <c r="J60" i="3"/>
  <c r="J59" i="3"/>
  <c r="J58" i="3"/>
  <c r="K55" i="3"/>
  <c r="L55" i="3" s="1"/>
  <c r="G55" i="3"/>
  <c r="G60" i="3" s="1"/>
  <c r="K49" i="3"/>
  <c r="G49" i="3"/>
  <c r="AU23" i="2"/>
  <c r="AN23" i="2"/>
  <c r="AG23" i="2"/>
  <c r="Z23" i="2"/>
  <c r="S23" i="2"/>
  <c r="AT61" i="2"/>
  <c r="AM61" i="2"/>
  <c r="AF61" i="2"/>
  <c r="Y61" i="2"/>
  <c r="R61" i="2"/>
  <c r="AT60" i="2"/>
  <c r="AM60" i="2"/>
  <c r="AF60" i="2"/>
  <c r="Y60" i="2"/>
  <c r="R60" i="2"/>
  <c r="AU54" i="2"/>
  <c r="AN54" i="2"/>
  <c r="AG54" i="2"/>
  <c r="Z54" i="2"/>
  <c r="AU46" i="2"/>
  <c r="AN46" i="2"/>
  <c r="AG46" i="2"/>
  <c r="Z46" i="2"/>
  <c r="S46" i="2"/>
  <c r="AU45" i="2"/>
  <c r="AN45" i="2"/>
  <c r="AG45" i="2"/>
  <c r="Z45" i="2"/>
  <c r="S45" i="2"/>
  <c r="AU44" i="2"/>
  <c r="AN44" i="2"/>
  <c r="AG44" i="2"/>
  <c r="Z44" i="2"/>
  <c r="S44" i="2"/>
  <c r="AU43" i="2"/>
  <c r="AN43" i="2"/>
  <c r="AG43" i="2"/>
  <c r="Z43" i="2"/>
  <c r="S43" i="2"/>
  <c r="AU40" i="2"/>
  <c r="AN40" i="2"/>
  <c r="AG40" i="2"/>
  <c r="Z40" i="2"/>
  <c r="S40" i="2"/>
  <c r="AU39" i="2"/>
  <c r="AN39" i="2"/>
  <c r="AG39" i="2"/>
  <c r="Z39" i="2"/>
  <c r="S39" i="2"/>
  <c r="AU38" i="2"/>
  <c r="AN38" i="2"/>
  <c r="AG38" i="2"/>
  <c r="Z38" i="2"/>
  <c r="S38" i="2"/>
  <c r="AU37" i="2"/>
  <c r="AN37" i="2"/>
  <c r="AG37" i="2"/>
  <c r="Z37" i="2"/>
  <c r="S37" i="2"/>
  <c r="AU36" i="2"/>
  <c r="AN36" i="2"/>
  <c r="AG36" i="2"/>
  <c r="Z36" i="2"/>
  <c r="S36" i="2"/>
  <c r="AU35" i="2"/>
  <c r="AN35" i="2"/>
  <c r="AG35" i="2"/>
  <c r="Z35" i="2"/>
  <c r="S35" i="2"/>
  <c r="AU34" i="2"/>
  <c r="AN34" i="2"/>
  <c r="AG34" i="2"/>
  <c r="Z34" i="2"/>
  <c r="S34" i="2"/>
  <c r="AU33" i="2"/>
  <c r="AN33" i="2"/>
  <c r="AG33" i="2"/>
  <c r="Z33" i="2"/>
  <c r="S33" i="2"/>
  <c r="AU32" i="2"/>
  <c r="AN32" i="2"/>
  <c r="AG32" i="2"/>
  <c r="Z32" i="2"/>
  <c r="S32" i="2"/>
  <c r="AT47" i="3"/>
  <c r="AT46" i="3"/>
  <c r="AT45" i="3"/>
  <c r="AT44" i="3"/>
  <c r="AT43" i="3"/>
  <c r="AT42" i="3"/>
  <c r="AT41" i="3"/>
  <c r="AT40" i="3"/>
  <c r="AT39" i="3"/>
  <c r="AM47" i="3"/>
  <c r="AM46" i="3"/>
  <c r="AM45" i="3"/>
  <c r="AM44" i="3"/>
  <c r="AM43" i="3"/>
  <c r="AM42" i="3"/>
  <c r="AM41" i="3"/>
  <c r="AM40" i="3"/>
  <c r="AM39" i="3"/>
  <c r="AF47" i="3"/>
  <c r="AF46" i="3"/>
  <c r="AF45" i="3"/>
  <c r="AF44" i="3"/>
  <c r="AF43" i="3"/>
  <c r="AF42" i="3"/>
  <c r="AF41" i="3"/>
  <c r="AF40" i="3"/>
  <c r="AF39" i="3"/>
  <c r="Y47" i="3"/>
  <c r="Y46" i="3"/>
  <c r="Y45" i="3"/>
  <c r="Y44" i="3"/>
  <c r="Y43" i="3"/>
  <c r="Y42" i="3"/>
  <c r="Y41" i="3"/>
  <c r="Y40" i="3"/>
  <c r="Y39" i="3"/>
  <c r="R47" i="3"/>
  <c r="R46" i="3"/>
  <c r="R45" i="3"/>
  <c r="R44" i="3"/>
  <c r="R43" i="3"/>
  <c r="R42" i="3"/>
  <c r="R41" i="3"/>
  <c r="R40" i="3"/>
  <c r="R39" i="3"/>
  <c r="J61" i="2"/>
  <c r="J59" i="2"/>
  <c r="J58" i="2"/>
  <c r="J57" i="2"/>
  <c r="J56" i="2"/>
  <c r="J55" i="2"/>
  <c r="J54" i="2"/>
  <c r="J53" i="2"/>
  <c r="J52" i="2"/>
  <c r="J51" i="2"/>
  <c r="K48" i="2"/>
  <c r="G48" i="2"/>
  <c r="G51" i="2" s="1"/>
  <c r="K42" i="2"/>
  <c r="G42" i="2"/>
  <c r="AU164" i="1" l="1"/>
  <c r="AG164" i="1"/>
  <c r="S164" i="1"/>
  <c r="AN164" i="1"/>
  <c r="Z164" i="1"/>
  <c r="AU105" i="3"/>
  <c r="AG105" i="3"/>
  <c r="Z105" i="3"/>
  <c r="AN105" i="3"/>
  <c r="S105" i="3"/>
  <c r="AC34" i="2"/>
  <c r="AC38" i="2"/>
  <c r="AC44" i="2"/>
  <c r="AP30" i="8"/>
  <c r="AQ30" i="8" s="1"/>
  <c r="AB29" i="8"/>
  <c r="AC29" i="8" s="1"/>
  <c r="AB30" i="8"/>
  <c r="AC30" i="8" s="1"/>
  <c r="AW26" i="8"/>
  <c r="AX26" i="8" s="1"/>
  <c r="AN31" i="8"/>
  <c r="Z31" i="8"/>
  <c r="AG31" i="8"/>
  <c r="AU31" i="8"/>
  <c r="S31" i="8"/>
  <c r="AU31" i="4"/>
  <c r="AN31" i="4"/>
  <c r="AG31" i="4"/>
  <c r="Z31" i="4"/>
  <c r="S31" i="4"/>
  <c r="AI29" i="8"/>
  <c r="AJ29" i="8" s="1"/>
  <c r="AN32" i="7"/>
  <c r="AG32" i="7"/>
  <c r="Z32" i="7"/>
  <c r="S32" i="7"/>
  <c r="AU32" i="7"/>
  <c r="AU32" i="3"/>
  <c r="AN32" i="3"/>
  <c r="AG32" i="3"/>
  <c r="Z32" i="3"/>
  <c r="S32" i="3"/>
  <c r="V29" i="8"/>
  <c r="U29" i="8"/>
  <c r="U26" i="8"/>
  <c r="V26" i="8"/>
  <c r="AN30" i="6"/>
  <c r="Z30" i="6"/>
  <c r="AG30" i="6"/>
  <c r="S30" i="6"/>
  <c r="AU30" i="6"/>
  <c r="AU90" i="2"/>
  <c r="S90" i="2"/>
  <c r="Z29" i="2"/>
  <c r="AN90" i="2"/>
  <c r="AU29" i="2"/>
  <c r="S29" i="2"/>
  <c r="AG90" i="2"/>
  <c r="AN29" i="2"/>
  <c r="Z90" i="2"/>
  <c r="AG29" i="2"/>
  <c r="AP29" i="8"/>
  <c r="AQ29" i="8" s="1"/>
  <c r="AI30" i="8"/>
  <c r="AJ30" i="8" s="1"/>
  <c r="AB26" i="8"/>
  <c r="AC26" i="8" s="1"/>
  <c r="AG30" i="5"/>
  <c r="Z30" i="5"/>
  <c r="S30" i="5"/>
  <c r="AU30" i="5"/>
  <c r="AN30" i="5"/>
  <c r="AU98" i="1"/>
  <c r="AN98" i="1"/>
  <c r="AG98" i="1"/>
  <c r="Z98" i="1"/>
  <c r="S98" i="1"/>
  <c r="AU32" i="1"/>
  <c r="AN32" i="1"/>
  <c r="AG32" i="1"/>
  <c r="Z32" i="1"/>
  <c r="S32" i="1"/>
  <c r="AW29" i="8"/>
  <c r="AX29" i="8" s="1"/>
  <c r="U30" i="8"/>
  <c r="V30" i="8"/>
  <c r="AI26" i="8"/>
  <c r="AJ26" i="8" s="1"/>
  <c r="AP26" i="8"/>
  <c r="AQ26" i="8" s="1"/>
  <c r="AW34" i="2"/>
  <c r="AW38" i="2"/>
  <c r="AW44" i="2"/>
  <c r="AC32" i="2"/>
  <c r="AC36" i="2"/>
  <c r="AC40" i="2"/>
  <c r="AC35" i="2"/>
  <c r="AC39" i="2"/>
  <c r="AC45" i="2"/>
  <c r="AI61" i="3"/>
  <c r="AJ61" i="3" s="1"/>
  <c r="AW61" i="3"/>
  <c r="AX61" i="3" s="1"/>
  <c r="AJ68" i="3"/>
  <c r="AB68" i="3"/>
  <c r="AP68" i="3"/>
  <c r="AX68" i="3"/>
  <c r="AC68" i="3"/>
  <c r="AB61" i="3"/>
  <c r="AC61" i="3" s="1"/>
  <c r="AI68" i="3"/>
  <c r="AQ68" i="3"/>
  <c r="AP61" i="3"/>
  <c r="AQ61" i="3" s="1"/>
  <c r="AW68" i="3"/>
  <c r="AP23" i="2"/>
  <c r="AQ23" i="2" s="1"/>
  <c r="AI32" i="2"/>
  <c r="AQ32" i="2"/>
  <c r="AJ33" i="2"/>
  <c r="AB33" i="2"/>
  <c r="AP35" i="2"/>
  <c r="AX35" i="2"/>
  <c r="AI36" i="2"/>
  <c r="AQ36" i="2"/>
  <c r="AJ37" i="2"/>
  <c r="AB37" i="2"/>
  <c r="AI40" i="2"/>
  <c r="AQ40" i="2"/>
  <c r="AB43" i="2"/>
  <c r="AJ43" i="2"/>
  <c r="AI46" i="2"/>
  <c r="AJ46" i="2" s="1"/>
  <c r="K49" i="2"/>
  <c r="L49" i="2" s="1"/>
  <c r="K53" i="2"/>
  <c r="L53" i="2" s="1"/>
  <c r="AQ33" i="2"/>
  <c r="AI33" i="2"/>
  <c r="AB34" i="2"/>
  <c r="AJ34" i="2"/>
  <c r="AW35" i="2"/>
  <c r="AW39" i="2"/>
  <c r="AX40" i="2"/>
  <c r="AP40" i="2"/>
  <c r="AI43" i="2"/>
  <c r="AQ43" i="2"/>
  <c r="AJ44" i="2"/>
  <c r="AB44" i="2"/>
  <c r="AW45" i="2"/>
  <c r="AP46" i="2"/>
  <c r="AQ46" i="2" s="1"/>
  <c r="AW23" i="2"/>
  <c r="AX23" i="2" s="1"/>
  <c r="AW32" i="2"/>
  <c r="AP33" i="2"/>
  <c r="AX33" i="2"/>
  <c r="AI34" i="2"/>
  <c r="AQ34" i="2"/>
  <c r="AJ35" i="2"/>
  <c r="AB35" i="2"/>
  <c r="AW36" i="2"/>
  <c r="AP37" i="2"/>
  <c r="AX37" i="2"/>
  <c r="AI38" i="2"/>
  <c r="AQ38" i="2"/>
  <c r="AJ39" i="2"/>
  <c r="AB39" i="2"/>
  <c r="AW40" i="2"/>
  <c r="AP43" i="2"/>
  <c r="AX43" i="2"/>
  <c r="AI44" i="2"/>
  <c r="AQ44" i="2"/>
  <c r="AB45" i="2"/>
  <c r="AJ45" i="2"/>
  <c r="AW46" i="2"/>
  <c r="AX46" i="2" s="1"/>
  <c r="AW54" i="2"/>
  <c r="AX54" i="2" s="1"/>
  <c r="AB23" i="2"/>
  <c r="AC23" i="2" s="1"/>
  <c r="AP39" i="2"/>
  <c r="AX39" i="2"/>
  <c r="AX45" i="2"/>
  <c r="AP45" i="2"/>
  <c r="AI54" i="2"/>
  <c r="AJ54" i="2" s="1"/>
  <c r="AX32" i="2"/>
  <c r="AP32" i="2"/>
  <c r="AX36" i="2"/>
  <c r="AP36" i="2"/>
  <c r="AQ37" i="2"/>
  <c r="AI37" i="2"/>
  <c r="AB38" i="2"/>
  <c r="AJ38" i="2"/>
  <c r="AP54" i="2"/>
  <c r="AQ54" i="2" s="1"/>
  <c r="AB32" i="2"/>
  <c r="AJ32" i="2"/>
  <c r="AC33" i="2"/>
  <c r="AW33" i="2"/>
  <c r="AX34" i="2"/>
  <c r="AP34" i="2"/>
  <c r="AQ35" i="2"/>
  <c r="AI35" i="2"/>
  <c r="AB36" i="2"/>
  <c r="AJ36" i="2"/>
  <c r="AC37" i="2"/>
  <c r="AW37" i="2"/>
  <c r="AX38" i="2"/>
  <c r="AP38" i="2"/>
  <c r="AQ39" i="2"/>
  <c r="AI39" i="2"/>
  <c r="AB40" i="2"/>
  <c r="AJ40" i="2"/>
  <c r="AC43" i="2"/>
  <c r="AW43" i="2"/>
  <c r="AP44" i="2"/>
  <c r="AX44" i="2"/>
  <c r="AI45" i="2"/>
  <c r="AQ45" i="2"/>
  <c r="AB46" i="2"/>
  <c r="AC46" i="2" s="1"/>
  <c r="AI23" i="2"/>
  <c r="AJ23" i="2" s="1"/>
  <c r="AS55" i="3"/>
  <c r="AU55" i="3" s="1"/>
  <c r="AE55" i="3"/>
  <c r="AG55" i="3" s="1"/>
  <c r="AL55" i="3"/>
  <c r="AN55" i="3" s="1"/>
  <c r="X55" i="3"/>
  <c r="Z55" i="3" s="1"/>
  <c r="L65" i="3"/>
  <c r="Z64" i="3"/>
  <c r="AL56" i="3"/>
  <c r="X56" i="3"/>
  <c r="AS56" i="3"/>
  <c r="AE56" i="3"/>
  <c r="AN64" i="3"/>
  <c r="AE48" i="2"/>
  <c r="AL48" i="2"/>
  <c r="X48" i="2"/>
  <c r="AS48" i="2"/>
  <c r="AL49" i="2"/>
  <c r="X49" i="2"/>
  <c r="AS49" i="2"/>
  <c r="AE49" i="2"/>
  <c r="K56" i="3"/>
  <c r="L56" i="3" s="1"/>
  <c r="K58" i="3"/>
  <c r="L58" i="3" s="1"/>
  <c r="AG63" i="3"/>
  <c r="K60" i="3"/>
  <c r="L60" i="3" s="1"/>
  <c r="U58" i="4"/>
  <c r="V58" i="4" s="1"/>
  <c r="K59" i="3"/>
  <c r="L59" i="3" s="1"/>
  <c r="S65" i="3"/>
  <c r="AG62" i="3"/>
  <c r="AG64" i="3"/>
  <c r="AI64" i="3" s="1"/>
  <c r="AJ64" i="3" s="1"/>
  <c r="AG66" i="3"/>
  <c r="AU63" i="3"/>
  <c r="AF48" i="2"/>
  <c r="AF53" i="2" s="1"/>
  <c r="AG53" i="2" s="1"/>
  <c r="R49" i="3"/>
  <c r="Y49" i="3"/>
  <c r="AI60" i="4"/>
  <c r="AJ60" i="4" s="1"/>
  <c r="Y48" i="2"/>
  <c r="Y51" i="2" s="1"/>
  <c r="Z51" i="2" s="1"/>
  <c r="AM48" i="2"/>
  <c r="AM52" i="2" s="1"/>
  <c r="AN52" i="2" s="1"/>
  <c r="AF49" i="3"/>
  <c r="AN63" i="3"/>
  <c r="AP63" i="3" s="1"/>
  <c r="AQ63" i="3" s="1"/>
  <c r="AI59" i="4"/>
  <c r="AJ59" i="4" s="1"/>
  <c r="S59" i="3"/>
  <c r="L63" i="3"/>
  <c r="AP60" i="4"/>
  <c r="AQ60" i="4" s="1"/>
  <c r="S62" i="3"/>
  <c r="S64" i="3"/>
  <c r="AU62" i="3"/>
  <c r="AT49" i="3"/>
  <c r="L66" i="3"/>
  <c r="Z65" i="3"/>
  <c r="AT59" i="4"/>
  <c r="AU59" i="4" s="1"/>
  <c r="AT60" i="4"/>
  <c r="AU60" i="4" s="1"/>
  <c r="AW60" i="4" s="1"/>
  <c r="AX60" i="4" s="1"/>
  <c r="AU58" i="4"/>
  <c r="AW58" i="4" s="1"/>
  <c r="AX58" i="4" s="1"/>
  <c r="AN65" i="3"/>
  <c r="AU64" i="3"/>
  <c r="AW64" i="3" s="1"/>
  <c r="AX64" i="3" s="1"/>
  <c r="L62" i="3"/>
  <c r="L64" i="3"/>
  <c r="S63" i="3"/>
  <c r="Z66" i="3"/>
  <c r="AF60" i="3"/>
  <c r="AG60" i="3" s="1"/>
  <c r="AN62" i="3"/>
  <c r="R59" i="4"/>
  <c r="S59" i="4" s="1"/>
  <c r="AP59" i="4"/>
  <c r="AQ59" i="4" s="1"/>
  <c r="U61" i="3"/>
  <c r="V61" i="3" s="1"/>
  <c r="R48" i="2"/>
  <c r="R51" i="2" s="1"/>
  <c r="AG59" i="3"/>
  <c r="S66" i="3"/>
  <c r="Z62" i="3"/>
  <c r="AG65" i="3"/>
  <c r="AU66" i="3"/>
  <c r="R60" i="4"/>
  <c r="S60" i="4" s="1"/>
  <c r="AF56" i="3"/>
  <c r="Z63" i="3"/>
  <c r="AF58" i="3"/>
  <c r="AG58" i="3" s="1"/>
  <c r="AN66" i="3"/>
  <c r="AU65" i="3"/>
  <c r="AI39" i="4"/>
  <c r="AJ39" i="4" s="1"/>
  <c r="AP39" i="4"/>
  <c r="AQ39" i="4" s="1"/>
  <c r="AW39" i="4"/>
  <c r="AX39" i="4" s="1"/>
  <c r="AP58" i="4"/>
  <c r="AQ58" i="4" s="1"/>
  <c r="AI58" i="4"/>
  <c r="AJ58" i="4" s="1"/>
  <c r="AB58" i="4"/>
  <c r="AC58" i="4" s="1"/>
  <c r="Y59" i="3"/>
  <c r="Z59" i="3" s="1"/>
  <c r="Y56" i="3"/>
  <c r="Y60" i="3"/>
  <c r="Z60" i="3" s="1"/>
  <c r="Y58" i="3"/>
  <c r="Z58" i="3" s="1"/>
  <c r="AM60" i="3"/>
  <c r="AN60" i="3" s="1"/>
  <c r="AM58" i="3"/>
  <c r="AN58" i="3" s="1"/>
  <c r="AM59" i="3"/>
  <c r="AN59" i="3" s="1"/>
  <c r="AM56" i="3"/>
  <c r="AT59" i="3"/>
  <c r="AU59" i="3" s="1"/>
  <c r="AT56" i="3"/>
  <c r="AT60" i="3"/>
  <c r="AU60" i="3" s="1"/>
  <c r="AT58" i="3"/>
  <c r="AU58" i="3" s="1"/>
  <c r="AM49" i="3"/>
  <c r="S55" i="3"/>
  <c r="R60" i="3"/>
  <c r="S60" i="3" s="1"/>
  <c r="R58" i="3"/>
  <c r="S58" i="3" s="1"/>
  <c r="R56" i="3"/>
  <c r="S56" i="3" s="1"/>
  <c r="AT48" i="2"/>
  <c r="AT51" i="2" s="1"/>
  <c r="AU51" i="2" s="1"/>
  <c r="V68" i="3"/>
  <c r="U68" i="3"/>
  <c r="K52" i="2"/>
  <c r="L52" i="2" s="1"/>
  <c r="G53" i="2"/>
  <c r="G52" i="2"/>
  <c r="L48" i="2"/>
  <c r="K51" i="2"/>
  <c r="L51" i="2" s="1"/>
  <c r="K47" i="1"/>
  <c r="G47" i="1"/>
  <c r="AS74" i="1"/>
  <c r="AT53" i="1" s="1"/>
  <c r="AT58" i="1" s="1"/>
  <c r="AU58" i="1" s="1"/>
  <c r="AL74" i="1"/>
  <c r="AM53" i="1" s="1"/>
  <c r="AM57" i="1" s="1"/>
  <c r="AE74" i="1"/>
  <c r="AF53" i="1" s="1"/>
  <c r="X74" i="1"/>
  <c r="Y47" i="1" s="1"/>
  <c r="R53" i="1"/>
  <c r="AB63" i="3" l="1"/>
  <c r="AC63" i="3" s="1"/>
  <c r="Y53" i="2"/>
  <c r="Z53" i="2" s="1"/>
  <c r="AB62" i="3"/>
  <c r="AC62" i="3" s="1"/>
  <c r="AW164" i="1"/>
  <c r="AX164" i="1" s="1"/>
  <c r="AB105" i="3"/>
  <c r="AC105" i="3" s="1"/>
  <c r="AB164" i="1"/>
  <c r="AP105" i="3"/>
  <c r="AQ105" i="3" s="1"/>
  <c r="AP164" i="1"/>
  <c r="AQ164" i="1" s="1"/>
  <c r="AI105" i="3"/>
  <c r="AJ105" i="3" s="1"/>
  <c r="U164" i="1"/>
  <c r="AC164" i="1"/>
  <c r="V164" i="1"/>
  <c r="V105" i="3"/>
  <c r="U105" i="3"/>
  <c r="AW105" i="3"/>
  <c r="AX105" i="3" s="1"/>
  <c r="AI164" i="1"/>
  <c r="AJ164" i="1" s="1"/>
  <c r="AW65" i="3"/>
  <c r="AX65" i="3" s="1"/>
  <c r="AI65" i="3"/>
  <c r="AJ65" i="3" s="1"/>
  <c r="AI30" i="6"/>
  <c r="AJ30" i="6" s="1"/>
  <c r="AW29" i="2"/>
  <c r="AX29" i="2" s="1"/>
  <c r="AW90" i="2"/>
  <c r="AX90" i="2" s="1"/>
  <c r="AI32" i="1"/>
  <c r="AJ32" i="1" s="1"/>
  <c r="AB98" i="1"/>
  <c r="AC98" i="1" s="1"/>
  <c r="AI30" i="5"/>
  <c r="AJ30" i="5" s="1"/>
  <c r="AI90" i="2"/>
  <c r="AJ90" i="2" s="1"/>
  <c r="AB29" i="2"/>
  <c r="AC29" i="2" s="1"/>
  <c r="AW32" i="3"/>
  <c r="AX32" i="3" s="1"/>
  <c r="AI32" i="7"/>
  <c r="AJ32" i="7" s="1"/>
  <c r="AB31" i="4"/>
  <c r="AC31" i="4" s="1"/>
  <c r="AP31" i="8"/>
  <c r="AQ31" i="8" s="1"/>
  <c r="AW30" i="5"/>
  <c r="AX30" i="5" s="1"/>
  <c r="AP30" i="5"/>
  <c r="AQ30" i="5" s="1"/>
  <c r="V30" i="6"/>
  <c r="U30" i="6"/>
  <c r="U32" i="3"/>
  <c r="V32" i="3"/>
  <c r="U31" i="8"/>
  <c r="V31" i="8"/>
  <c r="AP32" i="1"/>
  <c r="AQ32" i="1" s="1"/>
  <c r="AI98" i="1"/>
  <c r="AJ98" i="1" s="1"/>
  <c r="AI29" i="2"/>
  <c r="AJ29" i="2" s="1"/>
  <c r="U29" i="2"/>
  <c r="V29" i="2"/>
  <c r="V90" i="2"/>
  <c r="U90" i="2"/>
  <c r="AB32" i="3"/>
  <c r="AC32" i="3" s="1"/>
  <c r="AW32" i="7"/>
  <c r="AX32" i="7" s="1"/>
  <c r="AP32" i="7"/>
  <c r="AQ32" i="7" s="1"/>
  <c r="AI31" i="4"/>
  <c r="AJ31" i="4" s="1"/>
  <c r="AW31" i="8"/>
  <c r="AX31" i="8" s="1"/>
  <c r="U32" i="1"/>
  <c r="V32" i="1"/>
  <c r="AW32" i="1"/>
  <c r="AX32" i="1" s="1"/>
  <c r="AP98" i="1"/>
  <c r="AQ98" i="1" s="1"/>
  <c r="U30" i="5"/>
  <c r="V30" i="5"/>
  <c r="AB90" i="2"/>
  <c r="AC90" i="2" s="1"/>
  <c r="AB30" i="6"/>
  <c r="AC30" i="6" s="1"/>
  <c r="AI32" i="3"/>
  <c r="AJ32" i="3" s="1"/>
  <c r="V32" i="7"/>
  <c r="U32" i="7"/>
  <c r="AW31" i="4"/>
  <c r="AX31" i="4" s="1"/>
  <c r="AP31" i="4"/>
  <c r="AQ31" i="4" s="1"/>
  <c r="AI31" i="8"/>
  <c r="AJ31" i="8" s="1"/>
  <c r="AB32" i="1"/>
  <c r="AC32" i="1" s="1"/>
  <c r="V98" i="1"/>
  <c r="U98" i="1"/>
  <c r="AW98" i="1"/>
  <c r="AX98" i="1" s="1"/>
  <c r="AB30" i="5"/>
  <c r="AC30" i="5" s="1"/>
  <c r="AP29" i="2"/>
  <c r="AQ29" i="2" s="1"/>
  <c r="AP90" i="2"/>
  <c r="AQ90" i="2" s="1"/>
  <c r="AW30" i="6"/>
  <c r="AX30" i="6" s="1"/>
  <c r="AP30" i="6"/>
  <c r="AQ30" i="6" s="1"/>
  <c r="AP32" i="3"/>
  <c r="AQ32" i="3" s="1"/>
  <c r="AB32" i="7"/>
  <c r="AC32" i="7" s="1"/>
  <c r="U31" i="4"/>
  <c r="V31" i="4"/>
  <c r="AB31" i="8"/>
  <c r="AC31" i="8" s="1"/>
  <c r="Y49" i="2"/>
  <c r="Z49" i="2" s="1"/>
  <c r="AP62" i="3"/>
  <c r="AQ62" i="3" s="1"/>
  <c r="AW58" i="3"/>
  <c r="AX58" i="3" s="1"/>
  <c r="AW66" i="3"/>
  <c r="AX66" i="3" s="1"/>
  <c r="AW62" i="3"/>
  <c r="AX62" i="3" s="1"/>
  <c r="AP64" i="3"/>
  <c r="AQ64" i="3" s="1"/>
  <c r="AW59" i="3"/>
  <c r="AX59" i="3" s="1"/>
  <c r="AP60" i="3"/>
  <c r="AQ60" i="3" s="1"/>
  <c r="AB59" i="3"/>
  <c r="AC59" i="3" s="1"/>
  <c r="AI58" i="3"/>
  <c r="AJ58" i="3" s="1"/>
  <c r="AI63" i="3"/>
  <c r="AJ63" i="3" s="1"/>
  <c r="AB66" i="3"/>
  <c r="AC66" i="3" s="1"/>
  <c r="AW63" i="3"/>
  <c r="AX63" i="3" s="1"/>
  <c r="AB58" i="3"/>
  <c r="AC58" i="3" s="1"/>
  <c r="AI59" i="3"/>
  <c r="AJ59" i="3" s="1"/>
  <c r="AI66" i="3"/>
  <c r="AJ66" i="3" s="1"/>
  <c r="AW60" i="3"/>
  <c r="AX60" i="3" s="1"/>
  <c r="AP59" i="3"/>
  <c r="AQ59" i="3" s="1"/>
  <c r="AB60" i="3"/>
  <c r="AC60" i="3" s="1"/>
  <c r="AP65" i="3"/>
  <c r="AQ65" i="3" s="1"/>
  <c r="AB65" i="3"/>
  <c r="AC65" i="3" s="1"/>
  <c r="AB64" i="3"/>
  <c r="AC64" i="3" s="1"/>
  <c r="AP58" i="3"/>
  <c r="AQ58" i="3" s="1"/>
  <c r="AP66" i="3"/>
  <c r="AQ66" i="3" s="1"/>
  <c r="AI60" i="3"/>
  <c r="AJ60" i="3" s="1"/>
  <c r="AI62" i="3"/>
  <c r="AJ62" i="3" s="1"/>
  <c r="AI55" i="3"/>
  <c r="AJ55" i="3" s="1"/>
  <c r="AP55" i="3"/>
  <c r="AQ55" i="3" s="1"/>
  <c r="AW55" i="3"/>
  <c r="AX55" i="3" s="1"/>
  <c r="AB55" i="3"/>
  <c r="AC55" i="3" s="1"/>
  <c r="AI53" i="2"/>
  <c r="AJ53" i="2" s="1"/>
  <c r="U66" i="3"/>
  <c r="V66" i="3" s="1"/>
  <c r="AT47" i="1"/>
  <c r="AG56" i="3"/>
  <c r="Z56" i="3"/>
  <c r="AB56" i="3" s="1"/>
  <c r="AC56" i="3" s="1"/>
  <c r="U65" i="3"/>
  <c r="V65" i="3" s="1"/>
  <c r="AU56" i="3"/>
  <c r="AN56" i="3"/>
  <c r="AG48" i="2"/>
  <c r="AF49" i="2"/>
  <c r="AG49" i="2" s="1"/>
  <c r="AF51" i="2"/>
  <c r="AG51" i="2" s="1"/>
  <c r="AI51" i="2" s="1"/>
  <c r="AJ51" i="2" s="1"/>
  <c r="AM53" i="2"/>
  <c r="AN53" i="2" s="1"/>
  <c r="AP53" i="2" s="1"/>
  <c r="AQ53" i="2" s="1"/>
  <c r="AF52" i="2"/>
  <c r="AG52" i="2" s="1"/>
  <c r="Z48" i="2"/>
  <c r="AN48" i="2"/>
  <c r="AM49" i="2"/>
  <c r="AN49" i="2" s="1"/>
  <c r="AM51" i="2"/>
  <c r="AN51" i="2" s="1"/>
  <c r="Y52" i="2"/>
  <c r="Z52" i="2" s="1"/>
  <c r="U62" i="3"/>
  <c r="V62" i="3" s="1"/>
  <c r="U63" i="3"/>
  <c r="V63" i="3" s="1"/>
  <c r="U60" i="3"/>
  <c r="V60" i="3" s="1"/>
  <c r="AU48" i="2"/>
  <c r="Y53" i="1"/>
  <c r="Y58" i="1" s="1"/>
  <c r="Z58" i="1" s="1"/>
  <c r="S48" i="2"/>
  <c r="U48" i="2" s="1"/>
  <c r="R52" i="2"/>
  <c r="AT49" i="2"/>
  <c r="AU49" i="2" s="1"/>
  <c r="AT53" i="2"/>
  <c r="AU53" i="2" s="1"/>
  <c r="R53" i="2"/>
  <c r="R49" i="2"/>
  <c r="S49" i="2" s="1"/>
  <c r="U49" i="2" s="1"/>
  <c r="AF58" i="1"/>
  <c r="AG58" i="1" s="1"/>
  <c r="AF56" i="1"/>
  <c r="AF54" i="1"/>
  <c r="AF57" i="1"/>
  <c r="AF47" i="1"/>
  <c r="AM47" i="1"/>
  <c r="U64" i="3"/>
  <c r="V64" i="3" s="1"/>
  <c r="U60" i="4"/>
  <c r="V60" i="4" s="1"/>
  <c r="AB60" i="4"/>
  <c r="AC60" i="4" s="1"/>
  <c r="AW59" i="4"/>
  <c r="AX59" i="4" s="1"/>
  <c r="U59" i="4"/>
  <c r="V59" i="4" s="1"/>
  <c r="AB59" i="4"/>
  <c r="AC59" i="4" s="1"/>
  <c r="AT52" i="2"/>
  <c r="AU52" i="2" s="1"/>
  <c r="AW52" i="2" s="1"/>
  <c r="AX52" i="2" s="1"/>
  <c r="AT54" i="1"/>
  <c r="AT56" i="1"/>
  <c r="AT57" i="1"/>
  <c r="AM58" i="1"/>
  <c r="AN58" i="1" s="1"/>
  <c r="AM54" i="1"/>
  <c r="AM56" i="1"/>
  <c r="R58" i="1"/>
  <c r="K53" i="1"/>
  <c r="K58" i="1" s="1"/>
  <c r="G53" i="1"/>
  <c r="R57" i="1"/>
  <c r="R56" i="1"/>
  <c r="Q66" i="1"/>
  <c r="Q65" i="1"/>
  <c r="Q64" i="1"/>
  <c r="Q63" i="1"/>
  <c r="Q62" i="1"/>
  <c r="Q61" i="1"/>
  <c r="Q60" i="1"/>
  <c r="Q59" i="1"/>
  <c r="S59" i="1" s="1"/>
  <c r="Q58" i="1"/>
  <c r="Q57" i="1"/>
  <c r="Q56" i="1"/>
  <c r="J64" i="1"/>
  <c r="J63" i="1"/>
  <c r="J62" i="1"/>
  <c r="J61" i="1"/>
  <c r="J60" i="1"/>
  <c r="J59" i="1"/>
  <c r="J58" i="1"/>
  <c r="J57" i="1"/>
  <c r="J56" i="1"/>
  <c r="G54" i="8"/>
  <c r="F67" i="8"/>
  <c r="F65" i="8"/>
  <c r="F64" i="8"/>
  <c r="F49" i="8" s="1"/>
  <c r="F63" i="8"/>
  <c r="F62" i="8"/>
  <c r="F61" i="8"/>
  <c r="F60" i="8"/>
  <c r="F59" i="8"/>
  <c r="F58" i="8"/>
  <c r="F57" i="8"/>
  <c r="F64" i="7"/>
  <c r="F62" i="7"/>
  <c r="F61" i="7"/>
  <c r="F60" i="7"/>
  <c r="F59" i="7"/>
  <c r="F58" i="7"/>
  <c r="F57" i="7"/>
  <c r="F56" i="7"/>
  <c r="F55" i="7"/>
  <c r="F54" i="7"/>
  <c r="R67" i="8"/>
  <c r="S67" i="8" s="1"/>
  <c r="R66" i="8"/>
  <c r="S50" i="8"/>
  <c r="S23" i="8"/>
  <c r="R63" i="7"/>
  <c r="S57" i="7"/>
  <c r="S24" i="7"/>
  <c r="F65" i="6"/>
  <c r="F63" i="6"/>
  <c r="F62" i="6"/>
  <c r="F61" i="6"/>
  <c r="F60" i="6"/>
  <c r="F59" i="6"/>
  <c r="F58" i="6"/>
  <c r="F57" i="6"/>
  <c r="H57" i="6" s="1"/>
  <c r="F56" i="6"/>
  <c r="F55" i="6"/>
  <c r="F68" i="4"/>
  <c r="F49" i="4" s="1"/>
  <c r="F66" i="4"/>
  <c r="F65" i="4"/>
  <c r="F64" i="4"/>
  <c r="F63" i="4"/>
  <c r="F62" i="4"/>
  <c r="F61" i="4"/>
  <c r="F60" i="4"/>
  <c r="F59" i="4"/>
  <c r="F58" i="4"/>
  <c r="F68" i="3"/>
  <c r="F66" i="3"/>
  <c r="F65" i="3"/>
  <c r="F64" i="3"/>
  <c r="F63" i="3"/>
  <c r="F62" i="3"/>
  <c r="F61" i="3"/>
  <c r="F60" i="3"/>
  <c r="H60" i="3" s="1"/>
  <c r="F59" i="3"/>
  <c r="F58" i="3"/>
  <c r="R64" i="6"/>
  <c r="S58" i="6"/>
  <c r="S44" i="6"/>
  <c r="S43" i="6"/>
  <c r="S42" i="6"/>
  <c r="S41" i="6"/>
  <c r="S40" i="6"/>
  <c r="S39" i="6"/>
  <c r="S38" i="6"/>
  <c r="S37" i="6"/>
  <c r="S36" i="6"/>
  <c r="S35" i="6"/>
  <c r="S34" i="6"/>
  <c r="S23" i="6"/>
  <c r="F46" i="5"/>
  <c r="G57" i="5"/>
  <c r="K57" i="1" l="1"/>
  <c r="AW48" i="2"/>
  <c r="AX48" i="2" s="1"/>
  <c r="AW53" i="2"/>
  <c r="AX53" i="2" s="1"/>
  <c r="AP51" i="2"/>
  <c r="AQ51" i="2" s="1"/>
  <c r="AI56" i="3"/>
  <c r="AJ56" i="3" s="1"/>
  <c r="AP56" i="3"/>
  <c r="AQ56" i="3" s="1"/>
  <c r="AB49" i="2"/>
  <c r="AC49" i="2" s="1"/>
  <c r="V49" i="2"/>
  <c r="AW56" i="3"/>
  <c r="AX56" i="3" s="1"/>
  <c r="AP49" i="2"/>
  <c r="AQ49" i="2" s="1"/>
  <c r="AI52" i="2"/>
  <c r="AJ52" i="2" s="1"/>
  <c r="AI48" i="2"/>
  <c r="AJ48" i="2" s="1"/>
  <c r="AW49" i="2"/>
  <c r="AX49" i="2" s="1"/>
  <c r="AP48" i="2"/>
  <c r="AQ48" i="2" s="1"/>
  <c r="AW51" i="2"/>
  <c r="AX51" i="2" s="1"/>
  <c r="AB48" i="2"/>
  <c r="AC48" i="2" s="1"/>
  <c r="AI49" i="2"/>
  <c r="AJ49" i="2" s="1"/>
  <c r="AP52" i="2"/>
  <c r="AQ52" i="2" s="1"/>
  <c r="AP58" i="1"/>
  <c r="AQ58" i="1" s="1"/>
  <c r="K54" i="1"/>
  <c r="K56" i="1"/>
  <c r="Y54" i="1"/>
  <c r="Y57" i="1"/>
  <c r="AI58" i="1"/>
  <c r="AJ58" i="1" s="1"/>
  <c r="J47" i="1"/>
  <c r="L58" i="1"/>
  <c r="AS53" i="1"/>
  <c r="AE53" i="1"/>
  <c r="AL53" i="1"/>
  <c r="X53" i="1"/>
  <c r="AS54" i="1"/>
  <c r="AE54" i="1"/>
  <c r="AL54" i="1"/>
  <c r="X54" i="1"/>
  <c r="Q47" i="1"/>
  <c r="AW58" i="1"/>
  <c r="AX58" i="1" s="1"/>
  <c r="AC50" i="8"/>
  <c r="AB50" i="8"/>
  <c r="AE49" i="8"/>
  <c r="AG49" i="8" s="1"/>
  <c r="X49" i="8"/>
  <c r="Z49" i="8" s="1"/>
  <c r="AL49" i="8"/>
  <c r="AN49" i="8" s="1"/>
  <c r="AS49" i="8"/>
  <c r="AU49" i="8" s="1"/>
  <c r="G57" i="8"/>
  <c r="G59" i="8"/>
  <c r="AB23" i="8"/>
  <c r="AC23" i="8" s="1"/>
  <c r="G58" i="8"/>
  <c r="AB24" i="7"/>
  <c r="AC24" i="7" s="1"/>
  <c r="AB57" i="7"/>
  <c r="AC57" i="7" s="1"/>
  <c r="AB23" i="6"/>
  <c r="AC23" i="6" s="1"/>
  <c r="AC37" i="6"/>
  <c r="AB37" i="6"/>
  <c r="AB38" i="6"/>
  <c r="AC38" i="6"/>
  <c r="AB42" i="6"/>
  <c r="AC42" i="6"/>
  <c r="AC35" i="6"/>
  <c r="AB35" i="6"/>
  <c r="AB39" i="6"/>
  <c r="AC39" i="6"/>
  <c r="AB43" i="6"/>
  <c r="AC43" i="6"/>
  <c r="AB41" i="6"/>
  <c r="AC41" i="6"/>
  <c r="AC34" i="6"/>
  <c r="AB34" i="6"/>
  <c r="AB36" i="6"/>
  <c r="AC36" i="6" s="1"/>
  <c r="AB40" i="6"/>
  <c r="AC40" i="6"/>
  <c r="AB44" i="6"/>
  <c r="AC44" i="6"/>
  <c r="Y56" i="1"/>
  <c r="F45" i="7"/>
  <c r="Q45" i="7" s="1"/>
  <c r="Q49" i="8"/>
  <c r="S49" i="8" s="1"/>
  <c r="AS46" i="5"/>
  <c r="AU46" i="5" s="1"/>
  <c r="AL46" i="5"/>
  <c r="AN46" i="5" s="1"/>
  <c r="X46" i="5"/>
  <c r="Z46" i="5" s="1"/>
  <c r="AE46" i="5"/>
  <c r="AG46" i="5" s="1"/>
  <c r="AL49" i="4"/>
  <c r="AN49" i="4" s="1"/>
  <c r="AE49" i="4"/>
  <c r="AG49" i="4" s="1"/>
  <c r="X49" i="4"/>
  <c r="Z49" i="4" s="1"/>
  <c r="J49" i="4"/>
  <c r="AS49" i="4"/>
  <c r="AU49" i="4" s="1"/>
  <c r="Q49" i="4"/>
  <c r="L59" i="8"/>
  <c r="AB58" i="6"/>
  <c r="AC58" i="6" s="1"/>
  <c r="AU92" i="1"/>
  <c r="AU26" i="3"/>
  <c r="S46" i="7"/>
  <c r="V48" i="2"/>
  <c r="S47" i="6"/>
  <c r="S51" i="8"/>
  <c r="R54" i="1"/>
  <c r="S47" i="7"/>
  <c r="S48" i="6"/>
  <c r="AG158" i="1" l="1"/>
  <c r="AU158" i="1"/>
  <c r="AG99" i="3"/>
  <c r="AU99" i="3"/>
  <c r="AN99" i="3"/>
  <c r="Z158" i="1"/>
  <c r="AI158" i="1" s="1"/>
  <c r="AJ158" i="1" s="1"/>
  <c r="S99" i="3"/>
  <c r="S158" i="1"/>
  <c r="AN158" i="1"/>
  <c r="Z99" i="3"/>
  <c r="Z26" i="3"/>
  <c r="AU26" i="1"/>
  <c r="AG26" i="1"/>
  <c r="AG92" i="1"/>
  <c r="AN26" i="1"/>
  <c r="AN92" i="1"/>
  <c r="AW92" i="1" s="1"/>
  <c r="AX92" i="1" s="1"/>
  <c r="S26" i="1"/>
  <c r="U26" i="1" s="1"/>
  <c r="Z92" i="1"/>
  <c r="S26" i="3"/>
  <c r="AG26" i="3"/>
  <c r="AN26" i="3"/>
  <c r="Z26" i="1"/>
  <c r="S92" i="1"/>
  <c r="AB47" i="7"/>
  <c r="AC47" i="7"/>
  <c r="AC46" i="7"/>
  <c r="AB46" i="7"/>
  <c r="AC67" i="8"/>
  <c r="AB67" i="8"/>
  <c r="U59" i="8"/>
  <c r="V59" i="8" s="1"/>
  <c r="AI49" i="8"/>
  <c r="AJ49" i="8" s="1"/>
  <c r="AB51" i="8"/>
  <c r="AC51" i="8"/>
  <c r="AW49" i="8"/>
  <c r="AX49" i="8" s="1"/>
  <c r="AP49" i="8"/>
  <c r="AQ49" i="8" s="1"/>
  <c r="AB49" i="8"/>
  <c r="AC49" i="8" s="1"/>
  <c r="AE45" i="7"/>
  <c r="AG45" i="7" s="1"/>
  <c r="X45" i="7"/>
  <c r="Z45" i="7" s="1"/>
  <c r="AS45" i="7"/>
  <c r="AU45" i="7" s="1"/>
  <c r="AL45" i="7"/>
  <c r="AN45" i="7" s="1"/>
  <c r="AC47" i="6"/>
  <c r="AB47" i="6"/>
  <c r="AC48" i="6"/>
  <c r="AB48" i="6"/>
  <c r="AI46" i="5"/>
  <c r="AJ46" i="5" s="1"/>
  <c r="AI49" i="4"/>
  <c r="AJ49" i="4" s="1"/>
  <c r="AW46" i="5"/>
  <c r="AX46" i="5" s="1"/>
  <c r="AW49" i="4"/>
  <c r="AX49" i="4" s="1"/>
  <c r="AP49" i="4"/>
  <c r="AQ49" i="4" s="1"/>
  <c r="AP46" i="5"/>
  <c r="AQ46" i="5" s="1"/>
  <c r="AW158" i="1" l="1"/>
  <c r="AW99" i="3"/>
  <c r="AN165" i="1"/>
  <c r="Z165" i="1"/>
  <c r="AU165" i="1"/>
  <c r="AG165" i="1"/>
  <c r="S165" i="1"/>
  <c r="V158" i="1"/>
  <c r="U158" i="1"/>
  <c r="V99" i="3"/>
  <c r="U99" i="3"/>
  <c r="AG106" i="3"/>
  <c r="AU106" i="3"/>
  <c r="Z106" i="3"/>
  <c r="AN106" i="3"/>
  <c r="S106" i="3"/>
  <c r="AB99" i="3"/>
  <c r="AC99" i="3" s="1"/>
  <c r="AB158" i="1"/>
  <c r="AC158" i="1" s="1"/>
  <c r="AI99" i="3"/>
  <c r="AJ99" i="3" s="1"/>
  <c r="AP158" i="1"/>
  <c r="AX158" i="1"/>
  <c r="AX99" i="3"/>
  <c r="AP99" i="3"/>
  <c r="AQ99" i="3" s="1"/>
  <c r="AQ158" i="1"/>
  <c r="AB26" i="3"/>
  <c r="AC26" i="3" s="1"/>
  <c r="AI26" i="3"/>
  <c r="AJ26" i="3" s="1"/>
  <c r="AP92" i="1"/>
  <c r="AQ92" i="1" s="1"/>
  <c r="U26" i="3"/>
  <c r="AP26" i="1"/>
  <c r="AQ26" i="1" s="1"/>
  <c r="AB26" i="1"/>
  <c r="AC26" i="1" s="1"/>
  <c r="V26" i="1"/>
  <c r="AI92" i="1"/>
  <c r="AJ92" i="1" s="1"/>
  <c r="AW26" i="1"/>
  <c r="AX26" i="1" s="1"/>
  <c r="AP26" i="3"/>
  <c r="AQ26" i="3" s="1"/>
  <c r="V26" i="3"/>
  <c r="AN31" i="5"/>
  <c r="AU31" i="5"/>
  <c r="AG31" i="5"/>
  <c r="S31" i="5"/>
  <c r="Z31" i="5"/>
  <c r="AU99" i="1"/>
  <c r="AN99" i="1"/>
  <c r="AG99" i="1"/>
  <c r="Z99" i="1"/>
  <c r="S99" i="1"/>
  <c r="AU33" i="1"/>
  <c r="AN33" i="1"/>
  <c r="AG33" i="1"/>
  <c r="Z33" i="1"/>
  <c r="S33" i="1"/>
  <c r="AW26" i="3"/>
  <c r="AX26" i="3" s="1"/>
  <c r="AG32" i="8"/>
  <c r="Z32" i="8"/>
  <c r="AU32" i="8"/>
  <c r="S32" i="8"/>
  <c r="AN32" i="8"/>
  <c r="AP32" i="8" s="1"/>
  <c r="AU32" i="4"/>
  <c r="AN32" i="4"/>
  <c r="AG32" i="4"/>
  <c r="Z32" i="4"/>
  <c r="S32" i="4"/>
  <c r="AU33" i="7"/>
  <c r="AG33" i="7"/>
  <c r="S33" i="7"/>
  <c r="AN33" i="7"/>
  <c r="Z33" i="7"/>
  <c r="S33" i="3"/>
  <c r="AU33" i="3"/>
  <c r="AN33" i="3"/>
  <c r="AG33" i="3"/>
  <c r="Z33" i="3"/>
  <c r="V92" i="1"/>
  <c r="U92" i="1"/>
  <c r="AB92" i="1"/>
  <c r="AC92" i="1" s="1"/>
  <c r="AU31" i="6"/>
  <c r="AG31" i="6"/>
  <c r="AN31" i="6"/>
  <c r="Z31" i="6"/>
  <c r="S31" i="6"/>
  <c r="AN91" i="2"/>
  <c r="AU30" i="2"/>
  <c r="S30" i="2"/>
  <c r="AG91" i="2"/>
  <c r="AN30" i="2"/>
  <c r="Z91" i="2"/>
  <c r="AG30" i="2"/>
  <c r="AU91" i="2"/>
  <c r="S91" i="2"/>
  <c r="Z30" i="2"/>
  <c r="AI26" i="1"/>
  <c r="AJ26" i="1" s="1"/>
  <c r="AI45" i="7"/>
  <c r="AJ45" i="7" s="1"/>
  <c r="AP45" i="7"/>
  <c r="AQ45" i="7" s="1"/>
  <c r="AW45" i="7"/>
  <c r="AX45" i="7" s="1"/>
  <c r="AB106" i="3" l="1"/>
  <c r="AC106" i="3" s="1"/>
  <c r="U165" i="1"/>
  <c r="V165" i="1"/>
  <c r="AP165" i="1"/>
  <c r="AQ165" i="1" s="1"/>
  <c r="AN156" i="1"/>
  <c r="Z156" i="1"/>
  <c r="AU156" i="1"/>
  <c r="AG156" i="1"/>
  <c r="S156" i="1"/>
  <c r="AI165" i="1"/>
  <c r="AJ165" i="1" s="1"/>
  <c r="U106" i="3"/>
  <c r="V106" i="3"/>
  <c r="AI106" i="3"/>
  <c r="AJ106" i="3" s="1"/>
  <c r="AW165" i="1"/>
  <c r="AX165" i="1" s="1"/>
  <c r="AN97" i="3"/>
  <c r="Z97" i="3"/>
  <c r="S97" i="3"/>
  <c r="AU97" i="3"/>
  <c r="AG97" i="3"/>
  <c r="AW106" i="3"/>
  <c r="AX106" i="3" s="1"/>
  <c r="AP106" i="3"/>
  <c r="AQ106" i="3" s="1"/>
  <c r="AB165" i="1"/>
  <c r="AC165" i="1" s="1"/>
  <c r="AI91" i="2"/>
  <c r="AJ91" i="2" s="1"/>
  <c r="AW31" i="6"/>
  <c r="AX31" i="6" s="1"/>
  <c r="AI33" i="7"/>
  <c r="AJ33" i="7" s="1"/>
  <c r="AP30" i="2"/>
  <c r="AQ30" i="2" s="1"/>
  <c r="AP91" i="2"/>
  <c r="AQ91" i="2" s="1"/>
  <c r="AI31" i="6"/>
  <c r="AJ31" i="6" s="1"/>
  <c r="AW33" i="3"/>
  <c r="AX33" i="3" s="1"/>
  <c r="AB32" i="4"/>
  <c r="AC32" i="4" s="1"/>
  <c r="AI33" i="1"/>
  <c r="AJ33" i="1" s="1"/>
  <c r="AB99" i="1"/>
  <c r="AC99" i="1" s="1"/>
  <c r="AP31" i="5"/>
  <c r="AQ31" i="5" s="1"/>
  <c r="AI30" i="2"/>
  <c r="AJ30" i="2" s="1"/>
  <c r="AN24" i="5"/>
  <c r="AU24" i="5"/>
  <c r="AG24" i="5"/>
  <c r="S24" i="5"/>
  <c r="Z24" i="5"/>
  <c r="AU90" i="1"/>
  <c r="AN90" i="1"/>
  <c r="AG90" i="1"/>
  <c r="Z90" i="1"/>
  <c r="S90" i="1"/>
  <c r="AU24" i="1"/>
  <c r="AN24" i="1"/>
  <c r="AG24" i="1"/>
  <c r="Z24" i="1"/>
  <c r="S24" i="1"/>
  <c r="V91" i="2"/>
  <c r="U91" i="2"/>
  <c r="U33" i="7"/>
  <c r="V33" i="7"/>
  <c r="AQ32" i="8"/>
  <c r="AI31" i="5"/>
  <c r="AJ31" i="5" s="1"/>
  <c r="AB31" i="5"/>
  <c r="AC31" i="5" s="1"/>
  <c r="AG25" i="8"/>
  <c r="Z25" i="8"/>
  <c r="S25" i="8"/>
  <c r="AU25" i="8"/>
  <c r="AN25" i="8"/>
  <c r="AU24" i="4"/>
  <c r="AN24" i="4"/>
  <c r="AG24" i="4"/>
  <c r="S24" i="4"/>
  <c r="Z24" i="4"/>
  <c r="AW91" i="2"/>
  <c r="AX91" i="2" s="1"/>
  <c r="V31" i="6"/>
  <c r="U31" i="6"/>
  <c r="AI33" i="3"/>
  <c r="AJ33" i="3" s="1"/>
  <c r="AB33" i="3"/>
  <c r="AC33" i="3" s="1"/>
  <c r="U33" i="3"/>
  <c r="V33" i="3"/>
  <c r="AI32" i="4"/>
  <c r="AJ32" i="4" s="1"/>
  <c r="V32" i="8"/>
  <c r="U32" i="8"/>
  <c r="AP33" i="1"/>
  <c r="AQ33" i="1" s="1"/>
  <c r="AI99" i="1"/>
  <c r="AJ99" i="1" s="1"/>
  <c r="U31" i="5"/>
  <c r="V31" i="5"/>
  <c r="AU26" i="7"/>
  <c r="AG26" i="7"/>
  <c r="S26" i="7"/>
  <c r="AN26" i="7"/>
  <c r="Z26" i="7"/>
  <c r="AU24" i="3"/>
  <c r="AN24" i="3"/>
  <c r="AG24" i="3"/>
  <c r="Z24" i="3"/>
  <c r="S24" i="3"/>
  <c r="U30" i="2"/>
  <c r="V30" i="2"/>
  <c r="AB31" i="6"/>
  <c r="AC31" i="6" s="1"/>
  <c r="AB33" i="7"/>
  <c r="AC33" i="7" s="1"/>
  <c r="AP32" i="4"/>
  <c r="AQ32" i="4" s="1"/>
  <c r="AW32" i="8"/>
  <c r="AX32" i="8" s="1"/>
  <c r="U33" i="1"/>
  <c r="V33" i="1"/>
  <c r="AW33" i="1"/>
  <c r="AX33" i="1" s="1"/>
  <c r="AP99" i="1"/>
  <c r="AQ99" i="1" s="1"/>
  <c r="AU24" i="6"/>
  <c r="AG24" i="6"/>
  <c r="S24" i="6"/>
  <c r="AN24" i="6"/>
  <c r="Z24" i="6"/>
  <c r="AG85" i="2"/>
  <c r="AN24" i="2"/>
  <c r="Z85" i="2"/>
  <c r="AG24" i="2"/>
  <c r="AU85" i="2"/>
  <c r="S85" i="2"/>
  <c r="Z24" i="2"/>
  <c r="AN85" i="2"/>
  <c r="AU24" i="2"/>
  <c r="S24" i="2"/>
  <c r="AB30" i="2"/>
  <c r="AC30" i="2" s="1"/>
  <c r="AB91" i="2"/>
  <c r="AC91" i="2" s="1"/>
  <c r="AW30" i="2"/>
  <c r="AX30" i="2" s="1"/>
  <c r="AP31" i="6"/>
  <c r="AQ31" i="6" s="1"/>
  <c r="AP33" i="3"/>
  <c r="AQ33" i="3" s="1"/>
  <c r="AW33" i="7"/>
  <c r="AX33" i="7" s="1"/>
  <c r="AP33" i="7"/>
  <c r="AQ33" i="7" s="1"/>
  <c r="U32" i="4"/>
  <c r="V32" i="4"/>
  <c r="AW32" i="4"/>
  <c r="AX32" i="4" s="1"/>
  <c r="AI32" i="8"/>
  <c r="AJ32" i="8" s="1"/>
  <c r="AB32" i="8"/>
  <c r="AC32" i="8" s="1"/>
  <c r="AB33" i="1"/>
  <c r="AC33" i="1" s="1"/>
  <c r="V99" i="1"/>
  <c r="U99" i="1"/>
  <c r="AW99" i="1"/>
  <c r="AX99" i="1" s="1"/>
  <c r="AW31" i="5"/>
  <c r="AX31" i="5" s="1"/>
  <c r="S166" i="1" l="1"/>
  <c r="AN166" i="1"/>
  <c r="Z166" i="1"/>
  <c r="AU166" i="1"/>
  <c r="AW166" i="1" s="1"/>
  <c r="AX166" i="1" s="1"/>
  <c r="AG166" i="1"/>
  <c r="AI97" i="3"/>
  <c r="AJ97" i="3" s="1"/>
  <c r="AP97" i="3"/>
  <c r="AQ97" i="3" s="1"/>
  <c r="AI156" i="1"/>
  <c r="AJ156" i="1" s="1"/>
  <c r="AW97" i="3"/>
  <c r="AX97" i="3" s="1"/>
  <c r="AW156" i="1"/>
  <c r="AX156" i="1" s="1"/>
  <c r="AN107" i="3"/>
  <c r="S107" i="3"/>
  <c r="AU107" i="3"/>
  <c r="AG107" i="3"/>
  <c r="Z107" i="3"/>
  <c r="U97" i="3"/>
  <c r="V97" i="3"/>
  <c r="AB156" i="1"/>
  <c r="AC156" i="1" s="1"/>
  <c r="AB97" i="3"/>
  <c r="AC97" i="3" s="1"/>
  <c r="U156" i="1"/>
  <c r="V156" i="1"/>
  <c r="AP156" i="1"/>
  <c r="AQ156" i="1" s="1"/>
  <c r="AI24" i="3"/>
  <c r="AJ24" i="3" s="1"/>
  <c r="AP24" i="1"/>
  <c r="AQ24" i="1" s="1"/>
  <c r="AN34" i="7"/>
  <c r="AU34" i="7"/>
  <c r="Z34" i="7"/>
  <c r="AG34" i="7"/>
  <c r="S34" i="7"/>
  <c r="AU34" i="3"/>
  <c r="AN34" i="3"/>
  <c r="AG34" i="3"/>
  <c r="S34" i="3"/>
  <c r="Z34" i="3"/>
  <c r="AB24" i="2"/>
  <c r="AC24" i="2" s="1"/>
  <c r="AB85" i="2"/>
  <c r="AC85" i="2" s="1"/>
  <c r="AP24" i="6"/>
  <c r="AQ24" i="6" s="1"/>
  <c r="AW26" i="7"/>
  <c r="AX26" i="7" s="1"/>
  <c r="AP26" i="7"/>
  <c r="AQ26" i="7" s="1"/>
  <c r="V24" i="4"/>
  <c r="U24" i="4"/>
  <c r="AP25" i="8"/>
  <c r="AQ25" i="8" s="1"/>
  <c r="AI25" i="8"/>
  <c r="AJ25" i="8" s="1"/>
  <c r="AI90" i="1"/>
  <c r="AJ90" i="1" s="1"/>
  <c r="AB24" i="5"/>
  <c r="AC24" i="5" s="1"/>
  <c r="V24" i="5"/>
  <c r="U24" i="5"/>
  <c r="AN32" i="6"/>
  <c r="Z32" i="6"/>
  <c r="S32" i="6"/>
  <c r="AU32" i="6"/>
  <c r="AG32" i="6"/>
  <c r="AG92" i="2"/>
  <c r="AN31" i="2"/>
  <c r="Z92" i="2"/>
  <c r="AG31" i="2"/>
  <c r="AU92" i="2"/>
  <c r="S92" i="2"/>
  <c r="Z31" i="2"/>
  <c r="AN92" i="2"/>
  <c r="AU31" i="2"/>
  <c r="S31" i="2"/>
  <c r="V24" i="2"/>
  <c r="U24" i="2"/>
  <c r="V85" i="2"/>
  <c r="U85" i="2"/>
  <c r="AP24" i="2"/>
  <c r="AQ24" i="2" s="1"/>
  <c r="V24" i="6"/>
  <c r="U24" i="6"/>
  <c r="AP24" i="3"/>
  <c r="AQ24" i="3" s="1"/>
  <c r="V26" i="7"/>
  <c r="U26" i="7"/>
  <c r="AI24" i="4"/>
  <c r="AJ24" i="4" s="1"/>
  <c r="AW25" i="8"/>
  <c r="AX25" i="8" s="1"/>
  <c r="U24" i="1"/>
  <c r="V24" i="1"/>
  <c r="AW24" i="1"/>
  <c r="AX24" i="1" s="1"/>
  <c r="AP90" i="1"/>
  <c r="AQ90" i="1" s="1"/>
  <c r="AU32" i="5"/>
  <c r="S32" i="5"/>
  <c r="AG32" i="5"/>
  <c r="AN32" i="5"/>
  <c r="Z32" i="5"/>
  <c r="AU100" i="1"/>
  <c r="AN100" i="1"/>
  <c r="AG100" i="1"/>
  <c r="Z100" i="1"/>
  <c r="S100" i="1"/>
  <c r="AU34" i="1"/>
  <c r="AN34" i="1"/>
  <c r="AG34" i="1"/>
  <c r="Z34" i="1"/>
  <c r="S34" i="1"/>
  <c r="AW24" i="2"/>
  <c r="AX24" i="2" s="1"/>
  <c r="AW85" i="2"/>
  <c r="AX85" i="2" s="1"/>
  <c r="AI85" i="2"/>
  <c r="AJ85" i="2" s="1"/>
  <c r="U24" i="3"/>
  <c r="V24" i="3"/>
  <c r="AW24" i="3"/>
  <c r="AX24" i="3" s="1"/>
  <c r="AI26" i="7"/>
  <c r="AJ26" i="7" s="1"/>
  <c r="AW24" i="4"/>
  <c r="AX24" i="4" s="1"/>
  <c r="AP24" i="4"/>
  <c r="AQ24" i="4" s="1"/>
  <c r="V25" i="8"/>
  <c r="U25" i="8"/>
  <c r="AB24" i="1"/>
  <c r="AC24" i="1" s="1"/>
  <c r="V90" i="1"/>
  <c r="U90" i="1"/>
  <c r="AW90" i="1"/>
  <c r="AX90" i="1" s="1"/>
  <c r="AW24" i="5"/>
  <c r="AX24" i="5" s="1"/>
  <c r="AN33" i="8"/>
  <c r="Z33" i="8"/>
  <c r="S33" i="8"/>
  <c r="AG33" i="8"/>
  <c r="AU33" i="8"/>
  <c r="AW33" i="8" s="1"/>
  <c r="AX33" i="8" s="1"/>
  <c r="S33" i="4"/>
  <c r="AU33" i="4"/>
  <c r="AN33" i="4"/>
  <c r="AG33" i="4"/>
  <c r="Z33" i="4"/>
  <c r="AB33" i="4" s="1"/>
  <c r="AC33" i="4" s="1"/>
  <c r="AP85" i="2"/>
  <c r="AQ85" i="2" s="1"/>
  <c r="AI24" i="2"/>
  <c r="AJ24" i="2" s="1"/>
  <c r="AI24" i="6"/>
  <c r="AJ24" i="6" s="1"/>
  <c r="AB24" i="6"/>
  <c r="AC24" i="6" s="1"/>
  <c r="AW24" i="6"/>
  <c r="AX24" i="6" s="1"/>
  <c r="AB24" i="3"/>
  <c r="AC24" i="3" s="1"/>
  <c r="AB26" i="7"/>
  <c r="AC26" i="7" s="1"/>
  <c r="AB24" i="4"/>
  <c r="AC24" i="4" s="1"/>
  <c r="AB25" i="8"/>
  <c r="AC25" i="8" s="1"/>
  <c r="AI24" i="1"/>
  <c r="AJ24" i="1" s="1"/>
  <c r="AB90" i="1"/>
  <c r="AC90" i="1" s="1"/>
  <c r="AI24" i="5"/>
  <c r="AJ24" i="5" s="1"/>
  <c r="AP24" i="5"/>
  <c r="AQ24" i="5" s="1"/>
  <c r="R64" i="5"/>
  <c r="S58" i="5"/>
  <c r="S42" i="5"/>
  <c r="S41" i="5"/>
  <c r="S40" i="5"/>
  <c r="S39" i="5"/>
  <c r="S38" i="5"/>
  <c r="S37" i="5"/>
  <c r="S36" i="5"/>
  <c r="S35" i="5"/>
  <c r="S34" i="5"/>
  <c r="S23" i="5"/>
  <c r="G50" i="5"/>
  <c r="K38" i="5"/>
  <c r="K39" i="5"/>
  <c r="K40" i="5"/>
  <c r="K41" i="5"/>
  <c r="K42" i="5"/>
  <c r="K43" i="5"/>
  <c r="K44" i="5"/>
  <c r="K36" i="5"/>
  <c r="AW107" i="3" l="1"/>
  <c r="AX107" i="3" s="1"/>
  <c r="AI107" i="3"/>
  <c r="AJ107" i="3" s="1"/>
  <c r="AI166" i="1"/>
  <c r="AJ166" i="1" s="1"/>
  <c r="U166" i="1"/>
  <c r="V166" i="1"/>
  <c r="U107" i="3"/>
  <c r="V107" i="3"/>
  <c r="AB166" i="1"/>
  <c r="AC166" i="1" s="1"/>
  <c r="AB107" i="3"/>
  <c r="AC107" i="3" s="1"/>
  <c r="AP107" i="3"/>
  <c r="AQ107" i="3" s="1"/>
  <c r="AP166" i="1"/>
  <c r="AQ166" i="1" s="1"/>
  <c r="AP32" i="5"/>
  <c r="AQ32" i="5" s="1"/>
  <c r="AB34" i="3"/>
  <c r="AC34" i="3" s="1"/>
  <c r="AW34" i="7"/>
  <c r="AX34" i="7" s="1"/>
  <c r="AP92" i="2"/>
  <c r="AQ92" i="2" s="1"/>
  <c r="AB32" i="5"/>
  <c r="AC32" i="5" s="1"/>
  <c r="AW32" i="5"/>
  <c r="AX32" i="5" s="1"/>
  <c r="AB31" i="2"/>
  <c r="AC31" i="2" s="1"/>
  <c r="AB92" i="2"/>
  <c r="AC92" i="2" s="1"/>
  <c r="AB34" i="7"/>
  <c r="AC34" i="7" s="1"/>
  <c r="AI34" i="1"/>
  <c r="AJ34" i="1" s="1"/>
  <c r="AB100" i="1"/>
  <c r="AC100" i="1" s="1"/>
  <c r="AP33" i="4"/>
  <c r="AQ33" i="4" s="1"/>
  <c r="AI31" i="2"/>
  <c r="AJ31" i="2" s="1"/>
  <c r="AI34" i="3"/>
  <c r="AJ34" i="3" s="1"/>
  <c r="AI34" i="7"/>
  <c r="AJ34" i="7" s="1"/>
  <c r="AP33" i="8"/>
  <c r="AQ33" i="8" s="1"/>
  <c r="AI33" i="8"/>
  <c r="AJ33" i="8" s="1"/>
  <c r="AP32" i="6"/>
  <c r="AQ32" i="6" s="1"/>
  <c r="AW33" i="4"/>
  <c r="AX33" i="4" s="1"/>
  <c r="U33" i="8"/>
  <c r="V33" i="8"/>
  <c r="AP34" i="1"/>
  <c r="AQ34" i="1" s="1"/>
  <c r="AI100" i="1"/>
  <c r="AJ100" i="1" s="1"/>
  <c r="AW32" i="6"/>
  <c r="AX32" i="6" s="1"/>
  <c r="AP34" i="3"/>
  <c r="AQ34" i="3" s="1"/>
  <c r="U33" i="4"/>
  <c r="V33" i="4"/>
  <c r="AB33" i="8"/>
  <c r="AC33" i="8" s="1"/>
  <c r="V34" i="1"/>
  <c r="U34" i="1"/>
  <c r="AW34" i="1"/>
  <c r="AX34" i="1" s="1"/>
  <c r="AP100" i="1"/>
  <c r="AQ100" i="1" s="1"/>
  <c r="AI32" i="5"/>
  <c r="AJ32" i="5" s="1"/>
  <c r="U31" i="2"/>
  <c r="V31" i="2"/>
  <c r="V92" i="2"/>
  <c r="U92" i="2"/>
  <c r="AP31" i="2"/>
  <c r="AQ31" i="2" s="1"/>
  <c r="V32" i="6"/>
  <c r="U32" i="6"/>
  <c r="AW34" i="3"/>
  <c r="AX34" i="3" s="1"/>
  <c r="AI33" i="4"/>
  <c r="AJ33" i="4" s="1"/>
  <c r="AB34" i="1"/>
  <c r="AC34" i="1" s="1"/>
  <c r="V100" i="1"/>
  <c r="U100" i="1"/>
  <c r="AW100" i="1"/>
  <c r="AX100" i="1" s="1"/>
  <c r="U32" i="5"/>
  <c r="V32" i="5"/>
  <c r="AW31" i="2"/>
  <c r="AX31" i="2" s="1"/>
  <c r="AW92" i="2"/>
  <c r="AX92" i="2" s="1"/>
  <c r="AI92" i="2"/>
  <c r="AJ92" i="2" s="1"/>
  <c r="AI32" i="6"/>
  <c r="AJ32" i="6" s="1"/>
  <c r="AB32" i="6"/>
  <c r="AC32" i="6" s="1"/>
  <c r="U34" i="3"/>
  <c r="V34" i="3"/>
  <c r="V34" i="7"/>
  <c r="U34" i="7"/>
  <c r="AP34" i="7"/>
  <c r="AQ34" i="7" s="1"/>
  <c r="AC34" i="5"/>
  <c r="AB34" i="5"/>
  <c r="AB42" i="5"/>
  <c r="AC42" i="5"/>
  <c r="AB40" i="5"/>
  <c r="AC40" i="5"/>
  <c r="AB38" i="5"/>
  <c r="AC38" i="5"/>
  <c r="AB35" i="5"/>
  <c r="AC35" i="5"/>
  <c r="AC39" i="5"/>
  <c r="AB39" i="5"/>
  <c r="AC37" i="5"/>
  <c r="AB37" i="5"/>
  <c r="AB41" i="5"/>
  <c r="AC41" i="5"/>
  <c r="AB58" i="5"/>
  <c r="AC58" i="5" s="1"/>
  <c r="AB36" i="5"/>
  <c r="AC36" i="5" s="1"/>
  <c r="AB23" i="5"/>
  <c r="AC23" i="5" s="1"/>
  <c r="Q46" i="5"/>
  <c r="S46" i="5" s="1"/>
  <c r="S43" i="5"/>
  <c r="J46" i="5"/>
  <c r="S47" i="5"/>
  <c r="S44" i="5"/>
  <c r="S48" i="5"/>
  <c r="R67" i="4"/>
  <c r="S61" i="4"/>
  <c r="S50" i="4"/>
  <c r="S45" i="4"/>
  <c r="S44" i="4"/>
  <c r="S43" i="4"/>
  <c r="S42" i="4"/>
  <c r="S41" i="4"/>
  <c r="S40" i="4"/>
  <c r="S39" i="4"/>
  <c r="S38" i="4"/>
  <c r="S37" i="4"/>
  <c r="S36" i="4"/>
  <c r="S23" i="4"/>
  <c r="AU53" i="3"/>
  <c r="AN53" i="3"/>
  <c r="AG53" i="3"/>
  <c r="Z53" i="3"/>
  <c r="S53" i="3"/>
  <c r="AU52" i="3"/>
  <c r="AN52" i="3"/>
  <c r="AG52" i="3"/>
  <c r="Z52" i="3"/>
  <c r="S52" i="3"/>
  <c r="AC52" i="3" s="1"/>
  <c r="AG51" i="3"/>
  <c r="S51" i="3"/>
  <c r="S50" i="3"/>
  <c r="Z47" i="3"/>
  <c r="AU46" i="3"/>
  <c r="AG46" i="3"/>
  <c r="S46" i="3"/>
  <c r="AU45" i="3"/>
  <c r="AN45" i="3"/>
  <c r="AG45" i="3"/>
  <c r="Z45" i="3"/>
  <c r="S45" i="3"/>
  <c r="AU44" i="3"/>
  <c r="AN44" i="3"/>
  <c r="AG44" i="3"/>
  <c r="Z44" i="3"/>
  <c r="S44" i="3"/>
  <c r="AU43" i="3"/>
  <c r="AN43" i="3"/>
  <c r="AG43" i="3"/>
  <c r="Z43" i="3"/>
  <c r="S43" i="3"/>
  <c r="AC43" i="3" s="1"/>
  <c r="AU42" i="3"/>
  <c r="AN42" i="3"/>
  <c r="AG42" i="3"/>
  <c r="Z42" i="3"/>
  <c r="S42" i="3"/>
  <c r="AU41" i="3"/>
  <c r="AN41" i="3"/>
  <c r="AG41" i="3"/>
  <c r="Z41" i="3"/>
  <c r="S41" i="3"/>
  <c r="AU40" i="3"/>
  <c r="AN40" i="3"/>
  <c r="AG40" i="3"/>
  <c r="Z40" i="3"/>
  <c r="S40" i="3"/>
  <c r="AU39" i="3"/>
  <c r="AN39" i="3"/>
  <c r="AG39" i="3"/>
  <c r="Z39" i="3"/>
  <c r="S39" i="3"/>
  <c r="AU38" i="3"/>
  <c r="AN38" i="3"/>
  <c r="AG38" i="3"/>
  <c r="Z38" i="3"/>
  <c r="S38" i="3"/>
  <c r="AU37" i="3"/>
  <c r="AN37" i="3"/>
  <c r="AG37" i="3"/>
  <c r="Z37" i="3"/>
  <c r="S37" i="3"/>
  <c r="AU36" i="3"/>
  <c r="AN36" i="3"/>
  <c r="AG36" i="3"/>
  <c r="Z36" i="3"/>
  <c r="S36" i="3"/>
  <c r="AU23" i="3"/>
  <c r="AN23" i="3"/>
  <c r="AG23" i="3"/>
  <c r="Z23" i="3"/>
  <c r="S23" i="3"/>
  <c r="F59" i="2"/>
  <c r="F58" i="2"/>
  <c r="F57" i="2"/>
  <c r="F56" i="2"/>
  <c r="F55" i="2"/>
  <c r="F54" i="2"/>
  <c r="S54" i="2" s="1"/>
  <c r="F53" i="2"/>
  <c r="AW52" i="3" l="1"/>
  <c r="AC41" i="3"/>
  <c r="AC45" i="3"/>
  <c r="AW43" i="3"/>
  <c r="AW39" i="3"/>
  <c r="AX39" i="3" s="1"/>
  <c r="AB52" i="3"/>
  <c r="AJ52" i="3"/>
  <c r="AI52" i="3"/>
  <c r="AQ52" i="3"/>
  <c r="AC40" i="3"/>
  <c r="AC44" i="3"/>
  <c r="AP52" i="3"/>
  <c r="AX52" i="3"/>
  <c r="AX38" i="3"/>
  <c r="AW38" i="3"/>
  <c r="AW36" i="3"/>
  <c r="AX36" i="3"/>
  <c r="AW23" i="3"/>
  <c r="AX23" i="3" s="1"/>
  <c r="AW37" i="3"/>
  <c r="AX37" i="3"/>
  <c r="AQ36" i="3"/>
  <c r="AP36" i="3"/>
  <c r="AQ37" i="3"/>
  <c r="AP37" i="3"/>
  <c r="AQ38" i="3"/>
  <c r="AP38" i="3"/>
  <c r="AJ36" i="3"/>
  <c r="AI36" i="3"/>
  <c r="AI37" i="3"/>
  <c r="AJ37" i="3"/>
  <c r="AI38" i="3"/>
  <c r="AJ38" i="3"/>
  <c r="AB38" i="3"/>
  <c r="AC38" i="3"/>
  <c r="AC37" i="3"/>
  <c r="AB37" i="3"/>
  <c r="AC36" i="3"/>
  <c r="AB36" i="3"/>
  <c r="AX40" i="3"/>
  <c r="AP40" i="3"/>
  <c r="AI41" i="3"/>
  <c r="AQ41" i="3"/>
  <c r="AJ42" i="3"/>
  <c r="AB42" i="3"/>
  <c r="AX44" i="3"/>
  <c r="AP44" i="3"/>
  <c r="AQ45" i="3"/>
  <c r="AI45" i="3"/>
  <c r="AW40" i="3"/>
  <c r="AX41" i="3"/>
  <c r="AP41" i="3"/>
  <c r="AQ42" i="3"/>
  <c r="AI42" i="3"/>
  <c r="AB43" i="3"/>
  <c r="AJ43" i="3"/>
  <c r="AW44" i="3"/>
  <c r="AX45" i="3"/>
  <c r="AP45" i="3"/>
  <c r="AJ40" i="3"/>
  <c r="AB40" i="3"/>
  <c r="AW41" i="3"/>
  <c r="AX42" i="3"/>
  <c r="AP42" i="3"/>
  <c r="AQ43" i="3"/>
  <c r="AI43" i="3"/>
  <c r="AJ44" i="3"/>
  <c r="AB44" i="3"/>
  <c r="AW45" i="3"/>
  <c r="AQ40" i="3"/>
  <c r="AI40" i="3"/>
  <c r="AB41" i="3"/>
  <c r="AJ41" i="3"/>
  <c r="AC42" i="3"/>
  <c r="AW42" i="3"/>
  <c r="AX43" i="3"/>
  <c r="AP43" i="3"/>
  <c r="AQ44" i="3"/>
  <c r="AI44" i="3"/>
  <c r="AB45" i="3"/>
  <c r="AJ45" i="3"/>
  <c r="AB23" i="3"/>
  <c r="AC23" i="3" s="1"/>
  <c r="AB39" i="3"/>
  <c r="AC39" i="3" s="1"/>
  <c r="AI23" i="3"/>
  <c r="AJ23" i="3" s="1"/>
  <c r="AI39" i="3"/>
  <c r="AJ39" i="3" s="1"/>
  <c r="AP23" i="3"/>
  <c r="AQ23" i="3" s="1"/>
  <c r="AP39" i="3"/>
  <c r="AQ39" i="3" s="1"/>
  <c r="AW53" i="3"/>
  <c r="AX53" i="3" s="1"/>
  <c r="AP53" i="3"/>
  <c r="AQ53" i="3" s="1"/>
  <c r="AI53" i="3"/>
  <c r="AJ53" i="3" s="1"/>
  <c r="AB53" i="3"/>
  <c r="AC53" i="3" s="1"/>
  <c r="AB54" i="2"/>
  <c r="AC54" i="2" s="1"/>
  <c r="AB43" i="5"/>
  <c r="AC43" i="5"/>
  <c r="AC47" i="5"/>
  <c r="AB47" i="5"/>
  <c r="AB48" i="5"/>
  <c r="AC48" i="5"/>
  <c r="AC44" i="5"/>
  <c r="AB44" i="5"/>
  <c r="AB50" i="4"/>
  <c r="AC50" i="4"/>
  <c r="AC40" i="4"/>
  <c r="AB40" i="4"/>
  <c r="AC37" i="4"/>
  <c r="AB37" i="4"/>
  <c r="AB41" i="4"/>
  <c r="AC41" i="4"/>
  <c r="AB45" i="4"/>
  <c r="AC45" i="4"/>
  <c r="AC36" i="4"/>
  <c r="AB36" i="4"/>
  <c r="AB38" i="4"/>
  <c r="AC38" i="4"/>
  <c r="AB42" i="4"/>
  <c r="AC42" i="4"/>
  <c r="AB44" i="4"/>
  <c r="AC44" i="4"/>
  <c r="AB43" i="4"/>
  <c r="AC43" i="4"/>
  <c r="AB46" i="5"/>
  <c r="AC46" i="5" s="1"/>
  <c r="AB61" i="4"/>
  <c r="AC61" i="4" s="1"/>
  <c r="AB23" i="4"/>
  <c r="AC23" i="4" s="1"/>
  <c r="AB39" i="4"/>
  <c r="AC39" i="4" s="1"/>
  <c r="H53" i="2"/>
  <c r="N53" i="2" s="1"/>
  <c r="O53" i="2" s="1"/>
  <c r="S53" i="2"/>
  <c r="S46" i="4"/>
  <c r="AU50" i="3"/>
  <c r="AN51" i="3"/>
  <c r="AU51" i="3"/>
  <c r="Z46" i="3"/>
  <c r="AN46" i="3"/>
  <c r="AU47" i="3"/>
  <c r="S51" i="4"/>
  <c r="S47" i="4"/>
  <c r="S49" i="4"/>
  <c r="AN47" i="3"/>
  <c r="S47" i="3"/>
  <c r="AC47" i="3" s="1"/>
  <c r="AN50" i="3"/>
  <c r="AG50" i="3"/>
  <c r="AG47" i="3"/>
  <c r="AJ47" i="3" s="1"/>
  <c r="Z50" i="3"/>
  <c r="Z51" i="3"/>
  <c r="AC51" i="3" s="1"/>
  <c r="J66" i="1"/>
  <c r="J65" i="1"/>
  <c r="F65" i="1"/>
  <c r="AE140" i="3" l="1"/>
  <c r="AG140" i="3" s="1"/>
  <c r="AS140" i="3"/>
  <c r="AU140" i="3" s="1"/>
  <c r="J140" i="3"/>
  <c r="L140" i="3" s="1"/>
  <c r="X140" i="3"/>
  <c r="Z140" i="3" s="1"/>
  <c r="F140" i="3"/>
  <c r="H140" i="3" s="1"/>
  <c r="Q140" i="3"/>
  <c r="S140" i="3" s="1"/>
  <c r="AL140" i="3"/>
  <c r="AN140" i="3" s="1"/>
  <c r="AJ50" i="3"/>
  <c r="AB50" i="3"/>
  <c r="AW51" i="3"/>
  <c r="AJ51" i="3"/>
  <c r="AB51" i="3"/>
  <c r="AP50" i="3"/>
  <c r="AX50" i="3"/>
  <c r="AP51" i="3"/>
  <c r="AX51" i="3"/>
  <c r="AQ51" i="3"/>
  <c r="AI50" i="3"/>
  <c r="AQ50" i="3"/>
  <c r="AW50" i="3"/>
  <c r="AI51" i="3"/>
  <c r="AC50" i="3"/>
  <c r="AL121" i="2"/>
  <c r="AN121" i="2" s="1"/>
  <c r="X121" i="2"/>
  <c r="Z121" i="2" s="1"/>
  <c r="J121" i="2"/>
  <c r="L121" i="2" s="1"/>
  <c r="AS121" i="2"/>
  <c r="AU121" i="2" s="1"/>
  <c r="AE121" i="2"/>
  <c r="AG121" i="2" s="1"/>
  <c r="Q121" i="2"/>
  <c r="S121" i="2" s="1"/>
  <c r="F121" i="2"/>
  <c r="H121" i="2" s="1"/>
  <c r="O121" i="2" s="1"/>
  <c r="AX46" i="3"/>
  <c r="AP46" i="3"/>
  <c r="AJ46" i="3"/>
  <c r="AB46" i="3"/>
  <c r="AC46" i="3"/>
  <c r="AI46" i="3"/>
  <c r="AW46" i="3"/>
  <c r="AQ46" i="3"/>
  <c r="AI47" i="3"/>
  <c r="AQ47" i="3"/>
  <c r="AX47" i="3"/>
  <c r="AP47" i="3"/>
  <c r="AW47" i="3"/>
  <c r="AB47" i="3"/>
  <c r="U53" i="2"/>
  <c r="V53" i="2" s="1"/>
  <c r="AB53" i="2"/>
  <c r="AC53" i="2" s="1"/>
  <c r="AE60" i="2"/>
  <c r="AL60" i="2"/>
  <c r="AS60" i="2"/>
  <c r="Q60" i="2"/>
  <c r="X60" i="2"/>
  <c r="AS66" i="8"/>
  <c r="AU66" i="8" s="1"/>
  <c r="AS63" i="7"/>
  <c r="AU63" i="7" s="1"/>
  <c r="AL66" i="8"/>
  <c r="AL63" i="7"/>
  <c r="AN63" i="7" s="1"/>
  <c r="J66" i="8"/>
  <c r="AE63" i="7"/>
  <c r="AG63" i="7" s="1"/>
  <c r="X63" i="7"/>
  <c r="Z63" i="7" s="1"/>
  <c r="J63" i="7"/>
  <c r="AE66" i="8"/>
  <c r="AG66" i="8" s="1"/>
  <c r="X66" i="8"/>
  <c r="Z66" i="8" s="1"/>
  <c r="Q66" i="8"/>
  <c r="Q63" i="7"/>
  <c r="S63" i="7" s="1"/>
  <c r="AB46" i="4"/>
  <c r="AC46" i="4"/>
  <c r="AC51" i="4"/>
  <c r="AB51" i="4"/>
  <c r="AB47" i="4"/>
  <c r="AC47" i="4"/>
  <c r="AS64" i="6"/>
  <c r="AU64" i="6" s="1"/>
  <c r="X64" i="6"/>
  <c r="Z64" i="6" s="1"/>
  <c r="AL64" i="6"/>
  <c r="AN64" i="6" s="1"/>
  <c r="AE64" i="6"/>
  <c r="AG64" i="6" s="1"/>
  <c r="J64" i="6"/>
  <c r="Q64" i="6"/>
  <c r="S64" i="6" s="1"/>
  <c r="AL64" i="5"/>
  <c r="AN64" i="5" s="1"/>
  <c r="X64" i="5"/>
  <c r="Z64" i="5" s="1"/>
  <c r="AE64" i="5"/>
  <c r="AG64" i="5" s="1"/>
  <c r="AS64" i="5"/>
  <c r="AU64" i="5" s="1"/>
  <c r="Q64" i="5"/>
  <c r="S64" i="5" s="1"/>
  <c r="F64" i="5"/>
  <c r="J64" i="5"/>
  <c r="AS67" i="4"/>
  <c r="AU67" i="4" s="1"/>
  <c r="AE67" i="4"/>
  <c r="AG67" i="4" s="1"/>
  <c r="X67" i="4"/>
  <c r="Z67" i="4" s="1"/>
  <c r="J67" i="4"/>
  <c r="Q67" i="4"/>
  <c r="AL67" i="4"/>
  <c r="AN67" i="4" s="1"/>
  <c r="X67" i="3"/>
  <c r="Z67" i="3" s="1"/>
  <c r="J60" i="2"/>
  <c r="AL67" i="3"/>
  <c r="AN67" i="3" s="1"/>
  <c r="J67" i="3"/>
  <c r="L67" i="3" s="1"/>
  <c r="AS67" i="3"/>
  <c r="AU67" i="3" s="1"/>
  <c r="Q67" i="3"/>
  <c r="S67" i="3" s="1"/>
  <c r="AE67" i="3"/>
  <c r="AG67" i="3" s="1"/>
  <c r="F66" i="8"/>
  <c r="F63" i="7"/>
  <c r="F67" i="3"/>
  <c r="F67" i="4"/>
  <c r="F64" i="6"/>
  <c r="F60" i="2"/>
  <c r="AB49" i="4"/>
  <c r="AC49" i="4" s="1"/>
  <c r="AT66" i="1"/>
  <c r="AU66" i="1" s="1"/>
  <c r="AT65" i="1"/>
  <c r="AU65" i="1" s="1"/>
  <c r="AT64" i="1"/>
  <c r="AT63" i="1"/>
  <c r="AU63" i="1" s="1"/>
  <c r="AU59" i="1"/>
  <c r="AU51" i="1"/>
  <c r="AU50" i="1"/>
  <c r="AU43" i="1"/>
  <c r="AU42" i="1"/>
  <c r="AU41" i="1"/>
  <c r="AU40" i="1"/>
  <c r="AU39" i="1"/>
  <c r="AU38" i="1"/>
  <c r="AU37" i="1"/>
  <c r="AU36" i="1"/>
  <c r="AU23" i="1"/>
  <c r="AM66" i="1"/>
  <c r="AN66" i="1" s="1"/>
  <c r="AM65" i="1"/>
  <c r="AN65" i="1" s="1"/>
  <c r="AM64" i="1"/>
  <c r="AM63" i="1"/>
  <c r="AN59" i="1"/>
  <c r="AN51" i="1"/>
  <c r="AN50" i="1"/>
  <c r="AN43" i="1"/>
  <c r="AN42" i="1"/>
  <c r="AN41" i="1"/>
  <c r="AN40" i="1"/>
  <c r="AN39" i="1"/>
  <c r="AN38" i="1"/>
  <c r="AN37" i="1"/>
  <c r="AN36" i="1"/>
  <c r="AN23" i="1"/>
  <c r="AF66" i="1"/>
  <c r="AG66" i="1" s="1"/>
  <c r="AF65" i="1"/>
  <c r="AG65" i="1" s="1"/>
  <c r="AF64" i="1"/>
  <c r="AF63" i="1"/>
  <c r="AG59" i="1"/>
  <c r="AG51" i="1"/>
  <c r="AG50" i="1"/>
  <c r="AG43" i="1"/>
  <c r="AG42" i="1"/>
  <c r="AG41" i="1"/>
  <c r="AG40" i="1"/>
  <c r="AG39" i="1"/>
  <c r="AG38" i="1"/>
  <c r="AG37" i="1"/>
  <c r="AG36" i="1"/>
  <c r="AG23" i="1"/>
  <c r="Y66" i="1"/>
  <c r="Z66" i="1" s="1"/>
  <c r="Y65" i="1"/>
  <c r="Z65" i="1" s="1"/>
  <c r="Y64" i="1"/>
  <c r="Y63" i="1"/>
  <c r="Z59" i="1"/>
  <c r="Z51" i="1"/>
  <c r="Z50" i="1"/>
  <c r="AJ50" i="1" s="1"/>
  <c r="Z43" i="1"/>
  <c r="Z42" i="1"/>
  <c r="Z41" i="1"/>
  <c r="Z40" i="1"/>
  <c r="Z39" i="1"/>
  <c r="Z38" i="1"/>
  <c r="Z37" i="1"/>
  <c r="Z36" i="1"/>
  <c r="Z23" i="1"/>
  <c r="AX140" i="3" l="1"/>
  <c r="AP140" i="3"/>
  <c r="AC140" i="3"/>
  <c r="U140" i="3"/>
  <c r="AW140" i="3"/>
  <c r="AB140" i="3"/>
  <c r="AJ140" i="3"/>
  <c r="V140" i="3"/>
  <c r="N140" i="3"/>
  <c r="O140" i="3"/>
  <c r="AQ140" i="3"/>
  <c r="AI140" i="3"/>
  <c r="AN161" i="1"/>
  <c r="Z161" i="1"/>
  <c r="AU161" i="1"/>
  <c r="AG161" i="1"/>
  <c r="S161" i="1"/>
  <c r="AG102" i="3"/>
  <c r="S102" i="3"/>
  <c r="AU102" i="3"/>
  <c r="AN102" i="3"/>
  <c r="Z102" i="3"/>
  <c r="AN28" i="8"/>
  <c r="Z28" i="8"/>
  <c r="AU28" i="8"/>
  <c r="AG28" i="8"/>
  <c r="S28" i="8"/>
  <c r="AU28" i="4"/>
  <c r="AN28" i="4"/>
  <c r="AG28" i="4"/>
  <c r="Z28" i="4"/>
  <c r="S28" i="4"/>
  <c r="AN29" i="7"/>
  <c r="Z29" i="7"/>
  <c r="AU29" i="7"/>
  <c r="AG29" i="7"/>
  <c r="S29" i="7"/>
  <c r="AU29" i="3"/>
  <c r="AN29" i="3"/>
  <c r="AG29" i="3"/>
  <c r="Z29" i="3"/>
  <c r="S29" i="3"/>
  <c r="AN27" i="6"/>
  <c r="Z27" i="6"/>
  <c r="AU27" i="6"/>
  <c r="AG27" i="6"/>
  <c r="S27" i="6"/>
  <c r="AN88" i="2"/>
  <c r="AU27" i="2"/>
  <c r="S27" i="2"/>
  <c r="AG88" i="2"/>
  <c r="AN27" i="2"/>
  <c r="Z88" i="2"/>
  <c r="AG27" i="2"/>
  <c r="AU88" i="2"/>
  <c r="S88" i="2"/>
  <c r="Z27" i="2"/>
  <c r="AG27" i="5"/>
  <c r="S27" i="5"/>
  <c r="AN27" i="5"/>
  <c r="Z27" i="5"/>
  <c r="AU27" i="5"/>
  <c r="AU95" i="1"/>
  <c r="AN95" i="1"/>
  <c r="AG95" i="1"/>
  <c r="Z95" i="1"/>
  <c r="S95" i="1"/>
  <c r="AU29" i="1"/>
  <c r="AN29" i="1"/>
  <c r="AG29" i="1"/>
  <c r="Z29" i="1"/>
  <c r="S29" i="1"/>
  <c r="AC67" i="3"/>
  <c r="AQ121" i="2"/>
  <c r="AI121" i="2"/>
  <c r="AX121" i="2"/>
  <c r="AP121" i="2"/>
  <c r="AW121" i="2"/>
  <c r="AW67" i="3"/>
  <c r="V121" i="2"/>
  <c r="N121" i="2"/>
  <c r="AC121" i="2"/>
  <c r="U121" i="2"/>
  <c r="AB121" i="2"/>
  <c r="AJ121" i="2"/>
  <c r="AB67" i="3"/>
  <c r="AJ67" i="3"/>
  <c r="AQ67" i="3"/>
  <c r="AI67" i="3"/>
  <c r="AX67" i="3"/>
  <c r="AP67" i="3"/>
  <c r="AQ63" i="7"/>
  <c r="AW63" i="7"/>
  <c r="AW38" i="1"/>
  <c r="AW51" i="1"/>
  <c r="AX51" i="1" s="1"/>
  <c r="S66" i="8"/>
  <c r="AB66" i="8" s="1"/>
  <c r="AN66" i="8"/>
  <c r="AP66" i="8" s="1"/>
  <c r="AW39" i="1"/>
  <c r="AW43" i="1"/>
  <c r="AP59" i="1"/>
  <c r="AQ59" i="1" s="1"/>
  <c r="AW42" i="1"/>
  <c r="AW50" i="1"/>
  <c r="AJ36" i="1"/>
  <c r="AB59" i="1"/>
  <c r="AC59" i="1" s="1"/>
  <c r="AQ42" i="1"/>
  <c r="AI42" i="1"/>
  <c r="AI63" i="7"/>
  <c r="AJ63" i="7"/>
  <c r="AB63" i="7"/>
  <c r="AJ41" i="1"/>
  <c r="AI39" i="1"/>
  <c r="AQ39" i="1"/>
  <c r="AQ65" i="1"/>
  <c r="AI65" i="1"/>
  <c r="AP41" i="1"/>
  <c r="AX41" i="1"/>
  <c r="AJ38" i="1"/>
  <c r="AJ42" i="1"/>
  <c r="AQ36" i="1"/>
  <c r="AI36" i="1"/>
  <c r="AQ40" i="1"/>
  <c r="AI40" i="1"/>
  <c r="AI59" i="1"/>
  <c r="AJ59" i="1" s="1"/>
  <c r="AQ66" i="1"/>
  <c r="AI66" i="1"/>
  <c r="AX38" i="1"/>
  <c r="AP38" i="1"/>
  <c r="AX42" i="1"/>
  <c r="AP42" i="1"/>
  <c r="AX50" i="1"/>
  <c r="AP50" i="1"/>
  <c r="AW36" i="1"/>
  <c r="AW40" i="1"/>
  <c r="AW59" i="1"/>
  <c r="AX59" i="1" s="1"/>
  <c r="AW65" i="1"/>
  <c r="AI66" i="8"/>
  <c r="AQ66" i="8"/>
  <c r="AJ40" i="1"/>
  <c r="AJ66" i="1"/>
  <c r="AQ38" i="1"/>
  <c r="AI38" i="1"/>
  <c r="AQ50" i="1"/>
  <c r="AI50" i="1"/>
  <c r="AP36" i="1"/>
  <c r="AX36" i="1"/>
  <c r="AP40" i="1"/>
  <c r="AX40" i="1"/>
  <c r="AX66" i="1"/>
  <c r="AP66" i="1"/>
  <c r="AJ37" i="1"/>
  <c r="AI43" i="1"/>
  <c r="AQ43" i="1"/>
  <c r="AI51" i="1"/>
  <c r="AJ51" i="1" s="1"/>
  <c r="AP37" i="1"/>
  <c r="AX37" i="1"/>
  <c r="AJ66" i="8"/>
  <c r="AJ39" i="1"/>
  <c r="AJ43" i="1"/>
  <c r="AJ65" i="1"/>
  <c r="AI37" i="1"/>
  <c r="AQ37" i="1"/>
  <c r="AI41" i="1"/>
  <c r="AQ41" i="1"/>
  <c r="AX39" i="1"/>
  <c r="AP39" i="1"/>
  <c r="AX43" i="1"/>
  <c r="AP43" i="1"/>
  <c r="AP51" i="1"/>
  <c r="AQ51" i="1" s="1"/>
  <c r="AP65" i="1"/>
  <c r="AX65" i="1"/>
  <c r="AW37" i="1"/>
  <c r="AW41" i="1"/>
  <c r="AW66" i="1"/>
  <c r="AC63" i="7"/>
  <c r="AX63" i="7"/>
  <c r="AP63" i="7"/>
  <c r="AI23" i="1"/>
  <c r="AJ23" i="1" s="1"/>
  <c r="AW23" i="1"/>
  <c r="AX23" i="1" s="1"/>
  <c r="AP23" i="1"/>
  <c r="AQ23" i="1" s="1"/>
  <c r="V67" i="3"/>
  <c r="AU64" i="1"/>
  <c r="AI64" i="6"/>
  <c r="AQ64" i="6"/>
  <c r="AQ67" i="4"/>
  <c r="AI67" i="4"/>
  <c r="AX64" i="5"/>
  <c r="AP64" i="5"/>
  <c r="AG64" i="1"/>
  <c r="AW67" i="4"/>
  <c r="AW64" i="5"/>
  <c r="AC64" i="6"/>
  <c r="AJ64" i="6"/>
  <c r="AB64" i="6"/>
  <c r="AJ67" i="4"/>
  <c r="AB64" i="5"/>
  <c r="AJ64" i="5"/>
  <c r="AP67" i="4"/>
  <c r="AX67" i="4"/>
  <c r="AC64" i="5"/>
  <c r="AX64" i="6"/>
  <c r="AP64" i="6"/>
  <c r="Z64" i="1"/>
  <c r="U67" i="3"/>
  <c r="AQ64" i="5"/>
  <c r="AI64" i="5"/>
  <c r="AW64" i="6"/>
  <c r="AN64" i="1"/>
  <c r="AP64" i="1" s="1"/>
  <c r="AQ64" i="1" s="1"/>
  <c r="AG63" i="1"/>
  <c r="AN63" i="1"/>
  <c r="AN49" i="1"/>
  <c r="AG44" i="1"/>
  <c r="AN44" i="1"/>
  <c r="Z45" i="1"/>
  <c r="Z63" i="1"/>
  <c r="AU44" i="1"/>
  <c r="Z49" i="1"/>
  <c r="AU45" i="1"/>
  <c r="AG49" i="1"/>
  <c r="AU49" i="1"/>
  <c r="Z48" i="1"/>
  <c r="Z44" i="1"/>
  <c r="AG45" i="1"/>
  <c r="AG48" i="1"/>
  <c r="AN45" i="1"/>
  <c r="AU48" i="1"/>
  <c r="AN48" i="1"/>
  <c r="AP102" i="3" l="1"/>
  <c r="U161" i="1"/>
  <c r="V161" i="1"/>
  <c r="AP161" i="1"/>
  <c r="AQ161" i="1" s="1"/>
  <c r="Z101" i="3"/>
  <c r="AN101" i="3"/>
  <c r="S101" i="3"/>
  <c r="AU101" i="3"/>
  <c r="AG101" i="3"/>
  <c r="AW102" i="3"/>
  <c r="AX102" i="3" s="1"/>
  <c r="AI161" i="1"/>
  <c r="AJ161" i="1" s="1"/>
  <c r="V102" i="3"/>
  <c r="U102" i="3"/>
  <c r="AW161" i="1"/>
  <c r="AX161" i="1" s="1"/>
  <c r="AU160" i="1"/>
  <c r="AG160" i="1"/>
  <c r="S160" i="1"/>
  <c r="AN160" i="1"/>
  <c r="Z160" i="1"/>
  <c r="AB102" i="3"/>
  <c r="AC102" i="3" s="1"/>
  <c r="AI102" i="3"/>
  <c r="AJ102" i="3" s="1"/>
  <c r="AQ102" i="3"/>
  <c r="AB161" i="1"/>
  <c r="AC161" i="1" s="1"/>
  <c r="AI29" i="1"/>
  <c r="AJ29" i="1" s="1"/>
  <c r="AW29" i="3"/>
  <c r="AX29" i="3" s="1"/>
  <c r="AI28" i="4"/>
  <c r="AJ28" i="4" s="1"/>
  <c r="AP88" i="2"/>
  <c r="AQ88" i="2" s="1"/>
  <c r="AB27" i="6"/>
  <c r="AC27" i="6" s="1"/>
  <c r="AB95" i="1"/>
  <c r="AC95" i="1" s="1"/>
  <c r="AI27" i="5"/>
  <c r="AJ27" i="5" s="1"/>
  <c r="AI27" i="2"/>
  <c r="AJ27" i="2" s="1"/>
  <c r="AB29" i="7"/>
  <c r="AI28" i="8"/>
  <c r="AB27" i="5"/>
  <c r="AC27" i="5" s="1"/>
  <c r="AB88" i="2"/>
  <c r="AC88" i="2" s="1"/>
  <c r="AW27" i="2"/>
  <c r="AX27" i="2" s="1"/>
  <c r="AW27" i="6"/>
  <c r="AX27" i="6" s="1"/>
  <c r="AW28" i="8"/>
  <c r="AX28" i="8" s="1"/>
  <c r="Z26" i="5"/>
  <c r="S26" i="5"/>
  <c r="AU26" i="5"/>
  <c r="AG26" i="5"/>
  <c r="AN26" i="5"/>
  <c r="AU94" i="1"/>
  <c r="AN94" i="1"/>
  <c r="AG94" i="1"/>
  <c r="Z94" i="1"/>
  <c r="S94" i="1"/>
  <c r="AU28" i="1"/>
  <c r="AN28" i="1"/>
  <c r="AG28" i="1"/>
  <c r="Z28" i="1"/>
  <c r="S28" i="1"/>
  <c r="U27" i="2"/>
  <c r="V27" i="2"/>
  <c r="AP27" i="6"/>
  <c r="AQ27" i="6" s="1"/>
  <c r="AI27" i="6"/>
  <c r="AJ27" i="6" s="1"/>
  <c r="U29" i="3"/>
  <c r="V29" i="3"/>
  <c r="AG27" i="8"/>
  <c r="AN27" i="8"/>
  <c r="AU27" i="8"/>
  <c r="Z27" i="8"/>
  <c r="S27" i="8"/>
  <c r="AU27" i="4"/>
  <c r="AN27" i="4"/>
  <c r="AG27" i="4"/>
  <c r="Z27" i="4"/>
  <c r="S27" i="4"/>
  <c r="AP29" i="1"/>
  <c r="AQ29" i="1" s="1"/>
  <c r="AI95" i="1"/>
  <c r="AJ95" i="1" s="1"/>
  <c r="AB27" i="2"/>
  <c r="AC27" i="2" s="1"/>
  <c r="AB29" i="3"/>
  <c r="AC29" i="3" s="1"/>
  <c r="V29" i="7"/>
  <c r="U29" i="7"/>
  <c r="AC29" i="7"/>
  <c r="AW29" i="7"/>
  <c r="AX29" i="7" s="1"/>
  <c r="AP29" i="7"/>
  <c r="AQ29" i="7" s="1"/>
  <c r="AP28" i="4"/>
  <c r="AQ28" i="4" s="1"/>
  <c r="AU28" i="7"/>
  <c r="AG28" i="7"/>
  <c r="S28" i="7"/>
  <c r="Z28" i="7"/>
  <c r="AN28" i="7"/>
  <c r="AU28" i="3"/>
  <c r="AN28" i="3"/>
  <c r="AG28" i="3"/>
  <c r="Z28" i="3"/>
  <c r="S28" i="3"/>
  <c r="V29" i="1"/>
  <c r="U29" i="1"/>
  <c r="AW29" i="1"/>
  <c r="AX29" i="1" s="1"/>
  <c r="AP95" i="1"/>
  <c r="AQ95" i="1" s="1"/>
  <c r="AW27" i="5"/>
  <c r="AX27" i="5" s="1"/>
  <c r="AP27" i="5"/>
  <c r="AQ27" i="5" s="1"/>
  <c r="V88" i="2"/>
  <c r="U88" i="2"/>
  <c r="AP27" i="2"/>
  <c r="AQ27" i="2" s="1"/>
  <c r="AI29" i="3"/>
  <c r="AJ29" i="3" s="1"/>
  <c r="AI29" i="7"/>
  <c r="AJ29" i="7" s="1"/>
  <c r="U28" i="4"/>
  <c r="V28" i="4"/>
  <c r="AW28" i="4"/>
  <c r="AX28" i="4" s="1"/>
  <c r="AB28" i="8"/>
  <c r="AC28" i="8" s="1"/>
  <c r="AJ28" i="8"/>
  <c r="AU26" i="6"/>
  <c r="AG26" i="6"/>
  <c r="Z26" i="6"/>
  <c r="S26" i="6"/>
  <c r="AN26" i="6"/>
  <c r="AU87" i="2"/>
  <c r="S87" i="2"/>
  <c r="Z26" i="2"/>
  <c r="AN87" i="2"/>
  <c r="AU26" i="2"/>
  <c r="S26" i="2"/>
  <c r="AG87" i="2"/>
  <c r="AN26" i="2"/>
  <c r="Z87" i="2"/>
  <c r="AG26" i="2"/>
  <c r="AB29" i="1"/>
  <c r="AC29" i="1" s="1"/>
  <c r="V95" i="1"/>
  <c r="U95" i="1"/>
  <c r="AW95" i="1"/>
  <c r="AX95" i="1" s="1"/>
  <c r="V27" i="5"/>
  <c r="U27" i="5"/>
  <c r="AW88" i="2"/>
  <c r="AX88" i="2" s="1"/>
  <c r="AI88" i="2"/>
  <c r="AJ88" i="2" s="1"/>
  <c r="V27" i="6"/>
  <c r="U27" i="6"/>
  <c r="AP29" i="3"/>
  <c r="AQ29" i="3" s="1"/>
  <c r="AB28" i="4"/>
  <c r="AC28" i="4" s="1"/>
  <c r="U28" i="8"/>
  <c r="V28" i="8"/>
  <c r="AP28" i="8"/>
  <c r="AQ28" i="8" s="1"/>
  <c r="AX66" i="8"/>
  <c r="AW66" i="8"/>
  <c r="AC66" i="8"/>
  <c r="AP63" i="1"/>
  <c r="AQ63" i="1" s="1"/>
  <c r="AJ48" i="1"/>
  <c r="AW49" i="1"/>
  <c r="AJ49" i="1"/>
  <c r="AW48" i="1"/>
  <c r="AI64" i="1"/>
  <c r="AJ64" i="1" s="1"/>
  <c r="AW64" i="1"/>
  <c r="AX64" i="1" s="1"/>
  <c r="AP48" i="1"/>
  <c r="AX48" i="1"/>
  <c r="AI49" i="1"/>
  <c r="AQ49" i="1"/>
  <c r="AP49" i="1"/>
  <c r="AX49" i="1"/>
  <c r="AQ48" i="1"/>
  <c r="AI48" i="1"/>
  <c r="AI63" i="1"/>
  <c r="AJ63" i="1" s="1"/>
  <c r="AW63" i="1"/>
  <c r="AX63" i="1" s="1"/>
  <c r="AX45" i="1"/>
  <c r="AW45" i="1"/>
  <c r="AW44" i="1"/>
  <c r="AX44" i="1"/>
  <c r="AQ45" i="1"/>
  <c r="AP45" i="1"/>
  <c r="AQ44" i="1"/>
  <c r="AP44" i="1"/>
  <c r="AI45" i="1"/>
  <c r="AJ45" i="1"/>
  <c r="AJ44" i="1"/>
  <c r="AI44" i="1"/>
  <c r="AB160" i="1" l="1"/>
  <c r="AC160" i="1" s="1"/>
  <c r="AW160" i="1"/>
  <c r="AX160" i="1" s="1"/>
  <c r="AW101" i="3"/>
  <c r="AX101" i="3" s="1"/>
  <c r="AP160" i="1"/>
  <c r="AQ160" i="1" s="1"/>
  <c r="U101" i="3"/>
  <c r="V101" i="3"/>
  <c r="U160" i="1"/>
  <c r="V160" i="1"/>
  <c r="AP101" i="3"/>
  <c r="AQ101" i="3" s="1"/>
  <c r="AI160" i="1"/>
  <c r="AJ160" i="1" s="1"/>
  <c r="AI101" i="3"/>
  <c r="AJ101" i="3" s="1"/>
  <c r="AB101" i="3"/>
  <c r="AC101" i="3" s="1"/>
  <c r="AP28" i="1"/>
  <c r="AQ28" i="1" s="1"/>
  <c r="AI28" i="7"/>
  <c r="AJ28" i="7" s="1"/>
  <c r="AP26" i="2"/>
  <c r="AQ26" i="2" s="1"/>
  <c r="AP87" i="2"/>
  <c r="AQ87" i="2" s="1"/>
  <c r="AN102" i="2"/>
  <c r="AP26" i="6"/>
  <c r="AQ26" i="6" s="1"/>
  <c r="AW26" i="6"/>
  <c r="AX26" i="6" s="1"/>
  <c r="AP28" i="3"/>
  <c r="AQ28" i="3" s="1"/>
  <c r="U28" i="7"/>
  <c r="V28" i="7"/>
  <c r="AP27" i="4"/>
  <c r="AQ27" i="4" s="1"/>
  <c r="AW27" i="8"/>
  <c r="AX27" i="8" s="1"/>
  <c r="AI94" i="1"/>
  <c r="AJ94" i="1" s="1"/>
  <c r="AI26" i="5"/>
  <c r="AJ26" i="5" s="1"/>
  <c r="AI87" i="2"/>
  <c r="AJ87" i="2" s="1"/>
  <c r="AG102" i="2"/>
  <c r="AB26" i="2"/>
  <c r="AC26" i="2" s="1"/>
  <c r="V26" i="6"/>
  <c r="U26" i="6"/>
  <c r="U28" i="3"/>
  <c r="V28" i="3"/>
  <c r="AW28" i="3"/>
  <c r="AX28" i="3" s="1"/>
  <c r="V27" i="4"/>
  <c r="U27" i="4"/>
  <c r="AW27" i="4"/>
  <c r="AX27" i="4" s="1"/>
  <c r="AP27" i="8"/>
  <c r="AQ27" i="8" s="1"/>
  <c r="U28" i="1"/>
  <c r="V28" i="1"/>
  <c r="AW28" i="1"/>
  <c r="AX28" i="1" s="1"/>
  <c r="AP94" i="1"/>
  <c r="AQ94" i="1" s="1"/>
  <c r="AI26" i="2"/>
  <c r="AJ26" i="2" s="1"/>
  <c r="U26" i="2"/>
  <c r="V26" i="2"/>
  <c r="V87" i="2"/>
  <c r="U87" i="2"/>
  <c r="S102" i="2"/>
  <c r="AI26" i="6"/>
  <c r="AJ26" i="6" s="1"/>
  <c r="AB26" i="6"/>
  <c r="AC26" i="6" s="1"/>
  <c r="AB28" i="3"/>
  <c r="AC28" i="3" s="1"/>
  <c r="AP28" i="7"/>
  <c r="AQ28" i="7" s="1"/>
  <c r="AW28" i="7"/>
  <c r="AX28" i="7" s="1"/>
  <c r="AB27" i="4"/>
  <c r="AC27" i="4" s="1"/>
  <c r="V27" i="8"/>
  <c r="U27" i="8"/>
  <c r="AI27" i="8"/>
  <c r="AJ27" i="8" s="1"/>
  <c r="AB28" i="1"/>
  <c r="AC28" i="1" s="1"/>
  <c r="V94" i="1"/>
  <c r="U94" i="1"/>
  <c r="AW94" i="1"/>
  <c r="AX94" i="1" s="1"/>
  <c r="U26" i="5"/>
  <c r="V26" i="5"/>
  <c r="AB87" i="2"/>
  <c r="AC87" i="2" s="1"/>
  <c r="Z102" i="2"/>
  <c r="AW26" i="2"/>
  <c r="AX26" i="2" s="1"/>
  <c r="AW87" i="2"/>
  <c r="AX87" i="2" s="1"/>
  <c r="AU102" i="2"/>
  <c r="AI28" i="3"/>
  <c r="AJ28" i="3" s="1"/>
  <c r="AB28" i="7"/>
  <c r="AC28" i="7" s="1"/>
  <c r="AI27" i="4"/>
  <c r="AJ27" i="4" s="1"/>
  <c r="AB27" i="8"/>
  <c r="AC27" i="8" s="1"/>
  <c r="AI28" i="1"/>
  <c r="AJ28" i="1" s="1"/>
  <c r="AB94" i="1"/>
  <c r="AC94" i="1" s="1"/>
  <c r="AW26" i="5"/>
  <c r="AX26" i="5" s="1"/>
  <c r="AP26" i="5"/>
  <c r="AQ26" i="5" s="1"/>
  <c r="AB26" i="5"/>
  <c r="AC26" i="5" s="1"/>
  <c r="R66" i="1"/>
  <c r="R65" i="1"/>
  <c r="R64" i="1"/>
  <c r="S64" i="1" s="1"/>
  <c r="R63" i="1"/>
  <c r="S63" i="1" s="1"/>
  <c r="S51" i="1"/>
  <c r="S50" i="1"/>
  <c r="S43" i="1"/>
  <c r="S42" i="1"/>
  <c r="S41" i="1"/>
  <c r="S40" i="1"/>
  <c r="S39" i="1"/>
  <c r="S38" i="1"/>
  <c r="S37" i="1"/>
  <c r="S36" i="1"/>
  <c r="S23" i="1"/>
  <c r="U102" i="2" l="1"/>
  <c r="V102" i="2" s="1"/>
  <c r="AP102" i="2"/>
  <c r="AQ102" i="2" s="1"/>
  <c r="AI102" i="2"/>
  <c r="AJ102" i="2" s="1"/>
  <c r="AW102" i="2"/>
  <c r="AX102" i="2" s="1"/>
  <c r="AB102" i="2"/>
  <c r="AC102" i="2" s="1"/>
  <c r="AC42" i="1"/>
  <c r="AB42" i="1"/>
  <c r="AC36" i="1"/>
  <c r="AB36" i="1"/>
  <c r="AC40" i="1"/>
  <c r="AB40" i="1"/>
  <c r="AC50" i="1"/>
  <c r="AB50" i="1"/>
  <c r="AC37" i="1"/>
  <c r="AB37" i="1"/>
  <c r="AC41" i="1"/>
  <c r="AB41" i="1"/>
  <c r="AB51" i="1"/>
  <c r="AC51" i="1" s="1"/>
  <c r="AC38" i="1"/>
  <c r="AB38" i="1"/>
  <c r="AB63" i="1"/>
  <c r="AC63" i="1" s="1"/>
  <c r="AC39" i="1"/>
  <c r="AB39" i="1"/>
  <c r="AC43" i="1"/>
  <c r="AB43" i="1"/>
  <c r="AB64" i="1"/>
  <c r="AC64" i="1" s="1"/>
  <c r="AB23" i="1"/>
  <c r="AC23" i="1" s="1"/>
  <c r="S65" i="1"/>
  <c r="S66" i="1"/>
  <c r="S49" i="1"/>
  <c r="F49" i="3"/>
  <c r="F42" i="2"/>
  <c r="AG47" i="1"/>
  <c r="Z47" i="1"/>
  <c r="AN47" i="1"/>
  <c r="AU47" i="1"/>
  <c r="S47" i="1"/>
  <c r="S48" i="1"/>
  <c r="S44" i="1"/>
  <c r="S45" i="1"/>
  <c r="Q122" i="3" l="1"/>
  <c r="S122" i="3" s="1"/>
  <c r="AL122" i="3"/>
  <c r="AN122" i="3" s="1"/>
  <c r="X122" i="3"/>
  <c r="Z122" i="3" s="1"/>
  <c r="J122" i="3"/>
  <c r="L122" i="3" s="1"/>
  <c r="AS122" i="3"/>
  <c r="AU122" i="3" s="1"/>
  <c r="AE122" i="3"/>
  <c r="AG122" i="3" s="1"/>
  <c r="AS103" i="2"/>
  <c r="AU103" i="2" s="1"/>
  <c r="AE103" i="2"/>
  <c r="AG103" i="2" s="1"/>
  <c r="Q103" i="2"/>
  <c r="S103" i="2" s="1"/>
  <c r="X103" i="2"/>
  <c r="Z103" i="2" s="1"/>
  <c r="AL103" i="2"/>
  <c r="AN103" i="2" s="1"/>
  <c r="J103" i="2"/>
  <c r="L103" i="2" s="1"/>
  <c r="X49" i="3"/>
  <c r="Z49" i="3" s="1"/>
  <c r="AS49" i="3"/>
  <c r="AU49" i="3" s="1"/>
  <c r="Q49" i="3"/>
  <c r="S49" i="3" s="1"/>
  <c r="AL49" i="3"/>
  <c r="AN49" i="3" s="1"/>
  <c r="J49" i="3"/>
  <c r="AE49" i="3"/>
  <c r="AG49" i="3" s="1"/>
  <c r="AC49" i="1"/>
  <c r="AB49" i="1"/>
  <c r="AC66" i="1"/>
  <c r="AB66" i="1"/>
  <c r="AC48" i="1"/>
  <c r="AB48" i="1"/>
  <c r="AC65" i="1"/>
  <c r="AB65" i="1"/>
  <c r="AC45" i="1"/>
  <c r="AB45" i="1"/>
  <c r="AB44" i="1"/>
  <c r="AC44" i="1"/>
  <c r="AP47" i="1"/>
  <c r="AQ47" i="1" s="1"/>
  <c r="AB47" i="1"/>
  <c r="AC47" i="1" s="1"/>
  <c r="AW47" i="1"/>
  <c r="AX47" i="1" s="1"/>
  <c r="AI47" i="1"/>
  <c r="AJ47" i="1" s="1"/>
  <c r="AL42" i="2"/>
  <c r="AN42" i="2" s="1"/>
  <c r="X42" i="2"/>
  <c r="Z42" i="2" s="1"/>
  <c r="Q42" i="2"/>
  <c r="S42" i="2" s="1"/>
  <c r="AE42" i="2"/>
  <c r="AG42" i="2" s="1"/>
  <c r="AS42" i="2"/>
  <c r="AU42" i="2" s="1"/>
  <c r="J42" i="2"/>
  <c r="AW122" i="3" l="1"/>
  <c r="AX122" i="3" s="1"/>
  <c r="AB122" i="3"/>
  <c r="AC122" i="3" s="1"/>
  <c r="AI122" i="3"/>
  <c r="AJ122" i="3" s="1"/>
  <c r="AP122" i="3"/>
  <c r="AQ122" i="3" s="1"/>
  <c r="L127" i="3"/>
  <c r="N122" i="3"/>
  <c r="O122" i="3"/>
  <c r="U122" i="3"/>
  <c r="V122" i="3" s="1"/>
  <c r="AG34" i="8"/>
  <c r="AU34" i="8"/>
  <c r="Z34" i="8"/>
  <c r="S34" i="8"/>
  <c r="AN34" i="8"/>
  <c r="AU34" i="4"/>
  <c r="AN34" i="4"/>
  <c r="AG34" i="4"/>
  <c r="Z34" i="4"/>
  <c r="S34" i="4"/>
  <c r="AU35" i="7"/>
  <c r="AG35" i="7"/>
  <c r="S35" i="7"/>
  <c r="Z35" i="7"/>
  <c r="AN35" i="7"/>
  <c r="AU33" i="6"/>
  <c r="AG33" i="6"/>
  <c r="Z33" i="6"/>
  <c r="S33" i="6"/>
  <c r="AN33" i="6"/>
  <c r="Z33" i="5"/>
  <c r="S33" i="5"/>
  <c r="AN33" i="5"/>
  <c r="AU33" i="5"/>
  <c r="AG33" i="5"/>
  <c r="AW42" i="2"/>
  <c r="AX42" i="2" s="1"/>
  <c r="AW49" i="3"/>
  <c r="AX49" i="3" s="1"/>
  <c r="AP103" i="2"/>
  <c r="AQ103" i="2" s="1"/>
  <c r="AN108" i="2"/>
  <c r="AW103" i="2"/>
  <c r="AX103" i="2" s="1"/>
  <c r="AU108" i="2"/>
  <c r="AB103" i="2"/>
  <c r="AC103" i="2" s="1"/>
  <c r="Z108" i="2"/>
  <c r="AB49" i="3"/>
  <c r="AC49" i="3" s="1"/>
  <c r="U103" i="2"/>
  <c r="V103" i="2" s="1"/>
  <c r="S108" i="2"/>
  <c r="N103" i="2"/>
  <c r="O103" i="2" s="1"/>
  <c r="L108" i="2"/>
  <c r="AI103" i="2"/>
  <c r="AJ103" i="2" s="1"/>
  <c r="AG108" i="2"/>
  <c r="AI49" i="3"/>
  <c r="AJ49" i="3" s="1"/>
  <c r="AP49" i="3"/>
  <c r="AQ49" i="3" s="1"/>
  <c r="AI42" i="2"/>
  <c r="AJ42" i="2" s="1"/>
  <c r="AB42" i="2"/>
  <c r="AC42" i="2" s="1"/>
  <c r="AP42" i="2"/>
  <c r="AQ42" i="2" s="1"/>
  <c r="L130" i="3" l="1"/>
  <c r="N127" i="3"/>
  <c r="O127" i="3" s="1"/>
  <c r="AU167" i="1"/>
  <c r="AG167" i="1"/>
  <c r="S167" i="1"/>
  <c r="AN167" i="1"/>
  <c r="Z167" i="1"/>
  <c r="S108" i="3"/>
  <c r="AN108" i="3"/>
  <c r="AG108" i="3"/>
  <c r="AU108" i="3"/>
  <c r="Z108" i="3"/>
  <c r="AU101" i="1"/>
  <c r="S101" i="1"/>
  <c r="AN101" i="1"/>
  <c r="AG101" i="1"/>
  <c r="Z101" i="1"/>
  <c r="AU35" i="1"/>
  <c r="S35" i="1"/>
  <c r="AN35" i="1"/>
  <c r="AG35" i="1"/>
  <c r="Z35" i="1"/>
  <c r="AN35" i="3"/>
  <c r="AG35" i="3"/>
  <c r="Z35" i="3"/>
  <c r="AU35" i="3"/>
  <c r="S35" i="3"/>
  <c r="AN35" i="4"/>
  <c r="AG35" i="4"/>
  <c r="AG48" i="4" s="1"/>
  <c r="Z35" i="4"/>
  <c r="Z48" i="4" s="1"/>
  <c r="AU35" i="4"/>
  <c r="AU48" i="4" s="1"/>
  <c r="S35" i="4"/>
  <c r="S48" i="4" s="1"/>
  <c r="Z45" i="6"/>
  <c r="AU45" i="6"/>
  <c r="AG45" i="6"/>
  <c r="AU45" i="5"/>
  <c r="Z45" i="5"/>
  <c r="S45" i="5"/>
  <c r="Z48" i="8"/>
  <c r="S48" i="8"/>
  <c r="AU111" i="2"/>
  <c r="AW33" i="5"/>
  <c r="AX33" i="5" s="1"/>
  <c r="AP33" i="6"/>
  <c r="AQ33" i="6" s="1"/>
  <c r="AW33" i="6"/>
  <c r="AX33" i="6" s="1"/>
  <c r="U35" i="7"/>
  <c r="V35" i="7"/>
  <c r="U34" i="4"/>
  <c r="V34" i="4"/>
  <c r="AW34" i="4"/>
  <c r="AX34" i="4" s="1"/>
  <c r="AB34" i="8"/>
  <c r="AC34" i="8" s="1"/>
  <c r="V33" i="6"/>
  <c r="U33" i="6"/>
  <c r="AP35" i="7"/>
  <c r="AQ35" i="7" s="1"/>
  <c r="AI35" i="7"/>
  <c r="AJ35" i="7" s="1"/>
  <c r="AB34" i="4"/>
  <c r="AC34" i="4" s="1"/>
  <c r="AW34" i="8"/>
  <c r="AX34" i="8" s="1"/>
  <c r="U33" i="5"/>
  <c r="V33" i="5"/>
  <c r="AB33" i="6"/>
  <c r="AC33" i="6" s="1"/>
  <c r="AW35" i="7"/>
  <c r="AX35" i="7" s="1"/>
  <c r="AI34" i="4"/>
  <c r="AJ34" i="4" s="1"/>
  <c r="AP34" i="8"/>
  <c r="AQ34" i="8" s="1"/>
  <c r="AI34" i="8"/>
  <c r="AJ34" i="8" s="1"/>
  <c r="AP33" i="5"/>
  <c r="AQ33" i="5" s="1"/>
  <c r="AI33" i="5"/>
  <c r="AJ33" i="5" s="1"/>
  <c r="AG45" i="5"/>
  <c r="AB33" i="5"/>
  <c r="AC33" i="5" s="1"/>
  <c r="AI33" i="6"/>
  <c r="AJ33" i="6" s="1"/>
  <c r="AB35" i="7"/>
  <c r="AC35" i="7" s="1"/>
  <c r="AP34" i="4"/>
  <c r="AQ34" i="4" s="1"/>
  <c r="V34" i="8"/>
  <c r="U34" i="8"/>
  <c r="AI108" i="2"/>
  <c r="AJ108" i="2" s="1"/>
  <c r="AG111" i="2"/>
  <c r="Z111" i="2"/>
  <c r="AB108" i="2"/>
  <c r="AC108" i="2" s="1"/>
  <c r="L111" i="2"/>
  <c r="N108" i="2"/>
  <c r="O108" i="2" s="1"/>
  <c r="U108" i="2"/>
  <c r="V108" i="2" s="1"/>
  <c r="S111" i="2"/>
  <c r="AW108" i="2"/>
  <c r="AX108" i="2" s="1"/>
  <c r="AP108" i="2"/>
  <c r="AQ108" i="2" s="1"/>
  <c r="AN111" i="2"/>
  <c r="L143" i="3" l="1"/>
  <c r="N130" i="3"/>
  <c r="O130" i="3" s="1"/>
  <c r="L148" i="3"/>
  <c r="AW108" i="3"/>
  <c r="AX108" i="3" s="1"/>
  <c r="AU121" i="3"/>
  <c r="AB167" i="1"/>
  <c r="AC167" i="1" s="1"/>
  <c r="Z178" i="1"/>
  <c r="AW167" i="1"/>
  <c r="AX167" i="1" s="1"/>
  <c r="AU178" i="1"/>
  <c r="AG121" i="3"/>
  <c r="AP167" i="1"/>
  <c r="AQ167" i="1" s="1"/>
  <c r="AN178" i="1"/>
  <c r="AP108" i="3"/>
  <c r="AQ108" i="3" s="1"/>
  <c r="AN121" i="3"/>
  <c r="V167" i="1"/>
  <c r="U167" i="1"/>
  <c r="S178" i="1"/>
  <c r="AI108" i="3"/>
  <c r="AJ108" i="3" s="1"/>
  <c r="AB108" i="3"/>
  <c r="AC108" i="3" s="1"/>
  <c r="Z121" i="3"/>
  <c r="U108" i="3"/>
  <c r="V108" i="3"/>
  <c r="S121" i="3"/>
  <c r="AI167" i="1"/>
  <c r="AJ167" i="1" s="1"/>
  <c r="AG178" i="1"/>
  <c r="AI35" i="3"/>
  <c r="AJ35" i="3" s="1"/>
  <c r="AP35" i="1"/>
  <c r="AQ35" i="1" s="1"/>
  <c r="AW35" i="4"/>
  <c r="AX35" i="4" s="1"/>
  <c r="V35" i="3"/>
  <c r="U35" i="3"/>
  <c r="AP35" i="3"/>
  <c r="AQ35" i="3" s="1"/>
  <c r="V35" i="1"/>
  <c r="U35" i="1"/>
  <c r="AP101" i="1"/>
  <c r="AQ101" i="1" s="1"/>
  <c r="AN112" i="1"/>
  <c r="AW35" i="3"/>
  <c r="AX35" i="3" s="1"/>
  <c r="AB35" i="1"/>
  <c r="AC35" i="1" s="1"/>
  <c r="AW35" i="1"/>
  <c r="AX35" i="1" s="1"/>
  <c r="V101" i="1"/>
  <c r="U101" i="1"/>
  <c r="S112" i="1"/>
  <c r="AB35" i="4"/>
  <c r="AC35" i="4" s="1"/>
  <c r="V35" i="4"/>
  <c r="U35" i="4"/>
  <c r="AP35" i="4"/>
  <c r="AQ35" i="4" s="1"/>
  <c r="AI101" i="1"/>
  <c r="AJ101" i="1" s="1"/>
  <c r="AG112" i="1"/>
  <c r="AI35" i="4"/>
  <c r="AJ35" i="4" s="1"/>
  <c r="AB35" i="3"/>
  <c r="AC35" i="3" s="1"/>
  <c r="AI35" i="1"/>
  <c r="AJ35" i="1" s="1"/>
  <c r="AB101" i="1"/>
  <c r="AC101" i="1" s="1"/>
  <c r="Z112" i="1"/>
  <c r="AW101" i="1"/>
  <c r="AX101" i="1" s="1"/>
  <c r="AU112" i="1"/>
  <c r="Z46" i="1"/>
  <c r="AU46" i="1"/>
  <c r="AG41" i="2"/>
  <c r="Z48" i="3"/>
  <c r="AN48" i="4"/>
  <c r="AN48" i="8"/>
  <c r="AU48" i="8"/>
  <c r="AU53" i="8" s="1"/>
  <c r="S46" i="1"/>
  <c r="AU41" i="2"/>
  <c r="AN48" i="3"/>
  <c r="AN45" i="6"/>
  <c r="AW45" i="6" s="1"/>
  <c r="AX45" i="6" s="1"/>
  <c r="AG46" i="1"/>
  <c r="S41" i="2"/>
  <c r="AG48" i="3"/>
  <c r="S48" i="3"/>
  <c r="AG48" i="8"/>
  <c r="S45" i="6"/>
  <c r="AN45" i="5"/>
  <c r="AN46" i="1"/>
  <c r="AN41" i="2"/>
  <c r="Z41" i="2"/>
  <c r="AU48" i="3"/>
  <c r="AU124" i="2"/>
  <c r="AW111" i="2"/>
  <c r="AX111" i="2" s="1"/>
  <c r="AB45" i="5"/>
  <c r="AC45" i="5" s="1"/>
  <c r="AI48" i="4"/>
  <c r="AJ48" i="4" s="1"/>
  <c r="AG54" i="4"/>
  <c r="AB48" i="8"/>
  <c r="AC48" i="8" s="1"/>
  <c r="S54" i="4"/>
  <c r="S53" i="8"/>
  <c r="AI45" i="6"/>
  <c r="AJ45" i="6" s="1"/>
  <c r="AI45" i="5"/>
  <c r="AJ45" i="5" s="1"/>
  <c r="AG51" i="5"/>
  <c r="S51" i="5"/>
  <c r="AB48" i="4"/>
  <c r="AC48" i="4" s="1"/>
  <c r="AU54" i="4"/>
  <c r="AB111" i="2"/>
  <c r="AC111" i="2" s="1"/>
  <c r="Z124" i="2"/>
  <c r="L124" i="2"/>
  <c r="N111" i="2"/>
  <c r="O111" i="2" s="1"/>
  <c r="AN124" i="2"/>
  <c r="AP111" i="2"/>
  <c r="AQ111" i="2" s="1"/>
  <c r="S124" i="2"/>
  <c r="U111" i="2"/>
  <c r="V111" i="2" s="1"/>
  <c r="AG124" i="2"/>
  <c r="AI111" i="2"/>
  <c r="AJ111" i="2" s="1"/>
  <c r="S67" i="4"/>
  <c r="L150" i="3" l="1"/>
  <c r="N150" i="3" s="1"/>
  <c r="O150" i="3" s="1"/>
  <c r="N148" i="3"/>
  <c r="O148" i="3" s="1"/>
  <c r="L149" i="3"/>
  <c r="N149" i="3" s="1"/>
  <c r="O149" i="3" s="1"/>
  <c r="N143" i="3"/>
  <c r="O143" i="3" s="1"/>
  <c r="L145" i="3"/>
  <c r="N145" i="3" s="1"/>
  <c r="O145" i="3" s="1"/>
  <c r="L144" i="3"/>
  <c r="N144" i="3" s="1"/>
  <c r="O144" i="3" s="1"/>
  <c r="Z127" i="3"/>
  <c r="AB121" i="3"/>
  <c r="AC121" i="3" s="1"/>
  <c r="U178" i="1"/>
  <c r="V178" i="1" s="1"/>
  <c r="S184" i="1"/>
  <c r="AP121" i="3"/>
  <c r="AQ121" i="3" s="1"/>
  <c r="AN127" i="3"/>
  <c r="S127" i="3"/>
  <c r="U121" i="3"/>
  <c r="V121" i="3" s="1"/>
  <c r="AG127" i="3"/>
  <c r="AI121" i="3"/>
  <c r="AJ121" i="3" s="1"/>
  <c r="Z184" i="1"/>
  <c r="AB178" i="1"/>
  <c r="AC178" i="1" s="1"/>
  <c r="AN184" i="1"/>
  <c r="AP178" i="1"/>
  <c r="AQ178" i="1" s="1"/>
  <c r="AI178" i="1"/>
  <c r="AJ178" i="1" s="1"/>
  <c r="AG184" i="1"/>
  <c r="AU184" i="1"/>
  <c r="AW178" i="1"/>
  <c r="AX178" i="1" s="1"/>
  <c r="AU127" i="3"/>
  <c r="AW121" i="3"/>
  <c r="AX121" i="3" s="1"/>
  <c r="U112" i="1"/>
  <c r="V112" i="1" s="1"/>
  <c r="S118" i="1"/>
  <c r="AW112" i="1"/>
  <c r="AX112" i="1" s="1"/>
  <c r="AU118" i="1"/>
  <c r="AN118" i="1"/>
  <c r="AP112" i="1"/>
  <c r="AQ112" i="1" s="1"/>
  <c r="AG118" i="1"/>
  <c r="AI112" i="1"/>
  <c r="AJ112" i="1" s="1"/>
  <c r="AB112" i="1"/>
  <c r="AC112" i="1" s="1"/>
  <c r="Z118" i="1"/>
  <c r="AP48" i="8"/>
  <c r="AQ48" i="8" s="1"/>
  <c r="AG53" i="8"/>
  <c r="AI48" i="8"/>
  <c r="AJ48" i="8" s="1"/>
  <c r="AU56" i="8"/>
  <c r="AU125" i="2"/>
  <c r="AW48" i="8"/>
  <c r="AX48" i="8" s="1"/>
  <c r="AP45" i="6"/>
  <c r="AQ45" i="6" s="1"/>
  <c r="AN51" i="5"/>
  <c r="AP51" i="5" s="1"/>
  <c r="AQ51" i="5" s="1"/>
  <c r="AW45" i="5"/>
  <c r="AX45" i="5" s="1"/>
  <c r="AW48" i="4"/>
  <c r="AX48" i="4" s="1"/>
  <c r="AP48" i="4"/>
  <c r="AQ48" i="4" s="1"/>
  <c r="AB48" i="3"/>
  <c r="AI41" i="2"/>
  <c r="AJ41" i="2" s="1"/>
  <c r="AG47" i="2"/>
  <c r="AP41" i="2"/>
  <c r="AQ41" i="2" s="1"/>
  <c r="AI46" i="1"/>
  <c r="AJ46" i="1" s="1"/>
  <c r="AG52" i="1"/>
  <c r="AP48" i="3"/>
  <c r="AQ48" i="3" s="1"/>
  <c r="AB46" i="1"/>
  <c r="AC46" i="1" s="1"/>
  <c r="AU126" i="2"/>
  <c r="AU127" i="2" s="1"/>
  <c r="AP45" i="5"/>
  <c r="AQ45" i="5" s="1"/>
  <c r="AB45" i="6"/>
  <c r="AC45" i="6" s="1"/>
  <c r="AW48" i="3"/>
  <c r="AX48" i="3" s="1"/>
  <c r="AB41" i="2"/>
  <c r="AC41" i="2" s="1"/>
  <c r="AW46" i="1"/>
  <c r="AX46" i="1" s="1"/>
  <c r="AP46" i="1"/>
  <c r="AQ46" i="1" s="1"/>
  <c r="S54" i="3"/>
  <c r="AI48" i="3"/>
  <c r="AJ48" i="3" s="1"/>
  <c r="AG54" i="3"/>
  <c r="AW41" i="2"/>
  <c r="AX41" i="2" s="1"/>
  <c r="AW124" i="2"/>
  <c r="AX124" i="2" s="1"/>
  <c r="S125" i="2"/>
  <c r="S126" i="2"/>
  <c r="U124" i="2"/>
  <c r="V124" i="2" s="1"/>
  <c r="L125" i="2"/>
  <c r="N124" i="2"/>
  <c r="O124" i="2" s="1"/>
  <c r="L126" i="2"/>
  <c r="AG126" i="2"/>
  <c r="AG125" i="2"/>
  <c r="AN125" i="2"/>
  <c r="AN126" i="2"/>
  <c r="AP124" i="2"/>
  <c r="AQ124" i="2" s="1"/>
  <c r="AI124" i="2"/>
  <c r="AB124" i="2"/>
  <c r="AC124" i="2" s="1"/>
  <c r="Z126" i="2"/>
  <c r="Z125" i="2"/>
  <c r="AJ124" i="2"/>
  <c r="S52" i="1"/>
  <c r="S47" i="2"/>
  <c r="AC67" i="4"/>
  <c r="AB67" i="4"/>
  <c r="K50" i="5"/>
  <c r="L151" i="3" l="1"/>
  <c r="N151" i="3" s="1"/>
  <c r="O151" i="3" s="1"/>
  <c r="L146" i="3"/>
  <c r="AI184" i="1"/>
  <c r="AJ184" i="1" s="1"/>
  <c r="AG187" i="1"/>
  <c r="AN187" i="1"/>
  <c r="AP184" i="1"/>
  <c r="AQ184" i="1" s="1"/>
  <c r="AN130" i="3"/>
  <c r="AP127" i="3"/>
  <c r="AQ127" i="3" s="1"/>
  <c r="U184" i="1"/>
  <c r="V184" i="1" s="1"/>
  <c r="S187" i="1"/>
  <c r="AU187" i="1"/>
  <c r="AW184" i="1"/>
  <c r="AX184" i="1" s="1"/>
  <c r="AG130" i="3"/>
  <c r="AI127" i="3"/>
  <c r="AJ127" i="3" s="1"/>
  <c r="U127" i="3"/>
  <c r="V127" i="3" s="1"/>
  <c r="S130" i="3"/>
  <c r="Z130" i="3"/>
  <c r="AB127" i="3"/>
  <c r="AC127" i="3" s="1"/>
  <c r="AW127" i="3"/>
  <c r="AX127" i="3" s="1"/>
  <c r="AU130" i="3"/>
  <c r="AB184" i="1"/>
  <c r="AC184" i="1" s="1"/>
  <c r="Z187" i="1"/>
  <c r="Z121" i="1"/>
  <c r="AB118" i="1"/>
  <c r="AC118" i="1" s="1"/>
  <c r="AN121" i="1"/>
  <c r="AP118" i="1"/>
  <c r="AQ118" i="1" s="1"/>
  <c r="S121" i="1"/>
  <c r="U118" i="1"/>
  <c r="V118" i="1" s="1"/>
  <c r="AI118" i="1"/>
  <c r="AJ118" i="1" s="1"/>
  <c r="AG121" i="1"/>
  <c r="AW118" i="1"/>
  <c r="AX118" i="1" s="1"/>
  <c r="AU121" i="1"/>
  <c r="AG56" i="8"/>
  <c r="AG50" i="2"/>
  <c r="S57" i="3"/>
  <c r="AG57" i="3"/>
  <c r="Z127" i="2"/>
  <c r="S127" i="2"/>
  <c r="AN127" i="2"/>
  <c r="AP126" i="2"/>
  <c r="AQ126" i="2" s="1"/>
  <c r="AP125" i="2"/>
  <c r="AQ125" i="2" s="1"/>
  <c r="U126" i="2"/>
  <c r="V126" i="2" s="1"/>
  <c r="N126" i="2"/>
  <c r="O126" i="2" s="1"/>
  <c r="AI125" i="2"/>
  <c r="AJ125" i="2" s="1"/>
  <c r="AB125" i="2"/>
  <c r="AC125" i="2" s="1"/>
  <c r="AW125" i="2"/>
  <c r="AX125" i="2" s="1"/>
  <c r="AG127" i="2"/>
  <c r="L127" i="2"/>
  <c r="N125" i="2"/>
  <c r="O125" i="2" s="1"/>
  <c r="AI126" i="2"/>
  <c r="AJ126" i="2" s="1"/>
  <c r="AB126" i="2"/>
  <c r="AC126" i="2" s="1"/>
  <c r="AW126" i="2"/>
  <c r="AX126" i="2" s="1"/>
  <c r="U125" i="2"/>
  <c r="V125" i="2" s="1"/>
  <c r="AU52" i="1"/>
  <c r="AU47" i="2"/>
  <c r="Z47" i="2"/>
  <c r="S50" i="2"/>
  <c r="AU54" i="3"/>
  <c r="Z53" i="8"/>
  <c r="Z52" i="1"/>
  <c r="Z51" i="5"/>
  <c r="Z54" i="3"/>
  <c r="AU51" i="5"/>
  <c r="Z54" i="4"/>
  <c r="H52" i="8"/>
  <c r="N146" i="3" l="1"/>
  <c r="O146" i="3" s="1"/>
  <c r="AU143" i="3"/>
  <c r="AU148" i="3"/>
  <c r="AW130" i="3"/>
  <c r="AX130" i="3" s="1"/>
  <c r="Z148" i="3"/>
  <c r="Z143" i="3"/>
  <c r="AB130" i="3"/>
  <c r="AC130" i="3" s="1"/>
  <c r="U187" i="1"/>
  <c r="V187" i="1" s="1"/>
  <c r="S200" i="1"/>
  <c r="AP187" i="1"/>
  <c r="AQ187" i="1" s="1"/>
  <c r="AN200" i="1"/>
  <c r="AP130" i="3"/>
  <c r="AQ130" i="3" s="1"/>
  <c r="AN148" i="3"/>
  <c r="AN143" i="3"/>
  <c r="AB187" i="1"/>
  <c r="AC187" i="1" s="1"/>
  <c r="Z200" i="1"/>
  <c r="S148" i="3"/>
  <c r="U130" i="3"/>
  <c r="V130" i="3" s="1"/>
  <c r="S143" i="3"/>
  <c r="AI130" i="3"/>
  <c r="AJ130" i="3" s="1"/>
  <c r="AG148" i="3"/>
  <c r="AG143" i="3"/>
  <c r="AW187" i="1"/>
  <c r="AX187" i="1" s="1"/>
  <c r="AU200" i="1"/>
  <c r="AI187" i="1"/>
  <c r="AJ187" i="1" s="1"/>
  <c r="AG200" i="1"/>
  <c r="AG134" i="1"/>
  <c r="AI121" i="1"/>
  <c r="AJ121" i="1" s="1"/>
  <c r="AB121" i="1"/>
  <c r="AC121" i="1" s="1"/>
  <c r="Z134" i="1"/>
  <c r="AU134" i="1"/>
  <c r="AW121" i="1"/>
  <c r="AX121" i="1" s="1"/>
  <c r="S134" i="1"/>
  <c r="U121" i="1"/>
  <c r="V121" i="1" s="1"/>
  <c r="AN134" i="1"/>
  <c r="AP121" i="1"/>
  <c r="AQ121" i="1" s="1"/>
  <c r="AB127" i="2"/>
  <c r="AC127" i="2" s="1"/>
  <c r="AW127" i="2"/>
  <c r="AX127" i="2" s="1"/>
  <c r="U127" i="2"/>
  <c r="V127" i="2" s="1"/>
  <c r="N127" i="2"/>
  <c r="O127" i="2" s="1"/>
  <c r="AP127" i="2"/>
  <c r="AQ127" i="2" s="1"/>
  <c r="AI127" i="2"/>
  <c r="AJ127" i="2" s="1"/>
  <c r="AI54" i="3"/>
  <c r="AJ54" i="3" s="1"/>
  <c r="AB54" i="3"/>
  <c r="AC54" i="3" s="1"/>
  <c r="AB47" i="2"/>
  <c r="AC47" i="2" s="1"/>
  <c r="AI47" i="2"/>
  <c r="AJ47" i="2" s="1"/>
  <c r="AN53" i="8"/>
  <c r="AU57" i="3"/>
  <c r="AU50" i="2"/>
  <c r="AI52" i="1"/>
  <c r="AJ52" i="1" s="1"/>
  <c r="AB52" i="1"/>
  <c r="AC52" i="1" s="1"/>
  <c r="Z56" i="8"/>
  <c r="AB53" i="8"/>
  <c r="AC53" i="8" s="1"/>
  <c r="AI53" i="8"/>
  <c r="AJ53" i="8" s="1"/>
  <c r="AB54" i="4"/>
  <c r="AC54" i="4" s="1"/>
  <c r="AI54" i="4"/>
  <c r="AJ54" i="4" s="1"/>
  <c r="Z50" i="2"/>
  <c r="AN47" i="2"/>
  <c r="AP47" i="2" s="1"/>
  <c r="AQ47" i="2" s="1"/>
  <c r="AB51" i="5"/>
  <c r="AC51" i="5" s="1"/>
  <c r="AI51" i="5"/>
  <c r="AJ51" i="5" s="1"/>
  <c r="AN54" i="3"/>
  <c r="AN52" i="1"/>
  <c r="AN54" i="4"/>
  <c r="AW51" i="5"/>
  <c r="AX51" i="5" s="1"/>
  <c r="Z57" i="3"/>
  <c r="L52" i="8"/>
  <c r="L49" i="7"/>
  <c r="H49" i="7"/>
  <c r="AW200" i="1" l="1"/>
  <c r="AX200" i="1" s="1"/>
  <c r="AU202" i="1"/>
  <c r="AU201" i="1"/>
  <c r="AI148" i="3"/>
  <c r="AJ148" i="3" s="1"/>
  <c r="AG149" i="3"/>
  <c r="AG150" i="3"/>
  <c r="AB200" i="1"/>
  <c r="AC200" i="1" s="1"/>
  <c r="Z201" i="1"/>
  <c r="Z202" i="1"/>
  <c r="AP143" i="3"/>
  <c r="AQ143" i="3" s="1"/>
  <c r="AN144" i="3"/>
  <c r="AN145" i="3"/>
  <c r="AG201" i="1"/>
  <c r="AG202" i="1"/>
  <c r="AI200" i="1"/>
  <c r="AJ200" i="1" s="1"/>
  <c r="U148" i="3"/>
  <c r="V148" i="3" s="1"/>
  <c r="S149" i="3"/>
  <c r="U149" i="3" s="1"/>
  <c r="V149" i="3" s="1"/>
  <c r="S150" i="3"/>
  <c r="U150" i="3" s="1"/>
  <c r="V150" i="3" s="1"/>
  <c r="AN149" i="3"/>
  <c r="AN150" i="3"/>
  <c r="AP148" i="3"/>
  <c r="AQ148" i="3" s="1"/>
  <c r="S202" i="1"/>
  <c r="U202" i="1" s="1"/>
  <c r="V202" i="1" s="1"/>
  <c r="U200" i="1"/>
  <c r="V200" i="1" s="1"/>
  <c r="S201" i="1"/>
  <c r="U201" i="1" s="1"/>
  <c r="V201" i="1" s="1"/>
  <c r="Z145" i="3"/>
  <c r="AB143" i="3"/>
  <c r="AC143" i="3" s="1"/>
  <c r="Z144" i="3"/>
  <c r="AU149" i="3"/>
  <c r="AU150" i="3"/>
  <c r="AW148" i="3"/>
  <c r="AX148" i="3" s="1"/>
  <c r="AP200" i="1"/>
  <c r="AQ200" i="1" s="1"/>
  <c r="AN202" i="1"/>
  <c r="AN201" i="1"/>
  <c r="Z150" i="3"/>
  <c r="AB148" i="3"/>
  <c r="AC148" i="3" s="1"/>
  <c r="Z149" i="3"/>
  <c r="AU145" i="3"/>
  <c r="AW143" i="3"/>
  <c r="AX143" i="3" s="1"/>
  <c r="AU144" i="3"/>
  <c r="AI143" i="3"/>
  <c r="AJ143" i="3" s="1"/>
  <c r="AG144" i="3"/>
  <c r="AG145" i="3"/>
  <c r="AI145" i="3" s="1"/>
  <c r="AJ145" i="3" s="1"/>
  <c r="S144" i="3"/>
  <c r="U144" i="3" s="1"/>
  <c r="V144" i="3" s="1"/>
  <c r="S145" i="3"/>
  <c r="U145" i="3" s="1"/>
  <c r="V145" i="3" s="1"/>
  <c r="U143" i="3"/>
  <c r="V143" i="3" s="1"/>
  <c r="AW134" i="1"/>
  <c r="AX134" i="1" s="1"/>
  <c r="AU136" i="1"/>
  <c r="AU135" i="1"/>
  <c r="AI134" i="1"/>
  <c r="AJ134" i="1" s="1"/>
  <c r="AG135" i="1"/>
  <c r="AG136" i="1"/>
  <c r="S136" i="1"/>
  <c r="U136" i="1" s="1"/>
  <c r="V136" i="1" s="1"/>
  <c r="U134" i="1"/>
  <c r="V134" i="1" s="1"/>
  <c r="S135" i="1"/>
  <c r="U135" i="1" s="1"/>
  <c r="V135" i="1" s="1"/>
  <c r="AB134" i="1"/>
  <c r="AC134" i="1" s="1"/>
  <c r="Z135" i="1"/>
  <c r="Z136" i="1"/>
  <c r="AN135" i="1"/>
  <c r="AP134" i="1"/>
  <c r="AQ134" i="1" s="1"/>
  <c r="AN136" i="1"/>
  <c r="AW54" i="3"/>
  <c r="AX54" i="3" s="1"/>
  <c r="AP54" i="3"/>
  <c r="AQ54" i="3" s="1"/>
  <c r="AI57" i="3"/>
  <c r="AJ57" i="3" s="1"/>
  <c r="AB57" i="3"/>
  <c r="AC57" i="3" s="1"/>
  <c r="AW47" i="2"/>
  <c r="AX47" i="2" s="1"/>
  <c r="AB50" i="2"/>
  <c r="AC50" i="2" s="1"/>
  <c r="AI50" i="2"/>
  <c r="AJ50" i="2" s="1"/>
  <c r="AP52" i="1"/>
  <c r="AQ52" i="1" s="1"/>
  <c r="AP54" i="4"/>
  <c r="AQ54" i="4" s="1"/>
  <c r="AW54" i="4"/>
  <c r="AX54" i="4" s="1"/>
  <c r="AN57" i="3"/>
  <c r="AW52" i="1"/>
  <c r="AX52" i="1" s="1"/>
  <c r="AI56" i="8"/>
  <c r="AJ56" i="8" s="1"/>
  <c r="AN50" i="2"/>
  <c r="AN56" i="8"/>
  <c r="AP53" i="8"/>
  <c r="AQ53" i="8" s="1"/>
  <c r="AW53" i="8"/>
  <c r="AX53" i="8" s="1"/>
  <c r="U49" i="7"/>
  <c r="V49" i="7"/>
  <c r="N52" i="8"/>
  <c r="V52" i="8"/>
  <c r="U52" i="8"/>
  <c r="N49" i="7"/>
  <c r="O52" i="8"/>
  <c r="O49" i="7"/>
  <c r="F46" i="6"/>
  <c r="L50" i="6"/>
  <c r="H50" i="6"/>
  <c r="L50" i="5"/>
  <c r="H50" i="5"/>
  <c r="L53" i="4"/>
  <c r="H53" i="4"/>
  <c r="AB149" i="3" l="1"/>
  <c r="AC149" i="3" s="1"/>
  <c r="AW150" i="3"/>
  <c r="AX150" i="3" s="1"/>
  <c r="AG146" i="3"/>
  <c r="AN146" i="3"/>
  <c r="AW145" i="3"/>
  <c r="AX145" i="3" s="1"/>
  <c r="AU151" i="3"/>
  <c r="AI202" i="1"/>
  <c r="AJ202" i="1" s="1"/>
  <c r="AP202" i="1"/>
  <c r="AQ202" i="1" s="1"/>
  <c r="AB144" i="3"/>
  <c r="AC144" i="3" s="1"/>
  <c r="AG203" i="1"/>
  <c r="AP201" i="1"/>
  <c r="AQ201" i="1" s="1"/>
  <c r="Z146" i="3"/>
  <c r="S151" i="3"/>
  <c r="U151" i="3" s="1"/>
  <c r="V151" i="3" s="1"/>
  <c r="AB201" i="1"/>
  <c r="AC201" i="1" s="1"/>
  <c r="AW144" i="3"/>
  <c r="AX144" i="3" s="1"/>
  <c r="AN137" i="1"/>
  <c r="S146" i="3"/>
  <c r="AW149" i="3"/>
  <c r="AX149" i="3" s="1"/>
  <c r="AI150" i="3"/>
  <c r="AJ150" i="3" s="1"/>
  <c r="S203" i="1"/>
  <c r="U203" i="1" s="1"/>
  <c r="V203" i="1" s="1"/>
  <c r="AW201" i="1"/>
  <c r="AX201" i="1" s="1"/>
  <c r="AI149" i="3"/>
  <c r="AJ149" i="3" s="1"/>
  <c r="AW202" i="1"/>
  <c r="AX202" i="1" s="1"/>
  <c r="AU146" i="3"/>
  <c r="AB150" i="3"/>
  <c r="AC150" i="3" s="1"/>
  <c r="AP150" i="3"/>
  <c r="AQ150" i="3" s="1"/>
  <c r="AP145" i="3"/>
  <c r="AQ145" i="3" s="1"/>
  <c r="Z203" i="1"/>
  <c r="AI144" i="3"/>
  <c r="AJ144" i="3" s="1"/>
  <c r="Z151" i="3"/>
  <c r="AN203" i="1"/>
  <c r="AB145" i="3"/>
  <c r="AC145" i="3" s="1"/>
  <c r="AN151" i="3"/>
  <c r="AP149" i="3"/>
  <c r="AQ149" i="3" s="1"/>
  <c r="AI201" i="1"/>
  <c r="AJ201" i="1" s="1"/>
  <c r="AP144" i="3"/>
  <c r="AQ144" i="3" s="1"/>
  <c r="AB202" i="1"/>
  <c r="AC202" i="1" s="1"/>
  <c r="AG151" i="3"/>
  <c r="AU203" i="1"/>
  <c r="AG137" i="1"/>
  <c r="AW136" i="1"/>
  <c r="AX136" i="1" s="1"/>
  <c r="Z137" i="1"/>
  <c r="AP135" i="1"/>
  <c r="AQ135" i="1" s="1"/>
  <c r="AB136" i="1"/>
  <c r="AC136" i="1" s="1"/>
  <c r="S137" i="1"/>
  <c r="AP136" i="1"/>
  <c r="AQ136" i="1" s="1"/>
  <c r="AI135" i="1"/>
  <c r="AJ135" i="1" s="1"/>
  <c r="AW135" i="1"/>
  <c r="AX135" i="1" s="1"/>
  <c r="AB135" i="1"/>
  <c r="AC135" i="1" s="1"/>
  <c r="AI136" i="1"/>
  <c r="AJ136" i="1" s="1"/>
  <c r="AU137" i="1"/>
  <c r="AW57" i="3"/>
  <c r="AX57" i="3" s="1"/>
  <c r="AP57" i="3"/>
  <c r="AQ57" i="3" s="1"/>
  <c r="AP50" i="2"/>
  <c r="AQ50" i="2" s="1"/>
  <c r="AW50" i="2"/>
  <c r="AX50" i="2" s="1"/>
  <c r="AP56" i="8"/>
  <c r="AQ56" i="8" s="1"/>
  <c r="AW56" i="8"/>
  <c r="AX56" i="8" s="1"/>
  <c r="U50" i="6"/>
  <c r="V50" i="6"/>
  <c r="U50" i="5"/>
  <c r="V50" i="5"/>
  <c r="V53" i="4"/>
  <c r="U53" i="4"/>
  <c r="X46" i="6"/>
  <c r="Z46" i="6" s="1"/>
  <c r="Z51" i="6" s="1"/>
  <c r="AL46" i="6"/>
  <c r="AN46" i="6" s="1"/>
  <c r="AS46" i="6"/>
  <c r="AU46" i="6" s="1"/>
  <c r="AE46" i="6"/>
  <c r="AG46" i="6" s="1"/>
  <c r="Q46" i="6"/>
  <c r="S46" i="6" s="1"/>
  <c r="N50" i="5"/>
  <c r="O50" i="5" s="1"/>
  <c r="O53" i="4"/>
  <c r="N53" i="4"/>
  <c r="O50" i="6"/>
  <c r="N50" i="6"/>
  <c r="L52" i="3"/>
  <c r="H52" i="3"/>
  <c r="G39" i="2"/>
  <c r="L45" i="2"/>
  <c r="H45" i="2"/>
  <c r="AI146" i="3" l="1"/>
  <c r="AJ146" i="3" s="1"/>
  <c r="AP146" i="3"/>
  <c r="AQ146" i="3" s="1"/>
  <c r="AI203" i="1"/>
  <c r="AJ203" i="1" s="1"/>
  <c r="AW151" i="3"/>
  <c r="AX151" i="3" s="1"/>
  <c r="AP137" i="1"/>
  <c r="AQ137" i="1" s="1"/>
  <c r="AP151" i="3"/>
  <c r="AQ151" i="3" s="1"/>
  <c r="AB146" i="3"/>
  <c r="AC146" i="3" s="1"/>
  <c r="U146" i="3"/>
  <c r="V146" i="3" s="1"/>
  <c r="AP203" i="1"/>
  <c r="AQ203" i="1" s="1"/>
  <c r="AB203" i="1"/>
  <c r="AC203" i="1" s="1"/>
  <c r="AW146" i="3"/>
  <c r="AX146" i="3" s="1"/>
  <c r="AW203" i="1"/>
  <c r="AX203" i="1" s="1"/>
  <c r="AI151" i="3"/>
  <c r="AJ151" i="3" s="1"/>
  <c r="AB151" i="3"/>
  <c r="AC151" i="3" s="1"/>
  <c r="AI137" i="1"/>
  <c r="AJ137" i="1" s="1"/>
  <c r="U137" i="1"/>
  <c r="V137" i="1" s="1"/>
  <c r="AW137" i="1"/>
  <c r="AX137" i="1" s="1"/>
  <c r="AB137" i="1"/>
  <c r="AC137" i="1" s="1"/>
  <c r="AG51" i="6"/>
  <c r="AI46" i="6"/>
  <c r="AJ46" i="6" s="1"/>
  <c r="AU51" i="6"/>
  <c r="AW46" i="6"/>
  <c r="AX46" i="6" s="1"/>
  <c r="AP46" i="6"/>
  <c r="AQ46" i="6" s="1"/>
  <c r="AN51" i="6"/>
  <c r="AB46" i="6"/>
  <c r="AC46" i="6" s="1"/>
  <c r="V52" i="3"/>
  <c r="U52" i="3"/>
  <c r="U45" i="2"/>
  <c r="V45" i="2"/>
  <c r="S51" i="6"/>
  <c r="N45" i="2"/>
  <c r="O52" i="3"/>
  <c r="N52" i="3"/>
  <c r="O45" i="2"/>
  <c r="AI51" i="6" l="1"/>
  <c r="AJ51" i="6" s="1"/>
  <c r="AW51" i="6"/>
  <c r="AX51" i="6" s="1"/>
  <c r="AP51" i="6"/>
  <c r="AQ51" i="6" s="1"/>
  <c r="AB51" i="6"/>
  <c r="AC51" i="6" s="1"/>
  <c r="H50" i="1"/>
  <c r="L50" i="1"/>
  <c r="V50" i="1" s="1"/>
  <c r="O50" i="1" l="1"/>
  <c r="U50" i="1"/>
  <c r="N50" i="1"/>
  <c r="F52" i="2" l="1"/>
  <c r="S52" i="2" s="1"/>
  <c r="F51" i="2"/>
  <c r="S51" i="2" s="1"/>
  <c r="U51" i="2" l="1"/>
  <c r="V51" i="2" s="1"/>
  <c r="AB51" i="2"/>
  <c r="AC51" i="2" s="1"/>
  <c r="U52" i="2"/>
  <c r="V52" i="2" s="1"/>
  <c r="AB52" i="2"/>
  <c r="AC52" i="2" s="1"/>
  <c r="G62" i="8"/>
  <c r="G61" i="8"/>
  <c r="L24" i="8"/>
  <c r="L35" i="8"/>
  <c r="L36" i="8"/>
  <c r="L37" i="8"/>
  <c r="L38" i="8"/>
  <c r="G51" i="8"/>
  <c r="G50" i="8"/>
  <c r="G47" i="8"/>
  <c r="H24" i="8"/>
  <c r="H35" i="8"/>
  <c r="H36" i="8"/>
  <c r="H37" i="8"/>
  <c r="H38" i="8"/>
  <c r="G40" i="8"/>
  <c r="G41" i="8"/>
  <c r="L41" i="8" s="1"/>
  <c r="G42" i="8"/>
  <c r="G43" i="8"/>
  <c r="G44" i="8"/>
  <c r="G45" i="8"/>
  <c r="G46" i="8"/>
  <c r="G39" i="8"/>
  <c r="K67" i="8"/>
  <c r="L67" i="8" s="1"/>
  <c r="H67" i="8"/>
  <c r="K66" i="8"/>
  <c r="L66" i="8" s="1"/>
  <c r="H66" i="8"/>
  <c r="O67" i="8" l="1"/>
  <c r="O66" i="8"/>
  <c r="N67" i="8"/>
  <c r="N66" i="8"/>
  <c r="V41" i="8"/>
  <c r="U41" i="8"/>
  <c r="AT62" i="8"/>
  <c r="AU62" i="8" s="1"/>
  <c r="AM62" i="8"/>
  <c r="AN62" i="8" s="1"/>
  <c r="AF62" i="8"/>
  <c r="AG62" i="8" s="1"/>
  <c r="Y62" i="8"/>
  <c r="Z62" i="8" s="1"/>
  <c r="V66" i="8"/>
  <c r="U66" i="8"/>
  <c r="V37" i="8"/>
  <c r="U37" i="8"/>
  <c r="AT61" i="8"/>
  <c r="AM61" i="8"/>
  <c r="AN61" i="8" s="1"/>
  <c r="AF61" i="8"/>
  <c r="AG61" i="8" s="1"/>
  <c r="Y61" i="8"/>
  <c r="Z61" i="8" s="1"/>
  <c r="V36" i="8"/>
  <c r="U36" i="8"/>
  <c r="V67" i="8"/>
  <c r="U67" i="8"/>
  <c r="V35" i="8"/>
  <c r="U35" i="8"/>
  <c r="U38" i="8"/>
  <c r="V38" i="8"/>
  <c r="U24" i="8"/>
  <c r="V24" i="8" s="1"/>
  <c r="H47" i="8"/>
  <c r="H42" i="8"/>
  <c r="L42" i="8"/>
  <c r="H44" i="8"/>
  <c r="L44" i="8"/>
  <c r="H40" i="8"/>
  <c r="L40" i="8"/>
  <c r="H46" i="8"/>
  <c r="L46" i="8"/>
  <c r="H51" i="8"/>
  <c r="L51" i="8"/>
  <c r="R62" i="8"/>
  <c r="S62" i="8" s="1"/>
  <c r="H45" i="8"/>
  <c r="L45" i="8"/>
  <c r="H39" i="8"/>
  <c r="L39" i="8"/>
  <c r="H43" i="8"/>
  <c r="L43" i="8"/>
  <c r="H41" i="8"/>
  <c r="H50" i="8"/>
  <c r="L50" i="8"/>
  <c r="R61" i="8"/>
  <c r="S61" i="8" s="1"/>
  <c r="L47" i="8"/>
  <c r="J45" i="7"/>
  <c r="G64" i="7"/>
  <c r="K63" i="7"/>
  <c r="H63" i="7"/>
  <c r="J46" i="6"/>
  <c r="G65" i="6"/>
  <c r="K64" i="6"/>
  <c r="H64" i="6"/>
  <c r="L49" i="6"/>
  <c r="H49" i="6"/>
  <c r="G48" i="6"/>
  <c r="G47" i="6"/>
  <c r="L41" i="6"/>
  <c r="G41" i="6"/>
  <c r="H41" i="6" s="1"/>
  <c r="L40" i="6"/>
  <c r="G40" i="6"/>
  <c r="H40" i="6" s="1"/>
  <c r="L39" i="6"/>
  <c r="G39" i="6"/>
  <c r="H39" i="6" s="1"/>
  <c r="L38" i="6"/>
  <c r="G38" i="6"/>
  <c r="H38" i="6" s="1"/>
  <c r="L37" i="6"/>
  <c r="G37" i="6"/>
  <c r="H37" i="6" s="1"/>
  <c r="G42" i="6"/>
  <c r="H42" i="6" s="1"/>
  <c r="G43" i="6"/>
  <c r="H43" i="6" s="1"/>
  <c r="G44" i="6"/>
  <c r="H44" i="6" s="1"/>
  <c r="H34" i="6"/>
  <c r="H35" i="6"/>
  <c r="G65" i="5"/>
  <c r="K64" i="5"/>
  <c r="K49" i="5"/>
  <c r="L49" i="5" s="1"/>
  <c r="G49" i="5"/>
  <c r="H49" i="5" s="1"/>
  <c r="K48" i="5"/>
  <c r="L48" i="5" s="1"/>
  <c r="G48" i="5"/>
  <c r="H48" i="5" s="1"/>
  <c r="K47" i="5"/>
  <c r="L47" i="5" s="1"/>
  <c r="G47" i="5"/>
  <c r="H47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L44" i="5"/>
  <c r="L41" i="5"/>
  <c r="L40" i="5"/>
  <c r="L39" i="5"/>
  <c r="L38" i="5"/>
  <c r="K37" i="5"/>
  <c r="L37" i="5" s="1"/>
  <c r="H34" i="5"/>
  <c r="H35" i="5"/>
  <c r="G68" i="4"/>
  <c r="K67" i="4"/>
  <c r="N47" i="5" l="1"/>
  <c r="AU61" i="8"/>
  <c r="AW61" i="8" s="1"/>
  <c r="AX61" i="8" s="1"/>
  <c r="AW62" i="8"/>
  <c r="AX62" i="8" s="1"/>
  <c r="N43" i="8"/>
  <c r="N45" i="8"/>
  <c r="AB61" i="8"/>
  <c r="AC61" i="8" s="1"/>
  <c r="AP61" i="8"/>
  <c r="AQ61" i="8" s="1"/>
  <c r="AP62" i="8"/>
  <c r="AQ62" i="8" s="1"/>
  <c r="AM64" i="7"/>
  <c r="AN64" i="7" s="1"/>
  <c r="Y64" i="7"/>
  <c r="Z64" i="7" s="1"/>
  <c r="AT64" i="7"/>
  <c r="AU64" i="7" s="1"/>
  <c r="AF64" i="7"/>
  <c r="AG64" i="7" s="1"/>
  <c r="AT43" i="7"/>
  <c r="AU43" i="7" s="1"/>
  <c r="AT39" i="7"/>
  <c r="AU39" i="7" s="1"/>
  <c r="AT25" i="7"/>
  <c r="AU25" i="7" s="1"/>
  <c r="AM41" i="7"/>
  <c r="AN41" i="7" s="1"/>
  <c r="AM36" i="7"/>
  <c r="AN36" i="7" s="1"/>
  <c r="AF40" i="7"/>
  <c r="AG40" i="7" s="1"/>
  <c r="AF36" i="7"/>
  <c r="AG36" i="7" s="1"/>
  <c r="Y41" i="7"/>
  <c r="Z41" i="7" s="1"/>
  <c r="Y37" i="7"/>
  <c r="Z37" i="7" s="1"/>
  <c r="R43" i="7"/>
  <c r="S43" i="7" s="1"/>
  <c r="R39" i="7"/>
  <c r="S39" i="7" s="1"/>
  <c r="R25" i="7"/>
  <c r="S25" i="7" s="1"/>
  <c r="K41" i="7"/>
  <c r="K37" i="7"/>
  <c r="AT37" i="7"/>
  <c r="AU37" i="7" s="1"/>
  <c r="AM37" i="7"/>
  <c r="AN37" i="7" s="1"/>
  <c r="AF42" i="7"/>
  <c r="AG42" i="7" s="1"/>
  <c r="AF38" i="7"/>
  <c r="AG38" i="7" s="1"/>
  <c r="R37" i="7"/>
  <c r="S37" i="7" s="1"/>
  <c r="K39" i="7"/>
  <c r="AM39" i="7"/>
  <c r="AN39" i="7" s="1"/>
  <c r="AF37" i="7"/>
  <c r="AG37" i="7" s="1"/>
  <c r="Y42" i="7"/>
  <c r="Z42" i="7" s="1"/>
  <c r="R40" i="7"/>
  <c r="S40" i="7" s="1"/>
  <c r="K42" i="7"/>
  <c r="AT42" i="7"/>
  <c r="AU42" i="7" s="1"/>
  <c r="AT38" i="7"/>
  <c r="AU38" i="7" s="1"/>
  <c r="AM43" i="7"/>
  <c r="AN43" i="7" s="1"/>
  <c r="AM38" i="7"/>
  <c r="AN38" i="7" s="1"/>
  <c r="AM25" i="7"/>
  <c r="AN25" i="7" s="1"/>
  <c r="AF43" i="7"/>
  <c r="AG43" i="7" s="1"/>
  <c r="AF39" i="7"/>
  <c r="AG39" i="7" s="1"/>
  <c r="AF25" i="7"/>
  <c r="AG25" i="7" s="1"/>
  <c r="Y40" i="7"/>
  <c r="Z40" i="7" s="1"/>
  <c r="Y36" i="7"/>
  <c r="Z36" i="7" s="1"/>
  <c r="R42" i="7"/>
  <c r="S42" i="7" s="1"/>
  <c r="R38" i="7"/>
  <c r="S38" i="7" s="1"/>
  <c r="K40" i="7"/>
  <c r="K36" i="7"/>
  <c r="AT41" i="7"/>
  <c r="AU41" i="7" s="1"/>
  <c r="AM40" i="7"/>
  <c r="AN40" i="7" s="1"/>
  <c r="Y43" i="7"/>
  <c r="Z43" i="7" s="1"/>
  <c r="Y39" i="7"/>
  <c r="Z39" i="7" s="1"/>
  <c r="Y25" i="7"/>
  <c r="Z25" i="7" s="1"/>
  <c r="R41" i="7"/>
  <c r="S41" i="7" s="1"/>
  <c r="K43" i="7"/>
  <c r="K25" i="7"/>
  <c r="AT40" i="7"/>
  <c r="AU40" i="7" s="1"/>
  <c r="AT36" i="7"/>
  <c r="AU36" i="7" s="1"/>
  <c r="AM42" i="7"/>
  <c r="AN42" i="7" s="1"/>
  <c r="AF41" i="7"/>
  <c r="AG41" i="7" s="1"/>
  <c r="Y38" i="7"/>
  <c r="Z38" i="7" s="1"/>
  <c r="R36" i="7"/>
  <c r="S36" i="7" s="1"/>
  <c r="K38" i="7"/>
  <c r="O47" i="8"/>
  <c r="V47" i="8"/>
  <c r="U47" i="8"/>
  <c r="U39" i="8"/>
  <c r="V39" i="8" s="1"/>
  <c r="AB62" i="8"/>
  <c r="AC62" i="8" s="1"/>
  <c r="V43" i="8"/>
  <c r="U43" i="8"/>
  <c r="V45" i="8"/>
  <c r="U45" i="8"/>
  <c r="V40" i="8"/>
  <c r="U40" i="8"/>
  <c r="V42" i="8"/>
  <c r="U42" i="8"/>
  <c r="V50" i="8"/>
  <c r="U50" i="8"/>
  <c r="V46" i="8"/>
  <c r="U46" i="8"/>
  <c r="V44" i="8"/>
  <c r="U44" i="8"/>
  <c r="N44" i="8"/>
  <c r="V51" i="8"/>
  <c r="U51" i="8"/>
  <c r="AI61" i="8"/>
  <c r="AJ61" i="8" s="1"/>
  <c r="AI62" i="8"/>
  <c r="AJ62" i="8" s="1"/>
  <c r="N51" i="8"/>
  <c r="K65" i="6"/>
  <c r="L65" i="6" s="1"/>
  <c r="AF65" i="6"/>
  <c r="AG65" i="6" s="1"/>
  <c r="AT65" i="6"/>
  <c r="AU65" i="6" s="1"/>
  <c r="AM65" i="6"/>
  <c r="AN65" i="6" s="1"/>
  <c r="Y65" i="6"/>
  <c r="Z65" i="6" s="1"/>
  <c r="R65" i="6"/>
  <c r="S65" i="6" s="1"/>
  <c r="V49" i="6"/>
  <c r="U49" i="6"/>
  <c r="U49" i="5"/>
  <c r="V49" i="5"/>
  <c r="U37" i="5"/>
  <c r="V37" i="5"/>
  <c r="V41" i="5"/>
  <c r="U41" i="5"/>
  <c r="V39" i="5"/>
  <c r="U39" i="5"/>
  <c r="U40" i="5"/>
  <c r="V40" i="5"/>
  <c r="V47" i="5"/>
  <c r="U47" i="5"/>
  <c r="U38" i="5"/>
  <c r="V38" i="5"/>
  <c r="V44" i="5"/>
  <c r="U44" i="5"/>
  <c r="V48" i="5"/>
  <c r="U48" i="5"/>
  <c r="AM65" i="5"/>
  <c r="AN65" i="5" s="1"/>
  <c r="AF65" i="5"/>
  <c r="AG65" i="5" s="1"/>
  <c r="Y65" i="5"/>
  <c r="Z65" i="5" s="1"/>
  <c r="AT65" i="5"/>
  <c r="AU65" i="5" s="1"/>
  <c r="AT68" i="4"/>
  <c r="AU68" i="4" s="1"/>
  <c r="AM68" i="4"/>
  <c r="AN68" i="4" s="1"/>
  <c r="AF68" i="4"/>
  <c r="AG68" i="4" s="1"/>
  <c r="Y68" i="4"/>
  <c r="Z68" i="4" s="1"/>
  <c r="V37" i="6"/>
  <c r="U37" i="6"/>
  <c r="U39" i="6"/>
  <c r="V39" i="6"/>
  <c r="U41" i="6"/>
  <c r="V41" i="6"/>
  <c r="U38" i="6"/>
  <c r="V38" i="6"/>
  <c r="U40" i="6"/>
  <c r="V40" i="6"/>
  <c r="N50" i="8"/>
  <c r="O45" i="8"/>
  <c r="O44" i="8"/>
  <c r="N47" i="8"/>
  <c r="O43" i="8"/>
  <c r="N46" i="8"/>
  <c r="N42" i="8"/>
  <c r="O50" i="8"/>
  <c r="O51" i="8"/>
  <c r="K68" i="4"/>
  <c r="L68" i="4" s="1"/>
  <c r="R68" i="4"/>
  <c r="S68" i="4" s="1"/>
  <c r="K64" i="7"/>
  <c r="L64" i="7" s="1"/>
  <c r="R64" i="7"/>
  <c r="S64" i="7" s="1"/>
  <c r="G25" i="7"/>
  <c r="S45" i="7"/>
  <c r="H47" i="6"/>
  <c r="L47" i="6"/>
  <c r="H48" i="6"/>
  <c r="L48" i="6"/>
  <c r="K65" i="5"/>
  <c r="R65" i="5"/>
  <c r="S65" i="5" s="1"/>
  <c r="H67" i="4"/>
  <c r="L67" i="4"/>
  <c r="N49" i="6"/>
  <c r="O49" i="6"/>
  <c r="N49" i="5"/>
  <c r="O49" i="5" s="1"/>
  <c r="N48" i="5"/>
  <c r="G48" i="7"/>
  <c r="G43" i="7"/>
  <c r="G39" i="7"/>
  <c r="G41" i="7"/>
  <c r="G37" i="7"/>
  <c r="G47" i="7"/>
  <c r="G42" i="7"/>
  <c r="G38" i="7"/>
  <c r="L63" i="7"/>
  <c r="G46" i="7"/>
  <c r="G40" i="7"/>
  <c r="G36" i="7"/>
  <c r="H64" i="7"/>
  <c r="H65" i="6"/>
  <c r="L64" i="6"/>
  <c r="N37" i="6"/>
  <c r="N39" i="6"/>
  <c r="O39" i="6" s="1"/>
  <c r="N41" i="6"/>
  <c r="O41" i="6" s="1"/>
  <c r="N38" i="6"/>
  <c r="N40" i="6"/>
  <c r="O40" i="6" s="1"/>
  <c r="L64" i="5"/>
  <c r="H64" i="5"/>
  <c r="H65" i="5"/>
  <c r="N44" i="5"/>
  <c r="N38" i="5"/>
  <c r="N40" i="5"/>
  <c r="N37" i="5"/>
  <c r="N39" i="5"/>
  <c r="N41" i="5"/>
  <c r="H68" i="4"/>
  <c r="AW40" i="7" l="1"/>
  <c r="AW39" i="7"/>
  <c r="AC41" i="7"/>
  <c r="AI42" i="7"/>
  <c r="AC40" i="7"/>
  <c r="AI65" i="5"/>
  <c r="AJ65" i="5" s="1"/>
  <c r="AI64" i="7"/>
  <c r="AJ64" i="7" s="1"/>
  <c r="AW64" i="7"/>
  <c r="AX64" i="7" s="1"/>
  <c r="AW42" i="7"/>
  <c r="AI37" i="7"/>
  <c r="AC37" i="7"/>
  <c r="AW37" i="7"/>
  <c r="AC39" i="7"/>
  <c r="AI36" i="7"/>
  <c r="AI41" i="7"/>
  <c r="AW41" i="7"/>
  <c r="AC42" i="7"/>
  <c r="AI39" i="7"/>
  <c r="AQ38" i="7"/>
  <c r="AP38" i="7"/>
  <c r="AX38" i="7"/>
  <c r="AQ39" i="7"/>
  <c r="AP39" i="7"/>
  <c r="AX39" i="7"/>
  <c r="AI38" i="7"/>
  <c r="AC43" i="7"/>
  <c r="AI40" i="7"/>
  <c r="AW25" i="7"/>
  <c r="AX25" i="7" s="1"/>
  <c r="AU44" i="7"/>
  <c r="AJ38" i="7"/>
  <c r="AB38" i="7"/>
  <c r="Z44" i="7"/>
  <c r="AQ40" i="7"/>
  <c r="AP40" i="7"/>
  <c r="AX40" i="7"/>
  <c r="AC38" i="7"/>
  <c r="AI25" i="7"/>
  <c r="AJ25" i="7" s="1"/>
  <c r="AG44" i="7"/>
  <c r="AP25" i="7"/>
  <c r="AQ25" i="7" s="1"/>
  <c r="AN44" i="7"/>
  <c r="AB39" i="7"/>
  <c r="AJ39" i="7"/>
  <c r="AQ42" i="7"/>
  <c r="AP42" i="7"/>
  <c r="AX42" i="7"/>
  <c r="AJ43" i="7"/>
  <c r="AB43" i="7"/>
  <c r="AJ36" i="7"/>
  <c r="AB36" i="7"/>
  <c r="AI43" i="7"/>
  <c r="AQ43" i="7"/>
  <c r="AX43" i="7"/>
  <c r="AP43" i="7"/>
  <c r="AJ37" i="7"/>
  <c r="AB37" i="7"/>
  <c r="AQ36" i="7"/>
  <c r="AP36" i="7"/>
  <c r="AX36" i="7"/>
  <c r="AC36" i="7"/>
  <c r="AW36" i="7"/>
  <c r="AJ40" i="7"/>
  <c r="AB40" i="7"/>
  <c r="AW38" i="7"/>
  <c r="AJ42" i="7"/>
  <c r="AB42" i="7"/>
  <c r="AQ37" i="7"/>
  <c r="AX37" i="7"/>
  <c r="AP37" i="7"/>
  <c r="AB25" i="7"/>
  <c r="AC25" i="7" s="1"/>
  <c r="S44" i="7"/>
  <c r="AJ41" i="7"/>
  <c r="AB41" i="7"/>
  <c r="AQ41" i="7"/>
  <c r="AP41" i="7"/>
  <c r="AX41" i="7"/>
  <c r="AW43" i="7"/>
  <c r="AP64" i="7"/>
  <c r="AQ64" i="7" s="1"/>
  <c r="AB45" i="7"/>
  <c r="AC45" i="7" s="1"/>
  <c r="V63" i="7"/>
  <c r="U63" i="7"/>
  <c r="U64" i="7"/>
  <c r="V64" i="7" s="1"/>
  <c r="AB64" i="7"/>
  <c r="AC64" i="7" s="1"/>
  <c r="V48" i="6"/>
  <c r="U48" i="6"/>
  <c r="AW65" i="6"/>
  <c r="AX65" i="6" s="1"/>
  <c r="AI65" i="6"/>
  <c r="AJ65" i="6" s="1"/>
  <c r="AP65" i="6"/>
  <c r="AQ65" i="6" s="1"/>
  <c r="N48" i="6"/>
  <c r="V47" i="6"/>
  <c r="U47" i="6"/>
  <c r="AB65" i="6"/>
  <c r="AC65" i="6" s="1"/>
  <c r="AP65" i="5"/>
  <c r="AQ65" i="5" s="1"/>
  <c r="AW65" i="5"/>
  <c r="AX65" i="5" s="1"/>
  <c r="AI68" i="4"/>
  <c r="AJ68" i="4" s="1"/>
  <c r="AP68" i="4"/>
  <c r="AQ68" i="4" s="1"/>
  <c r="AW68" i="4"/>
  <c r="AX68" i="4" s="1"/>
  <c r="U68" i="4"/>
  <c r="AB68" i="4"/>
  <c r="AC68" i="4" s="1"/>
  <c r="AB65" i="5"/>
  <c r="AC65" i="5" s="1"/>
  <c r="U65" i="6"/>
  <c r="V65" i="6" s="1"/>
  <c r="V64" i="5"/>
  <c r="U64" i="5"/>
  <c r="V67" i="4"/>
  <c r="U67" i="4"/>
  <c r="V68" i="4"/>
  <c r="V64" i="6"/>
  <c r="U64" i="6"/>
  <c r="O38" i="6"/>
  <c r="O37" i="6"/>
  <c r="O48" i="6"/>
  <c r="N47" i="6"/>
  <c r="O46" i="8"/>
  <c r="O42" i="8"/>
  <c r="N63" i="7"/>
  <c r="H36" i="7"/>
  <c r="L36" i="7"/>
  <c r="H41" i="7"/>
  <c r="H38" i="7"/>
  <c r="L38" i="7"/>
  <c r="H46" i="7"/>
  <c r="L46" i="7"/>
  <c r="H42" i="7"/>
  <c r="H37" i="7"/>
  <c r="L37" i="7"/>
  <c r="H43" i="7"/>
  <c r="L43" i="7"/>
  <c r="H40" i="7"/>
  <c r="L40" i="7"/>
  <c r="H39" i="7"/>
  <c r="L39" i="7"/>
  <c r="H47" i="7"/>
  <c r="L47" i="7"/>
  <c r="H48" i="7"/>
  <c r="L48" i="7"/>
  <c r="N64" i="6"/>
  <c r="O40" i="5"/>
  <c r="O41" i="5"/>
  <c r="O38" i="5"/>
  <c r="O39" i="5"/>
  <c r="O37" i="5"/>
  <c r="O47" i="5"/>
  <c r="O44" i="5"/>
  <c r="O48" i="5"/>
  <c r="L65" i="5"/>
  <c r="U65" i="5" s="1"/>
  <c r="N65" i="6"/>
  <c r="O63" i="7"/>
  <c r="N64" i="7"/>
  <c r="O64" i="7" s="1"/>
  <c r="O64" i="6"/>
  <c r="O64" i="5"/>
  <c r="N64" i="5"/>
  <c r="N67" i="4"/>
  <c r="O67" i="4"/>
  <c r="N68" i="4"/>
  <c r="S50" i="7" l="1"/>
  <c r="AU50" i="7"/>
  <c r="Z50" i="7"/>
  <c r="AN50" i="7"/>
  <c r="AI44" i="7"/>
  <c r="AJ44" i="7" s="1"/>
  <c r="AB44" i="7"/>
  <c r="AC44" i="7" s="1"/>
  <c r="V46" i="7"/>
  <c r="U46" i="7"/>
  <c r="V47" i="7"/>
  <c r="U47" i="7"/>
  <c r="U48" i="7"/>
  <c r="V48" i="7"/>
  <c r="AG50" i="7"/>
  <c r="AW44" i="7"/>
  <c r="AX44" i="7" s="1"/>
  <c r="AP44" i="7"/>
  <c r="AQ44" i="7" s="1"/>
  <c r="U38" i="7"/>
  <c r="V38" i="7"/>
  <c r="U39" i="7"/>
  <c r="V39" i="7"/>
  <c r="U43" i="7"/>
  <c r="V43" i="7"/>
  <c r="U40" i="7"/>
  <c r="V40" i="7"/>
  <c r="V37" i="7"/>
  <c r="U37" i="7"/>
  <c r="V36" i="7"/>
  <c r="U36" i="7"/>
  <c r="V65" i="5"/>
  <c r="O47" i="6"/>
  <c r="N47" i="7"/>
  <c r="N40" i="7"/>
  <c r="N37" i="7"/>
  <c r="N46" i="7"/>
  <c r="N48" i="7"/>
  <c r="O48" i="7" s="1"/>
  <c r="N39" i="7"/>
  <c r="O43" i="7"/>
  <c r="N38" i="7"/>
  <c r="N36" i="7"/>
  <c r="O47" i="7"/>
  <c r="N43" i="7"/>
  <c r="O65" i="6"/>
  <c r="O68" i="4"/>
  <c r="N65" i="5"/>
  <c r="F61" i="2"/>
  <c r="K61" i="2"/>
  <c r="K60" i="2"/>
  <c r="AW50" i="7" l="1"/>
  <c r="AX50" i="7" s="1"/>
  <c r="AB50" i="7"/>
  <c r="AC50" i="7" s="1"/>
  <c r="AI50" i="7"/>
  <c r="AJ50" i="7" s="1"/>
  <c r="AP50" i="7"/>
  <c r="AQ50" i="7" s="1"/>
  <c r="AG61" i="2"/>
  <c r="AU60" i="2"/>
  <c r="AG60" i="2"/>
  <c r="S61" i="2"/>
  <c r="AN61" i="2"/>
  <c r="Z61" i="2"/>
  <c r="AN60" i="2"/>
  <c r="AU61" i="2"/>
  <c r="S60" i="2"/>
  <c r="Z60" i="2"/>
  <c r="O38" i="7"/>
  <c r="O37" i="7"/>
  <c r="O36" i="7"/>
  <c r="O39" i="7"/>
  <c r="O46" i="7"/>
  <c r="O40" i="7"/>
  <c r="O65" i="5"/>
  <c r="H61" i="2"/>
  <c r="H60" i="2"/>
  <c r="L60" i="2"/>
  <c r="H68" i="3"/>
  <c r="H67" i="3"/>
  <c r="L61" i="2"/>
  <c r="O60" i="2" l="1"/>
  <c r="N61" i="2"/>
  <c r="V61" i="2"/>
  <c r="AP60" i="2"/>
  <c r="AX60" i="2"/>
  <c r="AQ60" i="2"/>
  <c r="AI60" i="2"/>
  <c r="AB60" i="2"/>
  <c r="AJ60" i="2"/>
  <c r="AB61" i="2"/>
  <c r="AJ61" i="2"/>
  <c r="AW60" i="2"/>
  <c r="AC60" i="2"/>
  <c r="U60" i="2"/>
  <c r="AP61" i="2"/>
  <c r="AX61" i="2"/>
  <c r="AI61" i="2"/>
  <c r="AQ61" i="2"/>
  <c r="V60" i="2"/>
  <c r="AW61" i="2"/>
  <c r="U61" i="2"/>
  <c r="AC61" i="2"/>
  <c r="O61" i="2"/>
  <c r="N60" i="2"/>
  <c r="O67" i="3"/>
  <c r="N68" i="3"/>
  <c r="O68" i="3"/>
  <c r="N67" i="3"/>
  <c r="K52" i="4" l="1"/>
  <c r="L52" i="4" s="1"/>
  <c r="K51" i="4"/>
  <c r="L51" i="4" s="1"/>
  <c r="K50" i="4"/>
  <c r="L50" i="4" s="1"/>
  <c r="G51" i="4"/>
  <c r="H51" i="4" s="1"/>
  <c r="G52" i="4"/>
  <c r="H52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L38" i="4"/>
  <c r="L37" i="4"/>
  <c r="L36" i="4"/>
  <c r="L23" i="4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39" i="4"/>
  <c r="G50" i="4"/>
  <c r="H50" i="4" s="1"/>
  <c r="U39" i="4" l="1"/>
  <c r="V39" i="4" s="1"/>
  <c r="V50" i="4"/>
  <c r="U50" i="4"/>
  <c r="U36" i="4"/>
  <c r="V36" i="4"/>
  <c r="U41" i="4"/>
  <c r="V41" i="4"/>
  <c r="V45" i="4"/>
  <c r="U45" i="4"/>
  <c r="U52" i="4"/>
  <c r="V52" i="4"/>
  <c r="U40" i="4"/>
  <c r="V40" i="4"/>
  <c r="V51" i="4"/>
  <c r="U51" i="4"/>
  <c r="U37" i="4"/>
  <c r="V37" i="4"/>
  <c r="U38" i="4"/>
  <c r="V38" i="4"/>
  <c r="V42" i="4"/>
  <c r="U42" i="4"/>
  <c r="U46" i="4"/>
  <c r="V46" i="4"/>
  <c r="V44" i="4"/>
  <c r="U44" i="4"/>
  <c r="V43" i="4"/>
  <c r="U43" i="4"/>
  <c r="V47" i="4"/>
  <c r="U47" i="4"/>
  <c r="U23" i="4"/>
  <c r="V23" i="4" s="1"/>
  <c r="N52" i="4"/>
  <c r="O52" i="4" s="1"/>
  <c r="N41" i="4"/>
  <c r="N45" i="4"/>
  <c r="N44" i="4"/>
  <c r="N40" i="4"/>
  <c r="N43" i="4"/>
  <c r="N47" i="4"/>
  <c r="N46" i="4"/>
  <c r="N42" i="4"/>
  <c r="N51" i="4"/>
  <c r="N50" i="4"/>
  <c r="O41" i="4" l="1"/>
  <c r="O46" i="4"/>
  <c r="O45" i="4"/>
  <c r="O42" i="4"/>
  <c r="O40" i="4"/>
  <c r="O43" i="4"/>
  <c r="O44" i="4"/>
  <c r="O51" i="4"/>
  <c r="O50" i="4"/>
  <c r="O47" i="4"/>
  <c r="H36" i="4"/>
  <c r="H37" i="4"/>
  <c r="H38" i="4"/>
  <c r="L53" i="3" l="1"/>
  <c r="K51" i="3"/>
  <c r="L51" i="3" s="1"/>
  <c r="K50" i="3"/>
  <c r="L50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G63" i="3"/>
  <c r="G62" i="3"/>
  <c r="G46" i="3"/>
  <c r="H46" i="3" s="1"/>
  <c r="G47" i="3"/>
  <c r="H47" i="3" s="1"/>
  <c r="G51" i="3"/>
  <c r="H51" i="3" s="1"/>
  <c r="G50" i="3"/>
  <c r="H50" i="3" s="1"/>
  <c r="H40" i="3"/>
  <c r="H41" i="3"/>
  <c r="H42" i="3"/>
  <c r="H43" i="3"/>
  <c r="G44" i="3"/>
  <c r="H44" i="3" s="1"/>
  <c r="G45" i="3"/>
  <c r="H45" i="3" s="1"/>
  <c r="H36" i="3"/>
  <c r="H37" i="3"/>
  <c r="H38" i="3"/>
  <c r="V47" i="3" l="1"/>
  <c r="U47" i="3"/>
  <c r="V40" i="3"/>
  <c r="U40" i="3"/>
  <c r="V44" i="3"/>
  <c r="U44" i="3"/>
  <c r="N41" i="3"/>
  <c r="V41" i="3"/>
  <c r="U41" i="3"/>
  <c r="N45" i="3"/>
  <c r="V45" i="3"/>
  <c r="U45" i="3"/>
  <c r="V43" i="3"/>
  <c r="U43" i="3"/>
  <c r="V42" i="3"/>
  <c r="U42" i="3"/>
  <c r="V46" i="3"/>
  <c r="U46" i="3"/>
  <c r="U53" i="3"/>
  <c r="V53" i="3" s="1"/>
  <c r="V51" i="3"/>
  <c r="U51" i="3"/>
  <c r="V50" i="3"/>
  <c r="U50" i="3"/>
  <c r="N51" i="3"/>
  <c r="N42" i="3"/>
  <c r="N46" i="3"/>
  <c r="O45" i="3"/>
  <c r="O41" i="3"/>
  <c r="N43" i="3"/>
  <c r="N40" i="3"/>
  <c r="N44" i="3"/>
  <c r="N47" i="3"/>
  <c r="N50" i="3"/>
  <c r="O44" i="3" l="1"/>
  <c r="O51" i="3"/>
  <c r="O40" i="3"/>
  <c r="O50" i="3"/>
  <c r="O43" i="3"/>
  <c r="O42" i="3"/>
  <c r="O47" i="3"/>
  <c r="O46" i="3"/>
  <c r="G56" i="2"/>
  <c r="G55" i="2"/>
  <c r="K44" i="2"/>
  <c r="L44" i="2" s="1"/>
  <c r="K43" i="2"/>
  <c r="L43" i="2" s="1"/>
  <c r="G44" i="2"/>
  <c r="H44" i="2" s="1"/>
  <c r="G43" i="2"/>
  <c r="H43" i="2" s="1"/>
  <c r="K40" i="2"/>
  <c r="L40" i="2" s="1"/>
  <c r="K39" i="2"/>
  <c r="G40" i="2"/>
  <c r="H40" i="2" s="1"/>
  <c r="H37" i="2"/>
  <c r="H38" i="2"/>
  <c r="L36" i="2"/>
  <c r="H36" i="2"/>
  <c r="L35" i="2"/>
  <c r="H35" i="2"/>
  <c r="L34" i="2"/>
  <c r="H34" i="2"/>
  <c r="L33" i="2"/>
  <c r="H33" i="2"/>
  <c r="L32" i="2"/>
  <c r="H32" i="2"/>
  <c r="K49" i="1"/>
  <c r="L49" i="1" s="1"/>
  <c r="K48" i="1"/>
  <c r="L48" i="1" s="1"/>
  <c r="K45" i="1"/>
  <c r="K44" i="1"/>
  <c r="J49" i="8"/>
  <c r="G61" i="1"/>
  <c r="G60" i="1"/>
  <c r="H66" i="1"/>
  <c r="K65" i="1"/>
  <c r="H65" i="1"/>
  <c r="G49" i="1"/>
  <c r="H49" i="1" s="1"/>
  <c r="G45" i="1"/>
  <c r="H45" i="1" s="1"/>
  <c r="G48" i="1"/>
  <c r="H48" i="1" s="1"/>
  <c r="H41" i="1"/>
  <c r="L41" i="1"/>
  <c r="U41" i="1" s="1"/>
  <c r="H42" i="1"/>
  <c r="L42" i="1"/>
  <c r="U42" i="1" s="1"/>
  <c r="H43" i="1"/>
  <c r="L43" i="1"/>
  <c r="U43" i="1" s="1"/>
  <c r="H40" i="1"/>
  <c r="L40" i="1"/>
  <c r="U40" i="1" s="1"/>
  <c r="H39" i="1"/>
  <c r="H38" i="1"/>
  <c r="L39" i="1"/>
  <c r="U39" i="1" s="1"/>
  <c r="L38" i="1"/>
  <c r="U38" i="1" s="1"/>
  <c r="L36" i="1"/>
  <c r="H36" i="1"/>
  <c r="H37" i="1"/>
  <c r="L37" i="1"/>
  <c r="U37" i="1" s="1"/>
  <c r="O49" i="1" l="1"/>
  <c r="O48" i="1"/>
  <c r="U49" i="1"/>
  <c r="V49" i="1"/>
  <c r="V33" i="2"/>
  <c r="U33" i="2"/>
  <c r="V35" i="2"/>
  <c r="U35" i="2"/>
  <c r="R55" i="2"/>
  <c r="S55" i="2" s="1"/>
  <c r="AM55" i="2"/>
  <c r="AN55" i="2" s="1"/>
  <c r="AF55" i="2"/>
  <c r="AG55" i="2" s="1"/>
  <c r="AT55" i="2"/>
  <c r="AU55" i="2" s="1"/>
  <c r="Y55" i="2"/>
  <c r="Z55" i="2" s="1"/>
  <c r="AB55" i="2" s="1"/>
  <c r="AC55" i="2" s="1"/>
  <c r="V32" i="2"/>
  <c r="U32" i="2"/>
  <c r="U34" i="2"/>
  <c r="V34" i="2"/>
  <c r="V36" i="2"/>
  <c r="U36" i="2"/>
  <c r="V43" i="2"/>
  <c r="U43" i="2"/>
  <c r="AM56" i="2"/>
  <c r="AN56" i="2" s="1"/>
  <c r="R56" i="2"/>
  <c r="S56" i="2" s="1"/>
  <c r="AF56" i="2"/>
  <c r="AG56" i="2" s="1"/>
  <c r="AT56" i="2"/>
  <c r="AU56" i="2" s="1"/>
  <c r="Y56" i="2"/>
  <c r="Z56" i="2" s="1"/>
  <c r="V40" i="2"/>
  <c r="U40" i="2"/>
  <c r="V44" i="2"/>
  <c r="U44" i="2"/>
  <c r="V48" i="1"/>
  <c r="U48" i="1"/>
  <c r="U36" i="1"/>
  <c r="AT60" i="1"/>
  <c r="AU60" i="1" s="1"/>
  <c r="AF60" i="1"/>
  <c r="AG60" i="1" s="1"/>
  <c r="Y60" i="1"/>
  <c r="Z60" i="1" s="1"/>
  <c r="AM60" i="1"/>
  <c r="AN60" i="1" s="1"/>
  <c r="R60" i="1"/>
  <c r="S60" i="1" s="1"/>
  <c r="AF61" i="1"/>
  <c r="AG61" i="1" s="1"/>
  <c r="AT61" i="1"/>
  <c r="AU61" i="1" s="1"/>
  <c r="Y61" i="1"/>
  <c r="Z61" i="1" s="1"/>
  <c r="AM61" i="1"/>
  <c r="AN61" i="1" s="1"/>
  <c r="R61" i="1"/>
  <c r="S61" i="1" s="1"/>
  <c r="N48" i="1"/>
  <c r="N44" i="2"/>
  <c r="N49" i="1"/>
  <c r="N43" i="2"/>
  <c r="N40" i="2"/>
  <c r="N36" i="2"/>
  <c r="N35" i="2"/>
  <c r="N34" i="2"/>
  <c r="N33" i="2"/>
  <c r="N32" i="2"/>
  <c r="N41" i="1"/>
  <c r="L65" i="1"/>
  <c r="N43" i="1"/>
  <c r="K66" i="1"/>
  <c r="L66" i="1" s="1"/>
  <c r="N42" i="1"/>
  <c r="N40" i="1"/>
  <c r="N39" i="1"/>
  <c r="N38" i="1"/>
  <c r="N36" i="1"/>
  <c r="O36" i="1" s="1"/>
  <c r="N37" i="1"/>
  <c r="AW55" i="2" l="1"/>
  <c r="AX55" i="2" s="1"/>
  <c r="AI55" i="2"/>
  <c r="AJ55" i="2" s="1"/>
  <c r="AI56" i="2"/>
  <c r="AJ56" i="2" s="1"/>
  <c r="AB56" i="2"/>
  <c r="AC56" i="2" s="1"/>
  <c r="AP56" i="2"/>
  <c r="AQ56" i="2" s="1"/>
  <c r="AP55" i="2"/>
  <c r="AQ55" i="2" s="1"/>
  <c r="AW56" i="2"/>
  <c r="AX56" i="2" s="1"/>
  <c r="AW61" i="1"/>
  <c r="AX61" i="1" s="1"/>
  <c r="AI61" i="1"/>
  <c r="AJ61" i="1" s="1"/>
  <c r="AI60" i="1"/>
  <c r="AJ60" i="1" s="1"/>
  <c r="V66" i="1"/>
  <c r="U66" i="1"/>
  <c r="AB61" i="1"/>
  <c r="AC61" i="1" s="1"/>
  <c r="AP60" i="1"/>
  <c r="AQ60" i="1" s="1"/>
  <c r="AB60" i="1"/>
  <c r="AC60" i="1" s="1"/>
  <c r="V65" i="1"/>
  <c r="U65" i="1"/>
  <c r="AP61" i="1"/>
  <c r="AQ61" i="1" s="1"/>
  <c r="AW60" i="1"/>
  <c r="AX60" i="1" s="1"/>
  <c r="O33" i="2"/>
  <c r="O34" i="2"/>
  <c r="O35" i="2"/>
  <c r="O40" i="2"/>
  <c r="O43" i="2"/>
  <c r="O32" i="2"/>
  <c r="O36" i="2"/>
  <c r="O44" i="2"/>
  <c r="O38" i="1"/>
  <c r="O39" i="1"/>
  <c r="O43" i="1"/>
  <c r="O37" i="1"/>
  <c r="O40" i="1"/>
  <c r="O42" i="1"/>
  <c r="O41" i="1"/>
  <c r="N66" i="1"/>
  <c r="N65" i="1"/>
  <c r="O65" i="1"/>
  <c r="O66" i="1"/>
  <c r="L35" i="6"/>
  <c r="L34" i="6"/>
  <c r="G36" i="6"/>
  <c r="L35" i="5"/>
  <c r="L34" i="5"/>
  <c r="G36" i="5"/>
  <c r="L37" i="3"/>
  <c r="L36" i="3"/>
  <c r="L38" i="2"/>
  <c r="L37" i="2"/>
  <c r="V36" i="3" l="1"/>
  <c r="U36" i="3"/>
  <c r="V37" i="3"/>
  <c r="U37" i="3"/>
  <c r="U34" i="5"/>
  <c r="V34" i="5"/>
  <c r="V35" i="5"/>
  <c r="U35" i="5"/>
  <c r="U34" i="6"/>
  <c r="V34" i="6"/>
  <c r="V35" i="6"/>
  <c r="U35" i="6"/>
  <c r="V37" i="2"/>
  <c r="U37" i="2"/>
  <c r="V38" i="2"/>
  <c r="U38" i="2"/>
  <c r="N36" i="3"/>
  <c r="O36" i="3" s="1"/>
  <c r="N37" i="3"/>
  <c r="O37" i="3"/>
  <c r="V43" i="1"/>
  <c r="V42" i="1"/>
  <c r="V40" i="1"/>
  <c r="V39" i="1"/>
  <c r="V38" i="1"/>
  <c r="V41" i="1"/>
  <c r="V36" i="1"/>
  <c r="V37" i="1"/>
  <c r="N37" i="2"/>
  <c r="N35" i="6"/>
  <c r="L42" i="5"/>
  <c r="N35" i="5"/>
  <c r="N36" i="4"/>
  <c r="N34" i="6"/>
  <c r="N37" i="4"/>
  <c r="N38" i="8"/>
  <c r="N35" i="8"/>
  <c r="O35" i="8" s="1"/>
  <c r="N34" i="5"/>
  <c r="N36" i="8"/>
  <c r="N38" i="2"/>
  <c r="N37" i="8"/>
  <c r="N42" i="5" l="1"/>
  <c r="O42" i="5" s="1"/>
  <c r="U42" i="5"/>
  <c r="V42" i="5"/>
  <c r="O34" i="6"/>
  <c r="O35" i="6"/>
  <c r="O38" i="8"/>
  <c r="O37" i="8"/>
  <c r="O36" i="8"/>
  <c r="O36" i="4"/>
  <c r="O37" i="4"/>
  <c r="O35" i="5"/>
  <c r="O34" i="5"/>
  <c r="O37" i="2"/>
  <c r="O38" i="2"/>
  <c r="L42" i="6"/>
  <c r="L43" i="6"/>
  <c r="L43" i="5"/>
  <c r="U43" i="5" l="1"/>
  <c r="V43" i="5"/>
  <c r="U43" i="6"/>
  <c r="V43" i="6"/>
  <c r="U42" i="6"/>
  <c r="V42" i="6"/>
  <c r="N42" i="6"/>
  <c r="O42" i="6" s="1"/>
  <c r="N43" i="6"/>
  <c r="O43" i="6" s="1"/>
  <c r="N43" i="5"/>
  <c r="O43" i="5" s="1"/>
  <c r="Z51" i="7" l="1"/>
  <c r="AU51" i="7"/>
  <c r="AN51" i="7"/>
  <c r="AG51" i="7"/>
  <c r="L51" i="7"/>
  <c r="AW51" i="7" l="1"/>
  <c r="AX51" i="7" s="1"/>
  <c r="L52" i="7"/>
  <c r="Z52" i="7"/>
  <c r="Z53" i="7" s="1"/>
  <c r="AU52" i="7"/>
  <c r="AN52" i="7"/>
  <c r="AG52" i="7"/>
  <c r="AG53" i="7" s="1"/>
  <c r="AP51" i="7"/>
  <c r="AQ51" i="7" s="1"/>
  <c r="AI51" i="7"/>
  <c r="AJ51" i="7" s="1"/>
  <c r="L42" i="7"/>
  <c r="L41" i="7"/>
  <c r="G65" i="8"/>
  <c r="G64" i="8"/>
  <c r="G63" i="8"/>
  <c r="G55" i="8"/>
  <c r="H59" i="8" s="1"/>
  <c r="N59" i="8" s="1"/>
  <c r="O59" i="8" s="1"/>
  <c r="L60" i="8"/>
  <c r="H60" i="8"/>
  <c r="G24" i="7"/>
  <c r="N60" i="8" l="1"/>
  <c r="O60" i="8" s="1"/>
  <c r="Z66" i="7"/>
  <c r="AP52" i="7"/>
  <c r="AQ52" i="7" s="1"/>
  <c r="AN53" i="7"/>
  <c r="AW52" i="7"/>
  <c r="AX52" i="7" s="1"/>
  <c r="AU53" i="7"/>
  <c r="AG66" i="7"/>
  <c r="AI53" i="7"/>
  <c r="AJ53" i="7" s="1"/>
  <c r="AI52" i="7"/>
  <c r="AJ52" i="7" s="1"/>
  <c r="U60" i="8"/>
  <c r="V60" i="8" s="1"/>
  <c r="AT64" i="8"/>
  <c r="AU64" i="8" s="1"/>
  <c r="AF64" i="8"/>
  <c r="AG64" i="8" s="1"/>
  <c r="Y64" i="8"/>
  <c r="Z64" i="8" s="1"/>
  <c r="AM64" i="8"/>
  <c r="AN64" i="8" s="1"/>
  <c r="Y65" i="8"/>
  <c r="Z65" i="8" s="1"/>
  <c r="AT65" i="8"/>
  <c r="AU65" i="8" s="1"/>
  <c r="AM65" i="8"/>
  <c r="AN65" i="8" s="1"/>
  <c r="AF65" i="8"/>
  <c r="AG65" i="8" s="1"/>
  <c r="AF63" i="8"/>
  <c r="AG63" i="8" s="1"/>
  <c r="Y63" i="8"/>
  <c r="Z63" i="8" s="1"/>
  <c r="AT63" i="8"/>
  <c r="AU63" i="8" s="1"/>
  <c r="AM63" i="8"/>
  <c r="AN63" i="8" s="1"/>
  <c r="U41" i="7"/>
  <c r="V41" i="7"/>
  <c r="U42" i="7"/>
  <c r="V42" i="7"/>
  <c r="R64" i="8"/>
  <c r="S64" i="8" s="1"/>
  <c r="R65" i="8"/>
  <c r="S65" i="8" s="1"/>
  <c r="R63" i="8"/>
  <c r="S63" i="8" s="1"/>
  <c r="N42" i="7"/>
  <c r="O41" i="7"/>
  <c r="N41" i="7"/>
  <c r="N40" i="8"/>
  <c r="N41" i="8"/>
  <c r="K62" i="8"/>
  <c r="K61" i="8"/>
  <c r="K65" i="8"/>
  <c r="K64" i="8"/>
  <c r="H55" i="8"/>
  <c r="K63" i="8"/>
  <c r="N24" i="8"/>
  <c r="O24" i="8" s="1"/>
  <c r="H54" i="8"/>
  <c r="H23" i="8"/>
  <c r="B19" i="8"/>
  <c r="AI66" i="7" l="1"/>
  <c r="AJ66" i="7" s="1"/>
  <c r="AB63" i="8"/>
  <c r="AC63" i="8" s="1"/>
  <c r="AW65" i="8"/>
  <c r="AN66" i="7"/>
  <c r="AP53" i="7"/>
  <c r="AQ53" i="7" s="1"/>
  <c r="AU66" i="7"/>
  <c r="AW53" i="7"/>
  <c r="AX53" i="7" s="1"/>
  <c r="AG68" i="7"/>
  <c r="Z68" i="7"/>
  <c r="AC65" i="8"/>
  <c r="AI64" i="8"/>
  <c r="AJ64" i="8" s="1"/>
  <c r="AG69" i="8"/>
  <c r="H48" i="8"/>
  <c r="AI63" i="8"/>
  <c r="AJ63" i="8" s="1"/>
  <c r="AJ65" i="8"/>
  <c r="AB65" i="8"/>
  <c r="AW64" i="8"/>
  <c r="AX64" i="8" s="1"/>
  <c r="AU69" i="8"/>
  <c r="AP63" i="8"/>
  <c r="AQ63" i="8" s="1"/>
  <c r="AQ65" i="8"/>
  <c r="AI65" i="8"/>
  <c r="AP64" i="8"/>
  <c r="AQ64" i="8" s="1"/>
  <c r="AN69" i="8"/>
  <c r="AW63" i="8"/>
  <c r="AX63" i="8" s="1"/>
  <c r="AX65" i="8"/>
  <c r="AP65" i="8"/>
  <c r="AB64" i="8"/>
  <c r="AC64" i="8" s="1"/>
  <c r="Z69" i="8"/>
  <c r="O42" i="7"/>
  <c r="O41" i="8"/>
  <c r="O40" i="8"/>
  <c r="H58" i="8"/>
  <c r="H57" i="8"/>
  <c r="L23" i="8"/>
  <c r="N39" i="8"/>
  <c r="L65" i="8"/>
  <c r="H65" i="8"/>
  <c r="H49" i="8"/>
  <c r="H63" i="8"/>
  <c r="L63" i="8"/>
  <c r="L61" i="8"/>
  <c r="H61" i="8"/>
  <c r="L64" i="8"/>
  <c r="H64" i="8"/>
  <c r="H62" i="8"/>
  <c r="L62" i="8"/>
  <c r="N63" i="8" l="1"/>
  <c r="O63" i="8" s="1"/>
  <c r="N62" i="8"/>
  <c r="O62" i="8" s="1"/>
  <c r="AW66" i="7"/>
  <c r="AX66" i="7" s="1"/>
  <c r="Z69" i="7"/>
  <c r="AG69" i="7"/>
  <c r="AI68" i="7"/>
  <c r="AJ68" i="7" s="1"/>
  <c r="AP66" i="7"/>
  <c r="AQ66" i="7" s="1"/>
  <c r="V65" i="8"/>
  <c r="N65" i="8"/>
  <c r="U64" i="8"/>
  <c r="V64" i="8" s="1"/>
  <c r="N64" i="8"/>
  <c r="O64" i="8" s="1"/>
  <c r="N61" i="8"/>
  <c r="O61" i="8" s="1"/>
  <c r="O65" i="8"/>
  <c r="AU68" i="7"/>
  <c r="AN68" i="7"/>
  <c r="U62" i="8"/>
  <c r="V62" i="8" s="1"/>
  <c r="U23" i="8"/>
  <c r="V23" i="8" s="1"/>
  <c r="U61" i="8"/>
  <c r="V61" i="8" s="1"/>
  <c r="U63" i="8"/>
  <c r="V63" i="8" s="1"/>
  <c r="AW69" i="8"/>
  <c r="AX69" i="8" s="1"/>
  <c r="AU71" i="8"/>
  <c r="AU70" i="8"/>
  <c r="Z71" i="8"/>
  <c r="Z70" i="8"/>
  <c r="AP69" i="8"/>
  <c r="AQ69" i="8" s="1"/>
  <c r="AN71" i="8"/>
  <c r="AN70" i="8"/>
  <c r="AI69" i="8"/>
  <c r="AJ69" i="8" s="1"/>
  <c r="AG71" i="8"/>
  <c r="AG70" i="8"/>
  <c r="U65" i="8"/>
  <c r="L48" i="8"/>
  <c r="O39" i="8"/>
  <c r="H53" i="8"/>
  <c r="L58" i="8"/>
  <c r="L49" i="8"/>
  <c r="U49" i="8" s="1"/>
  <c r="V49" i="8" s="1"/>
  <c r="N23" i="8"/>
  <c r="G62" i="7"/>
  <c r="G61" i="7"/>
  <c r="G60" i="7"/>
  <c r="G59" i="7"/>
  <c r="G58" i="7"/>
  <c r="L57" i="7"/>
  <c r="H57" i="7"/>
  <c r="H25" i="7"/>
  <c r="L24" i="7"/>
  <c r="H24" i="7"/>
  <c r="H51" i="7"/>
  <c r="G63" i="6"/>
  <c r="G62" i="6"/>
  <c r="G61" i="6"/>
  <c r="G60" i="6"/>
  <c r="G59" i="6"/>
  <c r="L58" i="6"/>
  <c r="H58" i="6"/>
  <c r="H23" i="6"/>
  <c r="G63" i="5"/>
  <c r="G62" i="5"/>
  <c r="G61" i="5"/>
  <c r="G60" i="5"/>
  <c r="G59" i="5"/>
  <c r="L58" i="5"/>
  <c r="U58" i="5" s="1"/>
  <c r="V58" i="5" s="1"/>
  <c r="H58" i="5"/>
  <c r="L23" i="5"/>
  <c r="H23" i="5"/>
  <c r="H51" i="1"/>
  <c r="H46" i="2"/>
  <c r="H53" i="3"/>
  <c r="N53" i="3" s="1"/>
  <c r="G66" i="4"/>
  <c r="G65" i="4"/>
  <c r="G64" i="4"/>
  <c r="G63" i="4"/>
  <c r="G62" i="4"/>
  <c r="L61" i="4"/>
  <c r="U61" i="4" s="1"/>
  <c r="V61" i="4" s="1"/>
  <c r="H61" i="4"/>
  <c r="H23" i="4"/>
  <c r="AN69" i="7" l="1"/>
  <c r="AP68" i="7"/>
  <c r="AQ68" i="7" s="1"/>
  <c r="AU69" i="7"/>
  <c r="AW68" i="7"/>
  <c r="AX68" i="7" s="1"/>
  <c r="AI69" i="7"/>
  <c r="AJ69" i="7" s="1"/>
  <c r="AI71" i="8"/>
  <c r="AJ71" i="8" s="1"/>
  <c r="AU72" i="8"/>
  <c r="U48" i="8"/>
  <c r="V48" i="8" s="1"/>
  <c r="Z72" i="8"/>
  <c r="AI70" i="8"/>
  <c r="AJ70" i="8" s="1"/>
  <c r="AN72" i="8"/>
  <c r="AG72" i="8"/>
  <c r="U24" i="7"/>
  <c r="V24" i="7" s="1"/>
  <c r="AM58" i="7"/>
  <c r="AN58" i="7" s="1"/>
  <c r="Y58" i="7"/>
  <c r="Z58" i="7" s="1"/>
  <c r="AF58" i="7"/>
  <c r="AG58" i="7" s="1"/>
  <c r="AT58" i="7"/>
  <c r="AU58" i="7" s="1"/>
  <c r="AF62" i="7"/>
  <c r="AG62" i="7" s="1"/>
  <c r="AM62" i="7"/>
  <c r="AN62" i="7" s="1"/>
  <c r="Y62" i="7"/>
  <c r="Z62" i="7" s="1"/>
  <c r="AT62" i="7"/>
  <c r="AU62" i="7" s="1"/>
  <c r="AM59" i="7"/>
  <c r="AN59" i="7" s="1"/>
  <c r="AF59" i="7"/>
  <c r="AG59" i="7" s="1"/>
  <c r="AT59" i="7"/>
  <c r="AU59" i="7" s="1"/>
  <c r="Y59" i="7"/>
  <c r="Z59" i="7" s="1"/>
  <c r="AF60" i="7"/>
  <c r="AG60" i="7" s="1"/>
  <c r="AT60" i="7"/>
  <c r="AU60" i="7" s="1"/>
  <c r="AM60" i="7"/>
  <c r="AN60" i="7" s="1"/>
  <c r="Y60" i="7"/>
  <c r="Z60" i="7" s="1"/>
  <c r="AT61" i="7"/>
  <c r="AU61" i="7" s="1"/>
  <c r="AM61" i="7"/>
  <c r="AN61" i="7" s="1"/>
  <c r="Y61" i="7"/>
  <c r="Z61" i="7" s="1"/>
  <c r="Z71" i="7" s="1"/>
  <c r="AF61" i="7"/>
  <c r="AG61" i="7" s="1"/>
  <c r="AP70" i="8"/>
  <c r="AQ70" i="8" s="1"/>
  <c r="AW70" i="8"/>
  <c r="AX70" i="8" s="1"/>
  <c r="AP71" i="8"/>
  <c r="AQ71" i="8" s="1"/>
  <c r="AW71" i="8"/>
  <c r="AX71" i="8" s="1"/>
  <c r="N57" i="7"/>
  <c r="O57" i="7" s="1"/>
  <c r="U57" i="7"/>
  <c r="V57" i="7" s="1"/>
  <c r="AM62" i="6"/>
  <c r="AN62" i="6" s="1"/>
  <c r="Y62" i="6"/>
  <c r="Z62" i="6" s="1"/>
  <c r="AF62" i="6"/>
  <c r="AG62" i="6" s="1"/>
  <c r="AT62" i="6"/>
  <c r="AU62" i="6" s="1"/>
  <c r="R62" i="6"/>
  <c r="S62" i="6" s="1"/>
  <c r="AT53" i="6"/>
  <c r="AF53" i="6"/>
  <c r="R53" i="6"/>
  <c r="G53" i="6"/>
  <c r="AM53" i="6"/>
  <c r="Y53" i="6"/>
  <c r="K53" i="6"/>
  <c r="K52" i="6"/>
  <c r="AT52" i="6"/>
  <c r="AF52" i="6"/>
  <c r="R52" i="6"/>
  <c r="G52" i="6"/>
  <c r="H52" i="6" s="1"/>
  <c r="AM52" i="6"/>
  <c r="Y52" i="6"/>
  <c r="Y59" i="6"/>
  <c r="Z59" i="6" s="1"/>
  <c r="AF59" i="6"/>
  <c r="AG59" i="6" s="1"/>
  <c r="AT59" i="6"/>
  <c r="AU59" i="6" s="1"/>
  <c r="AM59" i="6"/>
  <c r="AN59" i="6" s="1"/>
  <c r="R59" i="6"/>
  <c r="S59" i="6" s="1"/>
  <c r="AM60" i="6"/>
  <c r="AN60" i="6" s="1"/>
  <c r="Y60" i="6"/>
  <c r="Z60" i="6" s="1"/>
  <c r="AT60" i="6"/>
  <c r="AU60" i="6" s="1"/>
  <c r="AF60" i="6"/>
  <c r="AG60" i="6" s="1"/>
  <c r="R60" i="6"/>
  <c r="S60" i="6" s="1"/>
  <c r="AT63" i="6"/>
  <c r="AU63" i="6" s="1"/>
  <c r="AM63" i="6"/>
  <c r="AN63" i="6" s="1"/>
  <c r="Y63" i="6"/>
  <c r="Z63" i="6" s="1"/>
  <c r="AF63" i="6"/>
  <c r="AG63" i="6" s="1"/>
  <c r="R63" i="6"/>
  <c r="S63" i="6" s="1"/>
  <c r="AM61" i="6"/>
  <c r="AN61" i="6" s="1"/>
  <c r="Y61" i="6"/>
  <c r="Z61" i="6" s="1"/>
  <c r="AT61" i="6"/>
  <c r="AU61" i="6" s="1"/>
  <c r="AF61" i="6"/>
  <c r="AG61" i="6" s="1"/>
  <c r="R61" i="6"/>
  <c r="S61" i="6" s="1"/>
  <c r="AT60" i="5"/>
  <c r="AU60" i="5" s="1"/>
  <c r="Y60" i="5"/>
  <c r="Z60" i="5" s="1"/>
  <c r="AM60" i="5"/>
  <c r="AN60" i="5" s="1"/>
  <c r="AF60" i="5"/>
  <c r="AG60" i="5" s="1"/>
  <c r="AM61" i="5"/>
  <c r="AN61" i="5" s="1"/>
  <c r="AF61" i="5"/>
  <c r="AG61" i="5" s="1"/>
  <c r="AT61" i="5"/>
  <c r="AU61" i="5" s="1"/>
  <c r="Y61" i="5"/>
  <c r="Z61" i="5" s="1"/>
  <c r="AT62" i="5"/>
  <c r="AU62" i="5" s="1"/>
  <c r="Y62" i="5"/>
  <c r="Z62" i="5" s="1"/>
  <c r="AM62" i="5"/>
  <c r="AN62" i="5" s="1"/>
  <c r="AF62" i="5"/>
  <c r="AG62" i="5" s="1"/>
  <c r="AM53" i="5"/>
  <c r="AN53" i="5" s="1"/>
  <c r="AF53" i="5"/>
  <c r="AG53" i="5" s="1"/>
  <c r="Y52" i="5"/>
  <c r="Z52" i="5" s="1"/>
  <c r="AT53" i="5"/>
  <c r="AU53" i="5" s="1"/>
  <c r="Y53" i="5"/>
  <c r="Z53" i="5" s="1"/>
  <c r="AM52" i="5"/>
  <c r="AN52" i="5" s="1"/>
  <c r="AF52" i="5"/>
  <c r="AG52" i="5" s="1"/>
  <c r="AT52" i="5"/>
  <c r="AU52" i="5" s="1"/>
  <c r="R52" i="5"/>
  <c r="R53" i="5"/>
  <c r="AM59" i="5"/>
  <c r="AN59" i="5" s="1"/>
  <c r="AF59" i="5"/>
  <c r="AG59" i="5" s="1"/>
  <c r="AT59" i="5"/>
  <c r="AU59" i="5" s="1"/>
  <c r="Y59" i="5"/>
  <c r="Z59" i="5" s="1"/>
  <c r="AM63" i="5"/>
  <c r="AN63" i="5" s="1"/>
  <c r="AF63" i="5"/>
  <c r="AG63" i="5" s="1"/>
  <c r="AT63" i="5"/>
  <c r="AU63" i="5" s="1"/>
  <c r="Y63" i="5"/>
  <c r="Z63" i="5" s="1"/>
  <c r="AT65" i="4"/>
  <c r="AU65" i="4" s="1"/>
  <c r="AM65" i="4"/>
  <c r="AN65" i="4" s="1"/>
  <c r="AF65" i="4"/>
  <c r="AG65" i="4" s="1"/>
  <c r="Y65" i="4"/>
  <c r="Z65" i="4" s="1"/>
  <c r="G55" i="4"/>
  <c r="H55" i="4" s="1"/>
  <c r="AT66" i="4"/>
  <c r="AU66" i="4" s="1"/>
  <c r="Y66" i="4"/>
  <c r="Z66" i="4" s="1"/>
  <c r="AM66" i="4"/>
  <c r="AN66" i="4" s="1"/>
  <c r="AF66" i="4"/>
  <c r="AG66" i="4" s="1"/>
  <c r="AT64" i="4"/>
  <c r="AU64" i="4" s="1"/>
  <c r="Y64" i="4"/>
  <c r="Z64" i="4" s="1"/>
  <c r="AM64" i="4"/>
  <c r="AN64" i="4" s="1"/>
  <c r="AF64" i="4"/>
  <c r="AG64" i="4" s="1"/>
  <c r="AT62" i="4"/>
  <c r="AU62" i="4" s="1"/>
  <c r="AF62" i="4"/>
  <c r="AG62" i="4" s="1"/>
  <c r="Y62" i="4"/>
  <c r="Z62" i="4" s="1"/>
  <c r="AM62" i="4"/>
  <c r="AN62" i="4" s="1"/>
  <c r="AT63" i="4"/>
  <c r="AU63" i="4" s="1"/>
  <c r="AM63" i="4"/>
  <c r="AN63" i="4" s="1"/>
  <c r="AF63" i="4"/>
  <c r="AG63" i="4" s="1"/>
  <c r="Y63" i="4"/>
  <c r="Z63" i="4" s="1"/>
  <c r="U58" i="6"/>
  <c r="V58" i="6" s="1"/>
  <c r="U23" i="5"/>
  <c r="V23" i="5" s="1"/>
  <c r="O23" i="8"/>
  <c r="N49" i="8"/>
  <c r="O49" i="8" s="1"/>
  <c r="R66" i="4"/>
  <c r="S66" i="4" s="1"/>
  <c r="H60" i="4"/>
  <c r="R65" i="4"/>
  <c r="S65" i="4" s="1"/>
  <c r="R63" i="4"/>
  <c r="S63" i="4" s="1"/>
  <c r="R62" i="4"/>
  <c r="S62" i="4" s="1"/>
  <c r="R64" i="4"/>
  <c r="S64" i="4" s="1"/>
  <c r="R58" i="7"/>
  <c r="S58" i="7" s="1"/>
  <c r="R62" i="7"/>
  <c r="S62" i="7" s="1"/>
  <c r="R60" i="7"/>
  <c r="S60" i="7" s="1"/>
  <c r="R61" i="7"/>
  <c r="S61" i="7" s="1"/>
  <c r="R59" i="7"/>
  <c r="S59" i="7" s="1"/>
  <c r="G55" i="7"/>
  <c r="H55" i="7" s="1"/>
  <c r="G56" i="7"/>
  <c r="H56" i="7" s="1"/>
  <c r="N56" i="7" s="1"/>
  <c r="O56" i="7" s="1"/>
  <c r="H44" i="7"/>
  <c r="H55" i="6"/>
  <c r="R60" i="5"/>
  <c r="S60" i="5" s="1"/>
  <c r="R59" i="5"/>
  <c r="S59" i="5" s="1"/>
  <c r="R63" i="5"/>
  <c r="S63" i="5" s="1"/>
  <c r="R61" i="5"/>
  <c r="S61" i="5" s="1"/>
  <c r="R62" i="5"/>
  <c r="S62" i="5" s="1"/>
  <c r="G52" i="5"/>
  <c r="H52" i="5" s="1"/>
  <c r="K53" i="5"/>
  <c r="G53" i="5"/>
  <c r="H53" i="5" s="1"/>
  <c r="K52" i="5"/>
  <c r="H55" i="5"/>
  <c r="H57" i="5"/>
  <c r="O53" i="3"/>
  <c r="L55" i="7"/>
  <c r="N61" i="4"/>
  <c r="N58" i="8"/>
  <c r="K58" i="7"/>
  <c r="L58" i="7" s="1"/>
  <c r="K60" i="7"/>
  <c r="L60" i="7" s="1"/>
  <c r="K62" i="7"/>
  <c r="L62" i="7" s="1"/>
  <c r="K59" i="7"/>
  <c r="L59" i="7" s="1"/>
  <c r="K61" i="7"/>
  <c r="L61" i="7" s="1"/>
  <c r="K63" i="6"/>
  <c r="L63" i="6" s="1"/>
  <c r="K59" i="6"/>
  <c r="L59" i="6" s="1"/>
  <c r="K61" i="6"/>
  <c r="L61" i="6" s="1"/>
  <c r="N58" i="6"/>
  <c r="K62" i="6"/>
  <c r="L62" i="6" s="1"/>
  <c r="K60" i="6"/>
  <c r="L60" i="6" s="1"/>
  <c r="K62" i="5"/>
  <c r="L62" i="5" s="1"/>
  <c r="K60" i="5"/>
  <c r="L60" i="5" s="1"/>
  <c r="K59" i="5"/>
  <c r="L59" i="5" s="1"/>
  <c r="K61" i="5"/>
  <c r="L61" i="5" s="1"/>
  <c r="K63" i="5"/>
  <c r="L63" i="5" s="1"/>
  <c r="K64" i="4"/>
  <c r="L64" i="4" s="1"/>
  <c r="K63" i="4"/>
  <c r="L63" i="4" s="1"/>
  <c r="K66" i="4"/>
  <c r="L66" i="4" s="1"/>
  <c r="K62" i="4"/>
  <c r="L62" i="4" s="1"/>
  <c r="K65" i="4"/>
  <c r="L65" i="4" s="1"/>
  <c r="H60" i="5"/>
  <c r="L57" i="8"/>
  <c r="L23" i="6"/>
  <c r="H56" i="8"/>
  <c r="H54" i="7"/>
  <c r="H58" i="7"/>
  <c r="H60" i="7"/>
  <c r="H62" i="7"/>
  <c r="N24" i="7"/>
  <c r="H52" i="7"/>
  <c r="L25" i="7"/>
  <c r="U25" i="7" s="1"/>
  <c r="V25" i="7" s="1"/>
  <c r="H59" i="7"/>
  <c r="L54" i="7"/>
  <c r="H61" i="7"/>
  <c r="H62" i="6"/>
  <c r="H60" i="6"/>
  <c r="L56" i="6"/>
  <c r="L55" i="6"/>
  <c r="H46" i="6"/>
  <c r="L36" i="6"/>
  <c r="L44" i="6"/>
  <c r="H36" i="6"/>
  <c r="G56" i="6"/>
  <c r="H56" i="6" s="1"/>
  <c r="H59" i="6"/>
  <c r="H63" i="6"/>
  <c r="H61" i="6"/>
  <c r="N23" i="5"/>
  <c r="G56" i="5"/>
  <c r="H56" i="5" s="1"/>
  <c r="L36" i="5"/>
  <c r="N58" i="5"/>
  <c r="L55" i="5"/>
  <c r="H62" i="5"/>
  <c r="H36" i="5"/>
  <c r="H59" i="5"/>
  <c r="H63" i="5"/>
  <c r="L56" i="5"/>
  <c r="H61" i="5"/>
  <c r="H63" i="4"/>
  <c r="N23" i="4"/>
  <c r="H59" i="4"/>
  <c r="H58" i="4"/>
  <c r="H65" i="4"/>
  <c r="H39" i="4"/>
  <c r="L49" i="4"/>
  <c r="H62" i="4"/>
  <c r="H66" i="4"/>
  <c r="H49" i="4"/>
  <c r="H64" i="4"/>
  <c r="G58" i="2"/>
  <c r="L38" i="3"/>
  <c r="G65" i="3"/>
  <c r="G64" i="3"/>
  <c r="H63" i="3"/>
  <c r="H62" i="3"/>
  <c r="H61" i="3"/>
  <c r="H39" i="3"/>
  <c r="L23" i="3"/>
  <c r="H23" i="3"/>
  <c r="L23" i="2"/>
  <c r="L54" i="2"/>
  <c r="H54" i="2"/>
  <c r="G49" i="2"/>
  <c r="L46" i="2"/>
  <c r="H23" i="2"/>
  <c r="AW69" i="7" l="1"/>
  <c r="AX69" i="7" s="1"/>
  <c r="AP69" i="7"/>
  <c r="AQ69" i="7" s="1"/>
  <c r="U54" i="2"/>
  <c r="V54" i="2" s="1"/>
  <c r="N54" i="2"/>
  <c r="O54" i="2" s="1"/>
  <c r="N57" i="5"/>
  <c r="O57" i="5" s="1"/>
  <c r="AW63" i="4"/>
  <c r="AX63" i="4" s="1"/>
  <c r="AI62" i="7"/>
  <c r="AJ62" i="7" s="1"/>
  <c r="AW60" i="5"/>
  <c r="AX60" i="5" s="1"/>
  <c r="AI60" i="7"/>
  <c r="AJ60" i="7" s="1"/>
  <c r="AW72" i="8"/>
  <c r="AX72" i="8" s="1"/>
  <c r="AP72" i="8"/>
  <c r="AQ72" i="8" s="1"/>
  <c r="AP53" i="5"/>
  <c r="AQ53" i="5" s="1"/>
  <c r="AW53" i="5"/>
  <c r="AX53" i="5" s="1"/>
  <c r="AI72" i="8"/>
  <c r="AJ72" i="8" s="1"/>
  <c r="AW60" i="7"/>
  <c r="AX60" i="7" s="1"/>
  <c r="AP62" i="7"/>
  <c r="AQ62" i="7" s="1"/>
  <c r="AB61" i="6"/>
  <c r="AC61" i="6" s="1"/>
  <c r="U36" i="6"/>
  <c r="V36" i="6" s="1"/>
  <c r="AP61" i="5"/>
  <c r="AQ61" i="5" s="1"/>
  <c r="AI63" i="5"/>
  <c r="AJ63" i="5" s="1"/>
  <c r="AI59" i="5"/>
  <c r="AJ59" i="5" s="1"/>
  <c r="AI60" i="5"/>
  <c r="AJ60" i="5" s="1"/>
  <c r="AW61" i="5"/>
  <c r="AX61" i="5" s="1"/>
  <c r="U36" i="5"/>
  <c r="V36" i="5" s="1"/>
  <c r="AW62" i="4"/>
  <c r="AX62" i="4" s="1"/>
  <c r="AW64" i="4"/>
  <c r="AX64" i="4" s="1"/>
  <c r="AW66" i="4"/>
  <c r="AI59" i="6"/>
  <c r="AJ59" i="6" s="1"/>
  <c r="AI61" i="7"/>
  <c r="AJ61" i="7" s="1"/>
  <c r="AG71" i="7"/>
  <c r="AI71" i="7" s="1"/>
  <c r="AJ71" i="7" s="1"/>
  <c r="AP59" i="7"/>
  <c r="AQ59" i="7" s="1"/>
  <c r="AP58" i="7"/>
  <c r="AQ58" i="7" s="1"/>
  <c r="Z73" i="7"/>
  <c r="AI59" i="7"/>
  <c r="AJ59" i="7" s="1"/>
  <c r="AW62" i="7"/>
  <c r="AX62" i="7" s="1"/>
  <c r="AW58" i="7"/>
  <c r="AX58" i="7" s="1"/>
  <c r="AW61" i="7"/>
  <c r="AX61" i="7" s="1"/>
  <c r="AU71" i="7"/>
  <c r="AP61" i="7"/>
  <c r="AQ61" i="7" s="1"/>
  <c r="AN71" i="7"/>
  <c r="AP60" i="7"/>
  <c r="AQ60" i="7" s="1"/>
  <c r="AW59" i="7"/>
  <c r="AX59" i="7" s="1"/>
  <c r="AI58" i="7"/>
  <c r="AJ58" i="7" s="1"/>
  <c r="U61" i="7"/>
  <c r="V61" i="7" s="1"/>
  <c r="AB61" i="7"/>
  <c r="AC61" i="7" s="1"/>
  <c r="U62" i="7"/>
  <c r="V62" i="7" s="1"/>
  <c r="AB62" i="7"/>
  <c r="AC62" i="7" s="1"/>
  <c r="U59" i="7"/>
  <c r="V59" i="7" s="1"/>
  <c r="AB59" i="7"/>
  <c r="AC59" i="7" s="1"/>
  <c r="U58" i="7"/>
  <c r="V58" i="7" s="1"/>
  <c r="AB58" i="7"/>
  <c r="AC58" i="7" s="1"/>
  <c r="U60" i="7"/>
  <c r="V60" i="7" s="1"/>
  <c r="AB60" i="7"/>
  <c r="AC60" i="7" s="1"/>
  <c r="AW59" i="6"/>
  <c r="AX59" i="6" s="1"/>
  <c r="AP61" i="6"/>
  <c r="AQ61" i="6" s="1"/>
  <c r="AP63" i="6"/>
  <c r="AQ63" i="6" s="1"/>
  <c r="AW60" i="6"/>
  <c r="AX60" i="6" s="1"/>
  <c r="AB63" i="6"/>
  <c r="AC63" i="6" s="1"/>
  <c r="AI60" i="6"/>
  <c r="AJ60" i="6" s="1"/>
  <c r="AP62" i="6"/>
  <c r="AQ62" i="6" s="1"/>
  <c r="AB59" i="6"/>
  <c r="AC59" i="6" s="1"/>
  <c r="AW62" i="6"/>
  <c r="AX62" i="6" s="1"/>
  <c r="AI61" i="6"/>
  <c r="AJ61" i="6" s="1"/>
  <c r="AW63" i="6"/>
  <c r="AX63" i="6" s="1"/>
  <c r="AB60" i="6"/>
  <c r="AC60" i="6" s="1"/>
  <c r="AP59" i="6"/>
  <c r="AQ59" i="6" s="1"/>
  <c r="AI62" i="6"/>
  <c r="AJ62" i="6" s="1"/>
  <c r="U23" i="6"/>
  <c r="V23" i="6" s="1"/>
  <c r="AW61" i="6"/>
  <c r="AX61" i="6" s="1"/>
  <c r="AI63" i="6"/>
  <c r="AJ63" i="6" s="1"/>
  <c r="AP60" i="6"/>
  <c r="AQ60" i="6" s="1"/>
  <c r="AB62" i="6"/>
  <c r="AC62" i="6" s="1"/>
  <c r="AP62" i="5"/>
  <c r="AQ62" i="5" s="1"/>
  <c r="AI62" i="5"/>
  <c r="AJ62" i="5" s="1"/>
  <c r="AP63" i="5"/>
  <c r="AQ63" i="5" s="1"/>
  <c r="AI52" i="5"/>
  <c r="AJ52" i="5" s="1"/>
  <c r="AG54" i="5"/>
  <c r="AP52" i="5"/>
  <c r="AQ52" i="5" s="1"/>
  <c r="AN54" i="5"/>
  <c r="AI53" i="5"/>
  <c r="AJ53" i="5" s="1"/>
  <c r="AI61" i="5"/>
  <c r="AJ61" i="5" s="1"/>
  <c r="AP60" i="5"/>
  <c r="AQ60" i="5" s="1"/>
  <c r="AW52" i="5"/>
  <c r="AX52" i="5" s="1"/>
  <c r="AU54" i="5"/>
  <c r="AP59" i="5"/>
  <c r="AQ59" i="5" s="1"/>
  <c r="Z54" i="5"/>
  <c r="AW63" i="5"/>
  <c r="AX63" i="5" s="1"/>
  <c r="AW59" i="5"/>
  <c r="AX59" i="5" s="1"/>
  <c r="AW62" i="5"/>
  <c r="AX62" i="5" s="1"/>
  <c r="AI65" i="4"/>
  <c r="AJ65" i="4" s="1"/>
  <c r="AP63" i="4"/>
  <c r="AQ63" i="4" s="1"/>
  <c r="AI63" i="4"/>
  <c r="AJ63" i="4" s="1"/>
  <c r="AI64" i="4"/>
  <c r="AJ64" i="4" s="1"/>
  <c r="AI66" i="4"/>
  <c r="AJ66" i="4" s="1"/>
  <c r="AM55" i="4"/>
  <c r="AN55" i="4" s="1"/>
  <c r="AF55" i="4"/>
  <c r="AG55" i="4" s="1"/>
  <c r="AT55" i="4"/>
  <c r="AU55" i="4" s="1"/>
  <c r="K55" i="4"/>
  <c r="Y55" i="4"/>
  <c r="Z55" i="4" s="1"/>
  <c r="R55" i="4"/>
  <c r="AP65" i="4"/>
  <c r="AQ65" i="4" s="1"/>
  <c r="AP62" i="4"/>
  <c r="AQ62" i="4" s="1"/>
  <c r="AI62" i="4"/>
  <c r="AJ62" i="4" s="1"/>
  <c r="AP64" i="4"/>
  <c r="AQ64" i="4" s="1"/>
  <c r="AP66" i="4"/>
  <c r="AQ66" i="4" s="1"/>
  <c r="AX66" i="4"/>
  <c r="G56" i="4"/>
  <c r="AW65" i="4"/>
  <c r="AX65" i="4" s="1"/>
  <c r="V38" i="3"/>
  <c r="U38" i="3"/>
  <c r="U62" i="5"/>
  <c r="V62" i="5" s="1"/>
  <c r="AB62" i="5"/>
  <c r="AC62" i="5" s="1"/>
  <c r="U60" i="5"/>
  <c r="V60" i="5" s="1"/>
  <c r="AB60" i="5"/>
  <c r="AC60" i="5" s="1"/>
  <c r="U61" i="6"/>
  <c r="V61" i="6" s="1"/>
  <c r="U60" i="6"/>
  <c r="V60" i="6" s="1"/>
  <c r="U59" i="6"/>
  <c r="V59" i="6" s="1"/>
  <c r="U63" i="5"/>
  <c r="V63" i="5" s="1"/>
  <c r="AB63" i="5"/>
  <c r="AC63" i="5" s="1"/>
  <c r="U63" i="4"/>
  <c r="V63" i="4" s="1"/>
  <c r="AB63" i="4"/>
  <c r="AC63" i="4" s="1"/>
  <c r="U64" i="4"/>
  <c r="V64" i="4" s="1"/>
  <c r="AB64" i="4"/>
  <c r="AC64" i="4" s="1"/>
  <c r="U49" i="4"/>
  <c r="V49" i="4" s="1"/>
  <c r="U61" i="5"/>
  <c r="V61" i="5" s="1"/>
  <c r="AB61" i="5"/>
  <c r="AC61" i="5" s="1"/>
  <c r="U62" i="4"/>
  <c r="V62" i="4" s="1"/>
  <c r="AB62" i="4"/>
  <c r="AC62" i="4" s="1"/>
  <c r="U66" i="4"/>
  <c r="V66" i="4" s="1"/>
  <c r="AB66" i="4"/>
  <c r="AC66" i="4" s="1"/>
  <c r="U62" i="6"/>
  <c r="V62" i="6" s="1"/>
  <c r="U63" i="6"/>
  <c r="V63" i="6" s="1"/>
  <c r="U59" i="5"/>
  <c r="V59" i="5" s="1"/>
  <c r="AB59" i="5"/>
  <c r="AC59" i="5" s="1"/>
  <c r="U65" i="4"/>
  <c r="V65" i="4" s="1"/>
  <c r="AB65" i="4"/>
  <c r="AC65" i="4" s="1"/>
  <c r="U44" i="6"/>
  <c r="V44" i="6"/>
  <c r="U23" i="3"/>
  <c r="V23" i="3" s="1"/>
  <c r="U46" i="2"/>
  <c r="V46" i="2" s="1"/>
  <c r="U23" i="2"/>
  <c r="AT58" i="2"/>
  <c r="AU58" i="2" s="1"/>
  <c r="AF58" i="2"/>
  <c r="AG58" i="2" s="1"/>
  <c r="R58" i="2"/>
  <c r="S58" i="2" s="1"/>
  <c r="AM58" i="2"/>
  <c r="AN58" i="2" s="1"/>
  <c r="Y58" i="2"/>
  <c r="Z58" i="2" s="1"/>
  <c r="N23" i="6"/>
  <c r="O58" i="8"/>
  <c r="L44" i="7"/>
  <c r="O24" i="7"/>
  <c r="O58" i="6"/>
  <c r="O61" i="4"/>
  <c r="O58" i="5"/>
  <c r="O23" i="4"/>
  <c r="O23" i="5"/>
  <c r="N38" i="3"/>
  <c r="O38" i="3" s="1"/>
  <c r="H69" i="8"/>
  <c r="N46" i="2"/>
  <c r="N55" i="6"/>
  <c r="G56" i="3"/>
  <c r="H56" i="3" s="1"/>
  <c r="G59" i="3"/>
  <c r="H59" i="3" s="1"/>
  <c r="G58" i="3"/>
  <c r="H58" i="3" s="1"/>
  <c r="N61" i="5"/>
  <c r="L46" i="5"/>
  <c r="U46" i="5" s="1"/>
  <c r="V46" i="5" s="1"/>
  <c r="N49" i="4"/>
  <c r="H53" i="6"/>
  <c r="N60" i="6"/>
  <c r="N57" i="8"/>
  <c r="N58" i="7"/>
  <c r="O58" i="7" s="1"/>
  <c r="N60" i="7"/>
  <c r="O60" i="7" s="1"/>
  <c r="N62" i="6"/>
  <c r="L46" i="6"/>
  <c r="U46" i="6" s="1"/>
  <c r="V46" i="6" s="1"/>
  <c r="H46" i="5"/>
  <c r="H45" i="7"/>
  <c r="H50" i="7" s="1"/>
  <c r="L45" i="7"/>
  <c r="K58" i="2"/>
  <c r="L58" i="2" s="1"/>
  <c r="H55" i="2"/>
  <c r="G57" i="2"/>
  <c r="G59" i="2"/>
  <c r="H56" i="2"/>
  <c r="H42" i="2"/>
  <c r="N62" i="7"/>
  <c r="O62" i="7" s="1"/>
  <c r="N25" i="7"/>
  <c r="N61" i="7"/>
  <c r="O61" i="7" s="1"/>
  <c r="N55" i="7"/>
  <c r="O55" i="7" s="1"/>
  <c r="N54" i="7"/>
  <c r="O54" i="7" s="1"/>
  <c r="N59" i="7"/>
  <c r="O59" i="7" s="1"/>
  <c r="N56" i="6"/>
  <c r="N61" i="6"/>
  <c r="N36" i="6"/>
  <c r="N63" i="6"/>
  <c r="N44" i="6"/>
  <c r="H45" i="6"/>
  <c r="N59" i="6"/>
  <c r="N63" i="5"/>
  <c r="N55" i="5"/>
  <c r="O55" i="5" s="1"/>
  <c r="N62" i="5"/>
  <c r="N60" i="5"/>
  <c r="H45" i="5"/>
  <c r="N36" i="5"/>
  <c r="N59" i="5"/>
  <c r="N56" i="5"/>
  <c r="O56" i="5" s="1"/>
  <c r="N65" i="4"/>
  <c r="N63" i="4"/>
  <c r="N39" i="4"/>
  <c r="N58" i="4"/>
  <c r="O58" i="4" s="1"/>
  <c r="N62" i="4"/>
  <c r="N38" i="4"/>
  <c r="N64" i="4"/>
  <c r="N66" i="4"/>
  <c r="N59" i="4"/>
  <c r="O59" i="4" s="1"/>
  <c r="H48" i="4"/>
  <c r="H48" i="3"/>
  <c r="H49" i="3"/>
  <c r="H55" i="3"/>
  <c r="H66" i="3"/>
  <c r="N61" i="3"/>
  <c r="N23" i="3"/>
  <c r="L39" i="3"/>
  <c r="H65" i="3"/>
  <c r="L49" i="3"/>
  <c r="U49" i="3" s="1"/>
  <c r="V49" i="3" s="1"/>
  <c r="H64" i="3"/>
  <c r="N23" i="2"/>
  <c r="H49" i="2"/>
  <c r="H52" i="2"/>
  <c r="H51" i="2"/>
  <c r="H58" i="2"/>
  <c r="L42" i="2"/>
  <c r="U42" i="2" s="1"/>
  <c r="H48" i="2"/>
  <c r="AB58" i="2" l="1"/>
  <c r="AC58" i="2" s="1"/>
  <c r="AW58" i="2"/>
  <c r="AX58" i="2" s="1"/>
  <c r="AP58" i="2"/>
  <c r="AQ58" i="2" s="1"/>
  <c r="AP71" i="7"/>
  <c r="AQ71" i="7" s="1"/>
  <c r="AW71" i="7"/>
  <c r="AX71" i="7" s="1"/>
  <c r="Z74" i="7"/>
  <c r="AI58" i="2"/>
  <c r="AJ58" i="2" s="1"/>
  <c r="U58" i="2"/>
  <c r="V58" i="2" s="1"/>
  <c r="N58" i="2"/>
  <c r="O58" i="2" s="1"/>
  <c r="U44" i="7"/>
  <c r="V44" i="7" s="1"/>
  <c r="H51" i="6"/>
  <c r="H54" i="4"/>
  <c r="AU72" i="5"/>
  <c r="AN72" i="5"/>
  <c r="Z67" i="5"/>
  <c r="AU73" i="7"/>
  <c r="AG73" i="7"/>
  <c r="AI73" i="7" s="1"/>
  <c r="AJ73" i="7" s="1"/>
  <c r="AN73" i="7"/>
  <c r="U45" i="7"/>
  <c r="V45" i="7" s="1"/>
  <c r="AU67" i="5"/>
  <c r="AW54" i="5"/>
  <c r="AX54" i="5" s="1"/>
  <c r="Z72" i="5"/>
  <c r="AI54" i="5"/>
  <c r="AJ54" i="5" s="1"/>
  <c r="AG67" i="5"/>
  <c r="AG72" i="5"/>
  <c r="AP54" i="5"/>
  <c r="AQ54" i="5" s="1"/>
  <c r="AN67" i="5"/>
  <c r="AW55" i="4"/>
  <c r="AX55" i="4" s="1"/>
  <c r="AM56" i="4"/>
  <c r="AN56" i="4" s="1"/>
  <c r="AN57" i="4" s="1"/>
  <c r="AF56" i="4"/>
  <c r="AG56" i="4" s="1"/>
  <c r="AG57" i="4" s="1"/>
  <c r="Y56" i="4"/>
  <c r="Z56" i="4" s="1"/>
  <c r="Z57" i="4" s="1"/>
  <c r="R56" i="4"/>
  <c r="K56" i="4"/>
  <c r="AT56" i="4"/>
  <c r="AU56" i="4" s="1"/>
  <c r="H56" i="4"/>
  <c r="AI55" i="4"/>
  <c r="AJ55" i="4" s="1"/>
  <c r="AP55" i="4"/>
  <c r="AQ55" i="4" s="1"/>
  <c r="U39" i="3"/>
  <c r="V39" i="3" s="1"/>
  <c r="V23" i="2"/>
  <c r="AM59" i="2"/>
  <c r="AN59" i="2" s="1"/>
  <c r="AF59" i="2"/>
  <c r="AG59" i="2" s="1"/>
  <c r="R59" i="2"/>
  <c r="S59" i="2" s="1"/>
  <c r="AT59" i="2"/>
  <c r="AU59" i="2" s="1"/>
  <c r="Y59" i="2"/>
  <c r="Z59" i="2" s="1"/>
  <c r="V42" i="2"/>
  <c r="AF57" i="2"/>
  <c r="AG57" i="2" s="1"/>
  <c r="R57" i="2"/>
  <c r="S57" i="2" s="1"/>
  <c r="AM57" i="2"/>
  <c r="AN57" i="2" s="1"/>
  <c r="AT57" i="2"/>
  <c r="AU57" i="2" s="1"/>
  <c r="Y57" i="2"/>
  <c r="Z57" i="2" s="1"/>
  <c r="O36" i="6"/>
  <c r="O44" i="6"/>
  <c r="O23" i="6"/>
  <c r="O57" i="8"/>
  <c r="N60" i="4"/>
  <c r="O38" i="4"/>
  <c r="O25" i="7"/>
  <c r="O56" i="6"/>
  <c r="N46" i="6"/>
  <c r="O55" i="6"/>
  <c r="O62" i="6"/>
  <c r="O59" i="6"/>
  <c r="O63" i="6"/>
  <c r="O60" i="6"/>
  <c r="O61" i="6"/>
  <c r="O60" i="5"/>
  <c r="O64" i="4"/>
  <c r="O59" i="5"/>
  <c r="O62" i="4"/>
  <c r="O65" i="4"/>
  <c r="O63" i="5"/>
  <c r="O66" i="4"/>
  <c r="O62" i="5"/>
  <c r="O61" i="5"/>
  <c r="O63" i="4"/>
  <c r="O39" i="4"/>
  <c r="O36" i="5"/>
  <c r="O49" i="4"/>
  <c r="O61" i="3"/>
  <c r="O23" i="3"/>
  <c r="O23" i="2"/>
  <c r="O46" i="2"/>
  <c r="H71" i="8"/>
  <c r="H70" i="8"/>
  <c r="N39" i="3"/>
  <c r="H51" i="5"/>
  <c r="H57" i="2"/>
  <c r="H59" i="2"/>
  <c r="N64" i="3"/>
  <c r="O64" i="3" s="1"/>
  <c r="N49" i="3"/>
  <c r="N42" i="2"/>
  <c r="N46" i="5"/>
  <c r="N63" i="3"/>
  <c r="N58" i="3"/>
  <c r="O58" i="3" s="1"/>
  <c r="N45" i="7"/>
  <c r="L39" i="2"/>
  <c r="H39" i="2"/>
  <c r="K59" i="2"/>
  <c r="L59" i="2" s="1"/>
  <c r="V59" i="2" s="1"/>
  <c r="K56" i="2"/>
  <c r="L56" i="2" s="1"/>
  <c r="K55" i="2"/>
  <c r="L55" i="2" s="1"/>
  <c r="K57" i="2"/>
  <c r="L57" i="2" s="1"/>
  <c r="N62" i="3"/>
  <c r="H54" i="3"/>
  <c r="N59" i="3"/>
  <c r="O59" i="3" s="1"/>
  <c r="N66" i="3"/>
  <c r="O66" i="3" s="1"/>
  <c r="N65" i="3"/>
  <c r="O65" i="3" s="1"/>
  <c r="G62" i="1"/>
  <c r="L53" i="5"/>
  <c r="AB57" i="2" l="1"/>
  <c r="AC57" i="2" s="1"/>
  <c r="AW67" i="5"/>
  <c r="AX67" i="5" s="1"/>
  <c r="AP57" i="2"/>
  <c r="AQ57" i="2" s="1"/>
  <c r="AW73" i="7"/>
  <c r="AX73" i="7" s="1"/>
  <c r="AN74" i="7"/>
  <c r="AP73" i="7"/>
  <c r="AQ73" i="7" s="1"/>
  <c r="AI67" i="5"/>
  <c r="AJ67" i="5" s="1"/>
  <c r="AU74" i="5"/>
  <c r="AW72" i="5"/>
  <c r="AX72" i="5" s="1"/>
  <c r="AP67" i="5"/>
  <c r="AQ67" i="5" s="1"/>
  <c r="Z74" i="5"/>
  <c r="AI72" i="5"/>
  <c r="AJ72" i="5" s="1"/>
  <c r="AN74" i="5"/>
  <c r="AN75" i="5" s="1"/>
  <c r="AP72" i="5"/>
  <c r="AQ72" i="5" s="1"/>
  <c r="AP59" i="2"/>
  <c r="AX59" i="2"/>
  <c r="N56" i="2"/>
  <c r="O56" i="2" s="1"/>
  <c r="U56" i="2"/>
  <c r="V56" i="2" s="1"/>
  <c r="AI57" i="2"/>
  <c r="AJ57" i="2" s="1"/>
  <c r="U59" i="2"/>
  <c r="AC59" i="2"/>
  <c r="AU63" i="2"/>
  <c r="AU64" i="2" s="1"/>
  <c r="AW57" i="2"/>
  <c r="AX57" i="2" s="1"/>
  <c r="AI59" i="2"/>
  <c r="AQ59" i="2"/>
  <c r="AB59" i="2"/>
  <c r="AJ59" i="2"/>
  <c r="N55" i="2"/>
  <c r="O55" i="2" s="1"/>
  <c r="U55" i="2"/>
  <c r="V55" i="2" s="1"/>
  <c r="O59" i="2"/>
  <c r="U57" i="2"/>
  <c r="V57" i="2" s="1"/>
  <c r="AW59" i="2"/>
  <c r="N59" i="2"/>
  <c r="N57" i="2"/>
  <c r="O57" i="2" s="1"/>
  <c r="AW56" i="4"/>
  <c r="AX56" i="4" s="1"/>
  <c r="AU69" i="5"/>
  <c r="Z69" i="5"/>
  <c r="AG74" i="7"/>
  <c r="AI74" i="7" s="1"/>
  <c r="AJ74" i="7" s="1"/>
  <c r="AU74" i="7"/>
  <c r="AN69" i="5"/>
  <c r="AG74" i="5"/>
  <c r="AG69" i="5"/>
  <c r="AG70" i="4"/>
  <c r="AI57" i="4"/>
  <c r="AJ57" i="4" s="1"/>
  <c r="AG75" i="4"/>
  <c r="AP56" i="4"/>
  <c r="AQ56" i="4" s="1"/>
  <c r="AN70" i="4"/>
  <c r="AP57" i="4"/>
  <c r="AQ57" i="4" s="1"/>
  <c r="AN75" i="4"/>
  <c r="AI56" i="4"/>
  <c r="AJ56" i="4" s="1"/>
  <c r="AU57" i="4"/>
  <c r="Z70" i="4"/>
  <c r="Z75" i="4"/>
  <c r="H41" i="2"/>
  <c r="Z63" i="2"/>
  <c r="AG63" i="2"/>
  <c r="U39" i="2"/>
  <c r="V39" i="2"/>
  <c r="AN63" i="2"/>
  <c r="S63" i="2"/>
  <c r="O46" i="6"/>
  <c r="O60" i="4"/>
  <c r="O45" i="7"/>
  <c r="O46" i="5"/>
  <c r="O63" i="3"/>
  <c r="O62" i="3"/>
  <c r="O39" i="3"/>
  <c r="O49" i="3"/>
  <c r="O42" i="2"/>
  <c r="AM62" i="1"/>
  <c r="AN62" i="1" s="1"/>
  <c r="AF62" i="1"/>
  <c r="AG62" i="1" s="1"/>
  <c r="AT62" i="1"/>
  <c r="AU62" i="1" s="1"/>
  <c r="Y62" i="1"/>
  <c r="Z62" i="1" s="1"/>
  <c r="R62" i="1"/>
  <c r="S62" i="1" s="1"/>
  <c r="G57" i="1"/>
  <c r="G56" i="1"/>
  <c r="G58" i="1"/>
  <c r="H58" i="1" s="1"/>
  <c r="H72" i="8"/>
  <c r="L41" i="2"/>
  <c r="N39" i="2"/>
  <c r="H54" i="5"/>
  <c r="H54" i="6"/>
  <c r="K60" i="1"/>
  <c r="K62" i="1"/>
  <c r="K61" i="1"/>
  <c r="K63" i="1"/>
  <c r="L52" i="5"/>
  <c r="L56" i="4"/>
  <c r="L55" i="8"/>
  <c r="L53" i="6"/>
  <c r="L55" i="4"/>
  <c r="L52" i="6"/>
  <c r="L54" i="8"/>
  <c r="H53" i="7"/>
  <c r="N53" i="5"/>
  <c r="O53" i="5" s="1"/>
  <c r="H57" i="4"/>
  <c r="H57" i="3"/>
  <c r="AW62" i="1" l="1"/>
  <c r="AX62" i="1" s="1"/>
  <c r="AI62" i="1"/>
  <c r="AJ62" i="1" s="1"/>
  <c r="AW74" i="7"/>
  <c r="AX74" i="7" s="1"/>
  <c r="AP74" i="7"/>
  <c r="AQ74" i="7" s="1"/>
  <c r="AW74" i="5"/>
  <c r="AX74" i="5" s="1"/>
  <c r="AU75" i="5"/>
  <c r="AW75" i="5" s="1"/>
  <c r="AX75" i="5" s="1"/>
  <c r="AN70" i="5"/>
  <c r="AP69" i="5"/>
  <c r="AQ69" i="5" s="1"/>
  <c r="AG70" i="5"/>
  <c r="AI69" i="5"/>
  <c r="AJ69" i="5" s="1"/>
  <c r="Z70" i="5"/>
  <c r="AU70" i="5"/>
  <c r="AW69" i="5"/>
  <c r="AX69" i="5" s="1"/>
  <c r="AI74" i="5"/>
  <c r="AJ74" i="5" s="1"/>
  <c r="AP74" i="5"/>
  <c r="AQ74" i="5" s="1"/>
  <c r="Z75" i="5"/>
  <c r="AU65" i="2"/>
  <c r="AU66" i="2" s="1"/>
  <c r="AP63" i="2"/>
  <c r="AQ63" i="2" s="1"/>
  <c r="AI63" i="2"/>
  <c r="AJ63" i="2" s="1"/>
  <c r="AB63" i="2"/>
  <c r="AC63" i="2" s="1"/>
  <c r="AW63" i="2"/>
  <c r="AX63" i="2" s="1"/>
  <c r="H70" i="4"/>
  <c r="AP62" i="1"/>
  <c r="AQ62" i="1" s="1"/>
  <c r="N58" i="1"/>
  <c r="O58" i="1" s="1"/>
  <c r="AB62" i="1"/>
  <c r="AC62" i="1" s="1"/>
  <c r="AG75" i="5"/>
  <c r="Z72" i="4"/>
  <c r="AP75" i="4"/>
  <c r="AQ75" i="4" s="1"/>
  <c r="AN77" i="4"/>
  <c r="AI75" i="4"/>
  <c r="AJ75" i="4" s="1"/>
  <c r="AG77" i="4"/>
  <c r="Z77" i="4"/>
  <c r="AU70" i="4"/>
  <c r="AW57" i="4"/>
  <c r="AX57" i="4" s="1"/>
  <c r="AU75" i="4"/>
  <c r="AP70" i="4"/>
  <c r="AQ70" i="4" s="1"/>
  <c r="AN72" i="4"/>
  <c r="AG72" i="4"/>
  <c r="AI70" i="4"/>
  <c r="AJ70" i="4" s="1"/>
  <c r="S64" i="2"/>
  <c r="S65" i="2"/>
  <c r="AN64" i="2"/>
  <c r="AN65" i="2"/>
  <c r="Z65" i="2"/>
  <c r="Z64" i="2"/>
  <c r="U41" i="2"/>
  <c r="AG64" i="2"/>
  <c r="AG65" i="2"/>
  <c r="N53" i="6"/>
  <c r="O53" i="6" s="1"/>
  <c r="H66" i="7"/>
  <c r="H71" i="7"/>
  <c r="O39" i="2"/>
  <c r="N52" i="2"/>
  <c r="H70" i="3"/>
  <c r="H67" i="6"/>
  <c r="H72" i="6"/>
  <c r="H67" i="5"/>
  <c r="H72" i="5"/>
  <c r="N51" i="2"/>
  <c r="O51" i="2" s="1"/>
  <c r="H47" i="2"/>
  <c r="N51" i="7"/>
  <c r="N52" i="7"/>
  <c r="O52" i="7" s="1"/>
  <c r="N52" i="6"/>
  <c r="N55" i="4"/>
  <c r="N55" i="8"/>
  <c r="O55" i="8" s="1"/>
  <c r="N56" i="4"/>
  <c r="O56" i="4" s="1"/>
  <c r="N52" i="5"/>
  <c r="N54" i="8"/>
  <c r="H75" i="4"/>
  <c r="H75" i="3"/>
  <c r="AI70" i="5" l="1"/>
  <c r="AJ70" i="5" s="1"/>
  <c r="AI75" i="5"/>
  <c r="AJ75" i="5" s="1"/>
  <c r="AP75" i="5"/>
  <c r="AQ75" i="5" s="1"/>
  <c r="AW70" i="5"/>
  <c r="AX70" i="5" s="1"/>
  <c r="AP70" i="5"/>
  <c r="AQ70" i="5" s="1"/>
  <c r="AB65" i="2"/>
  <c r="AC65" i="2" s="1"/>
  <c r="AP65" i="2"/>
  <c r="AQ65" i="2" s="1"/>
  <c r="AP64" i="2"/>
  <c r="AQ64" i="2" s="1"/>
  <c r="AB64" i="2"/>
  <c r="AC64" i="2" s="1"/>
  <c r="AW64" i="2"/>
  <c r="AX64" i="2" s="1"/>
  <c r="AI64" i="2"/>
  <c r="AJ64" i="2" s="1"/>
  <c r="AI65" i="2"/>
  <c r="AJ65" i="2" s="1"/>
  <c r="AW65" i="2"/>
  <c r="AX65" i="2" s="1"/>
  <c r="H71" i="3"/>
  <c r="AG78" i="4"/>
  <c r="AI71" i="4"/>
  <c r="AJ71" i="4" s="1"/>
  <c r="AN78" i="4"/>
  <c r="AP71" i="4"/>
  <c r="AQ71" i="4" s="1"/>
  <c r="AI72" i="4"/>
  <c r="AJ72" i="4" s="1"/>
  <c r="Z78" i="4"/>
  <c r="Z73" i="4"/>
  <c r="AI77" i="4"/>
  <c r="AJ77" i="4" s="1"/>
  <c r="AP72" i="4"/>
  <c r="AQ72" i="4" s="1"/>
  <c r="AU72" i="4"/>
  <c r="AW72" i="4" s="1"/>
  <c r="AX72" i="4" s="1"/>
  <c r="AW70" i="4"/>
  <c r="AX70" i="4" s="1"/>
  <c r="AW71" i="4"/>
  <c r="AX71" i="4" s="1"/>
  <c r="AP77" i="4"/>
  <c r="AQ77" i="4" s="1"/>
  <c r="AG73" i="4"/>
  <c r="AN73" i="4"/>
  <c r="AW76" i="4"/>
  <c r="AX76" i="4" s="1"/>
  <c r="AW75" i="4"/>
  <c r="AX75" i="4" s="1"/>
  <c r="AU77" i="4"/>
  <c r="AW77" i="4" s="1"/>
  <c r="AX77" i="4" s="1"/>
  <c r="AI76" i="4"/>
  <c r="AJ76" i="4" s="1"/>
  <c r="AP76" i="4"/>
  <c r="AQ76" i="4" s="1"/>
  <c r="V41" i="2"/>
  <c r="O52" i="2"/>
  <c r="Z66" i="2"/>
  <c r="AG66" i="2"/>
  <c r="AN66" i="2"/>
  <c r="AW66" i="2" s="1"/>
  <c r="AX66" i="2" s="1"/>
  <c r="S66" i="2"/>
  <c r="O52" i="6"/>
  <c r="S57" i="6"/>
  <c r="S55" i="6"/>
  <c r="S52" i="6"/>
  <c r="S56" i="6"/>
  <c r="S53" i="6"/>
  <c r="O54" i="8"/>
  <c r="S57" i="8"/>
  <c r="S58" i="8"/>
  <c r="S54" i="8"/>
  <c r="S55" i="8"/>
  <c r="O51" i="7"/>
  <c r="S54" i="7"/>
  <c r="S52" i="7"/>
  <c r="S55" i="7"/>
  <c r="S51" i="7"/>
  <c r="O55" i="4"/>
  <c r="S55" i="4"/>
  <c r="S56" i="4"/>
  <c r="O52" i="5"/>
  <c r="S55" i="5"/>
  <c r="S56" i="5"/>
  <c r="S52" i="5"/>
  <c r="S53" i="5"/>
  <c r="H68" i="7"/>
  <c r="H69" i="7" s="1"/>
  <c r="H69" i="5"/>
  <c r="H70" i="5" s="1"/>
  <c r="H74" i="6"/>
  <c r="H75" i="6" s="1"/>
  <c r="H69" i="6"/>
  <c r="H70" i="6" s="1"/>
  <c r="H73" i="7"/>
  <c r="H74" i="7" s="1"/>
  <c r="H74" i="5"/>
  <c r="H75" i="5" s="1"/>
  <c r="H76" i="3"/>
  <c r="H50" i="2"/>
  <c r="N49" i="2"/>
  <c r="H72" i="4"/>
  <c r="H73" i="4" s="1"/>
  <c r="H77" i="4"/>
  <c r="H78" i="4" s="1"/>
  <c r="N48" i="2"/>
  <c r="N56" i="3"/>
  <c r="O56" i="3" s="1"/>
  <c r="N55" i="3"/>
  <c r="H77" i="3"/>
  <c r="H72" i="3"/>
  <c r="AI66" i="2" l="1"/>
  <c r="AJ66" i="2" s="1"/>
  <c r="AB66" i="2"/>
  <c r="AC66" i="2" s="1"/>
  <c r="AP66" i="2"/>
  <c r="AQ66" i="2" s="1"/>
  <c r="H73" i="3"/>
  <c r="AI78" i="4"/>
  <c r="AJ78" i="4" s="1"/>
  <c r="AP78" i="4"/>
  <c r="AQ78" i="4" s="1"/>
  <c r="AU78" i="4"/>
  <c r="AW78" i="4" s="1"/>
  <c r="AX78" i="4" s="1"/>
  <c r="U52" i="7"/>
  <c r="V52" i="7" s="1"/>
  <c r="AB52" i="7"/>
  <c r="AC52" i="7" s="1"/>
  <c r="U51" i="7"/>
  <c r="V51" i="7" s="1"/>
  <c r="AB51" i="7"/>
  <c r="AC51" i="7" s="1"/>
  <c r="U54" i="8"/>
  <c r="AB54" i="8"/>
  <c r="U55" i="8"/>
  <c r="V55" i="8" s="1"/>
  <c r="AB55" i="8"/>
  <c r="AC55" i="8" s="1"/>
  <c r="U58" i="8"/>
  <c r="V58" i="8" s="1"/>
  <c r="AB58" i="8"/>
  <c r="AC58" i="8" s="1"/>
  <c r="U57" i="8"/>
  <c r="V57" i="8" s="1"/>
  <c r="AB57" i="8"/>
  <c r="AC57" i="8" s="1"/>
  <c r="S56" i="8"/>
  <c r="U55" i="7"/>
  <c r="V55" i="7" s="1"/>
  <c r="AB55" i="7"/>
  <c r="AC55" i="7" s="1"/>
  <c r="U54" i="7"/>
  <c r="V54" i="7" s="1"/>
  <c r="AB54" i="7"/>
  <c r="AC54" i="7" s="1"/>
  <c r="S53" i="7"/>
  <c r="AI73" i="4"/>
  <c r="AJ73" i="4" s="1"/>
  <c r="AB52" i="5"/>
  <c r="AC52" i="5" s="1"/>
  <c r="AB53" i="5"/>
  <c r="AC53" i="5" s="1"/>
  <c r="S57" i="4"/>
  <c r="U55" i="4"/>
  <c r="V55" i="4" s="1"/>
  <c r="AB55" i="4"/>
  <c r="AC55" i="4" s="1"/>
  <c r="U56" i="4"/>
  <c r="V56" i="4" s="1"/>
  <c r="AB56" i="4"/>
  <c r="AC56" i="4" s="1"/>
  <c r="AP73" i="4"/>
  <c r="AQ73" i="4" s="1"/>
  <c r="AU73" i="4"/>
  <c r="U56" i="5"/>
  <c r="V56" i="5" s="1"/>
  <c r="AB56" i="5"/>
  <c r="AC56" i="5" s="1"/>
  <c r="U55" i="5"/>
  <c r="V55" i="5" s="1"/>
  <c r="AB55" i="5"/>
  <c r="AC55" i="5" s="1"/>
  <c r="S54" i="6"/>
  <c r="U52" i="6"/>
  <c r="V52" i="6" s="1"/>
  <c r="U55" i="6"/>
  <c r="V55" i="6" s="1"/>
  <c r="U53" i="6"/>
  <c r="V53" i="6" s="1"/>
  <c r="U57" i="6"/>
  <c r="V57" i="6"/>
  <c r="U56" i="6"/>
  <c r="V56" i="6" s="1"/>
  <c r="U53" i="5"/>
  <c r="V53" i="5" s="1"/>
  <c r="U52" i="5"/>
  <c r="V52" i="5" s="1"/>
  <c r="S54" i="5"/>
  <c r="O49" i="2"/>
  <c r="O55" i="3"/>
  <c r="O48" i="2"/>
  <c r="H78" i="3"/>
  <c r="H63" i="2"/>
  <c r="V54" i="8" l="1"/>
  <c r="AC54" i="8"/>
  <c r="S70" i="4"/>
  <c r="AW73" i="4"/>
  <c r="AX73" i="4" s="1"/>
  <c r="S69" i="8"/>
  <c r="AB56" i="8"/>
  <c r="AC56" i="8" s="1"/>
  <c r="S71" i="7"/>
  <c r="S66" i="7"/>
  <c r="AB66" i="7" s="1"/>
  <c r="AC66" i="7" s="1"/>
  <c r="AB53" i="7"/>
  <c r="AC53" i="7" s="1"/>
  <c r="S75" i="4"/>
  <c r="S77" i="4" s="1"/>
  <c r="AB77" i="4" s="1"/>
  <c r="AC77" i="4" s="1"/>
  <c r="AB57" i="4"/>
  <c r="AC57" i="4" s="1"/>
  <c r="S72" i="6"/>
  <c r="S67" i="6"/>
  <c r="Z56" i="6"/>
  <c r="Z53" i="6"/>
  <c r="Z57" i="6"/>
  <c r="Z55" i="6"/>
  <c r="Z52" i="6"/>
  <c r="S67" i="5"/>
  <c r="S72" i="5"/>
  <c r="AB54" i="5"/>
  <c r="AC54" i="5" s="1"/>
  <c r="U55" i="3"/>
  <c r="V55" i="3" s="1"/>
  <c r="U59" i="3"/>
  <c r="V59" i="3" s="1"/>
  <c r="U58" i="3"/>
  <c r="V58" i="3" s="1"/>
  <c r="U56" i="3"/>
  <c r="V56" i="3" s="1"/>
  <c r="S70" i="3"/>
  <c r="H64" i="2"/>
  <c r="H65" i="2"/>
  <c r="L51" i="1"/>
  <c r="N51" i="1" s="1"/>
  <c r="AB71" i="7" l="1"/>
  <c r="AC71" i="7" s="1"/>
  <c r="S74" i="6"/>
  <c r="S75" i="6" s="1"/>
  <c r="AB72" i="5"/>
  <c r="AC72" i="5" s="1"/>
  <c r="AB67" i="5"/>
  <c r="AC67" i="5" s="1"/>
  <c r="S72" i="4"/>
  <c r="AB72" i="4" s="1"/>
  <c r="AC72" i="4" s="1"/>
  <c r="O51" i="1"/>
  <c r="AB71" i="4"/>
  <c r="AC71" i="4" s="1"/>
  <c r="AB70" i="4"/>
  <c r="AC70" i="4" s="1"/>
  <c r="S71" i="8"/>
  <c r="AB71" i="8" s="1"/>
  <c r="AC71" i="8" s="1"/>
  <c r="S68" i="7"/>
  <c r="S69" i="6"/>
  <c r="AB76" i="4"/>
  <c r="AC76" i="4" s="1"/>
  <c r="AB75" i="4"/>
  <c r="AC75" i="4" s="1"/>
  <c r="AB69" i="8"/>
  <c r="AC69" i="8" s="1"/>
  <c r="S70" i="8"/>
  <c r="S73" i="7"/>
  <c r="AB57" i="6"/>
  <c r="AC57" i="6"/>
  <c r="AB53" i="6"/>
  <c r="AC53" i="6" s="1"/>
  <c r="AB52" i="6"/>
  <c r="AC52" i="6" s="1"/>
  <c r="Z54" i="6"/>
  <c r="AB56" i="6"/>
  <c r="AC56" i="6" s="1"/>
  <c r="AB55" i="6"/>
  <c r="AC55" i="6" s="1"/>
  <c r="V68" i="6"/>
  <c r="U68" i="6"/>
  <c r="S69" i="5"/>
  <c r="S74" i="5"/>
  <c r="U51" i="1"/>
  <c r="V51" i="1" s="1"/>
  <c r="S72" i="3"/>
  <c r="S71" i="3"/>
  <c r="S75" i="3"/>
  <c r="H66" i="2"/>
  <c r="K64" i="1"/>
  <c r="L47" i="1"/>
  <c r="H47" i="1"/>
  <c r="S69" i="7" l="1"/>
  <c r="AB68" i="7"/>
  <c r="AC68" i="7" s="1"/>
  <c r="AB73" i="7"/>
  <c r="AC73" i="7" s="1"/>
  <c r="S70" i="6"/>
  <c r="AB69" i="5"/>
  <c r="AC69" i="5" s="1"/>
  <c r="S75" i="5"/>
  <c r="AB74" i="5"/>
  <c r="AC74" i="5" s="1"/>
  <c r="U71" i="4"/>
  <c r="V71" i="4"/>
  <c r="S78" i="4"/>
  <c r="AB78" i="4" s="1"/>
  <c r="AC78" i="4" s="1"/>
  <c r="S73" i="4"/>
  <c r="V76" i="4"/>
  <c r="U76" i="4"/>
  <c r="AB70" i="8"/>
  <c r="AC70" i="8" s="1"/>
  <c r="S72" i="8"/>
  <c r="S74" i="7"/>
  <c r="S73" i="3"/>
  <c r="Z67" i="6"/>
  <c r="Z72" i="6"/>
  <c r="AB72" i="6" s="1"/>
  <c r="AC72" i="6" s="1"/>
  <c r="AB54" i="6"/>
  <c r="AC54" i="6" s="1"/>
  <c r="AG56" i="6"/>
  <c r="AI56" i="6" s="1"/>
  <c r="AJ56" i="6" s="1"/>
  <c r="AG53" i="6"/>
  <c r="AG57" i="6"/>
  <c r="AG55" i="6"/>
  <c r="AI55" i="6" s="1"/>
  <c r="AJ55" i="6" s="1"/>
  <c r="AG52" i="6"/>
  <c r="S70" i="5"/>
  <c r="U68" i="5"/>
  <c r="V68" i="5"/>
  <c r="U47" i="1"/>
  <c r="V47" i="1" s="1"/>
  <c r="Z75" i="3"/>
  <c r="S76" i="3"/>
  <c r="S77" i="3"/>
  <c r="N47" i="1"/>
  <c r="AB74" i="7" l="1"/>
  <c r="AC74" i="7" s="1"/>
  <c r="AB69" i="7"/>
  <c r="AC69" i="7" s="1"/>
  <c r="AB67" i="6"/>
  <c r="AC67" i="6" s="1"/>
  <c r="AB75" i="5"/>
  <c r="AC75" i="5" s="1"/>
  <c r="AB70" i="5"/>
  <c r="AC70" i="5" s="1"/>
  <c r="AB75" i="3"/>
  <c r="AC75" i="3" s="1"/>
  <c r="AB73" i="4"/>
  <c r="AC73" i="4" s="1"/>
  <c r="AB72" i="8"/>
  <c r="AC72" i="8" s="1"/>
  <c r="AI57" i="6"/>
  <c r="AJ57" i="6"/>
  <c r="Z74" i="6"/>
  <c r="AB74" i="6" s="1"/>
  <c r="AC74" i="6" s="1"/>
  <c r="AI53" i="6"/>
  <c r="AJ53" i="6" s="1"/>
  <c r="Z69" i="6"/>
  <c r="AB69" i="6" s="1"/>
  <c r="AC69" i="6" s="1"/>
  <c r="AI52" i="6"/>
  <c r="AJ52" i="6" s="1"/>
  <c r="AG54" i="6"/>
  <c r="S78" i="3"/>
  <c r="Z77" i="3"/>
  <c r="Z76" i="3"/>
  <c r="Z70" i="3"/>
  <c r="O47" i="1"/>
  <c r="H23" i="1"/>
  <c r="L23" i="1"/>
  <c r="H53" i="1"/>
  <c r="H59" i="1"/>
  <c r="L59" i="1"/>
  <c r="H63" i="1"/>
  <c r="L64" i="1"/>
  <c r="AB70" i="3" l="1"/>
  <c r="AB76" i="3"/>
  <c r="AC76" i="3" s="1"/>
  <c r="AB77" i="3"/>
  <c r="AC77" i="3" s="1"/>
  <c r="U59" i="1"/>
  <c r="V59" i="1" s="1"/>
  <c r="U64" i="1"/>
  <c r="V64" i="1" s="1"/>
  <c r="U23" i="1"/>
  <c r="AI54" i="6"/>
  <c r="AJ54" i="6" s="1"/>
  <c r="AG67" i="6"/>
  <c r="AG72" i="6"/>
  <c r="AN56" i="6"/>
  <c r="AP56" i="6" s="1"/>
  <c r="AQ56" i="6" s="1"/>
  <c r="AN53" i="6"/>
  <c r="AP53" i="6" s="1"/>
  <c r="AQ53" i="6" s="1"/>
  <c r="AN57" i="6"/>
  <c r="AN55" i="6"/>
  <c r="AP55" i="6" s="1"/>
  <c r="AQ55" i="6" s="1"/>
  <c r="AN52" i="6"/>
  <c r="Z75" i="6"/>
  <c r="AB75" i="6" s="1"/>
  <c r="AC75" i="6" s="1"/>
  <c r="Z70" i="6"/>
  <c r="Z78" i="3"/>
  <c r="Z71" i="3"/>
  <c r="Z72" i="3"/>
  <c r="H44" i="1"/>
  <c r="L62" i="1"/>
  <c r="L60" i="1"/>
  <c r="H61" i="1"/>
  <c r="L61" i="1"/>
  <c r="G54" i="1"/>
  <c r="H54" i="1" s="1"/>
  <c r="N59" i="1"/>
  <c r="N23" i="1"/>
  <c r="L54" i="1"/>
  <c r="L57" i="1"/>
  <c r="L63" i="1"/>
  <c r="H64" i="1"/>
  <c r="H62" i="1"/>
  <c r="H60" i="1"/>
  <c r="L53" i="1"/>
  <c r="AI72" i="6" l="1"/>
  <c r="AJ72" i="6" s="1"/>
  <c r="AB70" i="6"/>
  <c r="AC70" i="6" s="1"/>
  <c r="AI67" i="6"/>
  <c r="AJ67" i="6" s="1"/>
  <c r="AB71" i="3"/>
  <c r="AC71" i="3" s="1"/>
  <c r="AB72" i="3"/>
  <c r="AC72" i="3" s="1"/>
  <c r="AB78" i="3"/>
  <c r="AC78" i="3" s="1"/>
  <c r="U61" i="1"/>
  <c r="V61" i="1" s="1"/>
  <c r="U63" i="1"/>
  <c r="V63" i="1" s="1"/>
  <c r="U60" i="1"/>
  <c r="V60" i="1" s="1"/>
  <c r="U62" i="1"/>
  <c r="V62" i="1" s="1"/>
  <c r="AP57" i="6"/>
  <c r="AQ57" i="6"/>
  <c r="AG69" i="6"/>
  <c r="AP52" i="6"/>
  <c r="AN54" i="6"/>
  <c r="AG74" i="6"/>
  <c r="AG75" i="3"/>
  <c r="AG70" i="3"/>
  <c r="Z73" i="3"/>
  <c r="V23" i="1"/>
  <c r="O59" i="1"/>
  <c r="L56" i="1"/>
  <c r="L44" i="1"/>
  <c r="N61" i="1"/>
  <c r="N62" i="1"/>
  <c r="O23" i="1"/>
  <c r="H46" i="1"/>
  <c r="H56" i="1"/>
  <c r="H57" i="1"/>
  <c r="N53" i="1"/>
  <c r="N63" i="1"/>
  <c r="N54" i="1"/>
  <c r="N64" i="1"/>
  <c r="N60" i="1"/>
  <c r="AG70" i="6" l="1"/>
  <c r="AI69" i="6"/>
  <c r="AJ69" i="6" s="1"/>
  <c r="AI74" i="6"/>
  <c r="AJ74" i="6" s="1"/>
  <c r="AI75" i="3"/>
  <c r="AJ75" i="3" s="1"/>
  <c r="AI70" i="3"/>
  <c r="AJ70" i="3" s="1"/>
  <c r="AB73" i="3"/>
  <c r="AC73" i="3" s="1"/>
  <c r="U44" i="1"/>
  <c r="AP54" i="6"/>
  <c r="AQ54" i="6" s="1"/>
  <c r="AN67" i="6"/>
  <c r="AN72" i="6"/>
  <c r="AG75" i="6"/>
  <c r="AI75" i="6" s="1"/>
  <c r="AJ75" i="6" s="1"/>
  <c r="AQ52" i="6"/>
  <c r="AU57" i="6"/>
  <c r="AU55" i="6"/>
  <c r="AW55" i="6" s="1"/>
  <c r="AX55" i="6" s="1"/>
  <c r="AU52" i="6"/>
  <c r="AU56" i="6"/>
  <c r="AW56" i="6" s="1"/>
  <c r="AX56" i="6" s="1"/>
  <c r="AU53" i="6"/>
  <c r="AW53" i="6" s="1"/>
  <c r="AX53" i="6" s="1"/>
  <c r="V44" i="1"/>
  <c r="AG71" i="3"/>
  <c r="AG72" i="3"/>
  <c r="AG76" i="3"/>
  <c r="AG77" i="3"/>
  <c r="AN70" i="3"/>
  <c r="AP70" i="3" s="1"/>
  <c r="AQ70" i="3" s="1"/>
  <c r="O63" i="1"/>
  <c r="O60" i="1"/>
  <c r="S58" i="1"/>
  <c r="S54" i="1"/>
  <c r="U54" i="1" s="1"/>
  <c r="S57" i="1"/>
  <c r="S56" i="1"/>
  <c r="S53" i="1"/>
  <c r="O64" i="1"/>
  <c r="O61" i="1"/>
  <c r="H52" i="1"/>
  <c r="N44" i="1"/>
  <c r="O62" i="1"/>
  <c r="O53" i="1"/>
  <c r="O54" i="1"/>
  <c r="N57" i="1"/>
  <c r="N56" i="1"/>
  <c r="AP72" i="6" l="1"/>
  <c r="AQ72" i="6" s="1"/>
  <c r="AP67" i="6"/>
  <c r="AQ67" i="6" s="1"/>
  <c r="AI70" i="6"/>
  <c r="AJ70" i="6" s="1"/>
  <c r="AI72" i="3"/>
  <c r="AJ72" i="3" s="1"/>
  <c r="AI71" i="3"/>
  <c r="AJ71" i="3" s="1"/>
  <c r="AI77" i="3"/>
  <c r="AJ77" i="3" s="1"/>
  <c r="AI76" i="3"/>
  <c r="AJ76" i="3" s="1"/>
  <c r="U58" i="1"/>
  <c r="V58" i="1" s="1"/>
  <c r="AB58" i="1"/>
  <c r="AC58" i="1" s="1"/>
  <c r="U57" i="1"/>
  <c r="V57" i="1" s="1"/>
  <c r="AN74" i="6"/>
  <c r="AX57" i="6"/>
  <c r="AW57" i="6"/>
  <c r="AN69" i="6"/>
  <c r="AW52" i="6"/>
  <c r="AX52" i="6" s="1"/>
  <c r="AU54" i="6"/>
  <c r="AG78" i="3"/>
  <c r="AG73" i="3"/>
  <c r="U53" i="1"/>
  <c r="V53" i="1" s="1"/>
  <c r="U56" i="1"/>
  <c r="V56" i="1" s="1"/>
  <c r="AN71" i="3"/>
  <c r="AN72" i="3"/>
  <c r="AN75" i="3"/>
  <c r="V54" i="1"/>
  <c r="O44" i="1"/>
  <c r="S55" i="1"/>
  <c r="H55" i="1"/>
  <c r="O56" i="1"/>
  <c r="O57" i="1"/>
  <c r="AP74" i="6" l="1"/>
  <c r="AQ74" i="6" s="1"/>
  <c r="AN70" i="6"/>
  <c r="AP69" i="6"/>
  <c r="AQ69" i="6" s="1"/>
  <c r="AP72" i="3"/>
  <c r="AQ72" i="3" s="1"/>
  <c r="AP75" i="3"/>
  <c r="AQ75" i="3" s="1"/>
  <c r="AP71" i="3"/>
  <c r="AQ71" i="3" s="1"/>
  <c r="AI73" i="3"/>
  <c r="AJ73" i="3" s="1"/>
  <c r="AI78" i="3"/>
  <c r="AJ78" i="3" s="1"/>
  <c r="AU72" i="6"/>
  <c r="AW54" i="6"/>
  <c r="AX54" i="6" s="1"/>
  <c r="AU67" i="6"/>
  <c r="AN75" i="6"/>
  <c r="S68" i="1"/>
  <c r="AN77" i="3"/>
  <c r="AN76" i="3"/>
  <c r="AU75" i="3"/>
  <c r="AW75" i="3" s="1"/>
  <c r="AX75" i="3" s="1"/>
  <c r="AN73" i="3"/>
  <c r="AP73" i="3" s="1"/>
  <c r="AQ73" i="3" s="1"/>
  <c r="Z57" i="1"/>
  <c r="Z54" i="1"/>
  <c r="Z56" i="1"/>
  <c r="Z53" i="1"/>
  <c r="H68" i="1"/>
  <c r="AW72" i="6" l="1"/>
  <c r="AX72" i="6" s="1"/>
  <c r="AP70" i="6"/>
  <c r="AQ70" i="6" s="1"/>
  <c r="AP75" i="6"/>
  <c r="AQ75" i="6" s="1"/>
  <c r="AW67" i="6"/>
  <c r="AX67" i="6" s="1"/>
  <c r="AP77" i="3"/>
  <c r="AQ77" i="3" s="1"/>
  <c r="AP76" i="3"/>
  <c r="AQ76" i="3" s="1"/>
  <c r="AB56" i="1"/>
  <c r="AC56" i="1" s="1"/>
  <c r="AB57" i="1"/>
  <c r="AC57" i="1" s="1"/>
  <c r="H69" i="1"/>
  <c r="AB54" i="1"/>
  <c r="AC54" i="1" s="1"/>
  <c r="AB53" i="1"/>
  <c r="AC53" i="1" s="1"/>
  <c r="S69" i="1"/>
  <c r="AU74" i="6"/>
  <c r="AU69" i="6"/>
  <c r="S70" i="1"/>
  <c r="AU76" i="3"/>
  <c r="AW76" i="3" s="1"/>
  <c r="AX76" i="3" s="1"/>
  <c r="AU77" i="3"/>
  <c r="AU70" i="3"/>
  <c r="AN78" i="3"/>
  <c r="Z55" i="1"/>
  <c r="H70" i="1"/>
  <c r="AW77" i="3" l="1"/>
  <c r="AX77" i="3" s="1"/>
  <c r="AU70" i="6"/>
  <c r="AW69" i="6"/>
  <c r="AX69" i="6" s="1"/>
  <c r="AW74" i="6"/>
  <c r="AX74" i="6" s="1"/>
  <c r="AW70" i="3"/>
  <c r="AX70" i="3" s="1"/>
  <c r="AP78" i="3"/>
  <c r="AQ78" i="3" s="1"/>
  <c r="H71" i="1"/>
  <c r="AB55" i="1"/>
  <c r="AC55" i="1" s="1"/>
  <c r="S71" i="1"/>
  <c r="Z68" i="1"/>
  <c r="Z70" i="1" s="1"/>
  <c r="AB70" i="1" s="1"/>
  <c r="AC70" i="1" s="1"/>
  <c r="AU75" i="6"/>
  <c r="AU78" i="3"/>
  <c r="AW78" i="3" s="1"/>
  <c r="AX78" i="3" s="1"/>
  <c r="AU71" i="3"/>
  <c r="AW71" i="3" s="1"/>
  <c r="AX71" i="3" s="1"/>
  <c r="AU72" i="3"/>
  <c r="AW72" i="3" s="1"/>
  <c r="AX72" i="3" s="1"/>
  <c r="AG57" i="1"/>
  <c r="AI57" i="1" s="1"/>
  <c r="AJ57" i="1" s="1"/>
  <c r="AG54" i="1"/>
  <c r="AG53" i="1"/>
  <c r="AG56" i="1"/>
  <c r="L45" i="1"/>
  <c r="AW70" i="6" l="1"/>
  <c r="AX70" i="6" s="1"/>
  <c r="AW75" i="6"/>
  <c r="AX75" i="6" s="1"/>
  <c r="AI56" i="1"/>
  <c r="AJ56" i="1" s="1"/>
  <c r="AI54" i="1"/>
  <c r="AJ54" i="1" s="1"/>
  <c r="AI53" i="1"/>
  <c r="AJ53" i="1" s="1"/>
  <c r="AB68" i="1"/>
  <c r="AC68" i="1" s="1"/>
  <c r="Z69" i="1"/>
  <c r="Z71" i="1" s="1"/>
  <c r="AU73" i="3"/>
  <c r="V45" i="1"/>
  <c r="U45" i="1"/>
  <c r="AG55" i="1"/>
  <c r="AI55" i="1" s="1"/>
  <c r="AJ55" i="1" s="1"/>
  <c r="N45" i="1"/>
  <c r="AW73" i="3" l="1"/>
  <c r="AX73" i="3" s="1"/>
  <c r="AB69" i="1"/>
  <c r="AC69" i="1" s="1"/>
  <c r="AB71" i="1"/>
  <c r="AC71" i="1" s="1"/>
  <c r="AG68" i="1"/>
  <c r="O45" i="1"/>
  <c r="AN53" i="1"/>
  <c r="AN54" i="1"/>
  <c r="AN57" i="1"/>
  <c r="AP57" i="1" s="1"/>
  <c r="AQ57" i="1" s="1"/>
  <c r="AN56" i="1"/>
  <c r="AP56" i="1" s="1"/>
  <c r="AQ56" i="1" s="1"/>
  <c r="L46" i="1"/>
  <c r="L53" i="8"/>
  <c r="N41" i="2"/>
  <c r="AP54" i="1" l="1"/>
  <c r="AQ54" i="1" s="1"/>
  <c r="AP53" i="1"/>
  <c r="AQ53" i="1" s="1"/>
  <c r="U53" i="8"/>
  <c r="V53" i="8" s="1"/>
  <c r="AI68" i="1"/>
  <c r="AJ68" i="1" s="1"/>
  <c r="U46" i="1"/>
  <c r="AG69" i="1"/>
  <c r="AG70" i="1"/>
  <c r="AI70" i="1" s="1"/>
  <c r="AJ70" i="1" s="1"/>
  <c r="O41" i="2"/>
  <c r="AN55" i="1"/>
  <c r="AP55" i="1" s="1"/>
  <c r="AQ55" i="1" s="1"/>
  <c r="N46" i="1"/>
  <c r="L48" i="3"/>
  <c r="L52" i="1"/>
  <c r="N48" i="8"/>
  <c r="L45" i="6"/>
  <c r="L50" i="7"/>
  <c r="L45" i="5"/>
  <c r="L47" i="2"/>
  <c r="AG71" i="1" l="1"/>
  <c r="U50" i="7"/>
  <c r="V50" i="7" s="1"/>
  <c r="U45" i="6"/>
  <c r="V45" i="6" s="1"/>
  <c r="U48" i="3"/>
  <c r="V48" i="3" s="1"/>
  <c r="U52" i="1"/>
  <c r="V52" i="1" s="1"/>
  <c r="AI69" i="1"/>
  <c r="AJ69" i="1" s="1"/>
  <c r="AN68" i="1"/>
  <c r="AN69" i="1" s="1"/>
  <c r="AP69" i="1" s="1"/>
  <c r="AQ69" i="1" s="1"/>
  <c r="L51" i="5"/>
  <c r="U45" i="5"/>
  <c r="L50" i="2"/>
  <c r="U47" i="2"/>
  <c r="V47" i="2" s="1"/>
  <c r="L51" i="6"/>
  <c r="O48" i="8"/>
  <c r="N48" i="3"/>
  <c r="AU54" i="1"/>
  <c r="AW54" i="1" s="1"/>
  <c r="AX54" i="1" s="1"/>
  <c r="AU56" i="1"/>
  <c r="AW56" i="1" s="1"/>
  <c r="AX56" i="1" s="1"/>
  <c r="AU53" i="1"/>
  <c r="AW53" i="1" s="1"/>
  <c r="AX53" i="1" s="1"/>
  <c r="AU57" i="1"/>
  <c r="AW57" i="1" s="1"/>
  <c r="AX57" i="1" s="1"/>
  <c r="O46" i="1"/>
  <c r="L53" i="7"/>
  <c r="N52" i="1"/>
  <c r="O52" i="1" s="1"/>
  <c r="L54" i="3"/>
  <c r="L55" i="1"/>
  <c r="N53" i="8"/>
  <c r="O53" i="8" s="1"/>
  <c r="L56" i="8"/>
  <c r="N47" i="2"/>
  <c r="O47" i="2" s="1"/>
  <c r="N44" i="7"/>
  <c r="L48" i="4"/>
  <c r="N45" i="5"/>
  <c r="N45" i="6"/>
  <c r="AI71" i="1" l="1"/>
  <c r="AJ71" i="1" s="1"/>
  <c r="U56" i="8"/>
  <c r="V56" i="8" s="1"/>
  <c r="U53" i="7"/>
  <c r="V53" i="7" s="1"/>
  <c r="U51" i="6"/>
  <c r="V51" i="6" s="1"/>
  <c r="L57" i="3"/>
  <c r="U50" i="2"/>
  <c r="V50" i="2" s="1"/>
  <c r="U51" i="5"/>
  <c r="V51" i="5" s="1"/>
  <c r="AP68" i="1"/>
  <c r="AQ68" i="1" s="1"/>
  <c r="L71" i="7"/>
  <c r="U71" i="7" s="1"/>
  <c r="V71" i="7" s="1"/>
  <c r="L66" i="7"/>
  <c r="AN70" i="1"/>
  <c r="AP70" i="1" s="1"/>
  <c r="AQ70" i="1" s="1"/>
  <c r="U48" i="4"/>
  <c r="V48" i="4" s="1"/>
  <c r="U54" i="3"/>
  <c r="V54" i="3" s="1"/>
  <c r="O45" i="6"/>
  <c r="U55" i="1"/>
  <c r="V55" i="1" s="1"/>
  <c r="L69" i="8"/>
  <c r="O44" i="7"/>
  <c r="O45" i="5"/>
  <c r="L54" i="4"/>
  <c r="O48" i="3"/>
  <c r="AU55" i="1"/>
  <c r="AU68" i="1" s="1"/>
  <c r="V46" i="1"/>
  <c r="N54" i="3"/>
  <c r="O54" i="3" s="1"/>
  <c r="N55" i="1"/>
  <c r="O55" i="1" s="1"/>
  <c r="L68" i="1"/>
  <c r="L54" i="6"/>
  <c r="N51" i="6"/>
  <c r="O51" i="6" s="1"/>
  <c r="N48" i="4"/>
  <c r="N50" i="7"/>
  <c r="O50" i="7" s="1"/>
  <c r="N56" i="8"/>
  <c r="O56" i="8" s="1"/>
  <c r="N51" i="5"/>
  <c r="O51" i="5" s="1"/>
  <c r="L54" i="5"/>
  <c r="L63" i="2"/>
  <c r="N50" i="2"/>
  <c r="O50" i="2" s="1"/>
  <c r="U63" i="2" l="1"/>
  <c r="V63" i="2" s="1"/>
  <c r="AN71" i="1"/>
  <c r="AP71" i="1" s="1"/>
  <c r="AQ71" i="1" s="1"/>
  <c r="U69" i="8"/>
  <c r="V69" i="8" s="1"/>
  <c r="U66" i="7"/>
  <c r="V66" i="7" s="1"/>
  <c r="U54" i="6"/>
  <c r="V54" i="6" s="1"/>
  <c r="U54" i="4"/>
  <c r="V54" i="4" s="1"/>
  <c r="U54" i="5"/>
  <c r="V54" i="5" s="1"/>
  <c r="AW68" i="1"/>
  <c r="AX68" i="1" s="1"/>
  <c r="U68" i="1"/>
  <c r="V68" i="1" s="1"/>
  <c r="AW55" i="1"/>
  <c r="AX55" i="1" s="1"/>
  <c r="U57" i="3"/>
  <c r="V57" i="3" s="1"/>
  <c r="L73" i="7"/>
  <c r="U73" i="7" s="1"/>
  <c r="V73" i="7" s="1"/>
  <c r="O48" i="4"/>
  <c r="V45" i="5"/>
  <c r="AU69" i="1"/>
  <c r="AW69" i="1" s="1"/>
  <c r="AX69" i="1" s="1"/>
  <c r="AU70" i="1"/>
  <c r="AW70" i="1" s="1"/>
  <c r="AX70" i="1" s="1"/>
  <c r="N68" i="1"/>
  <c r="N71" i="7"/>
  <c r="L75" i="3"/>
  <c r="L71" i="8"/>
  <c r="U71" i="8" s="1"/>
  <c r="V71" i="8" s="1"/>
  <c r="N69" i="8"/>
  <c r="L70" i="8"/>
  <c r="U70" i="8" s="1"/>
  <c r="V70" i="8" s="1"/>
  <c r="L67" i="6"/>
  <c r="L72" i="6"/>
  <c r="U72" i="6" s="1"/>
  <c r="V72" i="6" s="1"/>
  <c r="L68" i="7"/>
  <c r="U68" i="7" s="1"/>
  <c r="N66" i="7"/>
  <c r="L72" i="5"/>
  <c r="U72" i="5" s="1"/>
  <c r="V72" i="5" s="1"/>
  <c r="L67" i="5"/>
  <c r="L64" i="2"/>
  <c r="U64" i="2" s="1"/>
  <c r="V64" i="2" s="1"/>
  <c r="L70" i="1"/>
  <c r="L69" i="1"/>
  <c r="U69" i="1" s="1"/>
  <c r="V69" i="1" s="1"/>
  <c r="L70" i="3"/>
  <c r="N57" i="3"/>
  <c r="O57" i="3" s="1"/>
  <c r="N54" i="6"/>
  <c r="O54" i="6" s="1"/>
  <c r="N54" i="5"/>
  <c r="O54" i="5" s="1"/>
  <c r="N53" i="7"/>
  <c r="O53" i="7" s="1"/>
  <c r="N54" i="4"/>
  <c r="O54" i="4" s="1"/>
  <c r="L57" i="4"/>
  <c r="N63" i="2"/>
  <c r="L65" i="2"/>
  <c r="U65" i="2" l="1"/>
  <c r="V65" i="2" s="1"/>
  <c r="L74" i="7"/>
  <c r="U74" i="7" s="1"/>
  <c r="V74" i="7" s="1"/>
  <c r="U67" i="6"/>
  <c r="V67" i="6" s="1"/>
  <c r="U57" i="4"/>
  <c r="V57" i="4" s="1"/>
  <c r="U67" i="5"/>
  <c r="V67" i="5" s="1"/>
  <c r="U70" i="1"/>
  <c r="V70" i="1" s="1"/>
  <c r="N73" i="7"/>
  <c r="O73" i="7" s="1"/>
  <c r="U70" i="3"/>
  <c r="V70" i="3" s="1"/>
  <c r="N75" i="3"/>
  <c r="O75" i="3" s="1"/>
  <c r="U75" i="3"/>
  <c r="V75" i="3" s="1"/>
  <c r="O69" i="8"/>
  <c r="N71" i="8"/>
  <c r="N70" i="8"/>
  <c r="L69" i="7"/>
  <c r="O66" i="7"/>
  <c r="O71" i="7"/>
  <c r="AC48" i="3"/>
  <c r="O63" i="2"/>
  <c r="AU71" i="1"/>
  <c r="O68" i="1"/>
  <c r="N70" i="1"/>
  <c r="L76" i="3"/>
  <c r="N64" i="2"/>
  <c r="N69" i="1"/>
  <c r="L77" i="3"/>
  <c r="L69" i="5"/>
  <c r="L72" i="8"/>
  <c r="L70" i="4"/>
  <c r="L74" i="6"/>
  <c r="U74" i="6" s="1"/>
  <c r="V74" i="6" s="1"/>
  <c r="N72" i="6"/>
  <c r="N67" i="6"/>
  <c r="L69" i="6"/>
  <c r="U69" i="6" s="1"/>
  <c r="N68" i="7"/>
  <c r="L74" i="5"/>
  <c r="U74" i="5" s="1"/>
  <c r="V74" i="5" s="1"/>
  <c r="N72" i="5"/>
  <c r="N67" i="5"/>
  <c r="N70" i="3"/>
  <c r="L71" i="3"/>
  <c r="N65" i="2"/>
  <c r="L66" i="2"/>
  <c r="L71" i="1"/>
  <c r="L72" i="3"/>
  <c r="L75" i="4"/>
  <c r="U75" i="4" s="1"/>
  <c r="V75" i="4" s="1"/>
  <c r="N57" i="4"/>
  <c r="O57" i="4" s="1"/>
  <c r="U69" i="7" l="1"/>
  <c r="U69" i="5"/>
  <c r="V69" i="5" s="1"/>
  <c r="U66" i="2"/>
  <c r="V66" i="2" s="1"/>
  <c r="N74" i="7"/>
  <c r="O74" i="7" s="1"/>
  <c r="U70" i="4"/>
  <c r="V70" i="4" s="1"/>
  <c r="AW71" i="1"/>
  <c r="AX71" i="1" s="1"/>
  <c r="U71" i="1"/>
  <c r="V71" i="1" s="1"/>
  <c r="U72" i="8"/>
  <c r="V72" i="8" s="1"/>
  <c r="U72" i="3"/>
  <c r="V72" i="3" s="1"/>
  <c r="N76" i="3"/>
  <c r="O76" i="3" s="1"/>
  <c r="U76" i="3"/>
  <c r="V76" i="3" s="1"/>
  <c r="N77" i="3"/>
  <c r="O77" i="3" s="1"/>
  <c r="U77" i="3"/>
  <c r="V77" i="3" s="1"/>
  <c r="U71" i="3"/>
  <c r="V71" i="3" s="1"/>
  <c r="N69" i="7"/>
  <c r="O71" i="8"/>
  <c r="O70" i="8"/>
  <c r="O68" i="7"/>
  <c r="V68" i="7" s="1"/>
  <c r="L75" i="6"/>
  <c r="U75" i="6" s="1"/>
  <c r="V75" i="6" s="1"/>
  <c r="N69" i="6"/>
  <c r="O67" i="6"/>
  <c r="O72" i="6"/>
  <c r="O72" i="5"/>
  <c r="O67" i="5"/>
  <c r="L70" i="5"/>
  <c r="N72" i="3"/>
  <c r="O70" i="3"/>
  <c r="O65" i="2"/>
  <c r="O64" i="2"/>
  <c r="O69" i="1"/>
  <c r="O70" i="1"/>
  <c r="N71" i="3"/>
  <c r="L78" i="3"/>
  <c r="N69" i="5"/>
  <c r="N72" i="8"/>
  <c r="L72" i="4"/>
  <c r="U72" i="4" s="1"/>
  <c r="V72" i="4" s="1"/>
  <c r="N66" i="2"/>
  <c r="L70" i="6"/>
  <c r="N74" i="6"/>
  <c r="L75" i="5"/>
  <c r="U75" i="5" s="1"/>
  <c r="V75" i="5" s="1"/>
  <c r="N74" i="5"/>
  <c r="L73" i="3"/>
  <c r="N71" i="1"/>
  <c r="N70" i="4"/>
  <c r="L77" i="4"/>
  <c r="N75" i="4"/>
  <c r="U70" i="6" l="1"/>
  <c r="U70" i="5"/>
  <c r="V70" i="5" s="1"/>
  <c r="O69" i="7"/>
  <c r="V69" i="7" s="1"/>
  <c r="N75" i="6"/>
  <c r="N77" i="4"/>
  <c r="O77" i="4" s="1"/>
  <c r="U77" i="4"/>
  <c r="V77" i="4" s="1"/>
  <c r="N78" i="3"/>
  <c r="O78" i="3" s="1"/>
  <c r="U78" i="3"/>
  <c r="V78" i="3" s="1"/>
  <c r="U73" i="3"/>
  <c r="V73" i="3" s="1"/>
  <c r="O72" i="8"/>
  <c r="O74" i="6"/>
  <c r="O69" i="6"/>
  <c r="V69" i="6" s="1"/>
  <c r="O75" i="4"/>
  <c r="O70" i="4"/>
  <c r="L73" i="4"/>
  <c r="O74" i="5"/>
  <c r="O69" i="5"/>
  <c r="N75" i="5"/>
  <c r="N70" i="5"/>
  <c r="O71" i="3"/>
  <c r="O72" i="3"/>
  <c r="O66" i="2"/>
  <c r="O71" i="1"/>
  <c r="N72" i="4"/>
  <c r="N70" i="6"/>
  <c r="L78" i="4"/>
  <c r="U78" i="4" s="1"/>
  <c r="V78" i="4" s="1"/>
  <c r="N73" i="3"/>
  <c r="O75" i="6" l="1"/>
  <c r="N73" i="4"/>
  <c r="O73" i="4" s="1"/>
  <c r="U73" i="4"/>
  <c r="V73" i="4" s="1"/>
  <c r="O70" i="6"/>
  <c r="V70" i="6" s="1"/>
  <c r="N78" i="4"/>
  <c r="O70" i="5"/>
  <c r="O72" i="4"/>
  <c r="O75" i="5"/>
  <c r="AC70" i="3"/>
  <c r="O73" i="3"/>
  <c r="O78" i="4" l="1"/>
</calcChain>
</file>

<file path=xl/sharedStrings.xml><?xml version="1.0" encoding="utf-8"?>
<sst xmlns="http://schemas.openxmlformats.org/spreadsheetml/2006/main" count="1982" uniqueCount="119">
  <si>
    <t>Loss Factor (%)</t>
  </si>
  <si>
    <t>HST</t>
  </si>
  <si>
    <t>Total Bill on RPP (before Taxes)</t>
  </si>
  <si>
    <t>Total Bill on TOU (before Taxes)</t>
  </si>
  <si>
    <t>Energy - RPP - Tier 2</t>
  </si>
  <si>
    <t>Energy - RPP - Tier 1</t>
  </si>
  <si>
    <t>TOU - On Peak</t>
  </si>
  <si>
    <t>per kWh</t>
  </si>
  <si>
    <t>TOU - Mid Peak</t>
  </si>
  <si>
    <t>TOU - Off Peak</t>
  </si>
  <si>
    <t>Standard Supply Service Charge</t>
  </si>
  <si>
    <t>Rural and Remote Rate Protection (RRRP)</t>
  </si>
  <si>
    <t>Wholesale Market Service Charge (WMSC)</t>
  </si>
  <si>
    <t>Sub-Total C - Delivery (including Sub-Total B)</t>
  </si>
  <si>
    <t>RTSR - Line and Transformation Connection</t>
  </si>
  <si>
    <t>RTSR - Network</t>
  </si>
  <si>
    <t>Sub-Total B - Distribution (includes Sub-Total A)</t>
  </si>
  <si>
    <t>Line Losses on Cost of Power</t>
  </si>
  <si>
    <t>Sub-Total A (excluding pass through)</t>
  </si>
  <si>
    <t>Distribution Volumetric Rate</t>
  </si>
  <si>
    <t>($)</t>
  </si>
  <si>
    <t>% Change</t>
  </si>
  <si>
    <t>$ Change</t>
  </si>
  <si>
    <t>Charge</t>
  </si>
  <si>
    <t>Volume</t>
  </si>
  <si>
    <t>Rate</t>
  </si>
  <si>
    <t>Charge Unit</t>
  </si>
  <si>
    <t>Impact</t>
  </si>
  <si>
    <t xml:space="preserve"> kWh</t>
  </si>
  <si>
    <t>Consumption</t>
  </si>
  <si>
    <t>TOU</t>
  </si>
  <si>
    <t>TOU / non-TOU:</t>
  </si>
  <si>
    <t>Customer Class:</t>
  </si>
  <si>
    <t>Bill Impacts</t>
  </si>
  <si>
    <t>Appendix 2-W</t>
  </si>
  <si>
    <t>Date:</t>
  </si>
  <si>
    <t>Page:</t>
  </si>
  <si>
    <t>Schedule:</t>
  </si>
  <si>
    <t>Tab:</t>
  </si>
  <si>
    <t>Exhibit:</t>
  </si>
  <si>
    <t>File Number:</t>
  </si>
  <si>
    <t>per 30 days</t>
  </si>
  <si>
    <t>non-TOU</t>
  </si>
  <si>
    <t xml:space="preserve"> kVA</t>
  </si>
  <si>
    <t>per kVA</t>
  </si>
  <si>
    <t xml:space="preserve"> kW</t>
  </si>
  <si>
    <t>per kW</t>
  </si>
  <si>
    <t>GENERAL SERVICE 50 TO 999 kW SERVICE</t>
  </si>
  <si>
    <t>GENERAL SERVICE 1,000 TO 4,999 kW SERVICE</t>
  </si>
  <si>
    <t>LARGE USE SERVICE</t>
  </si>
  <si>
    <t>STREET LIGHTING SERVICE</t>
  </si>
  <si>
    <t xml:space="preserve"> Devices</t>
  </si>
  <si>
    <t>UNMETERED SCATTERED LOAD SERVICE</t>
  </si>
  <si>
    <t xml:space="preserve"> Connection</t>
  </si>
  <si>
    <t>RESIDENTIAL SERVICE</t>
  </si>
  <si>
    <t>GENERAL SERVICE LESS THAN 50 kW SERVICE</t>
  </si>
  <si>
    <t>Service Charge (per device)</t>
  </si>
  <si>
    <t>Service Charge</t>
  </si>
  <si>
    <t>Connection Charge (per connection)</t>
  </si>
  <si>
    <t>per connection per 30 days</t>
  </si>
  <si>
    <t>per device per 30 days</t>
  </si>
  <si>
    <t xml:space="preserve"> </t>
  </si>
  <si>
    <t>COMPETITIVE SECTOR MULTI-UNIT RESIDENTIAL SERVICE</t>
  </si>
  <si>
    <t>Non-RPP Retailer Avg. Price</t>
  </si>
  <si>
    <t>Average IESO Wholesale Market Price</t>
  </si>
  <si>
    <t>8% Provincial Rebate</t>
  </si>
  <si>
    <t>Total Bill on TOU (after Tax &amp; Rebate)</t>
  </si>
  <si>
    <t>Total Bill on RPP (after Tax &amp; Rebate)</t>
  </si>
  <si>
    <t>SPOT CLASS B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</si>
  <si>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</si>
  <si>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</si>
  <si>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</si>
  <si>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RPP</t>
  </si>
  <si>
    <t>Rate Rider for Recovery of Stranded Meters Assets - effective until Dec. 31, 2019.</t>
  </si>
  <si>
    <t>Rate Rider for Disposition of Post Employment Benefit - Tax Savings - effective until Dec. 31, 2018</t>
  </si>
  <si>
    <t>Rate Rider for Application of Operations Center Consolidation Plan Sharing - effective until Dec. 31, 2018.</t>
  </si>
  <si>
    <t>Rate Rider for Recovery of the Gain on the Sale of Named Properties - effective until Dec. 31, 2019.</t>
  </si>
  <si>
    <t>Rate Rider for Recovery of Hydro One Capital Contributions Variance - effective until Dec. 31, 2019.</t>
  </si>
  <si>
    <t>Rate Rider for Application of IFRS - 2014 Derecognition - effective until Dec. 31, 2019.</t>
  </si>
  <si>
    <t>Rate Rider for Recovery of 2015 Foregone Revenue - effective until Dec. 31, 2019.</t>
  </si>
  <si>
    <t>Rate Rider for Recovery of 2016 Foregone Revenue - effective until Dec. 31, 2019.</t>
  </si>
  <si>
    <t>Rate Rider for Disposition of Lost Revenue Adjustment Mechanism Variance Account (LRAMVA) (2018) - effective until Dec. 31, 2018.</t>
  </si>
  <si>
    <t>Rate Rider for Disposition of Deferral/Variance Accounts (2018) - effective until Dec. 31, 2018.</t>
  </si>
  <si>
    <t>Rate Rider for Disposition of Capacity Based Recovery Account (2018) Applicable only for Class B Customers - effective until Dec. 31, 2018</t>
  </si>
  <si>
    <t>Rate Rider for Disposition of Global Adjustment Account (2018) Applicable only for Non-RPP Customers - effective until Dec. 31, 2018.</t>
  </si>
  <si>
    <t>Retail Transmissioin Rate - Network Service Rate</t>
  </si>
  <si>
    <t>Retail Transmissioin Rate - Line and Transformation Connection Service Rate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</si>
  <si>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</si>
  <si>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</si>
  <si>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</si>
  <si>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</si>
  <si>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2020 Proposed</t>
  </si>
  <si>
    <t>2018 Current Board-Approved</t>
  </si>
  <si>
    <t>2021 Proposed</t>
  </si>
  <si>
    <t>2022 Proposed</t>
  </si>
  <si>
    <t>2023 Proposed</t>
  </si>
  <si>
    <t>2024 Proposed</t>
  </si>
  <si>
    <t>Rate Rider for Disposition of Deferral/Variance Accounts (2018) for Non-Wholesale Market Participants - effective until Dec. 31, 2018.</t>
  </si>
  <si>
    <t>Rate Rider for Recovery of 2015 Foregone Revenue (per connection) - effective until Dec. 31, 2019</t>
  </si>
  <si>
    <t>Rate Rider for Recovery of 2016 Foregone Revenue (per connection) - effective until Dec. 31, 2019</t>
  </si>
  <si>
    <t>SPOT B</t>
  </si>
  <si>
    <t>SPOT A Non-WMP</t>
  </si>
  <si>
    <t>SPOT Class B</t>
  </si>
  <si>
    <t>Rate Rider for Disposition of Other Post Employment Benefit - Cash vs. Accrual - effective until Dec. 31, 2024</t>
  </si>
  <si>
    <t>Rate Rider for Recovery of Stranded Meter Assets - effective until Dec. 31, 2024</t>
  </si>
  <si>
    <t>Rate Rider for Application of Operations Center Consolidation Plan Sharing Variance - efffective until Dec. 31, 2024</t>
  </si>
  <si>
    <t>Rate Rider for Recovery of Wireless Pole Attachment Revenue - effective until Dec. 31, 2024</t>
  </si>
  <si>
    <t>Rate Rider for Application of IFRS - CGAPP Property Plant and Equipment - effective until Dec. 31, 2024</t>
  </si>
  <si>
    <t>Rate Rider for Recovery of Capital Related Revenue Requirement Variance Account - effective until Dec. 31, 2024</t>
  </si>
  <si>
    <t>Rate Rider for Recovery of External Driven Capital - effective until Dec. 31, 2024</t>
  </si>
  <si>
    <t>Rate Rider for Application of Derecognition Variance Account - effective until Dec. 31, 2024</t>
  </si>
  <si>
    <t>Rate Rider for Application of Excess Expansion Deposits - effective until Dec. 31, 2024</t>
  </si>
  <si>
    <t>Rate Rider for Recovery of the Impact for USGAAP - Actuarial Loss on OPEB - effective until Dec. 31, 2024</t>
  </si>
  <si>
    <t>Rate Rider for Recovery of Monthly Billing - effective until Dec. 31, 2024</t>
  </si>
  <si>
    <t>2019 Expected</t>
  </si>
  <si>
    <t>Rate Rider for Recovery of the Deferred Gain on Disposal of Property - effective until Dec. 31, 2024</t>
  </si>
  <si>
    <t>Rate Rider for Smart Metering Entity Charge - effective until Dec. 31, 2022</t>
  </si>
  <si>
    <t>Rate Rider for Disposition of AR Credits - effective until Dec. 31, 2024</t>
  </si>
  <si>
    <t>OEB Appendix 2-W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</si>
</sst>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$&quot;* #,##0.0000_-;\-&quot;$&quot;* #,##0.0000_-;_-&quot;$&quot;* &quot;-&quot;??_-;_-@_-"/>
    <numFmt numFmtId="168" formatCode="_-* #,##0_-;\-* #,##0_-;_-* &quot;-&quot;??_-;_-@_-"/>
    <numFmt numFmtId="169" formatCode="_-&quot;$&quot;* #,##0.00000_-;\-&quot;$&quot;* #,##0.00000_-;_-&quot;$&quot;* &quot;-&quot;??_-;_-@_-"/>
    <numFmt numFmtId="170" formatCode="_(* #,##0.0_);_(* \(#,##0.0\);_(* &quot;-&quot;??_);_(@_)"/>
    <numFmt numFmtId="171" formatCode="_(* #,##0_);_(* \(#,##0\);_(* &quot;-&quot;??_);_(@_)"/>
    <numFmt numFmtId="172" formatCode="&quot;£ &quot;#,##0.00;[Red]\-&quot;£ &quot;#,##0.00"/>
    <numFmt numFmtId="173" formatCode="#,##0.0"/>
    <numFmt numFmtId="174" formatCode="##\-#"/>
    <numFmt numFmtId="175" formatCode="mm/dd/yyyy"/>
    <numFmt numFmtId="176" formatCode="0\-0"/>
    <numFmt numFmtId="177" formatCode="[$-1009]d\-mmm\-yy;@"/>
    <numFmt numFmtId="178" formatCode="0.00_)"/>
    <numFmt numFmtId="179" formatCode="0.0"/>
    <numFmt numFmtId="180" formatCode="_-* #,##0.000_-;\-* #,##0.000_-;_-* &quot;-&quot;??_-;_-@_-"/>
    <numFmt numFmtId="181" formatCode="0.0%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color indexed="12"/>
      <name val="Algerian"/>
      <family val="5"/>
    </font>
    <font>
      <sz val="8"/>
      <color rgb="FF000000"/>
      <name val="Tahoma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name val="Helv"/>
    </font>
    <font>
      <b/>
      <sz val="12"/>
      <name val="Helv"/>
    </font>
    <font>
      <sz val="12"/>
      <color indexed="13"/>
      <name val="Helv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Tahoma"/>
      <family val="2"/>
    </font>
    <font>
      <b/>
      <sz val="12"/>
      <name val="Arial"/>
      <family val="2"/>
      <charset val="162"/>
    </font>
    <font>
      <sz val="7"/>
      <name val="Small Fonts"/>
      <family val="2"/>
    </font>
    <font>
      <b/>
      <i/>
      <sz val="16"/>
      <name val="Helv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name val="Times New Roman"/>
      <family val="1"/>
      <charset val="162"/>
    </font>
    <font>
      <sz val="12"/>
      <name val="Arial Cyr"/>
      <charset val="204"/>
    </font>
    <font>
      <sz val="10"/>
      <name val="Century Gothic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6"/>
      <name val="Times New Roman"/>
      <family val="1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3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70" fontId="2" fillId="0" borderId="0"/>
    <xf numFmtId="170" fontId="2" fillId="0" borderId="0"/>
    <xf numFmtId="170" fontId="2" fillId="0" borderId="0"/>
    <xf numFmtId="173" fontId="2" fillId="0" borderId="0"/>
    <xf numFmtId="173" fontId="2" fillId="0" borderId="0"/>
    <xf numFmtId="173" fontId="2" fillId="0" borderId="0"/>
    <xf numFmtId="175" fontId="2" fillId="0" borderId="0"/>
    <xf numFmtId="14" fontId="2" fillId="0" borderId="0"/>
    <xf numFmtId="175" fontId="2" fillId="0" borderId="0"/>
    <xf numFmtId="14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0" borderId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8" borderId="0" applyNumberFormat="0" applyBorder="0" applyAlignment="0" applyProtection="0"/>
    <xf numFmtId="0" fontId="40" fillId="12" borderId="0" applyNumberFormat="0" applyBorder="0" applyAlignment="0" applyProtection="0"/>
    <xf numFmtId="0" fontId="26" fillId="0" borderId="0"/>
    <xf numFmtId="0" fontId="41" fillId="29" borderId="22" applyNumberFormat="0" applyAlignment="0" applyProtection="0"/>
    <xf numFmtId="0" fontId="20" fillId="30" borderId="23" applyNumberFormat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51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" fontId="28" fillId="0" borderId="0"/>
    <xf numFmtId="0" fontId="17" fillId="0" borderId="0"/>
    <xf numFmtId="4" fontId="28" fillId="0" borderId="0"/>
    <xf numFmtId="0" fontId="17" fillId="0" borderId="24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43" fillId="13" borderId="0" applyNumberFormat="0" applyBorder="0" applyAlignment="0" applyProtection="0"/>
    <xf numFmtId="38" fontId="8" fillId="31" borderId="0" applyNumberFormat="0" applyBorder="0" applyAlignment="0" applyProtection="0"/>
    <xf numFmtId="0" fontId="32" fillId="0" borderId="4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2" fillId="0" borderId="16">
      <alignment horizontal="left" vertical="center"/>
    </xf>
    <xf numFmtId="0" fontId="14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44" fillId="0" borderId="25" applyNumberFormat="0" applyFill="0" applyAlignment="0" applyProtection="0"/>
    <xf numFmtId="0" fontId="4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45" fillId="0" borderId="26" applyNumberFormat="0" applyFill="0" applyAlignment="0" applyProtection="0"/>
    <xf numFmtId="0" fontId="46" fillId="0" borderId="27" applyNumberFormat="0" applyFill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0" fontId="8" fillId="32" borderId="1" applyNumberFormat="0" applyBorder="0" applyAlignment="0" applyProtection="0"/>
    <xf numFmtId="10" fontId="8" fillId="32" borderId="1" applyNumberFormat="0" applyBorder="0" applyAlignment="0" applyProtection="0"/>
    <xf numFmtId="0" fontId="47" fillId="16" borderId="22" applyNumberFormat="0" applyAlignment="0" applyProtection="0"/>
    <xf numFmtId="0" fontId="18" fillId="33" borderId="24"/>
    <xf numFmtId="0" fontId="48" fillId="0" borderId="28" applyNumberFormat="0" applyFill="0" applyAlignment="0" applyProtection="0"/>
    <xf numFmtId="174" fontId="2" fillId="0" borderId="0"/>
    <xf numFmtId="174" fontId="2" fillId="0" borderId="0"/>
    <xf numFmtId="174" fontId="2" fillId="0" borderId="0"/>
    <xf numFmtId="171" fontId="2" fillId="0" borderId="0"/>
    <xf numFmtId="171" fontId="2" fillId="0" borderId="0"/>
    <xf numFmtId="171" fontId="2" fillId="0" borderId="0"/>
    <xf numFmtId="0" fontId="49" fillId="34" borderId="0" applyNumberFormat="0" applyBorder="0" applyAlignment="0" applyProtection="0"/>
    <xf numFmtId="37" fontId="33" fillId="0" borderId="0"/>
    <xf numFmtId="0" fontId="26" fillId="0" borderId="0"/>
    <xf numFmtId="172" fontId="2" fillId="0" borderId="0"/>
    <xf numFmtId="178" fontId="34" fillId="0" borderId="0"/>
    <xf numFmtId="172" fontId="2" fillId="0" borderId="0"/>
    <xf numFmtId="172" fontId="2" fillId="0" borderId="0"/>
    <xf numFmtId="178" fontId="34" fillId="0" borderId="0"/>
    <xf numFmtId="0" fontId="1" fillId="0" borderId="0"/>
    <xf numFmtId="0" fontId="1" fillId="0" borderId="0"/>
    <xf numFmtId="0" fontId="16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6" fillId="0" borderId="0">
      <alignment vertical="top"/>
    </xf>
    <xf numFmtId="0" fontId="16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177" fontId="2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>
      <alignment vertical="top"/>
    </xf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10" borderId="21" applyNumberFormat="0" applyFont="0" applyAlignment="0" applyProtection="0"/>
    <xf numFmtId="0" fontId="2" fillId="35" borderId="29" applyNumberFormat="0" applyFont="0" applyAlignment="0" applyProtection="0"/>
    <xf numFmtId="0" fontId="50" fillId="29" borderId="30" applyNumberFormat="0" applyAlignment="0" applyProtection="0"/>
    <xf numFmtId="40" fontId="16" fillId="9" borderId="0">
      <alignment horizontal="right"/>
    </xf>
    <xf numFmtId="0" fontId="30" fillId="32" borderId="0">
      <alignment horizontal="center"/>
    </xf>
    <xf numFmtId="0" fontId="29" fillId="9" borderId="0"/>
    <xf numFmtId="0" fontId="20" fillId="36" borderId="0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37" fillId="0" borderId="0"/>
    <xf numFmtId="0" fontId="37" fillId="0" borderId="0"/>
    <xf numFmtId="0" fontId="2" fillId="0" borderId="0"/>
    <xf numFmtId="0" fontId="17" fillId="0" borderId="24"/>
    <xf numFmtId="0" fontId="19" fillId="0" borderId="0"/>
    <xf numFmtId="0" fontId="24" fillId="0" borderId="0" applyNumberFormat="0" applyFill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9" fillId="0" borderId="32" applyNumberFormat="0" applyFill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2" fillId="0" borderId="31" applyNumberFormat="0" applyFont="0" applyBorder="0" applyAlignment="0" applyProtection="0"/>
    <xf numFmtId="0" fontId="18" fillId="0" borderId="33"/>
    <xf numFmtId="0" fontId="18" fillId="0" borderId="24"/>
    <xf numFmtId="0" fontId="25" fillId="0" borderId="0" applyNumberFormat="0" applyFill="0" applyBorder="0" applyAlignment="0" applyProtection="0"/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3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3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4" fillId="0" borderId="0"/>
    <xf numFmtId="0" fontId="4" fillId="0" borderId="4" applyNumberFormat="0" applyAlignment="0" applyProtection="0">
      <alignment horizontal="left" vertical="center"/>
    </xf>
    <xf numFmtId="0" fontId="4" fillId="0" borderId="16">
      <alignment horizontal="left" vertical="center"/>
    </xf>
    <xf numFmtId="174" fontId="2" fillId="0" borderId="0"/>
    <xf numFmtId="174" fontId="2" fillId="0" borderId="0"/>
    <xf numFmtId="174" fontId="2" fillId="0" borderId="0"/>
    <xf numFmtId="17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0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0" borderId="36" applyNumberFormat="0" applyFill="0" applyAlignment="0" applyProtection="0"/>
    <xf numFmtId="0" fontId="44" fillId="0" borderId="35" applyNumberFormat="0" applyFill="0" applyAlignment="0" applyProtection="0"/>
    <xf numFmtId="0" fontId="2" fillId="0" borderId="0"/>
  </cellStyleXfs>
  <cellXfs count="447">
    <xf numFmtId="0" fontId="0" fillId="0" borderId="0" xfId="0"/>
    <xf numFmtId="0" fontId="0" fillId="0" borderId="0" xfId="0" applyProtection="1"/>
    <xf numFmtId="0" fontId="2" fillId="0" borderId="0" xfId="0" applyFont="1" applyProtection="1"/>
    <xf numFmtId="10" fontId="2" fillId="3" borderId="1" xfId="3" applyNumberFormat="1" applyFont="1" applyFill="1" applyBorder="1" applyProtection="1">
      <protection locked="0"/>
    </xf>
    <xf numFmtId="0" fontId="3" fillId="0" borderId="0" xfId="0" applyFont="1" applyProtection="1"/>
    <xf numFmtId="44" fontId="0" fillId="0" borderId="0" xfId="0" applyNumberFormat="1" applyProtection="1"/>
    <xf numFmtId="0" fontId="2" fillId="0" borderId="0" xfId="4" applyProtection="1"/>
    <xf numFmtId="10" fontId="2" fillId="4" borderId="2" xfId="3" applyNumberFormat="1" applyFont="1" applyFill="1" applyBorder="1" applyAlignment="1" applyProtection="1">
      <alignment vertical="center"/>
    </xf>
    <xf numFmtId="44" fontId="2" fillId="4" borderId="3" xfId="4" applyNumberForma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</xf>
    <xf numFmtId="44" fontId="2" fillId="4" borderId="5" xfId="2" applyFont="1" applyFill="1" applyBorder="1" applyAlignment="1" applyProtection="1">
      <alignment vertical="center"/>
    </xf>
    <xf numFmtId="0" fontId="2" fillId="4" borderId="3" xfId="4" applyFill="1" applyBorder="1" applyAlignment="1" applyProtection="1">
      <alignment vertical="center"/>
      <protection locked="0"/>
    </xf>
    <xf numFmtId="167" fontId="2" fillId="4" borderId="3" xfId="2" applyNumberFormat="1" applyFont="1" applyFill="1" applyBorder="1" applyAlignment="1" applyProtection="1">
      <alignment vertical="top"/>
      <protection locked="0"/>
    </xf>
    <xf numFmtId="0" fontId="2" fillId="4" borderId="3" xfId="4" applyFill="1" applyBorder="1" applyAlignment="1" applyProtection="1">
      <alignment vertical="center"/>
    </xf>
    <xf numFmtId="44" fontId="2" fillId="4" borderId="6" xfId="2" applyFont="1" applyFill="1" applyBorder="1" applyAlignment="1" applyProtection="1">
      <alignment vertical="center"/>
    </xf>
    <xf numFmtId="0" fontId="2" fillId="4" borderId="4" xfId="4" applyFill="1" applyBorder="1" applyAlignment="1" applyProtection="1">
      <alignment vertical="center"/>
      <protection locked="0"/>
    </xf>
    <xf numFmtId="0" fontId="2" fillId="4" borderId="4" xfId="4" applyFill="1" applyBorder="1" applyAlignment="1" applyProtection="1">
      <alignment vertical="top"/>
    </xf>
    <xf numFmtId="0" fontId="2" fillId="4" borderId="4" xfId="4" applyFill="1" applyBorder="1" applyAlignment="1" applyProtection="1">
      <alignment vertical="top"/>
      <protection locked="0"/>
    </xf>
    <xf numFmtId="0" fontId="2" fillId="4" borderId="7" xfId="4" applyFont="1" applyFill="1" applyBorder="1" applyProtection="1"/>
    <xf numFmtId="0" fontId="2" fillId="5" borderId="9" xfId="4" applyFill="1" applyBorder="1" applyAlignment="1" applyProtection="1">
      <alignment vertical="top"/>
    </xf>
    <xf numFmtId="0" fontId="2" fillId="5" borderId="0" xfId="4" applyFill="1" applyAlignment="1" applyProtection="1">
      <alignment vertical="top"/>
    </xf>
    <xf numFmtId="0" fontId="2" fillId="0" borderId="0" xfId="4" applyAlignment="1" applyProtection="1">
      <alignment vertical="top"/>
    </xf>
    <xf numFmtId="9" fontId="2" fillId="0" borderId="9" xfId="4" applyNumberFormat="1" applyFont="1" applyFill="1" applyBorder="1" applyAlignment="1" applyProtection="1">
      <alignment vertical="top"/>
      <protection locked="0"/>
    </xf>
    <xf numFmtId="9" fontId="2" fillId="0" borderId="9" xfId="4" applyNumberFormat="1" applyFill="1" applyBorder="1" applyAlignment="1" applyProtection="1">
      <alignment vertical="top"/>
      <protection locked="0"/>
    </xf>
    <xf numFmtId="9" fontId="2" fillId="0" borderId="9" xfId="4" applyNumberFormat="1" applyFill="1" applyBorder="1" applyAlignment="1" applyProtection="1">
      <alignment vertical="top"/>
    </xf>
    <xf numFmtId="0" fontId="3" fillId="0" borderId="0" xfId="4" applyFont="1" applyFill="1" applyAlignment="1" applyProtection="1">
      <alignment vertical="top"/>
    </xf>
    <xf numFmtId="44" fontId="2" fillId="4" borderId="5" xfId="4" applyNumberFormat="1" applyFill="1" applyBorder="1" applyAlignment="1" applyProtection="1">
      <alignment vertical="center"/>
    </xf>
    <xf numFmtId="44" fontId="2" fillId="4" borderId="4" xfId="2" applyFont="1" applyFill="1" applyBorder="1" applyAlignment="1" applyProtection="1">
      <alignment vertical="center"/>
    </xf>
    <xf numFmtId="0" fontId="2" fillId="4" borderId="5" xfId="4" applyFill="1" applyBorder="1" applyAlignment="1" applyProtection="1">
      <alignment vertical="center"/>
      <protection locked="0"/>
    </xf>
    <xf numFmtId="167" fontId="2" fillId="4" borderId="5" xfId="2" applyNumberFormat="1" applyFont="1" applyFill="1" applyBorder="1" applyAlignment="1" applyProtection="1">
      <alignment vertical="top"/>
      <protection locked="0"/>
    </xf>
    <xf numFmtId="0" fontId="0" fillId="5" borderId="12" xfId="0" applyFill="1" applyBorder="1" applyAlignment="1" applyProtection="1">
      <alignment vertical="top"/>
    </xf>
    <xf numFmtId="0" fontId="0" fillId="5" borderId="0" xfId="0" applyFill="1" applyAlignment="1" applyProtection="1">
      <alignment vertical="top"/>
    </xf>
    <xf numFmtId="0" fontId="0" fillId="0" borderId="0" xfId="0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0" fillId="4" borderId="4" xfId="0" applyFill="1" applyBorder="1" applyAlignment="1" applyProtection="1">
      <alignment vertical="top"/>
    </xf>
    <xf numFmtId="0" fontId="0" fillId="4" borderId="4" xfId="0" applyFill="1" applyBorder="1" applyAlignment="1" applyProtection="1">
      <alignment vertical="top"/>
      <protection locked="0"/>
    </xf>
    <xf numFmtId="167" fontId="2" fillId="3" borderId="9" xfId="2" applyNumberFormat="1" applyFont="1" applyFill="1" applyBorder="1" applyAlignment="1" applyProtection="1">
      <alignment vertical="top"/>
      <protection locked="0"/>
    </xf>
    <xf numFmtId="0" fontId="2" fillId="0" borderId="0" xfId="4" applyFill="1" applyAlignment="1" applyProtection="1">
      <alignment vertical="top"/>
    </xf>
    <xf numFmtId="0" fontId="2" fillId="0" borderId="0" xfId="4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7" borderId="0" xfId="0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8" borderId="1" xfId="0" applyFill="1" applyBorder="1" applyAlignment="1" applyProtection="1">
      <alignment vertical="top"/>
    </xf>
    <xf numFmtId="0" fontId="0" fillId="8" borderId="16" xfId="0" applyFill="1" applyBorder="1" applyAlignment="1" applyProtection="1">
      <alignment vertical="top"/>
    </xf>
    <xf numFmtId="0" fontId="3" fillId="8" borderId="17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8" borderId="16" xfId="0" applyFill="1" applyBorder="1" applyProtection="1"/>
    <xf numFmtId="167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 applyProtection="1"/>
    <xf numFmtId="167" fontId="0" fillId="8" borderId="1" xfId="2" applyNumberFormat="1" applyFon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top"/>
      <protection locked="0"/>
    </xf>
    <xf numFmtId="0" fontId="3" fillId="8" borderId="17" xfId="0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168" fontId="3" fillId="3" borderId="1" xfId="1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5" fillId="7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0" fillId="9" borderId="0" xfId="0" applyFill="1" applyBorder="1" applyProtection="1"/>
    <xf numFmtId="0" fontId="7" fillId="9" borderId="0" xfId="0" applyFont="1" applyFill="1" applyBorder="1" applyProtection="1"/>
    <xf numFmtId="0" fontId="8" fillId="3" borderId="0" xfId="0" applyFont="1" applyFill="1" applyAlignment="1">
      <alignment horizontal="right" vertical="top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4" fillId="9" borderId="0" xfId="0" applyFont="1" applyFill="1" applyBorder="1" applyAlignment="1" applyProtection="1"/>
    <xf numFmtId="0" fontId="8" fillId="3" borderId="20" xfId="0" applyFont="1" applyFill="1" applyBorder="1" applyAlignment="1">
      <alignment horizontal="right" vertical="top"/>
    </xf>
    <xf numFmtId="0" fontId="0" fillId="9" borderId="0" xfId="0" applyFill="1" applyBorder="1" applyAlignment="1" applyProtection="1">
      <alignment horizontal="left" indent="1"/>
    </xf>
    <xf numFmtId="0" fontId="9" fillId="9" borderId="0" xfId="0" applyFont="1" applyFill="1" applyBorder="1" applyAlignment="1" applyProtection="1"/>
    <xf numFmtId="0" fontId="10" fillId="9" borderId="0" xfId="0" applyFont="1" applyFill="1" applyAlignment="1" applyProtection="1">
      <alignment vertical="top" wrapText="1"/>
    </xf>
    <xf numFmtId="44" fontId="0" fillId="3" borderId="9" xfId="2" applyNumberFormat="1" applyFont="1" applyFill="1" applyBorder="1" applyAlignment="1" applyProtection="1">
      <alignment vertical="top"/>
      <protection locked="0"/>
    </xf>
    <xf numFmtId="169" fontId="0" fillId="3" borderId="9" xfId="2" applyNumberFormat="1" applyFont="1" applyFill="1" applyBorder="1" applyAlignment="1" applyProtection="1">
      <alignment vertical="top"/>
      <protection locked="0"/>
    </xf>
    <xf numFmtId="167" fontId="0" fillId="6" borderId="9" xfId="191" applyNumberFormat="1" applyFont="1" applyFill="1" applyBorder="1" applyAlignment="1" applyProtection="1">
      <alignment vertical="top"/>
      <protection locked="0"/>
    </xf>
    <xf numFmtId="44" fontId="0" fillId="6" borderId="9" xfId="191" applyNumberFormat="1" applyFont="1" applyFill="1" applyBorder="1" applyAlignment="1" applyProtection="1">
      <alignment vertical="top"/>
      <protection locked="0"/>
    </xf>
    <xf numFmtId="0" fontId="0" fillId="0" borderId="0" xfId="0"/>
    <xf numFmtId="0" fontId="13" fillId="0" borderId="0" xfId="0" applyFont="1" applyAlignment="1" applyProtection="1">
      <alignment horizontal="left"/>
    </xf>
    <xf numFmtId="0" fontId="55" fillId="3" borderId="1" xfId="0" applyFont="1" applyFill="1" applyBorder="1" applyAlignment="1" applyProtection="1">
      <alignment horizontal="center"/>
    </xf>
    <xf numFmtId="168" fontId="55" fillId="3" borderId="1" xfId="1" applyNumberFormat="1" applyFont="1" applyFill="1" applyBorder="1" applyAlignment="1" applyProtection="1">
      <alignment horizontal="center"/>
    </xf>
    <xf numFmtId="168" fontId="2" fillId="0" borderId="0" xfId="0" applyNumberFormat="1" applyFont="1" applyProtection="1"/>
    <xf numFmtId="44" fontId="4" fillId="0" borderId="0" xfId="0" applyNumberFormat="1" applyFont="1" applyAlignment="1" applyProtection="1">
      <alignment horizontal="center"/>
    </xf>
    <xf numFmtId="44" fontId="0" fillId="0" borderId="0" xfId="0" applyNumberFormat="1"/>
    <xf numFmtId="167" fontId="4" fillId="0" borderId="0" xfId="0" applyNumberFormat="1" applyFont="1" applyAlignment="1" applyProtection="1">
      <alignment horizontal="center"/>
    </xf>
    <xf numFmtId="44" fontId="4" fillId="0" borderId="0" xfId="2" applyFont="1" applyAlignment="1" applyProtection="1">
      <alignment horizontal="center"/>
    </xf>
    <xf numFmtId="44" fontId="15" fillId="0" borderId="0" xfId="2" applyNumberFormat="1" applyFont="1" applyAlignment="1" applyProtection="1">
      <alignment horizontal="center"/>
    </xf>
    <xf numFmtId="168" fontId="3" fillId="3" borderId="1" xfId="1" applyNumberFormat="1" applyFont="1" applyFill="1" applyBorder="1" applyAlignment="1" applyProtection="1">
      <alignment horizontal="center"/>
    </xf>
    <xf numFmtId="168" fontId="0" fillId="0" borderId="0" xfId="0" applyNumberFormat="1" applyProtection="1"/>
    <xf numFmtId="168" fontId="0" fillId="0" borderId="0" xfId="1" applyNumberFormat="1" applyFont="1" applyProtection="1"/>
    <xf numFmtId="43" fontId="0" fillId="0" borderId="0" xfId="1" applyNumberFormat="1" applyFont="1" applyProtection="1"/>
    <xf numFmtId="168" fontId="55" fillId="0" borderId="0" xfId="1" applyNumberFormat="1" applyFont="1" applyFill="1" applyBorder="1" applyAlignment="1" applyProtection="1">
      <alignment horizontal="center"/>
    </xf>
    <xf numFmtId="168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169" fontId="0" fillId="0" borderId="0" xfId="0" applyNumberFormat="1" applyProtection="1"/>
    <xf numFmtId="0" fontId="2" fillId="4" borderId="7" xfId="0" quotePrefix="1" applyFont="1" applyFill="1" applyBorder="1" applyProtection="1"/>
    <xf numFmtId="44" fontId="2" fillId="3" borderId="9" xfId="2" applyNumberFormat="1" applyFont="1" applyFill="1" applyBorder="1" applyAlignment="1" applyProtection="1">
      <alignment vertical="top"/>
      <protection locked="0"/>
    </xf>
    <xf numFmtId="0" fontId="0" fillId="0" borderId="0" xfId="0" applyFill="1"/>
    <xf numFmtId="169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0" fontId="0" fillId="0" borderId="0" xfId="0" applyFill="1" applyBorder="1"/>
    <xf numFmtId="0" fontId="0" fillId="0" borderId="0" xfId="0" applyFill="1" applyBorder="1" applyProtection="1"/>
    <xf numFmtId="44" fontId="0" fillId="0" borderId="0" xfId="0" applyNumberFormat="1" applyFill="1" applyBorder="1" applyProtection="1"/>
    <xf numFmtId="44" fontId="2" fillId="4" borderId="3" xfId="2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167" fontId="0" fillId="0" borderId="9" xfId="191" applyNumberFormat="1" applyFont="1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horizontal="center"/>
    </xf>
    <xf numFmtId="169" fontId="0" fillId="6" borderId="9" xfId="191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Alignment="1" applyProtection="1">
      <alignment vertical="top"/>
    </xf>
    <xf numFmtId="167" fontId="1" fillId="6" borderId="9" xfId="191" applyNumberFormat="1" applyFont="1" applyFill="1" applyBorder="1" applyAlignment="1" applyProtection="1">
      <alignment vertical="top"/>
      <protection locked="0"/>
    </xf>
    <xf numFmtId="169" fontId="1" fillId="0" borderId="9" xfId="191" applyNumberFormat="1" applyFont="1" applyFill="1" applyBorder="1" applyAlignment="1" applyProtection="1">
      <alignment vertical="top"/>
      <protection locked="0"/>
    </xf>
    <xf numFmtId="169" fontId="1" fillId="6" borderId="9" xfId="191" applyNumberFormat="1" applyFont="1" applyFill="1" applyBorder="1" applyAlignment="1" applyProtection="1">
      <alignment vertical="top"/>
      <protection locked="0"/>
    </xf>
    <xf numFmtId="44" fontId="1" fillId="3" borderId="9" xfId="2" applyNumberFormat="1" applyFont="1" applyFill="1" applyBorder="1" applyAlignment="1" applyProtection="1">
      <alignment vertical="top"/>
      <protection locked="0"/>
    </xf>
    <xf numFmtId="169" fontId="1" fillId="3" borderId="9" xfId="2" applyNumberFormat="1" applyFont="1" applyFill="1" applyBorder="1" applyAlignment="1" applyProtection="1">
      <alignment vertical="top"/>
      <protection locked="0"/>
    </xf>
    <xf numFmtId="167" fontId="1" fillId="8" borderId="1" xfId="2" applyNumberFormat="1" applyFont="1" applyFill="1" applyBorder="1" applyAlignment="1" applyProtection="1">
      <alignment vertical="top"/>
      <protection locked="0"/>
    </xf>
    <xf numFmtId="44" fontId="1" fillId="6" borderId="9" xfId="191" applyNumberFormat="1" applyFont="1" applyFill="1" applyBorder="1" applyAlignment="1" applyProtection="1">
      <alignment vertical="top"/>
      <protection locked="0"/>
    </xf>
    <xf numFmtId="167" fontId="1" fillId="3" borderId="9" xfId="2" applyNumberFormat="1" applyFont="1" applyFill="1" applyBorder="1" applyAlignment="1" applyProtection="1">
      <alignment vertical="top"/>
      <protection locked="0"/>
    </xf>
    <xf numFmtId="167" fontId="1" fillId="0" borderId="9" xfId="191" applyNumberFormat="1" applyFont="1" applyFill="1" applyBorder="1" applyAlignment="1" applyProtection="1">
      <alignment vertical="top"/>
      <protection locked="0"/>
    </xf>
    <xf numFmtId="167" fontId="0" fillId="6" borderId="9" xfId="191" quotePrefix="1" applyNumberFormat="1" applyFont="1" applyFill="1" applyBorder="1" applyAlignment="1" applyProtection="1">
      <alignment vertical="top"/>
      <protection locked="0"/>
    </xf>
    <xf numFmtId="167" fontId="12" fillId="3" borderId="9" xfId="2" applyNumberFormat="1" applyFont="1" applyFill="1" applyBorder="1" applyAlignment="1" applyProtection="1">
      <alignment vertical="top"/>
      <protection locked="0"/>
    </xf>
    <xf numFmtId="10" fontId="12" fillId="3" borderId="1" xfId="3" applyNumberFormat="1" applyFont="1" applyFill="1" applyBorder="1" applyProtection="1">
      <protection locked="0"/>
    </xf>
    <xf numFmtId="10" fontId="3" fillId="3" borderId="1" xfId="3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</xf>
    <xf numFmtId="0" fontId="0" fillId="0" borderId="0" xfId="0" applyBorder="1"/>
    <xf numFmtId="181" fontId="0" fillId="0" borderId="0" xfId="3" applyNumberFormat="1" applyFont="1" applyBorder="1"/>
    <xf numFmtId="0" fontId="3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44" fontId="60" fillId="0" borderId="0" xfId="0" applyNumberFormat="1" applyFont="1" applyBorder="1" applyAlignment="1" applyProtection="1">
      <alignment horizontal="center"/>
    </xf>
    <xf numFmtId="44" fontId="0" fillId="0" borderId="0" xfId="0" applyNumberFormat="1" applyBorder="1" applyAlignment="1" applyProtection="1">
      <alignment vertical="center"/>
    </xf>
    <xf numFmtId="181" fontId="58" fillId="0" borderId="0" xfId="3" applyNumberFormat="1" applyFont="1" applyBorder="1" applyAlignment="1" applyProtection="1">
      <alignment vertical="center"/>
    </xf>
    <xf numFmtId="44" fontId="1" fillId="3" borderId="9" xfId="2" applyFont="1" applyFill="1" applyBorder="1" applyAlignment="1" applyProtection="1">
      <alignment vertical="top"/>
      <protection locked="0"/>
    </xf>
    <xf numFmtId="169" fontId="0" fillId="3" borderId="9" xfId="191" applyNumberFormat="1" applyFont="1" applyFill="1" applyBorder="1" applyAlignment="1" applyProtection="1">
      <alignment vertical="top"/>
      <protection locked="0"/>
    </xf>
    <xf numFmtId="169" fontId="1" fillId="3" borderId="9" xfId="191" applyNumberFormat="1" applyFont="1" applyFill="1" applyBorder="1" applyAlignment="1" applyProtection="1">
      <alignment vertical="top"/>
      <protection locked="0"/>
    </xf>
    <xf numFmtId="44" fontId="58" fillId="3" borderId="9" xfId="2" applyNumberFormat="1" applyFont="1" applyFill="1" applyBorder="1" applyAlignment="1" applyProtection="1">
      <alignment vertical="top"/>
      <protection locked="0"/>
    </xf>
    <xf numFmtId="0" fontId="0" fillId="0" borderId="0" xfId="0"/>
    <xf numFmtId="44" fontId="59" fillId="3" borderId="9" xfId="2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 wrapText="1"/>
    </xf>
    <xf numFmtId="0" fontId="59" fillId="0" borderId="0" xfId="0" applyFont="1" applyFill="1" applyAlignment="1" applyProtection="1">
      <alignment vertical="top" wrapText="1"/>
    </xf>
    <xf numFmtId="0" fontId="56" fillId="0" borderId="0" xfId="1336" applyFont="1" applyFill="1" applyBorder="1" applyAlignment="1">
      <alignment wrapText="1"/>
    </xf>
    <xf numFmtId="0" fontId="0" fillId="0" borderId="0" xfId="0" applyFill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wrapText="1"/>
    </xf>
    <xf numFmtId="0" fontId="2" fillId="0" borderId="0" xfId="4" applyFont="1" applyAlignment="1" applyProtection="1">
      <alignment vertical="top" wrapText="1"/>
    </xf>
    <xf numFmtId="0" fontId="2" fillId="0" borderId="0" xfId="4" applyFont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55" fillId="0" borderId="19" xfId="0" applyFont="1" applyBorder="1" applyAlignment="1" applyProtection="1">
      <alignment horizontal="center" vertical="top"/>
    </xf>
    <xf numFmtId="0" fontId="55" fillId="0" borderId="18" xfId="0" applyFont="1" applyBorder="1" applyAlignment="1" applyProtection="1">
      <alignment horizontal="center" vertical="top"/>
    </xf>
    <xf numFmtId="0" fontId="55" fillId="0" borderId="8" xfId="0" applyFont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vertical="top"/>
    </xf>
    <xf numFmtId="0" fontId="3" fillId="0" borderId="12" xfId="0" quotePrefix="1" applyFont="1" applyBorder="1" applyAlignment="1" applyProtection="1">
      <alignment horizontal="center" vertical="top"/>
    </xf>
    <xf numFmtId="0" fontId="3" fillId="0" borderId="11" xfId="0" quotePrefix="1" applyFont="1" applyBorder="1" applyAlignment="1" applyProtection="1">
      <alignment horizontal="center" vertical="top"/>
    </xf>
    <xf numFmtId="0" fontId="55" fillId="0" borderId="12" xfId="0" quotePrefix="1" applyFont="1" applyBorder="1" applyAlignment="1" applyProtection="1">
      <alignment horizontal="center" vertical="top"/>
    </xf>
    <xf numFmtId="0" fontId="55" fillId="0" borderId="11" xfId="0" quotePrefix="1" applyFont="1" applyBorder="1" applyAlignment="1" applyProtection="1">
      <alignment horizontal="center" vertical="top"/>
    </xf>
    <xf numFmtId="0" fontId="0" fillId="0" borderId="9" xfId="0" applyFill="1" applyBorder="1" applyAlignment="1" applyProtection="1">
      <alignment vertical="top"/>
    </xf>
    <xf numFmtId="44" fontId="0" fillId="0" borderId="8" xfId="2" applyFont="1" applyBorder="1" applyAlignment="1" applyProtection="1">
      <alignment vertical="top"/>
    </xf>
    <xf numFmtId="0" fontId="0" fillId="0" borderId="8" xfId="0" applyFont="1" applyFill="1" applyBorder="1" applyAlignment="1" applyProtection="1">
      <alignment vertical="top"/>
    </xf>
    <xf numFmtId="44" fontId="1" fillId="0" borderId="8" xfId="2" applyFont="1" applyBorder="1" applyAlignment="1" applyProtection="1">
      <alignment vertical="top"/>
    </xf>
    <xf numFmtId="44" fontId="0" fillId="0" borderId="9" xfId="0" applyNumberFormat="1" applyBorder="1" applyAlignment="1" applyProtection="1">
      <alignment vertical="top"/>
    </xf>
    <xf numFmtId="10" fontId="0" fillId="0" borderId="8" xfId="3" applyNumberFormat="1" applyFont="1" applyBorder="1" applyAlignment="1" applyProtection="1">
      <alignment vertical="top"/>
    </xf>
    <xf numFmtId="168" fontId="0" fillId="0" borderId="9" xfId="0" applyNumberFormat="1" applyFill="1" applyBorder="1" applyAlignment="1" applyProtection="1">
      <alignment horizontal="left" vertical="top"/>
    </xf>
    <xf numFmtId="44" fontId="0" fillId="0" borderId="8" xfId="191" applyFont="1" applyBorder="1" applyAlignment="1" applyProtection="1">
      <alignment vertical="top"/>
    </xf>
    <xf numFmtId="168" fontId="0" fillId="0" borderId="8" xfId="0" applyNumberFormat="1" applyFont="1" applyFill="1" applyBorder="1" applyAlignment="1" applyProtection="1">
      <alignment vertical="top"/>
    </xf>
    <xf numFmtId="44" fontId="1" fillId="0" borderId="8" xfId="191" applyFont="1" applyBorder="1" applyAlignment="1" applyProtection="1">
      <alignment vertical="top"/>
    </xf>
    <xf numFmtId="0" fontId="0" fillId="0" borderId="0" xfId="0" applyFill="1" applyAlignment="1">
      <alignment vertical="top"/>
    </xf>
    <xf numFmtId="0" fontId="0" fillId="0" borderId="9" xfId="0" applyFont="1" applyFill="1" applyBorder="1" applyAlignment="1" applyProtection="1">
      <alignment vertical="top"/>
    </xf>
    <xf numFmtId="44" fontId="1" fillId="0" borderId="8" xfId="2" applyFont="1" applyFill="1" applyBorder="1" applyAlignment="1" applyProtection="1">
      <alignment vertical="top"/>
    </xf>
    <xf numFmtId="44" fontId="0" fillId="0" borderId="9" xfId="0" applyNumberFormat="1" applyFill="1" applyBorder="1" applyAlignment="1" applyProtection="1">
      <alignment vertical="top"/>
    </xf>
    <xf numFmtId="10" fontId="0" fillId="0" borderId="8" xfId="3" applyNumberFormat="1" applyFont="1" applyFill="1" applyBorder="1" applyAlignment="1" applyProtection="1">
      <alignment vertical="top"/>
    </xf>
    <xf numFmtId="168" fontId="0" fillId="0" borderId="9" xfId="0" applyNumberFormat="1" applyFont="1" applyFill="1" applyBorder="1" applyAlignment="1" applyProtection="1">
      <alignment vertical="top"/>
    </xf>
    <xf numFmtId="0" fontId="0" fillId="8" borderId="1" xfId="0" applyFill="1" applyBorder="1" applyAlignment="1" applyProtection="1">
      <alignment vertical="top"/>
      <protection locked="0"/>
    </xf>
    <xf numFmtId="44" fontId="13" fillId="8" borderId="15" xfId="2" applyFont="1" applyFill="1" applyBorder="1" applyAlignment="1" applyProtection="1">
      <alignment vertical="top"/>
    </xf>
    <xf numFmtId="0" fontId="0" fillId="8" borderId="0" xfId="0" applyFill="1" applyAlignment="1" applyProtection="1">
      <alignment vertical="top"/>
    </xf>
    <xf numFmtId="44" fontId="0" fillId="8" borderId="15" xfId="0" applyNumberFormat="1" applyFont="1" applyFill="1" applyBorder="1" applyAlignment="1" applyProtection="1">
      <alignment vertical="top"/>
      <protection locked="0"/>
    </xf>
    <xf numFmtId="44" fontId="3" fillId="8" borderId="1" xfId="0" applyNumberFormat="1" applyFont="1" applyFill="1" applyBorder="1" applyAlignment="1" applyProtection="1">
      <alignment vertical="top"/>
    </xf>
    <xf numFmtId="10" fontId="3" fillId="8" borderId="15" xfId="3" applyNumberFormat="1" applyFont="1" applyFill="1" applyBorder="1" applyAlignment="1" applyProtection="1">
      <alignment vertical="top"/>
    </xf>
    <xf numFmtId="168" fontId="0" fillId="2" borderId="9" xfId="0" applyNumberFormat="1" applyFill="1" applyBorder="1" applyAlignment="1" applyProtection="1">
      <alignment vertical="top"/>
    </xf>
    <xf numFmtId="168" fontId="59" fillId="2" borderId="9" xfId="0" applyNumberFormat="1" applyFont="1" applyFill="1" applyBorder="1" applyAlignment="1" applyProtection="1">
      <alignment vertical="top"/>
    </xf>
    <xf numFmtId="168" fontId="0" fillId="0" borderId="9" xfId="0" applyNumberFormat="1" applyFill="1" applyBorder="1" applyAlignment="1" applyProtection="1">
      <alignment vertical="top"/>
    </xf>
    <xf numFmtId="44" fontId="3" fillId="8" borderId="15" xfId="0" applyNumberFormat="1" applyFont="1" applyFill="1" applyBorder="1" applyAlignment="1" applyProtection="1">
      <alignment vertical="top"/>
    </xf>
    <xf numFmtId="0" fontId="0" fillId="8" borderId="1" xfId="0" applyFont="1" applyFill="1" applyBorder="1" applyAlignment="1" applyProtection="1">
      <alignment vertical="top"/>
    </xf>
    <xf numFmtId="0" fontId="0" fillId="8" borderId="15" xfId="0" applyFont="1" applyFill="1" applyBorder="1" applyAlignment="1" applyProtection="1">
      <alignment vertical="top"/>
    </xf>
    <xf numFmtId="44" fontId="55" fillId="8" borderId="15" xfId="0" applyNumberFormat="1" applyFont="1" applyFill="1" applyBorder="1" applyAlignment="1" applyProtection="1">
      <alignment vertical="top"/>
    </xf>
    <xf numFmtId="1" fontId="0" fillId="2" borderId="9" xfId="0" applyNumberFormat="1" applyFill="1" applyBorder="1" applyAlignment="1" applyProtection="1">
      <alignment vertical="top"/>
    </xf>
    <xf numFmtId="1" fontId="0" fillId="2" borderId="8" xfId="0" applyNumberFormat="1" applyFont="1" applyFill="1" applyBorder="1" applyAlignment="1" applyProtection="1">
      <alignment vertical="top"/>
    </xf>
    <xf numFmtId="0" fontId="3" fillId="8" borderId="0" xfId="0" applyFont="1" applyFill="1" applyAlignment="1" applyProtection="1">
      <alignment vertical="top"/>
    </xf>
    <xf numFmtId="0" fontId="3" fillId="8" borderId="1" xfId="0" applyFont="1" applyFill="1" applyBorder="1" applyAlignment="1" applyProtection="1">
      <alignment vertical="top"/>
    </xf>
    <xf numFmtId="0" fontId="3" fillId="8" borderId="15" xfId="0" applyFont="1" applyFill="1" applyBorder="1" applyAlignment="1" applyProtection="1">
      <alignment vertical="top"/>
    </xf>
    <xf numFmtId="44" fontId="2" fillId="0" borderId="8" xfId="2" applyFont="1" applyBorder="1" applyAlignment="1" applyProtection="1">
      <alignment vertical="top"/>
    </xf>
    <xf numFmtId="1" fontId="0" fillId="2" borderId="8" xfId="0" applyNumberFormat="1" applyFill="1" applyBorder="1" applyAlignment="1" applyProtection="1">
      <alignment vertical="top"/>
    </xf>
    <xf numFmtId="0" fontId="0" fillId="0" borderId="8" xfId="0" applyFill="1" applyBorder="1" applyAlignment="1" applyProtection="1">
      <alignment vertical="top"/>
    </xf>
    <xf numFmtId="1" fontId="2" fillId="6" borderId="9" xfId="0" applyNumberFormat="1" applyFont="1" applyFill="1" applyBorder="1" applyAlignment="1" applyProtection="1">
      <alignment vertical="top"/>
    </xf>
    <xf numFmtId="1" fontId="2" fillId="6" borderId="9" xfId="4" applyNumberFormat="1" applyFill="1" applyBorder="1" applyAlignment="1" applyProtection="1">
      <alignment vertical="top"/>
    </xf>
    <xf numFmtId="44" fontId="2" fillId="0" borderId="9" xfId="4" applyNumberFormat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44" fontId="2" fillId="4" borderId="4" xfId="2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vertical="top"/>
      <protection locked="0"/>
    </xf>
    <xf numFmtId="44" fontId="0" fillId="4" borderId="5" xfId="0" applyNumberFormat="1" applyFill="1" applyBorder="1" applyAlignment="1" applyProtection="1">
      <alignment vertical="top"/>
    </xf>
    <xf numFmtId="10" fontId="2" fillId="4" borderId="2" xfId="3" applyNumberFormat="1" applyFon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top"/>
    </xf>
    <xf numFmtId="44" fontId="3" fillId="0" borderId="10" xfId="0" applyNumberFormat="1" applyFont="1" applyFill="1" applyBorder="1" applyAlignment="1" applyProtection="1">
      <alignment vertical="top"/>
    </xf>
    <xf numFmtId="0" fontId="3" fillId="0" borderId="9" xfId="0" applyFont="1" applyFill="1" applyBorder="1" applyAlignment="1" applyProtection="1">
      <alignment vertical="top"/>
    </xf>
    <xf numFmtId="9" fontId="3" fillId="0" borderId="9" xfId="0" applyNumberFormat="1" applyFont="1" applyFill="1" applyBorder="1" applyAlignment="1" applyProtection="1">
      <alignment vertical="top"/>
    </xf>
    <xf numFmtId="44" fontId="3" fillId="0" borderId="34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44" fontId="12" fillId="0" borderId="9" xfId="0" applyNumberFormat="1" applyFont="1" applyFill="1" applyBorder="1" applyAlignment="1" applyProtection="1">
      <alignment vertical="top"/>
    </xf>
    <xf numFmtId="181" fontId="58" fillId="0" borderId="8" xfId="3" applyNumberFormat="1" applyFont="1" applyBorder="1" applyAlignment="1" applyProtection="1">
      <alignment vertical="top"/>
    </xf>
    <xf numFmtId="44" fontId="58" fillId="0" borderId="9" xfId="0" applyNumberFormat="1" applyFont="1" applyBorder="1" applyAlignment="1" applyProtection="1">
      <alignment vertical="top"/>
    </xf>
    <xf numFmtId="9" fontId="2" fillId="0" borderId="9" xfId="0" applyNumberFormat="1" applyFont="1" applyFill="1" applyBorder="1" applyAlignment="1" applyProtection="1">
      <alignment vertical="top"/>
      <protection locked="0"/>
    </xf>
    <xf numFmtId="44" fontId="2" fillId="0" borderId="10" xfId="0" applyNumberFormat="1" applyFont="1" applyFill="1" applyBorder="1" applyAlignment="1" applyProtection="1">
      <alignment vertical="top"/>
    </xf>
    <xf numFmtId="44" fontId="2" fillId="0" borderId="9" xfId="0" applyNumberFormat="1" applyFont="1" applyFill="1" applyBorder="1" applyAlignment="1" applyProtection="1">
      <alignment vertical="top"/>
    </xf>
    <xf numFmtId="181" fontId="0" fillId="0" borderId="8" xfId="3" applyNumberFormat="1" applyFont="1" applyBorder="1" applyAlignment="1" applyProtection="1">
      <alignment vertical="top"/>
    </xf>
    <xf numFmtId="0" fontId="0" fillId="0" borderId="0" xfId="0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0" fillId="5" borderId="13" xfId="0" applyFill="1" applyBorder="1" applyAlignment="1" applyProtection="1">
      <alignment vertical="top"/>
    </xf>
    <xf numFmtId="44" fontId="3" fillId="5" borderId="14" xfId="0" applyNumberFormat="1" applyFont="1" applyFill="1" applyBorder="1" applyAlignment="1" applyProtection="1">
      <alignment vertical="top"/>
    </xf>
    <xf numFmtId="0" fontId="3" fillId="5" borderId="12" xfId="0" applyFont="1" applyFill="1" applyBorder="1" applyAlignment="1" applyProtection="1">
      <alignment vertical="top"/>
    </xf>
    <xf numFmtId="44" fontId="3" fillId="5" borderId="12" xfId="0" applyNumberFormat="1" applyFont="1" applyFill="1" applyBorder="1" applyAlignment="1" applyProtection="1">
      <alignment vertical="top"/>
    </xf>
    <xf numFmtId="0" fontId="3" fillId="5" borderId="13" xfId="0" applyFont="1" applyFill="1" applyBorder="1" applyAlignment="1" applyProtection="1">
      <alignment vertical="top"/>
    </xf>
    <xf numFmtId="44" fontId="2" fillId="5" borderId="12" xfId="0" applyNumberFormat="1" applyFont="1" applyFill="1" applyBorder="1" applyAlignment="1" applyProtection="1">
      <alignment vertical="top"/>
    </xf>
    <xf numFmtId="181" fontId="59" fillId="5" borderId="8" xfId="3" applyNumberFormat="1" applyFont="1" applyFill="1" applyBorder="1" applyAlignment="1" applyProtection="1">
      <alignment vertical="top"/>
    </xf>
    <xf numFmtId="44" fontId="0" fillId="5" borderId="9" xfId="0" applyNumberFormat="1" applyFill="1" applyBorder="1" applyAlignment="1" applyProtection="1">
      <alignment vertical="top"/>
    </xf>
    <xf numFmtId="181" fontId="0" fillId="5" borderId="8" xfId="3" applyNumberFormat="1" applyFont="1" applyFill="1" applyBorder="1" applyAlignment="1" applyProtection="1">
      <alignment vertical="top"/>
    </xf>
    <xf numFmtId="0" fontId="2" fillId="4" borderId="3" xfId="4" applyFill="1" applyBorder="1" applyAlignment="1" applyProtection="1">
      <alignment vertical="top"/>
      <protection locked="0"/>
    </xf>
    <xf numFmtId="0" fontId="2" fillId="4" borderId="5" xfId="4" applyFill="1" applyBorder="1" applyAlignment="1" applyProtection="1">
      <alignment vertical="top"/>
      <protection locked="0"/>
    </xf>
    <xf numFmtId="44" fontId="2" fillId="4" borderId="3" xfId="2" applyFont="1" applyFill="1" applyBorder="1" applyAlignment="1" applyProtection="1">
      <alignment vertical="top"/>
    </xf>
    <xf numFmtId="44" fontId="2" fillId="4" borderId="5" xfId="4" applyNumberFormat="1" applyFill="1" applyBorder="1" applyAlignment="1" applyProtection="1">
      <alignment vertical="top"/>
    </xf>
    <xf numFmtId="181" fontId="13" fillId="5" borderId="8" xfId="3" applyNumberFormat="1" applyFont="1" applyFill="1" applyBorder="1" applyAlignment="1" applyProtection="1">
      <alignment vertical="top"/>
    </xf>
    <xf numFmtId="0" fontId="56" fillId="0" borderId="0" xfId="1336" applyFont="1" applyFill="1" applyBorder="1" applyAlignment="1">
      <alignment vertical="top" wrapText="1"/>
    </xf>
    <xf numFmtId="0" fontId="3" fillId="0" borderId="0" xfId="0" applyFont="1" applyAlignment="1" applyProtection="1">
      <alignment horizontal="center" vertical="top"/>
    </xf>
    <xf numFmtId="0" fontId="53" fillId="0" borderId="19" xfId="0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top"/>
    </xf>
    <xf numFmtId="0" fontId="53" fillId="0" borderId="12" xfId="0" quotePrefix="1" applyFont="1" applyBorder="1" applyAlignment="1" applyProtection="1">
      <alignment horizontal="center" vertical="top"/>
    </xf>
    <xf numFmtId="44" fontId="0" fillId="0" borderId="8" xfId="2" applyFont="1" applyFill="1" applyBorder="1" applyAlignment="1" applyProtection="1">
      <alignment vertical="top"/>
    </xf>
    <xf numFmtId="44" fontId="0" fillId="8" borderId="15" xfId="0" applyNumberFormat="1" applyFill="1" applyBorder="1" applyAlignment="1" applyProtection="1">
      <alignment vertical="top"/>
      <protection locked="0"/>
    </xf>
    <xf numFmtId="168" fontId="0" fillId="0" borderId="8" xfId="0" applyNumberFormat="1" applyFill="1" applyBorder="1" applyAlignment="1" applyProtection="1">
      <alignment vertical="top"/>
    </xf>
    <xf numFmtId="9" fontId="0" fillId="0" borderId="8" xfId="3" applyFont="1" applyBorder="1" applyAlignment="1" applyProtection="1">
      <alignment vertical="top"/>
    </xf>
    <xf numFmtId="0" fontId="0" fillId="8" borderId="15" xfId="0" applyFill="1" applyBorder="1" applyAlignment="1" applyProtection="1">
      <alignment vertical="top"/>
    </xf>
    <xf numFmtId="0" fontId="2" fillId="4" borderId="7" xfId="0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44" fontId="13" fillId="5" borderId="9" xfId="0" applyNumberFormat="1" applyFont="1" applyFill="1" applyBorder="1" applyAlignment="1" applyProtection="1">
      <alignment vertical="top"/>
    </xf>
    <xf numFmtId="0" fontId="3" fillId="0" borderId="0" xfId="0" applyFont="1" applyAlignment="1" applyProtection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53" fillId="0" borderId="19" xfId="0" applyFont="1" applyBorder="1" applyAlignment="1" applyProtection="1">
      <alignment horizontal="center" vertical="top" wrapText="1"/>
    </xf>
    <xf numFmtId="0" fontId="3" fillId="0" borderId="18" xfId="0" applyFont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55" fillId="0" borderId="19" xfId="0" applyFont="1" applyBorder="1" applyAlignment="1" applyProtection="1">
      <alignment horizontal="center" vertical="top" wrapText="1"/>
    </xf>
    <xf numFmtId="0" fontId="55" fillId="0" borderId="18" xfId="0" applyFont="1" applyBorder="1" applyAlignment="1" applyProtection="1">
      <alignment horizontal="center" vertical="top" wrapText="1"/>
    </xf>
    <xf numFmtId="0" fontId="55" fillId="0" borderId="8" xfId="0" applyFont="1" applyBorder="1" applyAlignment="1" applyProtection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3" fillId="0" borderId="12" xfId="0" quotePrefix="1" applyFont="1" applyBorder="1" applyAlignment="1" applyProtection="1">
      <alignment horizontal="center" vertical="top" wrapText="1"/>
    </xf>
    <xf numFmtId="0" fontId="3" fillId="0" borderId="11" xfId="0" quotePrefix="1" applyFont="1" applyBorder="1" applyAlignment="1" applyProtection="1">
      <alignment horizontal="center" vertical="top" wrapText="1"/>
    </xf>
    <xf numFmtId="0" fontId="53" fillId="0" borderId="12" xfId="0" quotePrefix="1" applyFont="1" applyBorder="1" applyAlignment="1" applyProtection="1">
      <alignment horizontal="center" vertical="top" wrapText="1"/>
    </xf>
    <xf numFmtId="0" fontId="55" fillId="0" borderId="12" xfId="0" quotePrefix="1" applyFont="1" applyBorder="1" applyAlignment="1" applyProtection="1">
      <alignment horizontal="center" vertical="top" wrapText="1"/>
    </xf>
    <xf numFmtId="0" fontId="55" fillId="0" borderId="11" xfId="0" quotePrefix="1" applyFont="1" applyBorder="1" applyAlignment="1" applyProtection="1">
      <alignment horizontal="center" vertical="top" wrapText="1"/>
    </xf>
    <xf numFmtId="0" fontId="0" fillId="7" borderId="0" xfId="0" applyFill="1" applyAlignment="1" applyProtection="1">
      <alignment vertical="top" wrapText="1"/>
      <protection locked="0"/>
    </xf>
    <xf numFmtId="44" fontId="0" fillId="3" borderId="9" xfId="2" applyNumberFormat="1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 applyProtection="1">
      <alignment vertical="top" wrapText="1"/>
    </xf>
    <xf numFmtId="44" fontId="0" fillId="0" borderId="8" xfId="2" applyFont="1" applyBorder="1" applyAlignment="1" applyProtection="1">
      <alignment vertical="top" wrapText="1"/>
    </xf>
    <xf numFmtId="44" fontId="1" fillId="3" borderId="9" xfId="2" applyNumberFormat="1" applyFont="1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vertical="top" wrapText="1"/>
    </xf>
    <xf numFmtId="44" fontId="0" fillId="0" borderId="9" xfId="0" applyNumberFormat="1" applyBorder="1" applyAlignment="1" applyProtection="1">
      <alignment vertical="top" wrapText="1"/>
    </xf>
    <xf numFmtId="10" fontId="0" fillId="0" borderId="8" xfId="3" applyNumberFormat="1" applyFont="1" applyBorder="1" applyAlignment="1" applyProtection="1">
      <alignment vertical="top" wrapText="1"/>
    </xf>
    <xf numFmtId="0" fontId="0" fillId="0" borderId="9" xfId="0" applyFont="1" applyFill="1" applyBorder="1" applyAlignment="1" applyProtection="1">
      <alignment vertical="top" wrapText="1"/>
    </xf>
    <xf numFmtId="44" fontId="1" fillId="0" borderId="8" xfId="2" applyFont="1" applyBorder="1" applyAlignment="1" applyProtection="1">
      <alignment vertical="top" wrapText="1"/>
    </xf>
    <xf numFmtId="0" fontId="0" fillId="0" borderId="8" xfId="0" applyFont="1" applyFill="1" applyBorder="1" applyAlignment="1" applyProtection="1">
      <alignment vertical="top" wrapText="1"/>
    </xf>
    <xf numFmtId="169" fontId="0" fillId="3" borderId="9" xfId="191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ill="1" applyBorder="1" applyAlignment="1" applyProtection="1">
      <alignment horizontal="left" vertical="top" wrapText="1"/>
    </xf>
    <xf numFmtId="44" fontId="0" fillId="0" borderId="8" xfId="191" applyFont="1" applyBorder="1" applyAlignment="1" applyProtection="1">
      <alignment vertical="top" wrapText="1"/>
    </xf>
    <xf numFmtId="44" fontId="1" fillId="3" borderId="9" xfId="2" applyFont="1" applyFill="1" applyBorder="1" applyAlignment="1" applyProtection="1">
      <alignment vertical="top" wrapText="1"/>
      <protection locked="0"/>
    </xf>
    <xf numFmtId="168" fontId="0" fillId="0" borderId="8" xfId="0" applyNumberFormat="1" applyFont="1" applyFill="1" applyBorder="1" applyAlignment="1" applyProtection="1">
      <alignment vertical="top" wrapText="1"/>
    </xf>
    <xf numFmtId="44" fontId="1" fillId="0" borderId="8" xfId="191" applyFont="1" applyBorder="1" applyAlignment="1" applyProtection="1">
      <alignment vertical="top" wrapText="1"/>
    </xf>
    <xf numFmtId="0" fontId="0" fillId="0" borderId="0" xfId="0" applyFill="1" applyAlignment="1">
      <alignment vertical="top" wrapText="1"/>
    </xf>
    <xf numFmtId="44" fontId="58" fillId="3" borderId="9" xfId="2" applyNumberFormat="1" applyFont="1" applyFill="1" applyBorder="1" applyAlignment="1" applyProtection="1">
      <alignment vertical="top" wrapText="1"/>
      <protection locked="0"/>
    </xf>
    <xf numFmtId="44" fontId="0" fillId="0" borderId="8" xfId="2" applyFont="1" applyFill="1" applyBorder="1" applyAlignment="1" applyProtection="1">
      <alignment vertical="top" wrapText="1"/>
    </xf>
    <xf numFmtId="44" fontId="0" fillId="0" borderId="9" xfId="0" applyNumberFormat="1" applyFill="1" applyBorder="1" applyAlignment="1" applyProtection="1">
      <alignment vertical="top" wrapText="1"/>
    </xf>
    <xf numFmtId="10" fontId="0" fillId="0" borderId="8" xfId="3" applyNumberFormat="1" applyFont="1" applyFill="1" applyBorder="1" applyAlignment="1" applyProtection="1">
      <alignment vertical="top" wrapText="1"/>
    </xf>
    <xf numFmtId="44" fontId="1" fillId="0" borderId="8" xfId="2" applyFont="1" applyFill="1" applyBorder="1" applyAlignment="1" applyProtection="1">
      <alignment vertical="top" wrapText="1"/>
    </xf>
    <xf numFmtId="169" fontId="0" fillId="3" borderId="9" xfId="2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ill="1" applyBorder="1" applyAlignment="1" applyProtection="1">
      <alignment vertical="top" wrapText="1"/>
    </xf>
    <xf numFmtId="169" fontId="1" fillId="3" borderId="9" xfId="2" applyNumberFormat="1" applyFont="1" applyFill="1" applyBorder="1" applyAlignment="1" applyProtection="1">
      <alignment vertical="top" wrapText="1"/>
      <protection locked="0"/>
    </xf>
    <xf numFmtId="168" fontId="0" fillId="0" borderId="9" xfId="0" applyNumberFormat="1" applyFont="1" applyFill="1" applyBorder="1" applyAlignment="1" applyProtection="1">
      <alignment vertical="top" wrapText="1"/>
    </xf>
    <xf numFmtId="0" fontId="3" fillId="8" borderId="17" xfId="0" applyFont="1" applyFill="1" applyBorder="1" applyAlignment="1" applyProtection="1">
      <alignment vertical="top" wrapText="1"/>
      <protection locked="0"/>
    </xf>
    <xf numFmtId="0" fontId="0" fillId="8" borderId="16" xfId="0" applyFill="1" applyBorder="1" applyAlignment="1" applyProtection="1">
      <alignment vertical="top" wrapText="1"/>
    </xf>
    <xf numFmtId="0" fontId="0" fillId="8" borderId="16" xfId="0" applyFill="1" applyBorder="1" applyAlignment="1" applyProtection="1">
      <alignment vertical="top" wrapText="1"/>
      <protection locked="0"/>
    </xf>
    <xf numFmtId="167" fontId="0" fillId="8" borderId="1" xfId="2" applyNumberFormat="1" applyFont="1" applyFill="1" applyBorder="1" applyAlignment="1" applyProtection="1">
      <alignment vertical="top" wrapText="1"/>
      <protection locked="0"/>
    </xf>
    <xf numFmtId="0" fontId="0" fillId="8" borderId="1" xfId="0" applyFill="1" applyBorder="1" applyAlignment="1" applyProtection="1">
      <alignment vertical="top" wrapText="1"/>
      <protection locked="0"/>
    </xf>
    <xf numFmtId="44" fontId="13" fillId="8" borderId="15" xfId="2" applyFont="1" applyFill="1" applyBorder="1" applyAlignment="1" applyProtection="1">
      <alignment vertical="top" wrapText="1"/>
    </xf>
    <xf numFmtId="0" fontId="0" fillId="8" borderId="0" xfId="0" applyFill="1" applyAlignment="1" applyProtection="1">
      <alignment vertical="top" wrapText="1"/>
    </xf>
    <xf numFmtId="167" fontId="1" fillId="8" borderId="1" xfId="2" applyNumberFormat="1" applyFont="1" applyFill="1" applyBorder="1" applyAlignment="1" applyProtection="1">
      <alignment vertical="top" wrapText="1"/>
      <protection locked="0"/>
    </xf>
    <xf numFmtId="44" fontId="0" fillId="8" borderId="15" xfId="0" applyNumberFormat="1" applyFill="1" applyBorder="1" applyAlignment="1" applyProtection="1">
      <alignment vertical="top" wrapText="1"/>
      <protection locked="0"/>
    </xf>
    <xf numFmtId="44" fontId="3" fillId="8" borderId="1" xfId="0" applyNumberFormat="1" applyFont="1" applyFill="1" applyBorder="1" applyAlignment="1" applyProtection="1">
      <alignment vertical="top" wrapText="1"/>
    </xf>
    <xf numFmtId="10" fontId="3" fillId="8" borderId="15" xfId="3" applyNumberFormat="1" applyFont="1" applyFill="1" applyBorder="1" applyAlignment="1" applyProtection="1">
      <alignment vertical="top" wrapText="1"/>
    </xf>
    <xf numFmtId="44" fontId="0" fillId="8" borderId="15" xfId="0" applyNumberFormat="1" applyFont="1" applyFill="1" applyBorder="1" applyAlignment="1" applyProtection="1">
      <alignment vertical="top" wrapText="1"/>
      <protection locked="0"/>
    </xf>
    <xf numFmtId="167" fontId="0" fillId="6" borderId="9" xfId="191" applyNumberFormat="1" applyFont="1" applyFill="1" applyBorder="1" applyAlignment="1" applyProtection="1">
      <alignment vertical="top" wrapText="1"/>
      <protection locked="0"/>
    </xf>
    <xf numFmtId="168" fontId="0" fillId="2" borderId="9" xfId="0" applyNumberFormat="1" applyFill="1" applyBorder="1" applyAlignment="1" applyProtection="1">
      <alignment vertical="top" wrapText="1"/>
    </xf>
    <xf numFmtId="167" fontId="1" fillId="6" borderId="9" xfId="191" applyNumberFormat="1" applyFont="1" applyFill="1" applyBorder="1" applyAlignment="1" applyProtection="1">
      <alignment vertical="top" wrapText="1"/>
      <protection locked="0"/>
    </xf>
    <xf numFmtId="167" fontId="0" fillId="6" borderId="9" xfId="191" quotePrefix="1" applyNumberFormat="1" applyFont="1" applyFill="1" applyBorder="1" applyAlignment="1" applyProtection="1">
      <alignment vertical="top" wrapText="1"/>
      <protection locked="0"/>
    </xf>
    <xf numFmtId="168" fontId="59" fillId="2" borderId="9" xfId="0" applyNumberFormat="1" applyFont="1" applyFill="1" applyBorder="1" applyAlignment="1" applyProtection="1">
      <alignment vertical="top" wrapText="1"/>
    </xf>
    <xf numFmtId="169" fontId="0" fillId="0" borderId="9" xfId="191" applyNumberFormat="1" applyFont="1" applyFill="1" applyBorder="1" applyAlignment="1" applyProtection="1">
      <alignment vertical="top" wrapText="1"/>
      <protection locked="0"/>
    </xf>
    <xf numFmtId="168" fontId="0" fillId="0" borderId="8" xfId="0" applyNumberFormat="1" applyFill="1" applyBorder="1" applyAlignment="1" applyProtection="1">
      <alignment vertical="top" wrapText="1"/>
    </xf>
    <xf numFmtId="9" fontId="0" fillId="0" borderId="8" xfId="3" applyFont="1" applyBorder="1" applyAlignment="1" applyProtection="1">
      <alignment vertical="top" wrapText="1"/>
    </xf>
    <xf numFmtId="169" fontId="1" fillId="0" borderId="9" xfId="191" applyNumberFormat="1" applyFont="1" applyFill="1" applyBorder="1" applyAlignment="1" applyProtection="1">
      <alignment vertical="top" wrapText="1"/>
      <protection locked="0"/>
    </xf>
    <xf numFmtId="44" fontId="0" fillId="6" borderId="9" xfId="191" applyNumberFormat="1" applyFont="1" applyFill="1" applyBorder="1" applyAlignment="1" applyProtection="1">
      <alignment vertical="top" wrapText="1"/>
      <protection locked="0"/>
    </xf>
    <xf numFmtId="44" fontId="1" fillId="6" borderId="9" xfId="191" applyNumberFormat="1" applyFont="1" applyFill="1" applyBorder="1" applyAlignment="1" applyProtection="1">
      <alignment vertical="top" wrapText="1"/>
      <protection locked="0"/>
    </xf>
    <xf numFmtId="0" fontId="0" fillId="8" borderId="1" xfId="0" applyFill="1" applyBorder="1" applyAlignment="1" applyProtection="1">
      <alignment vertical="top" wrapText="1"/>
    </xf>
    <xf numFmtId="44" fontId="3" fillId="8" borderId="15" xfId="0" applyNumberFormat="1" applyFont="1" applyFill="1" applyBorder="1" applyAlignment="1" applyProtection="1">
      <alignment vertical="top" wrapText="1"/>
    </xf>
    <xf numFmtId="0" fontId="0" fillId="8" borderId="1" xfId="0" applyFont="1" applyFill="1" applyBorder="1" applyAlignment="1" applyProtection="1">
      <alignment vertical="top" wrapText="1"/>
    </xf>
    <xf numFmtId="0" fontId="0" fillId="8" borderId="15" xfId="0" applyFill="1" applyBorder="1" applyAlignment="1" applyProtection="1">
      <alignment vertical="top" wrapText="1"/>
    </xf>
    <xf numFmtId="0" fontId="0" fillId="8" borderId="15" xfId="0" applyFont="1" applyFill="1" applyBorder="1" applyAlignment="1" applyProtection="1">
      <alignment vertical="top" wrapText="1"/>
    </xf>
    <xf numFmtId="44" fontId="55" fillId="8" borderId="15" xfId="0" applyNumberFormat="1" applyFont="1" applyFill="1" applyBorder="1" applyAlignment="1" applyProtection="1">
      <alignment vertical="top" wrapText="1"/>
    </xf>
    <xf numFmtId="1" fontId="0" fillId="2" borderId="9" xfId="0" applyNumberFormat="1" applyFill="1" applyBorder="1" applyAlignment="1" applyProtection="1">
      <alignment vertical="top" wrapText="1"/>
    </xf>
    <xf numFmtId="1" fontId="0" fillId="2" borderId="8" xfId="0" applyNumberFormat="1" applyFont="1" applyFill="1" applyBorder="1" applyAlignment="1" applyProtection="1">
      <alignment vertical="top" wrapText="1"/>
    </xf>
    <xf numFmtId="0" fontId="3" fillId="8" borderId="0" xfId="0" applyFont="1" applyFill="1" applyAlignment="1" applyProtection="1">
      <alignment vertical="top" wrapText="1"/>
    </xf>
    <xf numFmtId="0" fontId="3" fillId="8" borderId="1" xfId="0" applyFont="1" applyFill="1" applyBorder="1" applyAlignment="1" applyProtection="1">
      <alignment vertical="top" wrapText="1"/>
    </xf>
    <xf numFmtId="0" fontId="3" fillId="8" borderId="15" xfId="0" applyFont="1" applyFill="1" applyBorder="1" applyAlignment="1" applyProtection="1">
      <alignment vertical="top" wrapText="1"/>
    </xf>
    <xf numFmtId="167" fontId="2" fillId="3" borderId="9" xfId="2" applyNumberFormat="1" applyFont="1" applyFill="1" applyBorder="1" applyAlignment="1" applyProtection="1">
      <alignment vertical="top" wrapText="1"/>
      <protection locked="0"/>
    </xf>
    <xf numFmtId="44" fontId="2" fillId="0" borderId="8" xfId="2" applyFont="1" applyBorder="1" applyAlignment="1" applyProtection="1">
      <alignment vertical="top" wrapText="1"/>
    </xf>
    <xf numFmtId="1" fontId="0" fillId="2" borderId="8" xfId="0" applyNumberFormat="1" applyFill="1" applyBorder="1" applyAlignment="1" applyProtection="1">
      <alignment vertical="top" wrapText="1"/>
    </xf>
    <xf numFmtId="44" fontId="2" fillId="3" borderId="9" xfId="2" applyNumberFormat="1" applyFont="1" applyFill="1" applyBorder="1" applyAlignment="1" applyProtection="1">
      <alignment vertical="top" wrapText="1"/>
      <protection locked="0"/>
    </xf>
    <xf numFmtId="1" fontId="2" fillId="6" borderId="9" xfId="0" applyNumberFormat="1" applyFont="1" applyFill="1" applyBorder="1" applyAlignment="1" applyProtection="1">
      <alignment vertical="top" wrapText="1"/>
    </xf>
    <xf numFmtId="0" fontId="2" fillId="0" borderId="0" xfId="4" applyAlignment="1" applyProtection="1">
      <alignment vertical="top" wrapText="1"/>
    </xf>
    <xf numFmtId="0" fontId="2" fillId="0" borderId="0" xfId="4" applyFill="1" applyAlignment="1" applyProtection="1">
      <alignment vertical="top" wrapText="1"/>
    </xf>
    <xf numFmtId="1" fontId="2" fillId="6" borderId="9" xfId="4" applyNumberFormat="1" applyFill="1" applyBorder="1" applyAlignment="1" applyProtection="1">
      <alignment vertical="top" wrapText="1"/>
    </xf>
    <xf numFmtId="0" fontId="2" fillId="4" borderId="7" xfId="0" applyFont="1" applyFill="1" applyBorder="1" applyAlignment="1" applyProtection="1">
      <alignment vertical="top" wrapText="1"/>
    </xf>
    <xf numFmtId="0" fontId="0" fillId="4" borderId="4" xfId="0" applyFill="1" applyBorder="1" applyAlignment="1" applyProtection="1">
      <alignment vertical="top" wrapText="1"/>
    </xf>
    <xf numFmtId="0" fontId="0" fillId="4" borderId="4" xfId="0" applyFill="1" applyBorder="1" applyAlignment="1" applyProtection="1">
      <alignment vertical="top" wrapText="1"/>
      <protection locked="0"/>
    </xf>
    <xf numFmtId="167" fontId="2" fillId="4" borderId="5" xfId="2" applyNumberFormat="1" applyFont="1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44" fontId="2" fillId="4" borderId="4" xfId="2" applyFont="1" applyFill="1" applyBorder="1" applyAlignment="1" applyProtection="1">
      <alignment vertical="top" wrapText="1"/>
    </xf>
    <xf numFmtId="0" fontId="0" fillId="4" borderId="5" xfId="0" applyFill="1" applyBorder="1" applyAlignment="1" applyProtection="1">
      <alignment vertical="top" wrapText="1"/>
      <protection locked="0"/>
    </xf>
    <xf numFmtId="44" fontId="0" fillId="4" borderId="5" xfId="0" applyNumberFormat="1" applyFill="1" applyBorder="1" applyAlignment="1" applyProtection="1">
      <alignment vertical="top" wrapText="1"/>
    </xf>
    <xf numFmtId="10" fontId="2" fillId="4" borderId="2" xfId="3" applyNumberFormat="1" applyFont="1" applyFill="1" applyBorder="1" applyAlignment="1" applyProtection="1">
      <alignment vertical="top" wrapText="1"/>
    </xf>
    <xf numFmtId="0" fontId="3" fillId="0" borderId="0" xfId="0" applyFont="1" applyFill="1" applyAlignment="1" applyProtection="1">
      <alignment vertical="top" wrapText="1"/>
    </xf>
    <xf numFmtId="9" fontId="0" fillId="0" borderId="9" xfId="0" applyNumberFormat="1" applyFill="1" applyBorder="1" applyAlignment="1" applyProtection="1">
      <alignment vertical="top" wrapText="1"/>
    </xf>
    <xf numFmtId="9" fontId="0" fillId="0" borderId="0" xfId="0" applyNumberFormat="1" applyFill="1" applyBorder="1" applyAlignment="1" applyProtection="1">
      <alignment vertical="top" wrapText="1"/>
    </xf>
    <xf numFmtId="44" fontId="3" fillId="0" borderId="10" xfId="0" applyNumberFormat="1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9" fontId="3" fillId="0" borderId="9" xfId="0" applyNumberFormat="1" applyFont="1" applyFill="1" applyBorder="1" applyAlignment="1" applyProtection="1">
      <alignment vertical="top" wrapText="1"/>
    </xf>
    <xf numFmtId="44" fontId="3" fillId="0" borderId="34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44" fontId="12" fillId="0" borderId="9" xfId="0" applyNumberFormat="1" applyFont="1" applyFill="1" applyBorder="1" applyAlignment="1" applyProtection="1">
      <alignment vertical="top" wrapText="1"/>
    </xf>
    <xf numFmtId="181" fontId="58" fillId="0" borderId="8" xfId="3" applyNumberFormat="1" applyFont="1" applyBorder="1" applyAlignment="1" applyProtection="1">
      <alignment vertical="top" wrapText="1"/>
    </xf>
    <xf numFmtId="44" fontId="58" fillId="0" borderId="9" xfId="0" applyNumberFormat="1" applyFont="1" applyBorder="1" applyAlignment="1" applyProtection="1">
      <alignment vertical="top" wrapText="1"/>
    </xf>
    <xf numFmtId="9" fontId="2" fillId="0" borderId="9" xfId="0" applyNumberFormat="1" applyFont="1" applyFill="1" applyBorder="1" applyAlignment="1" applyProtection="1">
      <alignment vertical="top" wrapText="1"/>
      <protection locked="0"/>
    </xf>
    <xf numFmtId="44" fontId="2" fillId="0" borderId="10" xfId="0" applyNumberFormat="1" applyFont="1" applyFill="1" applyBorder="1" applyAlignment="1" applyProtection="1">
      <alignment vertical="top" wrapText="1"/>
    </xf>
    <xf numFmtId="44" fontId="2" fillId="0" borderId="9" xfId="0" applyNumberFormat="1" applyFont="1" applyFill="1" applyBorder="1" applyAlignment="1" applyProtection="1">
      <alignment vertical="top" wrapText="1"/>
    </xf>
    <xf numFmtId="181" fontId="0" fillId="0" borderId="8" xfId="3" applyNumberFormat="1" applyFont="1" applyBorder="1" applyAlignment="1" applyProtection="1">
      <alignment vertical="top" wrapText="1"/>
    </xf>
    <xf numFmtId="0" fontId="2" fillId="0" borderId="0" xfId="0" applyFont="1" applyFill="1" applyAlignment="1" applyProtection="1">
      <alignment horizontal="left" vertical="top" wrapText="1"/>
    </xf>
    <xf numFmtId="9" fontId="0" fillId="0" borderId="9" xfId="0" applyNumberForma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0" fontId="0" fillId="5" borderId="0" xfId="0" applyFill="1" applyAlignment="1" applyProtection="1">
      <alignment vertical="top" wrapText="1"/>
    </xf>
    <xf numFmtId="0" fontId="0" fillId="5" borderId="12" xfId="0" applyFill="1" applyBorder="1" applyAlignment="1" applyProtection="1">
      <alignment vertical="top" wrapText="1"/>
    </xf>
    <xf numFmtId="0" fontId="0" fillId="5" borderId="13" xfId="0" applyFill="1" applyBorder="1" applyAlignment="1" applyProtection="1">
      <alignment vertical="top" wrapText="1"/>
    </xf>
    <xf numFmtId="44" fontId="3" fillId="5" borderId="14" xfId="0" applyNumberFormat="1" applyFont="1" applyFill="1" applyBorder="1" applyAlignment="1" applyProtection="1">
      <alignment vertical="top" wrapText="1"/>
    </xf>
    <xf numFmtId="0" fontId="3" fillId="5" borderId="12" xfId="0" applyFont="1" applyFill="1" applyBorder="1" applyAlignment="1" applyProtection="1">
      <alignment vertical="top" wrapText="1"/>
    </xf>
    <xf numFmtId="44" fontId="3" fillId="5" borderId="12" xfId="0" applyNumberFormat="1" applyFont="1" applyFill="1" applyBorder="1" applyAlignment="1" applyProtection="1">
      <alignment vertical="top" wrapText="1"/>
    </xf>
    <xf numFmtId="0" fontId="3" fillId="5" borderId="13" xfId="0" applyFont="1" applyFill="1" applyBorder="1" applyAlignment="1" applyProtection="1">
      <alignment vertical="top" wrapText="1"/>
    </xf>
    <xf numFmtId="181" fontId="13" fillId="5" borderId="8" xfId="3" applyNumberFormat="1" applyFont="1" applyFill="1" applyBorder="1" applyAlignment="1" applyProtection="1">
      <alignment vertical="top" wrapText="1"/>
    </xf>
    <xf numFmtId="44" fontId="13" fillId="5" borderId="9" xfId="0" applyNumberFormat="1" applyFont="1" applyFill="1" applyBorder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168" fontId="0" fillId="0" borderId="9" xfId="1" applyNumberFormat="1" applyFont="1" applyFill="1" applyBorder="1" applyAlignment="1" applyProtection="1">
      <alignment vertical="top"/>
    </xf>
    <xf numFmtId="10" fontId="55" fillId="8" borderId="15" xfId="3" applyNumberFormat="1" applyFont="1" applyFill="1" applyBorder="1" applyAlignment="1" applyProtection="1">
      <alignment vertical="top"/>
    </xf>
    <xf numFmtId="44" fontId="13" fillId="8" borderId="1" xfId="0" applyNumberFormat="1" applyFont="1" applyFill="1" applyBorder="1" applyAlignment="1" applyProtection="1">
      <alignment vertical="top"/>
    </xf>
    <xf numFmtId="10" fontId="13" fillId="8" borderId="15" xfId="3" applyNumberFormat="1" applyFont="1" applyFill="1" applyBorder="1" applyAlignment="1" applyProtection="1">
      <alignment vertical="top"/>
    </xf>
    <xf numFmtId="168" fontId="0" fillId="2" borderId="9" xfId="1" applyNumberFormat="1" applyFont="1" applyFill="1" applyBorder="1" applyAlignment="1" applyProtection="1">
      <alignment vertical="top"/>
    </xf>
    <xf numFmtId="168" fontId="0" fillId="8" borderId="1" xfId="1" applyNumberFormat="1" applyFont="1" applyFill="1" applyBorder="1" applyAlignment="1" applyProtection="1">
      <alignment vertical="top"/>
    </xf>
    <xf numFmtId="168" fontId="2" fillId="6" borderId="9" xfId="1" applyNumberFormat="1" applyFont="1" applyFill="1" applyBorder="1" applyAlignment="1" applyProtection="1">
      <alignment vertical="top"/>
    </xf>
    <xf numFmtId="44" fontId="59" fillId="0" borderId="9" xfId="0" applyNumberFormat="1" applyFont="1" applyBorder="1" applyAlignment="1" applyProtection="1">
      <alignment vertical="top"/>
    </xf>
    <xf numFmtId="181" fontId="59" fillId="0" borderId="8" xfId="3" applyNumberFormat="1" applyFont="1" applyBorder="1" applyAlignment="1" applyProtection="1">
      <alignment vertical="top"/>
    </xf>
    <xf numFmtId="44" fontId="3" fillId="5" borderId="38" xfId="0" applyNumberFormat="1" applyFont="1" applyFill="1" applyBorder="1" applyAlignment="1" applyProtection="1">
      <alignment vertical="top"/>
    </xf>
    <xf numFmtId="44" fontId="59" fillId="5" borderId="9" xfId="0" applyNumberFormat="1" applyFont="1" applyFill="1" applyBorder="1" applyAlignment="1" applyProtection="1">
      <alignment vertical="top"/>
    </xf>
    <xf numFmtId="0" fontId="2" fillId="4" borderId="7" xfId="4" applyFont="1" applyFill="1" applyBorder="1" applyAlignment="1" applyProtection="1">
      <alignment vertical="top"/>
    </xf>
    <xf numFmtId="181" fontId="2" fillId="4" borderId="2" xfId="3" applyNumberFormat="1" applyFont="1" applyFill="1" applyBorder="1" applyAlignment="1" applyProtection="1">
      <alignment vertical="top"/>
    </xf>
    <xf numFmtId="9" fontId="2" fillId="0" borderId="0" xfId="4" applyNumberFormat="1" applyFill="1" applyBorder="1" applyAlignment="1" applyProtection="1">
      <alignment vertical="top"/>
    </xf>
    <xf numFmtId="44" fontId="3" fillId="0" borderId="10" xfId="4" applyNumberFormat="1" applyFont="1" applyFill="1" applyBorder="1" applyAlignment="1" applyProtection="1">
      <alignment vertical="top"/>
    </xf>
    <xf numFmtId="0" fontId="3" fillId="0" borderId="9" xfId="4" applyFont="1" applyFill="1" applyBorder="1" applyAlignment="1" applyProtection="1">
      <alignment vertical="top"/>
    </xf>
    <xf numFmtId="9" fontId="3" fillId="0" borderId="9" xfId="4" applyNumberFormat="1" applyFont="1" applyFill="1" applyBorder="1" applyAlignment="1" applyProtection="1">
      <alignment vertical="top"/>
    </xf>
    <xf numFmtId="44" fontId="3" fillId="0" borderId="34" xfId="4" applyNumberFormat="1" applyFont="1" applyFill="1" applyBorder="1" applyAlignment="1" applyProtection="1">
      <alignment vertical="top"/>
    </xf>
    <xf numFmtId="0" fontId="3" fillId="0" borderId="0" xfId="4" applyFont="1" applyFill="1" applyBorder="1" applyAlignment="1" applyProtection="1">
      <alignment vertical="top"/>
    </xf>
    <xf numFmtId="44" fontId="3" fillId="0" borderId="9" xfId="4" applyNumberFormat="1" applyFont="1" applyFill="1" applyBorder="1" applyAlignment="1" applyProtection="1">
      <alignment vertical="top"/>
    </xf>
    <xf numFmtId="181" fontId="13" fillId="0" borderId="8" xfId="3" applyNumberFormat="1" applyFont="1" applyBorder="1" applyAlignment="1" applyProtection="1">
      <alignment vertical="top"/>
    </xf>
    <xf numFmtId="44" fontId="2" fillId="0" borderId="9" xfId="4" applyNumberFormat="1" applyFont="1" applyFill="1" applyBorder="1" applyAlignment="1" applyProtection="1">
      <alignment vertical="top"/>
    </xf>
    <xf numFmtId="0" fontId="2" fillId="0" borderId="0" xfId="4" applyFont="1" applyFill="1" applyAlignment="1" applyProtection="1">
      <alignment horizontal="left" vertical="top"/>
    </xf>
    <xf numFmtId="44" fontId="2" fillId="0" borderId="10" xfId="4" applyNumberFormat="1" applyFont="1" applyFill="1" applyBorder="1" applyAlignment="1" applyProtection="1">
      <alignment vertical="top"/>
    </xf>
    <xf numFmtId="0" fontId="2" fillId="0" borderId="9" xfId="4" applyFont="1" applyFill="1" applyBorder="1" applyAlignment="1" applyProtection="1">
      <alignment vertical="top"/>
    </xf>
    <xf numFmtId="9" fontId="2" fillId="0" borderId="9" xfId="4" applyNumberFormat="1" applyFont="1" applyFill="1" applyBorder="1" applyAlignment="1" applyProtection="1">
      <alignment vertical="top"/>
    </xf>
    <xf numFmtId="0" fontId="2" fillId="0" borderId="0" xfId="4" applyFont="1" applyFill="1" applyBorder="1" applyAlignment="1" applyProtection="1">
      <alignment vertical="top"/>
    </xf>
    <xf numFmtId="0" fontId="2" fillId="5" borderId="0" xfId="4" applyFill="1" applyBorder="1" applyAlignment="1" applyProtection="1">
      <alignment vertical="top"/>
    </xf>
    <xf numFmtId="44" fontId="2" fillId="4" borderId="6" xfId="2" applyFont="1" applyFill="1" applyBorder="1" applyAlignment="1" applyProtection="1">
      <alignment vertical="top"/>
    </xf>
    <xf numFmtId="0" fontId="2" fillId="4" borderId="3" xfId="4" applyFill="1" applyBorder="1" applyAlignment="1" applyProtection="1">
      <alignment vertical="top"/>
    </xf>
    <xf numFmtId="44" fontId="2" fillId="4" borderId="5" xfId="2" applyFont="1" applyFill="1" applyBorder="1" applyAlignment="1" applyProtection="1">
      <alignment vertical="top"/>
    </xf>
    <xf numFmtId="44" fontId="2" fillId="4" borderId="3" xfId="4" applyNumberFormat="1" applyFill="1" applyBorder="1" applyAlignment="1" applyProtection="1">
      <alignment vertical="top"/>
    </xf>
    <xf numFmtId="44" fontId="0" fillId="0" borderId="0" xfId="0" applyNumberFormat="1" applyAlignment="1" applyProtection="1">
      <alignment vertical="top"/>
    </xf>
    <xf numFmtId="10" fontId="2" fillId="3" borderId="1" xfId="3" applyNumberFormat="1" applyFont="1" applyFill="1" applyBorder="1" applyAlignment="1" applyProtection="1">
      <alignment vertical="top"/>
      <protection locked="0"/>
    </xf>
    <xf numFmtId="10" fontId="12" fillId="3" borderId="1" xfId="3" applyNumberFormat="1" applyFont="1" applyFill="1" applyBorder="1" applyAlignment="1" applyProtection="1">
      <alignment vertical="top"/>
      <protection locked="0"/>
    </xf>
    <xf numFmtId="10" fontId="3" fillId="3" borderId="1" xfId="3" applyNumberFormat="1" applyFont="1" applyFill="1" applyBorder="1" applyAlignment="1" applyProtection="1">
      <alignment vertical="top"/>
      <protection locked="0"/>
    </xf>
    <xf numFmtId="0" fontId="2" fillId="4" borderId="7" xfId="4" applyFont="1" applyFill="1" applyBorder="1" applyAlignment="1" applyProtection="1">
      <alignment vertical="top" wrapText="1"/>
    </xf>
    <xf numFmtId="0" fontId="2" fillId="4" borderId="4" xfId="4" applyFill="1" applyBorder="1" applyAlignment="1" applyProtection="1">
      <alignment vertical="top" wrapText="1"/>
    </xf>
    <xf numFmtId="0" fontId="2" fillId="4" borderId="4" xfId="4" applyFill="1" applyBorder="1" applyAlignment="1" applyProtection="1">
      <alignment vertical="top" wrapText="1"/>
      <protection locked="0"/>
    </xf>
    <xf numFmtId="0" fontId="3" fillId="0" borderId="0" xfId="4" applyFont="1" applyFill="1" applyAlignment="1" applyProtection="1">
      <alignment vertical="top" wrapText="1"/>
    </xf>
    <xf numFmtId="0" fontId="2" fillId="0" borderId="0" xfId="4" applyFont="1" applyFill="1" applyAlignment="1" applyProtection="1">
      <alignment horizontal="left" vertical="top" wrapText="1"/>
    </xf>
    <xf numFmtId="44" fontId="3" fillId="0" borderId="9" xfId="0" applyNumberFormat="1" applyFont="1" applyFill="1" applyBorder="1" applyAlignment="1" applyProtection="1">
      <alignment vertical="top"/>
    </xf>
    <xf numFmtId="10" fontId="13" fillId="0" borderId="8" xfId="3" applyNumberFormat="1" applyFont="1" applyBorder="1" applyAlignment="1" applyProtection="1">
      <alignment vertical="top"/>
    </xf>
    <xf numFmtId="44" fontId="57" fillId="8" borderId="15" xfId="2" applyFont="1" applyFill="1" applyBorder="1" applyAlignment="1" applyProtection="1">
      <alignment vertical="top"/>
    </xf>
    <xf numFmtId="168" fontId="0" fillId="2" borderId="8" xfId="1" applyNumberFormat="1" applyFont="1" applyFill="1" applyBorder="1" applyAlignment="1" applyProtection="1">
      <alignment vertical="top"/>
    </xf>
    <xf numFmtId="0" fontId="53" fillId="8" borderId="1" xfId="0" applyFont="1" applyFill="1" applyBorder="1" applyAlignment="1" applyProtection="1">
      <alignment vertical="top"/>
    </xf>
    <xf numFmtId="180" fontId="0" fillId="8" borderId="15" xfId="0" applyNumberFormat="1" applyFill="1" applyBorder="1" applyAlignment="1" applyProtection="1">
      <alignment vertical="top"/>
      <protection locked="0"/>
    </xf>
    <xf numFmtId="168" fontId="0" fillId="2" borderId="9" xfId="1" applyNumberFormat="1" applyFont="1" applyFill="1" applyBorder="1" applyAlignment="1" applyProtection="1">
      <alignment horizontal="left" vertical="top"/>
    </xf>
    <xf numFmtId="0" fontId="0" fillId="0" borderId="9" xfId="0" applyFill="1" applyBorder="1" applyAlignment="1" applyProtection="1">
      <alignment horizontal="right" vertical="top"/>
    </xf>
    <xf numFmtId="168" fontId="0" fillId="2" borderId="8" xfId="0" applyNumberFormat="1" applyFill="1" applyBorder="1" applyAlignment="1" applyProtection="1">
      <alignment vertical="top"/>
    </xf>
    <xf numFmtId="168" fontId="0" fillId="2" borderId="8" xfId="0" applyNumberFormat="1" applyFont="1" applyFill="1" applyBorder="1" applyAlignment="1" applyProtection="1">
      <alignment vertical="top"/>
    </xf>
    <xf numFmtId="0" fontId="3" fillId="0" borderId="8" xfId="0" applyFont="1" applyFill="1" applyBorder="1" applyAlignment="1" applyProtection="1">
      <alignment horizontal="center" vertical="top" wrapText="1"/>
    </xf>
    <xf numFmtId="0" fontId="0" fillId="0" borderId="11" xfId="0" applyBorder="1" applyAlignment="1">
      <alignment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0" fillId="0" borderId="12" xfId="0" applyBorder="1" applyAlignment="1">
      <alignment vertical="top" wrapText="1"/>
    </xf>
    <xf numFmtId="0" fontId="3" fillId="5" borderId="0" xfId="0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17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/>
    </xf>
    <xf numFmtId="0" fontId="9" fillId="9" borderId="0" xfId="0" applyFont="1" applyFill="1" applyBorder="1" applyAlignment="1" applyProtection="1">
      <alignment horizontal="left" indent="7"/>
    </xf>
    <xf numFmtId="0" fontId="3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5" borderId="0" xfId="4" applyFont="1" applyFill="1" applyAlignment="1" applyProtection="1">
      <alignment horizontal="left" vertical="top" wrapText="1"/>
    </xf>
    <xf numFmtId="0" fontId="12" fillId="0" borderId="17" xfId="0" applyFont="1" applyBorder="1" applyAlignment="1" applyProtection="1">
      <alignment horizontal="center" vertical="top"/>
    </xf>
    <xf numFmtId="0" fontId="12" fillId="0" borderId="16" xfId="0" applyFont="1" applyBorder="1" applyAlignment="1" applyProtection="1">
      <alignment horizontal="center" vertical="top"/>
    </xf>
    <xf numFmtId="0" fontId="12" fillId="0" borderId="15" xfId="0" applyFont="1" applyBorder="1" applyAlignment="1" applyProtection="1">
      <alignment horizontal="center" vertical="top"/>
    </xf>
    <xf numFmtId="0" fontId="3" fillId="0" borderId="17" xfId="0" applyFont="1" applyBorder="1" applyAlignment="1" applyProtection="1">
      <alignment horizontal="center" vertical="top"/>
    </xf>
    <xf numFmtId="0" fontId="3" fillId="0" borderId="15" xfId="0" applyFont="1" applyBorder="1" applyAlignment="1" applyProtection="1">
      <alignment horizontal="center" vertical="top"/>
    </xf>
    <xf numFmtId="0" fontId="3" fillId="0" borderId="16" xfId="0" applyFont="1" applyBorder="1" applyAlignment="1" applyProtection="1">
      <alignment horizontal="center" vertical="top"/>
    </xf>
    <xf numFmtId="0" fontId="3" fillId="5" borderId="37" xfId="0" applyFont="1" applyFill="1" applyBorder="1" applyAlignment="1" applyProtection="1">
      <alignment horizontal="left" vertical="top" wrapText="1"/>
    </xf>
  </cellXfs>
  <cellStyles count="1337">
    <cellStyle name="$" xfId="5"/>
    <cellStyle name="$ 2" xfId="6"/>
    <cellStyle name="$ 3" xfId="7"/>
    <cellStyle name="$.00" xfId="8"/>
    <cellStyle name="$.00 2" xfId="9"/>
    <cellStyle name="$.00 3" xfId="10"/>
    <cellStyle name="$_9. Rev2Cost_GDPIPI" xfId="1174"/>
    <cellStyle name="$_lists" xfId="1175"/>
    <cellStyle name="$_lists_4. Current Monthly Fixed Charge" xfId="1176"/>
    <cellStyle name="$_Sheet4" xfId="1177"/>
    <cellStyle name="$M" xfId="11"/>
    <cellStyle name="$M 2" xfId="12"/>
    <cellStyle name="$M 3" xfId="13"/>
    <cellStyle name="$M 4" xfId="14"/>
    <cellStyle name="$M.00" xfId="15"/>
    <cellStyle name="$M.00 2" xfId="16"/>
    <cellStyle name="$M.00 3" xfId="17"/>
    <cellStyle name="$M_9. Rev2Cost_GDPIPI" xfId="1178"/>
    <cellStyle name="%" xfId="18"/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99-4,5M" xfId="37"/>
    <cellStyle name="Accent1 2" xfId="38"/>
    <cellStyle name="Accent2 2" xfId="39"/>
    <cellStyle name="Accent3 2" xfId="40"/>
    <cellStyle name="Accent4 2" xfId="41"/>
    <cellStyle name="Accent5 2" xfId="42"/>
    <cellStyle name="Accent6 2" xfId="43"/>
    <cellStyle name="Bad 2" xfId="44"/>
    <cellStyle name="C2" xfId="45"/>
    <cellStyle name="Calculation 2" xfId="46"/>
    <cellStyle name="Check Cell 2" xfId="47"/>
    <cellStyle name="Comma" xfId="1" builtinId="3"/>
    <cellStyle name="Comma 10" xfId="49"/>
    <cellStyle name="Comma 10 2" xfId="50"/>
    <cellStyle name="Comma 10 2 2" xfId="1180"/>
    <cellStyle name="Comma 10 3" xfId="1179"/>
    <cellStyle name="Comma 11" xfId="51"/>
    <cellStyle name="Comma 11 2" xfId="52"/>
    <cellStyle name="Comma 11 3" xfId="1181"/>
    <cellStyle name="Comma 12" xfId="53"/>
    <cellStyle name="Comma 12 2" xfId="1183"/>
    <cellStyle name="Comma 12 3" xfId="1182"/>
    <cellStyle name="Comma 13" xfId="54"/>
    <cellStyle name="Comma 14" xfId="55"/>
    <cellStyle name="Comma 14 2" xfId="1184"/>
    <cellStyle name="Comma 15" xfId="56"/>
    <cellStyle name="Comma 15 2" xfId="1185"/>
    <cellStyle name="Comma 16" xfId="57"/>
    <cellStyle name="Comma 16 2" xfId="1187"/>
    <cellStyle name="Comma 16 3" xfId="1188"/>
    <cellStyle name="Comma 16 4" xfId="1186"/>
    <cellStyle name="Comma 17" xfId="58"/>
    <cellStyle name="Comma 17 2" xfId="1189"/>
    <cellStyle name="Comma 18" xfId="59"/>
    <cellStyle name="Comma 18 2" xfId="1191"/>
    <cellStyle name="Comma 18 3" xfId="1192"/>
    <cellStyle name="Comma 18 4" xfId="1190"/>
    <cellStyle name="Comma 19" xfId="60"/>
    <cellStyle name="Comma 19 2" xfId="1193"/>
    <cellStyle name="Comma 2" xfId="61"/>
    <cellStyle name="Comma 2 10" xfId="62"/>
    <cellStyle name="Comma 2 10 2" xfId="63"/>
    <cellStyle name="Comma 2 10 3" xfId="1194"/>
    <cellStyle name="Comma 2 11" xfId="64"/>
    <cellStyle name="Comma 2 11 2" xfId="65"/>
    <cellStyle name="Comma 2 11 2 2" xfId="66"/>
    <cellStyle name="Comma 2 11 3" xfId="67"/>
    <cellStyle name="Comma 2 11 3 2" xfId="68"/>
    <cellStyle name="Comma 2 11 4" xfId="69"/>
    <cellStyle name="Comma 2 12" xfId="70"/>
    <cellStyle name="Comma 2 12 2" xfId="71"/>
    <cellStyle name="Comma 2 12 3" xfId="1195"/>
    <cellStyle name="Comma 2 13" xfId="72"/>
    <cellStyle name="Comma 2 13 2" xfId="73"/>
    <cellStyle name="Comma 2 14" xfId="74"/>
    <cellStyle name="Comma 2 14 2" xfId="75"/>
    <cellStyle name="Comma 2 15" xfId="76"/>
    <cellStyle name="Comma 2 16" xfId="77"/>
    <cellStyle name="Comma 2 17" xfId="78"/>
    <cellStyle name="Comma 2 18" xfId="1090"/>
    <cellStyle name="Comma 2 2" xfId="79"/>
    <cellStyle name="Comma 2 2 10" xfId="80"/>
    <cellStyle name="Comma 2 2 11" xfId="81"/>
    <cellStyle name="Comma 2 2 12" xfId="82"/>
    <cellStyle name="Comma 2 2 13" xfId="83"/>
    <cellStyle name="Comma 2 2 2" xfId="84"/>
    <cellStyle name="Comma 2 2 3" xfId="85"/>
    <cellStyle name="Comma 2 2 4" xfId="86"/>
    <cellStyle name="Comma 2 2 5" xfId="87"/>
    <cellStyle name="Comma 2 2 6" xfId="88"/>
    <cellStyle name="Comma 2 2 7" xfId="89"/>
    <cellStyle name="Comma 2 2 8" xfId="90"/>
    <cellStyle name="Comma 2 2 9" xfId="91"/>
    <cellStyle name="Comma 2 3" xfId="92"/>
    <cellStyle name="Comma 2 3 2" xfId="93"/>
    <cellStyle name="Comma 2 4" xfId="94"/>
    <cellStyle name="Comma 2 4 2" xfId="95"/>
    <cellStyle name="Comma 2 4 3" xfId="1196"/>
    <cellStyle name="Comma 2 5" xfId="96"/>
    <cellStyle name="Comma 2 5 2" xfId="97"/>
    <cellStyle name="Comma 2 5 3" xfId="1197"/>
    <cellStyle name="Comma 2 6" xfId="98"/>
    <cellStyle name="Comma 2 6 2" xfId="99"/>
    <cellStyle name="Comma 2 6 3" xfId="1198"/>
    <cellStyle name="Comma 2 7" xfId="100"/>
    <cellStyle name="Comma 2 7 2" xfId="101"/>
    <cellStyle name="Comma 2 7 3" xfId="1199"/>
    <cellStyle name="Comma 2 8" xfId="102"/>
    <cellStyle name="Comma 2 8 2" xfId="103"/>
    <cellStyle name="Comma 2 8 3" xfId="1200"/>
    <cellStyle name="Comma 2 9" xfId="104"/>
    <cellStyle name="Comma 2 9 2" xfId="105"/>
    <cellStyle name="Comma 2 9 3" xfId="1201"/>
    <cellStyle name="Comma 20" xfId="106"/>
    <cellStyle name="Comma 20 2" xfId="1202"/>
    <cellStyle name="Comma 21" xfId="107"/>
    <cellStyle name="Comma 22" xfId="108"/>
    <cellStyle name="Comma 22 2" xfId="1203"/>
    <cellStyle name="Comma 23" xfId="109"/>
    <cellStyle name="Comma 23 2" xfId="1204"/>
    <cellStyle name="Comma 24" xfId="110"/>
    <cellStyle name="Comma 25" xfId="111"/>
    <cellStyle name="Comma 25 2" xfId="112"/>
    <cellStyle name="Comma 25 3" xfId="113"/>
    <cellStyle name="Comma 25 3 2" xfId="114"/>
    <cellStyle name="Comma 25 4" xfId="115"/>
    <cellStyle name="Comma 25 5" xfId="1205"/>
    <cellStyle name="Comma 26" xfId="116"/>
    <cellStyle name="Comma 26 2" xfId="117"/>
    <cellStyle name="Comma 26 3" xfId="1206"/>
    <cellStyle name="Comma 27" xfId="118"/>
    <cellStyle name="Comma 27 2" xfId="119"/>
    <cellStyle name="Comma 27 3" xfId="1207"/>
    <cellStyle name="Comma 28" xfId="120"/>
    <cellStyle name="Comma 28 2" xfId="1208"/>
    <cellStyle name="Comma 29" xfId="121"/>
    <cellStyle name="Comma 29 2" xfId="1209"/>
    <cellStyle name="Comma 3" xfId="122"/>
    <cellStyle name="Comma 3 2" xfId="123"/>
    <cellStyle name="Comma 3 2 2" xfId="124"/>
    <cellStyle name="Comma 3 2 2 2" xfId="125"/>
    <cellStyle name="Comma 3 2 2 2 2" xfId="1143"/>
    <cellStyle name="Comma 3 2 2 3" xfId="126"/>
    <cellStyle name="Comma 3 2 2 3 2" xfId="1165"/>
    <cellStyle name="Comma 3 2 2 4" xfId="127"/>
    <cellStyle name="Comma 3 2 2 5" xfId="1121"/>
    <cellStyle name="Comma 3 2 3" xfId="128"/>
    <cellStyle name="Comma 3 2 3 2" xfId="1110"/>
    <cellStyle name="Comma 3 2 4" xfId="129"/>
    <cellStyle name="Comma 3 2 4 2" xfId="1132"/>
    <cellStyle name="Comma 3 2 5" xfId="130"/>
    <cellStyle name="Comma 3 2 5 2" xfId="131"/>
    <cellStyle name="Comma 3 2 5 3" xfId="1154"/>
    <cellStyle name="Comma 3 2 6" xfId="132"/>
    <cellStyle name="Comma 3 2 7" xfId="1099"/>
    <cellStyle name="Comma 3 3" xfId="133"/>
    <cellStyle name="Comma 3 3 2" xfId="134"/>
    <cellStyle name="Comma 3 3 2 2" xfId="135"/>
    <cellStyle name="Comma 3 3 2 3" xfId="1137"/>
    <cellStyle name="Comma 3 3 3" xfId="136"/>
    <cellStyle name="Comma 3 3 3 2" xfId="137"/>
    <cellStyle name="Comma 3 3 3 3" xfId="1159"/>
    <cellStyle name="Comma 3 3 4" xfId="1115"/>
    <cellStyle name="Comma 3 4" xfId="138"/>
    <cellStyle name="Comma 3 4 2" xfId="139"/>
    <cellStyle name="Comma 3 4 3" xfId="1104"/>
    <cellStyle name="Comma 3 4 4" xfId="1210"/>
    <cellStyle name="Comma 3 5" xfId="140"/>
    <cellStyle name="Comma 3 5 2" xfId="1126"/>
    <cellStyle name="Comma 3 6" xfId="141"/>
    <cellStyle name="Comma 3 6 2" xfId="1148"/>
    <cellStyle name="Comma 3 7" xfId="142"/>
    <cellStyle name="Comma 3 8" xfId="143"/>
    <cellStyle name="Comma 3 9" xfId="1086"/>
    <cellStyle name="Comma 30" xfId="144"/>
    <cellStyle name="Comma 31" xfId="145"/>
    <cellStyle name="Comma 31 2" xfId="1211"/>
    <cellStyle name="Comma 32" xfId="146"/>
    <cellStyle name="Comma 32 2" xfId="1212"/>
    <cellStyle name="Comma 33" xfId="1213"/>
    <cellStyle name="Comma 34" xfId="1214"/>
    <cellStyle name="Comma 35" xfId="1215"/>
    <cellStyle name="Comma 36" xfId="1216"/>
    <cellStyle name="Comma 37" xfId="1217"/>
    <cellStyle name="Comma 38" xfId="1218"/>
    <cellStyle name="Comma 39" xfId="1219"/>
    <cellStyle name="Comma 4" xfId="147"/>
    <cellStyle name="Comma 4 2" xfId="148"/>
    <cellStyle name="Comma 4 2 2" xfId="1221"/>
    <cellStyle name="Comma 4 3" xfId="149"/>
    <cellStyle name="Comma 4 4" xfId="150"/>
    <cellStyle name="Comma 4 5" xfId="151"/>
    <cellStyle name="Comma 4 6" xfId="152"/>
    <cellStyle name="Comma 4 7" xfId="153"/>
    <cellStyle name="Comma 4 8" xfId="1220"/>
    <cellStyle name="Comma 40" xfId="1222"/>
    <cellStyle name="Comma 40 2" xfId="1223"/>
    <cellStyle name="Comma 41" xfId="1224"/>
    <cellStyle name="Comma 42" xfId="1225"/>
    <cellStyle name="Comma 43" xfId="1226"/>
    <cellStyle name="Comma 44" xfId="1227"/>
    <cellStyle name="Comma 45" xfId="1228"/>
    <cellStyle name="Comma 46" xfId="1229"/>
    <cellStyle name="Comma 47" xfId="1230"/>
    <cellStyle name="Comma 48" xfId="1231"/>
    <cellStyle name="Comma 49" xfId="1232"/>
    <cellStyle name="Comma 5" xfId="154"/>
    <cellStyle name="Comma 5 2" xfId="155"/>
    <cellStyle name="Comma 5 2 2" xfId="1234"/>
    <cellStyle name="Comma 5 3" xfId="156"/>
    <cellStyle name="Comma 5 4" xfId="1233"/>
    <cellStyle name="Comma 50" xfId="1235"/>
    <cellStyle name="Comma 51" xfId="1236"/>
    <cellStyle name="Comma 52" xfId="1237"/>
    <cellStyle name="Comma 53" xfId="1238"/>
    <cellStyle name="Comma 54" xfId="1239"/>
    <cellStyle name="Comma 55" xfId="1240"/>
    <cellStyle name="Comma 56" xfId="1241"/>
    <cellStyle name="Comma 57" xfId="1242"/>
    <cellStyle name="Comma 58" xfId="1243"/>
    <cellStyle name="Comma 59" xfId="1244"/>
    <cellStyle name="Comma 6" xfId="157"/>
    <cellStyle name="Comma 6 2" xfId="158"/>
    <cellStyle name="Comma 6 2 2" xfId="159"/>
    <cellStyle name="Comma 6 2 3" xfId="1246"/>
    <cellStyle name="Comma 6 3" xfId="160"/>
    <cellStyle name="Comma 6 4" xfId="161"/>
    <cellStyle name="Comma 6 5" xfId="1168"/>
    <cellStyle name="Comma 6 6" xfId="1245"/>
    <cellStyle name="Comma 60" xfId="1247"/>
    <cellStyle name="Comma 61" xfId="1248"/>
    <cellStyle name="Comma 62" xfId="1249"/>
    <cellStyle name="Comma 63" xfId="1250"/>
    <cellStyle name="Comma 63 2" xfId="1251"/>
    <cellStyle name="Comma 64" xfId="1252"/>
    <cellStyle name="Comma 65" xfId="1253"/>
    <cellStyle name="Comma 66" xfId="1254"/>
    <cellStyle name="Comma 67" xfId="1255"/>
    <cellStyle name="Comma 68" xfId="48"/>
    <cellStyle name="Comma 7" xfId="162"/>
    <cellStyle name="Comma 7 2" xfId="163"/>
    <cellStyle name="Comma 7 2 2" xfId="164"/>
    <cellStyle name="Comma 7 3" xfId="165"/>
    <cellStyle name="Comma 8" xfId="166"/>
    <cellStyle name="Comma 8 2" xfId="167"/>
    <cellStyle name="Comma 8 2 2" xfId="1257"/>
    <cellStyle name="Comma 8 3" xfId="168"/>
    <cellStyle name="Comma 8 4" xfId="1256"/>
    <cellStyle name="Comma 9" xfId="169"/>
    <cellStyle name="Comma 9 2" xfId="170"/>
    <cellStyle name="Comma 9 3" xfId="171"/>
    <cellStyle name="Comma 9 4" xfId="1258"/>
    <cellStyle name="Comma0" xfId="172"/>
    <cellStyle name="Comma0 10" xfId="173"/>
    <cellStyle name="Comma0 11" xfId="174"/>
    <cellStyle name="Comma0 2" xfId="175"/>
    <cellStyle name="Comma0 3" xfId="176"/>
    <cellStyle name="Comma0 4" xfId="177"/>
    <cellStyle name="Comma0 4 2" xfId="178"/>
    <cellStyle name="Comma0 4 3" xfId="179"/>
    <cellStyle name="Comma0 4 3 2" xfId="180"/>
    <cellStyle name="Comma0 4 4" xfId="181"/>
    <cellStyle name="Comma0 5" xfId="182"/>
    <cellStyle name="Comma0 5 2" xfId="183"/>
    <cellStyle name="Comma0 6" xfId="184"/>
    <cellStyle name="Comma0 6 2" xfId="185"/>
    <cellStyle name="Comma0 7" xfId="186"/>
    <cellStyle name="Comma0 7 2" xfId="187"/>
    <cellStyle name="Comma0 8" xfId="188"/>
    <cellStyle name="Comma0 9" xfId="189"/>
    <cellStyle name="Currency" xfId="2" builtinId="4"/>
    <cellStyle name="Currency 10" xfId="191"/>
    <cellStyle name="Currency 10 2" xfId="1259"/>
    <cellStyle name="Currency 11" xfId="192"/>
    <cellStyle name="Currency 11 2" xfId="1260"/>
    <cellStyle name="Currency 12" xfId="193"/>
    <cellStyle name="Currency 12 2" xfId="1261"/>
    <cellStyle name="Currency 13" xfId="194"/>
    <cellStyle name="Currency 13 2" xfId="1262"/>
    <cellStyle name="Currency 14" xfId="195"/>
    <cellStyle name="Currency 15" xfId="196"/>
    <cellStyle name="Currency 16" xfId="197"/>
    <cellStyle name="Currency 17" xfId="198"/>
    <cellStyle name="Currency 18" xfId="199"/>
    <cellStyle name="Currency 19" xfId="200"/>
    <cellStyle name="Currency 2" xfId="201"/>
    <cellStyle name="Currency 2 10" xfId="202"/>
    <cellStyle name="Currency 2 11" xfId="203"/>
    <cellStyle name="Currency 2 2" xfId="204"/>
    <cellStyle name="Currency 2 2 10" xfId="1263"/>
    <cellStyle name="Currency 2 2 2" xfId="205"/>
    <cellStyle name="Currency 2 2 2 2" xfId="206"/>
    <cellStyle name="Currency 2 2 2 3" xfId="207"/>
    <cellStyle name="Currency 2 2 3" xfId="208"/>
    <cellStyle name="Currency 2 2 4" xfId="209"/>
    <cellStyle name="Currency 2 2 5" xfId="210"/>
    <cellStyle name="Currency 2 2 6" xfId="211"/>
    <cellStyle name="Currency 2 2 7" xfId="212"/>
    <cellStyle name="Currency 2 2 8" xfId="213"/>
    <cellStyle name="Currency 2 2 9" xfId="214"/>
    <cellStyle name="Currency 2 3" xfId="215"/>
    <cellStyle name="Currency 2 3 2" xfId="1264"/>
    <cellStyle name="Currency 2 4" xfId="216"/>
    <cellStyle name="Currency 2 5" xfId="217"/>
    <cellStyle name="Currency 2 6" xfId="218"/>
    <cellStyle name="Currency 2 7" xfId="219"/>
    <cellStyle name="Currency 2 8" xfId="220"/>
    <cellStyle name="Currency 2 9" xfId="221"/>
    <cellStyle name="Currency 20" xfId="222"/>
    <cellStyle name="Currency 21" xfId="223"/>
    <cellStyle name="Currency 22" xfId="224"/>
    <cellStyle name="Currency 23" xfId="225"/>
    <cellStyle name="Currency 24" xfId="226"/>
    <cellStyle name="Currency 24 2" xfId="227"/>
    <cellStyle name="Currency 24 3" xfId="228"/>
    <cellStyle name="Currency 24 3 2" xfId="229"/>
    <cellStyle name="Currency 24 4" xfId="230"/>
    <cellStyle name="Currency 25" xfId="231"/>
    <cellStyle name="Currency 25 2" xfId="232"/>
    <cellStyle name="Currency 26" xfId="233"/>
    <cellStyle name="Currency 26 2" xfId="234"/>
    <cellStyle name="Currency 27" xfId="235"/>
    <cellStyle name="Currency 27 2" xfId="236"/>
    <cellStyle name="Currency 28" xfId="237"/>
    <cellStyle name="Currency 29" xfId="238"/>
    <cellStyle name="Currency 3" xfId="239"/>
    <cellStyle name="Currency 3 10" xfId="1170"/>
    <cellStyle name="Currency 3 2" xfId="240"/>
    <cellStyle name="Currency 3 2 2" xfId="241"/>
    <cellStyle name="Currency 3 2 2 2" xfId="242"/>
    <cellStyle name="Currency 3 2 2 3" xfId="243"/>
    <cellStyle name="Currency 3 2 3" xfId="244"/>
    <cellStyle name="Currency 3 2 4" xfId="245"/>
    <cellStyle name="Currency 3 2 5" xfId="246"/>
    <cellStyle name="Currency 3 2 6" xfId="1265"/>
    <cellStyle name="Currency 3 3" xfId="247"/>
    <cellStyle name="Currency 3 3 2" xfId="248"/>
    <cellStyle name="Currency 3 3 3" xfId="249"/>
    <cellStyle name="Currency 3 3 4" xfId="1266"/>
    <cellStyle name="Currency 3 4" xfId="250"/>
    <cellStyle name="Currency 3 5" xfId="251"/>
    <cellStyle name="Currency 3 6" xfId="252"/>
    <cellStyle name="Currency 3 7" xfId="253"/>
    <cellStyle name="Currency 3 8" xfId="254"/>
    <cellStyle name="Currency 3 9" xfId="255"/>
    <cellStyle name="Currency 30" xfId="256"/>
    <cellStyle name="Currency 31" xfId="257"/>
    <cellStyle name="Currency 32" xfId="258"/>
    <cellStyle name="Currency 33" xfId="190"/>
    <cellStyle name="Currency 4" xfId="259"/>
    <cellStyle name="Currency 4 2" xfId="260"/>
    <cellStyle name="Currency 4 2 2" xfId="1268"/>
    <cellStyle name="Currency 4 3" xfId="261"/>
    <cellStyle name="Currency 4 4" xfId="1267"/>
    <cellStyle name="Currency 5" xfId="262"/>
    <cellStyle name="Currency 5 2" xfId="263"/>
    <cellStyle name="Currency 5 2 2" xfId="1270"/>
    <cellStyle name="Currency 5 3" xfId="1269"/>
    <cellStyle name="Currency 6" xfId="264"/>
    <cellStyle name="Currency 6 2" xfId="265"/>
    <cellStyle name="Currency 6 2 2" xfId="266"/>
    <cellStyle name="Currency 6 2 3" xfId="1272"/>
    <cellStyle name="Currency 6 3" xfId="1271"/>
    <cellStyle name="Currency 7" xfId="267"/>
    <cellStyle name="Currency 7 2" xfId="268"/>
    <cellStyle name="Currency 7 3" xfId="269"/>
    <cellStyle name="Currency 7 4" xfId="1273"/>
    <cellStyle name="Currency 8" xfId="270"/>
    <cellStyle name="Currency 8 2" xfId="1275"/>
    <cellStyle name="Currency 8 3" xfId="1274"/>
    <cellStyle name="Currency 9" xfId="271"/>
    <cellStyle name="Currency 9 2" xfId="1276"/>
    <cellStyle name="Currency0" xfId="272"/>
    <cellStyle name="Currency0 10" xfId="273"/>
    <cellStyle name="Currency0 11" xfId="274"/>
    <cellStyle name="Currency0 2" xfId="275"/>
    <cellStyle name="Currency0 3" xfId="276"/>
    <cellStyle name="Currency0 4" xfId="277"/>
    <cellStyle name="Currency0 4 2" xfId="278"/>
    <cellStyle name="Currency0 4 3" xfId="279"/>
    <cellStyle name="Currency0 4 3 2" xfId="280"/>
    <cellStyle name="Currency0 4 4" xfId="281"/>
    <cellStyle name="Currency0 5" xfId="282"/>
    <cellStyle name="Currency0 5 2" xfId="283"/>
    <cellStyle name="Currency0 6" xfId="284"/>
    <cellStyle name="Currency0 6 2" xfId="285"/>
    <cellStyle name="Currency0 7" xfId="286"/>
    <cellStyle name="Currency0 7 2" xfId="287"/>
    <cellStyle name="Currency0 8" xfId="288"/>
    <cellStyle name="Currency0 9" xfId="289"/>
    <cellStyle name="Currʬncy" xfId="290"/>
    <cellStyle name="custom" xfId="291"/>
    <cellStyle name="Custom - Style1" xfId="292"/>
    <cellStyle name="custom 2" xfId="293"/>
    <cellStyle name="Data   - Style2" xfId="294"/>
    <cellStyle name="Date" xfId="295"/>
    <cellStyle name="Date 10" xfId="296"/>
    <cellStyle name="Date 11" xfId="297"/>
    <cellStyle name="Date 2" xfId="298"/>
    <cellStyle name="Date 3" xfId="299"/>
    <cellStyle name="Date 4" xfId="300"/>
    <cellStyle name="Date 4 2" xfId="301"/>
    <cellStyle name="Date 4 3" xfId="302"/>
    <cellStyle name="Date 4 3 2" xfId="303"/>
    <cellStyle name="Date 4 4" xfId="304"/>
    <cellStyle name="Date 5" xfId="305"/>
    <cellStyle name="Date 5 2" xfId="306"/>
    <cellStyle name="Date 6" xfId="307"/>
    <cellStyle name="Date 6 2" xfId="308"/>
    <cellStyle name="Date 7" xfId="309"/>
    <cellStyle name="Date 7 2" xfId="310"/>
    <cellStyle name="Date 8" xfId="311"/>
    <cellStyle name="Date 9" xfId="312"/>
    <cellStyle name="Explanatory Text 2" xfId="313"/>
    <cellStyle name="Fixed" xfId="314"/>
    <cellStyle name="Fixed 10" xfId="315"/>
    <cellStyle name="Fixed 11" xfId="316"/>
    <cellStyle name="Fixed 2" xfId="317"/>
    <cellStyle name="Fixed 3" xfId="318"/>
    <cellStyle name="Fixed 4" xfId="319"/>
    <cellStyle name="Fixed 4 2" xfId="320"/>
    <cellStyle name="Fixed 4 3" xfId="321"/>
    <cellStyle name="Fixed 4 3 2" xfId="322"/>
    <cellStyle name="Fixed 4 4" xfId="323"/>
    <cellStyle name="Fixed 5" xfId="324"/>
    <cellStyle name="Fixed 5 2" xfId="325"/>
    <cellStyle name="Fixed 6" xfId="326"/>
    <cellStyle name="Fixed 6 2" xfId="327"/>
    <cellStyle name="Fixed 7" xfId="328"/>
    <cellStyle name="Fixed 7 2" xfId="329"/>
    <cellStyle name="Fixed 8" xfId="330"/>
    <cellStyle name="Fixed 9" xfId="331"/>
    <cellStyle name="Good 2" xfId="332"/>
    <cellStyle name="Grey" xfId="333"/>
    <cellStyle name="header" xfId="1277"/>
    <cellStyle name="Header1" xfId="334"/>
    <cellStyle name="Header1 2" xfId="1278"/>
    <cellStyle name="Header2" xfId="335"/>
    <cellStyle name="Header2 2" xfId="336"/>
    <cellStyle name="Header2 3" xfId="1279"/>
    <cellStyle name="Heading 1 2" xfId="338"/>
    <cellStyle name="Heading 1 3" xfId="339"/>
    <cellStyle name="Heading 1 3 2" xfId="1335"/>
    <cellStyle name="Heading 1 4" xfId="337"/>
    <cellStyle name="Heading 2 2" xfId="341"/>
    <cellStyle name="Heading 2 3" xfId="342"/>
    <cellStyle name="Heading 2 3 2" xfId="1334"/>
    <cellStyle name="Heading 2 4" xfId="340"/>
    <cellStyle name="Heading 3 2" xfId="343"/>
    <cellStyle name="Heading 4 2" xfId="344"/>
    <cellStyle name="Hyperlink 2" xfId="345"/>
    <cellStyle name="Input [yellow]" xfId="346"/>
    <cellStyle name="Input [yellow] 2" xfId="347"/>
    <cellStyle name="Input 2" xfId="348"/>
    <cellStyle name="Labels - Style3" xfId="349"/>
    <cellStyle name="Linked Cell 2" xfId="350"/>
    <cellStyle name="M" xfId="351"/>
    <cellStyle name="M 2" xfId="352"/>
    <cellStyle name="M 3" xfId="353"/>
    <cellStyle name="M.00" xfId="354"/>
    <cellStyle name="M.00 2" xfId="355"/>
    <cellStyle name="M.00 3" xfId="356"/>
    <cellStyle name="M_9. Rev2Cost_GDPIPI" xfId="1280"/>
    <cellStyle name="M_lists" xfId="1281"/>
    <cellStyle name="M_lists_4. Current Monthly Fixed Charge" xfId="1282"/>
    <cellStyle name="M_Sheet4" xfId="1283"/>
    <cellStyle name="Neutral 2" xfId="357"/>
    <cellStyle name="no dec" xfId="358"/>
    <cellStyle name="NorALL-HC" xfId="359"/>
    <cellStyle name="Normal" xfId="0" builtinId="0"/>
    <cellStyle name="Normal - Style1" xfId="360"/>
    <cellStyle name="Normal - Style1 2" xfId="361"/>
    <cellStyle name="Normal - Style1 3" xfId="362"/>
    <cellStyle name="Normal - Style1 4" xfId="363"/>
    <cellStyle name="Normal - Style1_v1.1 Prefile" xfId="364"/>
    <cellStyle name="Normal 10" xfId="365"/>
    <cellStyle name="Normal 10 2" xfId="366"/>
    <cellStyle name="Normal 10 2 2" xfId="367"/>
    <cellStyle name="Normal 10 2 2 2" xfId="1286"/>
    <cellStyle name="Normal 10 2 3" xfId="1285"/>
    <cellStyle name="Normal 10 3" xfId="368"/>
    <cellStyle name="Normal 10 4" xfId="1169"/>
    <cellStyle name="Normal 10 5" xfId="1284"/>
    <cellStyle name="Normal 100" xfId="369"/>
    <cellStyle name="Normal 101" xfId="370"/>
    <cellStyle name="Normal 102" xfId="371"/>
    <cellStyle name="Normal 103" xfId="372"/>
    <cellStyle name="Normal 104" xfId="373"/>
    <cellStyle name="Normal 105" xfId="374"/>
    <cellStyle name="Normal 106" xfId="375"/>
    <cellStyle name="Normal 107" xfId="376"/>
    <cellStyle name="Normal 108" xfId="377"/>
    <cellStyle name="Normal 109" xfId="378"/>
    <cellStyle name="Normal 11" xfId="379"/>
    <cellStyle name="Normal 11 2" xfId="380"/>
    <cellStyle name="Normal 11 2 2" xfId="381"/>
    <cellStyle name="Normal 11 3" xfId="382"/>
    <cellStyle name="Normal 11 3 2" xfId="1288"/>
    <cellStyle name="Normal 11 4" xfId="383"/>
    <cellStyle name="Normal 11 4 2" xfId="1289"/>
    <cellStyle name="Normal 11 5" xfId="384"/>
    <cellStyle name="Normal 11 6" xfId="1287"/>
    <cellStyle name="Normal 110" xfId="385"/>
    <cellStyle name="Normal 111" xfId="386"/>
    <cellStyle name="Normal 112" xfId="387"/>
    <cellStyle name="Normal 113" xfId="388"/>
    <cellStyle name="Normal 114" xfId="389"/>
    <cellStyle name="Normal 115" xfId="390"/>
    <cellStyle name="Normal 116" xfId="391"/>
    <cellStyle name="Normal 117" xfId="392"/>
    <cellStyle name="Normal 118" xfId="393"/>
    <cellStyle name="Normal 119" xfId="394"/>
    <cellStyle name="Normal 12" xfId="395"/>
    <cellStyle name="Normal 12 2" xfId="396"/>
    <cellStyle name="Normal 12 2 2" xfId="1291"/>
    <cellStyle name="Normal 12 3" xfId="1096"/>
    <cellStyle name="Normal 12 4" xfId="1290"/>
    <cellStyle name="Normal 120" xfId="397"/>
    <cellStyle name="Normal 121" xfId="398"/>
    <cellStyle name="Normal 122" xfId="399"/>
    <cellStyle name="Normal 123" xfId="400"/>
    <cellStyle name="Normal 124" xfId="401"/>
    <cellStyle name="Normal 125" xfId="402"/>
    <cellStyle name="Normal 126" xfId="403"/>
    <cellStyle name="Normal 127" xfId="404"/>
    <cellStyle name="Normal 128" xfId="405"/>
    <cellStyle name="Normal 129" xfId="406"/>
    <cellStyle name="Normal 13" xfId="407"/>
    <cellStyle name="Normal 13 2" xfId="408"/>
    <cellStyle name="Normal 13 2 2" xfId="1293"/>
    <cellStyle name="Normal 13 3" xfId="1292"/>
    <cellStyle name="Normal 130" xfId="409"/>
    <cellStyle name="Normal 131" xfId="410"/>
    <cellStyle name="Normal 132" xfId="411"/>
    <cellStyle name="Normal 133" xfId="412"/>
    <cellStyle name="Normal 134" xfId="413"/>
    <cellStyle name="Normal 135" xfId="414"/>
    <cellStyle name="Normal 136" xfId="415"/>
    <cellStyle name="Normal 137" xfId="416"/>
    <cellStyle name="Normal 138" xfId="417"/>
    <cellStyle name="Normal 139" xfId="418"/>
    <cellStyle name="Normal 14" xfId="419"/>
    <cellStyle name="Normal 14 2" xfId="420"/>
    <cellStyle name="Normal 14 3" xfId="1294"/>
    <cellStyle name="Normal 140" xfId="421"/>
    <cellStyle name="Normal 141" xfId="422"/>
    <cellStyle name="Normal 142" xfId="423"/>
    <cellStyle name="Normal 143" xfId="424"/>
    <cellStyle name="Normal 144" xfId="425"/>
    <cellStyle name="Normal 145" xfId="426"/>
    <cellStyle name="Normal 146" xfId="427"/>
    <cellStyle name="Normal 147" xfId="428"/>
    <cellStyle name="Normal 148" xfId="429"/>
    <cellStyle name="Normal 149" xfId="430"/>
    <cellStyle name="Normal 15" xfId="431"/>
    <cellStyle name="Normal 15 2" xfId="432"/>
    <cellStyle name="Normal 15 3" xfId="1295"/>
    <cellStyle name="Normal 150" xfId="433"/>
    <cellStyle name="Normal 151" xfId="434"/>
    <cellStyle name="Normal 152" xfId="435"/>
    <cellStyle name="Normal 153" xfId="436"/>
    <cellStyle name="Normal 154" xfId="437"/>
    <cellStyle name="Normal 155" xfId="438"/>
    <cellStyle name="Normal 156" xfId="439"/>
    <cellStyle name="Normal 157" xfId="440"/>
    <cellStyle name="Normal 158" xfId="441"/>
    <cellStyle name="Normal 159" xfId="442"/>
    <cellStyle name="Normal 16" xfId="443"/>
    <cellStyle name="Normal 16 2" xfId="1296"/>
    <cellStyle name="Normal 160" xfId="444"/>
    <cellStyle name="Normal 161" xfId="445"/>
    <cellStyle name="Normal 162" xfId="446"/>
    <cellStyle name="Normal 163" xfId="447"/>
    <cellStyle name="Normal 164" xfId="448"/>
    <cellStyle name="Normal 165" xfId="449"/>
    <cellStyle name="Normal 166" xfId="450"/>
    <cellStyle name="Normal 167" xfId="451"/>
    <cellStyle name="Normal 168" xfId="452"/>
    <cellStyle name="Normal 169" xfId="453"/>
    <cellStyle name="Normal 17" xfId="454"/>
    <cellStyle name="Normal 17 2" xfId="1297"/>
    <cellStyle name="Normal 170" xfId="455"/>
    <cellStyle name="Normal 171" xfId="456"/>
    <cellStyle name="Normal 172" xfId="457"/>
    <cellStyle name="Normal 173" xfId="458"/>
    <cellStyle name="Normal 174" xfId="459"/>
    <cellStyle name="Normal 175" xfId="460"/>
    <cellStyle name="Normal 176" xfId="461"/>
    <cellStyle name="Normal 177" xfId="462"/>
    <cellStyle name="Normal 178" xfId="463"/>
    <cellStyle name="Normal 179" xfId="464"/>
    <cellStyle name="Normal 18" xfId="465"/>
    <cellStyle name="Normal 18 2" xfId="1298"/>
    <cellStyle name="Normal 180" xfId="466"/>
    <cellStyle name="Normal 181" xfId="467"/>
    <cellStyle name="Normal 182" xfId="468"/>
    <cellStyle name="Normal 183" xfId="469"/>
    <cellStyle name="Normal 184" xfId="470"/>
    <cellStyle name="Normal 185" xfId="471"/>
    <cellStyle name="Normal 186" xfId="472"/>
    <cellStyle name="Normal 187" xfId="473"/>
    <cellStyle name="Normal 188" xfId="474"/>
    <cellStyle name="Normal 189" xfId="475"/>
    <cellStyle name="Normal 19" xfId="476"/>
    <cellStyle name="Normal 19 2" xfId="1299"/>
    <cellStyle name="Normal 190" xfId="477"/>
    <cellStyle name="Normal 191" xfId="478"/>
    <cellStyle name="Normal 192" xfId="479"/>
    <cellStyle name="Normal 193" xfId="480"/>
    <cellStyle name="Normal 194" xfId="481"/>
    <cellStyle name="Normal 195" xfId="482"/>
    <cellStyle name="Normal 196" xfId="483"/>
    <cellStyle name="Normal 197" xfId="484"/>
    <cellStyle name="Normal 198" xfId="485"/>
    <cellStyle name="Normal 199" xfId="486"/>
    <cellStyle name="Normal 2" xfId="4"/>
    <cellStyle name="Normal 2 10" xfId="487"/>
    <cellStyle name="Normal 2 10 2" xfId="488"/>
    <cellStyle name="Normal 2 11" xfId="489"/>
    <cellStyle name="Normal 2 11 2" xfId="490"/>
    <cellStyle name="Normal 2 11 3" xfId="491"/>
    <cellStyle name="Normal 2 11 4" xfId="492"/>
    <cellStyle name="Normal 2 12" xfId="493"/>
    <cellStyle name="Normal 2 13" xfId="494"/>
    <cellStyle name="Normal 2 14" xfId="495"/>
    <cellStyle name="Normal 2 14 2" xfId="496"/>
    <cellStyle name="Normal 2 15" xfId="497"/>
    <cellStyle name="Normal 2 16" xfId="1093"/>
    <cellStyle name="Normal 2 17" xfId="1173"/>
    <cellStyle name="Normal 2 2" xfId="498"/>
    <cellStyle name="Normal 2 2 10" xfId="499"/>
    <cellStyle name="Normal 2 2 11" xfId="500"/>
    <cellStyle name="Normal 2 2 12" xfId="501"/>
    <cellStyle name="Normal 2 2 13" xfId="502"/>
    <cellStyle name="Normal 2 2 13 2" xfId="503"/>
    <cellStyle name="Normal 2 2 13 3" xfId="504"/>
    <cellStyle name="Normal 2 2 13 4" xfId="505"/>
    <cellStyle name="Normal 2 2 14" xfId="506"/>
    <cellStyle name="Normal 2 2 15" xfId="507"/>
    <cellStyle name="Normal 2 2 16" xfId="508"/>
    <cellStyle name="Normal 2 2 16 2" xfId="509"/>
    <cellStyle name="Normal 2 2 17" xfId="510"/>
    <cellStyle name="Normal 2 2 18" xfId="511"/>
    <cellStyle name="Normal 2 2 2" xfId="512"/>
    <cellStyle name="Normal 2 2 2 2" xfId="513"/>
    <cellStyle name="Normal 2 2 2 2 2" xfId="514"/>
    <cellStyle name="Normal 2 2 2 2 2 2" xfId="515"/>
    <cellStyle name="Normal 2 2 2 2 2 3" xfId="516"/>
    <cellStyle name="Normal 2 2 2 2 2 4" xfId="517"/>
    <cellStyle name="Normal 2 2 2 2 3" xfId="518"/>
    <cellStyle name="Normal 2 2 2 2 4" xfId="519"/>
    <cellStyle name="Normal 2 2 2 2 5" xfId="520"/>
    <cellStyle name="Normal 2 2 2 2 5 2" xfId="521"/>
    <cellStyle name="Normal 2 2 2 3" xfId="522"/>
    <cellStyle name="Normal 2 2 2 3 2" xfId="523"/>
    <cellStyle name="Normal 2 2 2 3 2 2" xfId="524"/>
    <cellStyle name="Normal 2 2 2 3 3" xfId="525"/>
    <cellStyle name="Normal 2 2 2 3 3 2" xfId="526"/>
    <cellStyle name="Normal 2 2 2 4" xfId="527"/>
    <cellStyle name="Normal 2 2 2 4 2" xfId="528"/>
    <cellStyle name="Normal 2 2 2 5" xfId="529"/>
    <cellStyle name="Normal 2 2 2 6" xfId="530"/>
    <cellStyle name="Normal 2 2 2 7" xfId="1084"/>
    <cellStyle name="Normal 2 2 2 8" xfId="1300"/>
    <cellStyle name="Normal 2 2 3" xfId="531"/>
    <cellStyle name="Normal 2 2 3 2" xfId="1301"/>
    <cellStyle name="Normal 2 2 4" xfId="532"/>
    <cellStyle name="Normal 2 2 5" xfId="533"/>
    <cellStyle name="Normal 2 2 6" xfId="534"/>
    <cellStyle name="Normal 2 2 7" xfId="535"/>
    <cellStyle name="Normal 2 2 8" xfId="536"/>
    <cellStyle name="Normal 2 2 9" xfId="537"/>
    <cellStyle name="Normal 2 3" xfId="538"/>
    <cellStyle name="Normal 2 3 2" xfId="539"/>
    <cellStyle name="Normal 2 3 2 2" xfId="540"/>
    <cellStyle name="Normal 2 3 2 2 2" xfId="541"/>
    <cellStyle name="Normal 2 3 2 2 3" xfId="542"/>
    <cellStyle name="Normal 2 3 2 2 4" xfId="543"/>
    <cellStyle name="Normal 2 3 2 3" xfId="544"/>
    <cellStyle name="Normal 2 3 2 4" xfId="545"/>
    <cellStyle name="Normal 2 3 2 5" xfId="546"/>
    <cellStyle name="Normal 2 3 2 5 2" xfId="547"/>
    <cellStyle name="Normal 2 3 3" xfId="548"/>
    <cellStyle name="Normal 2 3 3 2" xfId="549"/>
    <cellStyle name="Normal 2 3 3 2 2" xfId="550"/>
    <cellStyle name="Normal 2 3 3 3" xfId="551"/>
    <cellStyle name="Normal 2 3 3 3 2" xfId="552"/>
    <cellStyle name="Normal 2 3 4" xfId="553"/>
    <cellStyle name="Normal 2 3 4 2" xfId="554"/>
    <cellStyle name="Normal 2 3 5" xfId="555"/>
    <cellStyle name="Normal 2 3 6" xfId="556"/>
    <cellStyle name="Normal 2 4" xfId="557"/>
    <cellStyle name="Normal 2 4 2" xfId="558"/>
    <cellStyle name="Normal 2 4 3" xfId="1302"/>
    <cellStyle name="Normal 2 5" xfId="559"/>
    <cellStyle name="Normal 2 5 2" xfId="560"/>
    <cellStyle name="Normal 2 5 3" xfId="1303"/>
    <cellStyle name="Normal 2 6" xfId="561"/>
    <cellStyle name="Normal 2 6 2" xfId="562"/>
    <cellStyle name="Normal 2 6 3" xfId="1304"/>
    <cellStyle name="Normal 2 7" xfId="563"/>
    <cellStyle name="Normal 2 7 2" xfId="564"/>
    <cellStyle name="Normal 2 8" xfId="565"/>
    <cellStyle name="Normal 2 8 2" xfId="566"/>
    <cellStyle name="Normal 2 9" xfId="567"/>
    <cellStyle name="Normal 2 9 2" xfId="568"/>
    <cellStyle name="Normal 20" xfId="569"/>
    <cellStyle name="Normal 200" xfId="570"/>
    <cellStyle name="Normal 201" xfId="571"/>
    <cellStyle name="Normal 202" xfId="572"/>
    <cellStyle name="Normal 203" xfId="573"/>
    <cellStyle name="Normal 204" xfId="574"/>
    <cellStyle name="Normal 205" xfId="575"/>
    <cellStyle name="Normal 206" xfId="576"/>
    <cellStyle name="Normal 207" xfId="577"/>
    <cellStyle name="Normal 208" xfId="578"/>
    <cellStyle name="Normal 209" xfId="579"/>
    <cellStyle name="Normal 21" xfId="580"/>
    <cellStyle name="Normal 210" xfId="581"/>
    <cellStyle name="Normal 211" xfId="582"/>
    <cellStyle name="Normal 212" xfId="583"/>
    <cellStyle name="Normal 213" xfId="584"/>
    <cellStyle name="Normal 214" xfId="1080"/>
    <cellStyle name="Normal 215" xfId="1091"/>
    <cellStyle name="Normal 216" xfId="1082"/>
    <cellStyle name="Normal 217" xfId="1094"/>
    <cellStyle name="Normal 218" xfId="1120"/>
    <cellStyle name="Normal 219" xfId="1336"/>
    <cellStyle name="Normal 22" xfId="585"/>
    <cellStyle name="Normal 22 2" xfId="1305"/>
    <cellStyle name="Normal 23" xfId="586"/>
    <cellStyle name="Normal 24" xfId="587"/>
    <cellStyle name="Normal 25" xfId="588"/>
    <cellStyle name="Normal 26" xfId="589"/>
    <cellStyle name="Normal 27" xfId="590"/>
    <cellStyle name="Normal 28" xfId="591"/>
    <cellStyle name="Normal 28 2" xfId="1306"/>
    <cellStyle name="Normal 29" xfId="592"/>
    <cellStyle name="Normal 29 2" xfId="1307"/>
    <cellStyle name="Normal 3" xfId="593"/>
    <cellStyle name="Normal 3 2" xfId="594"/>
    <cellStyle name="Normal 3 2 2" xfId="1309"/>
    <cellStyle name="Normal 3 2 3" xfId="1308"/>
    <cellStyle name="Normal 3 3" xfId="595"/>
    <cellStyle name="Normal 3 3 2" xfId="596"/>
    <cellStyle name="Normal 3 3 3" xfId="1087"/>
    <cellStyle name="Normal 3 3 4" xfId="1310"/>
    <cellStyle name="Normal 3 4" xfId="597"/>
    <cellStyle name="Normal 3 4 2" xfId="598"/>
    <cellStyle name="Normal 3 5" xfId="599"/>
    <cellStyle name="Normal 3 5 2" xfId="600"/>
    <cellStyle name="Normal 3 6" xfId="601"/>
    <cellStyle name="Normal 3 7" xfId="602"/>
    <cellStyle name="Normal 3 8" xfId="603"/>
    <cellStyle name="Normal 30" xfId="604"/>
    <cellStyle name="Normal 30 2" xfId="1311"/>
    <cellStyle name="Normal 31" xfId="605"/>
    <cellStyle name="Normal 31 2" xfId="1312"/>
    <cellStyle name="Normal 32" xfId="606"/>
    <cellStyle name="Normal 32 2" xfId="1313"/>
    <cellStyle name="Normal 33" xfId="607"/>
    <cellStyle name="Normal 33 2" xfId="1315"/>
    <cellStyle name="Normal 33 3" xfId="1314"/>
    <cellStyle name="Normal 34" xfId="608"/>
    <cellStyle name="Normal 34 2" xfId="1316"/>
    <cellStyle name="Normal 35" xfId="609"/>
    <cellStyle name="Normal 36" xfId="610"/>
    <cellStyle name="Normal 37" xfId="611"/>
    <cellStyle name="Normal 37 2" xfId="1317"/>
    <cellStyle name="Normal 38" xfId="612"/>
    <cellStyle name="Normal 39" xfId="613"/>
    <cellStyle name="Normal 39 2" xfId="1318"/>
    <cellStyle name="Normal 4" xfId="614"/>
    <cellStyle name="Normal 4 2" xfId="615"/>
    <cellStyle name="Normal 4 2 2" xfId="616"/>
    <cellStyle name="Normal 4 2 2 2" xfId="1123"/>
    <cellStyle name="Normal 4 2 2 2 2" xfId="1145"/>
    <cellStyle name="Normal 4 2 2 2 3" xfId="1167"/>
    <cellStyle name="Normal 4 2 2 3" xfId="1112"/>
    <cellStyle name="Normal 4 2 2 4" xfId="1134"/>
    <cellStyle name="Normal 4 2 2 5" xfId="1156"/>
    <cellStyle name="Normal 4 2 3" xfId="1117"/>
    <cellStyle name="Normal 4 2 3 2" xfId="1139"/>
    <cellStyle name="Normal 4 2 3 3" xfId="1161"/>
    <cellStyle name="Normal 4 2 4" xfId="1106"/>
    <cellStyle name="Normal 4 2 5" xfId="1128"/>
    <cellStyle name="Normal 4 2 6" xfId="1150"/>
    <cellStyle name="Normal 4 2 7" xfId="1320"/>
    <cellStyle name="Normal 4 3" xfId="617"/>
    <cellStyle name="Normal 4 3 2" xfId="1085"/>
    <cellStyle name="Normal 4 4" xfId="618"/>
    <cellStyle name="Normal 4 4 2" xfId="1119"/>
    <cellStyle name="Normal 4 4 2 2" xfId="1141"/>
    <cellStyle name="Normal 4 4 2 3" xfId="1163"/>
    <cellStyle name="Normal 4 4 3" xfId="1108"/>
    <cellStyle name="Normal 4 4 4" xfId="1130"/>
    <cellStyle name="Normal 4 4 5" xfId="1152"/>
    <cellStyle name="Normal 4 4 6" xfId="1098"/>
    <cellStyle name="Normal 4 5" xfId="619"/>
    <cellStyle name="Normal 4 5 2" xfId="1135"/>
    <cellStyle name="Normal 4 5 3" xfId="1157"/>
    <cellStyle name="Normal 4 5 4" xfId="1113"/>
    <cellStyle name="Normal 4 6" xfId="620"/>
    <cellStyle name="Normal 4 6 2" xfId="1102"/>
    <cellStyle name="Normal 4 7" xfId="621"/>
    <cellStyle name="Normal 4 7 2" xfId="1124"/>
    <cellStyle name="Normal 4 8" xfId="1146"/>
    <cellStyle name="Normal 4 9" xfId="1319"/>
    <cellStyle name="Normal 40" xfId="622"/>
    <cellStyle name="Normal 41" xfId="623"/>
    <cellStyle name="Normal 42" xfId="624"/>
    <cellStyle name="Normal 43" xfId="625"/>
    <cellStyle name="Normal 44" xfId="626"/>
    <cellStyle name="Normal 45" xfId="627"/>
    <cellStyle name="Normal 46" xfId="628"/>
    <cellStyle name="Normal 47" xfId="629"/>
    <cellStyle name="Normal 48" xfId="630"/>
    <cellStyle name="Normal 49" xfId="631"/>
    <cellStyle name="Normal 5" xfId="632"/>
    <cellStyle name="Normal 5 2" xfId="633"/>
    <cellStyle name="Normal 5 2 2" xfId="634"/>
    <cellStyle name="Normal 5 2 3" xfId="1101"/>
    <cellStyle name="Normal 5 3" xfId="635"/>
    <cellStyle name="Normal 5 3 2" xfId="636"/>
    <cellStyle name="Normal 5 4" xfId="637"/>
    <cellStyle name="Normal 5 4 2" xfId="638"/>
    <cellStyle name="Normal 5 5" xfId="639"/>
    <cellStyle name="Normal 5 6" xfId="1321"/>
    <cellStyle name="Normal 50" xfId="640"/>
    <cellStyle name="Normal 50 2" xfId="1322"/>
    <cellStyle name="Normal 51" xfId="641"/>
    <cellStyle name="Normal 52" xfId="642"/>
    <cellStyle name="Normal 53" xfId="643"/>
    <cellStyle name="Normal 54" xfId="644"/>
    <cellStyle name="Normal 55" xfId="645"/>
    <cellStyle name="Normal 56" xfId="646"/>
    <cellStyle name="Normal 57" xfId="647"/>
    <cellStyle name="Normal 58" xfId="648"/>
    <cellStyle name="Normal 59" xfId="649"/>
    <cellStyle name="Normal 6" xfId="650"/>
    <cellStyle name="Normal 6 2" xfId="651"/>
    <cellStyle name="Normal 6 2 2" xfId="652"/>
    <cellStyle name="Normal 6 2 2 2" xfId="1142"/>
    <cellStyle name="Normal 6 2 2 3" xfId="1164"/>
    <cellStyle name="Normal 6 2 3" xfId="1109"/>
    <cellStyle name="Normal 6 2 4" xfId="1131"/>
    <cellStyle name="Normal 6 2 5" xfId="1153"/>
    <cellStyle name="Normal 6 2 6" xfId="1324"/>
    <cellStyle name="Normal 6 3" xfId="653"/>
    <cellStyle name="Normal 6 3 2" xfId="1136"/>
    <cellStyle name="Normal 6 3 3" xfId="1158"/>
    <cellStyle name="Normal 6 3 4" xfId="1114"/>
    <cellStyle name="Normal 6 3 5" xfId="1325"/>
    <cellStyle name="Normal 6 4" xfId="1103"/>
    <cellStyle name="Normal 6 5" xfId="1125"/>
    <cellStyle name="Normal 6 6" xfId="1147"/>
    <cellStyle name="Normal 6 7" xfId="1323"/>
    <cellStyle name="Normal 60" xfId="654"/>
    <cellStyle name="Normal 61" xfId="655"/>
    <cellStyle name="Normal 62" xfId="656"/>
    <cellStyle name="Normal 63" xfId="657"/>
    <cellStyle name="Normal 64" xfId="658"/>
    <cellStyle name="Normal 65" xfId="659"/>
    <cellStyle name="Normal 66" xfId="660"/>
    <cellStyle name="Normal 67" xfId="661"/>
    <cellStyle name="Normal 68" xfId="662"/>
    <cellStyle name="Normal 69" xfId="663"/>
    <cellStyle name="Normal 7" xfId="664"/>
    <cellStyle name="Normal 7 2" xfId="665"/>
    <cellStyle name="Normal 7 3" xfId="666"/>
    <cellStyle name="Normal 7 4" xfId="667"/>
    <cellStyle name="Normal 7 5" xfId="668"/>
    <cellStyle name="Normal 7 6" xfId="1097"/>
    <cellStyle name="Normal 7 7" xfId="1326"/>
    <cellStyle name="Normal 70" xfId="669"/>
    <cellStyle name="Normal 71" xfId="670"/>
    <cellStyle name="Normal 72" xfId="671"/>
    <cellStyle name="Normal 73" xfId="672"/>
    <cellStyle name="Normal 74" xfId="673"/>
    <cellStyle name="Normal 75" xfId="674"/>
    <cellStyle name="Normal 76" xfId="675"/>
    <cellStyle name="Normal 77" xfId="676"/>
    <cellStyle name="Normal 78" xfId="677"/>
    <cellStyle name="Normal 79" xfId="678"/>
    <cellStyle name="Normal 8" xfId="679"/>
    <cellStyle name="Normal 8 2" xfId="680"/>
    <cellStyle name="Normal 8 2 2" xfId="1140"/>
    <cellStyle name="Normal 8 2 3" xfId="1162"/>
    <cellStyle name="Normal 8 2 4" xfId="1118"/>
    <cellStyle name="Normal 8 3" xfId="681"/>
    <cellStyle name="Normal 8 3 2" xfId="1107"/>
    <cellStyle name="Normal 8 4" xfId="682"/>
    <cellStyle name="Normal 8 4 2" xfId="1129"/>
    <cellStyle name="Normal 8 5" xfId="683"/>
    <cellStyle name="Normal 8 5 2" xfId="1151"/>
    <cellStyle name="Normal 8 6" xfId="1327"/>
    <cellStyle name="Normal 80" xfId="684"/>
    <cellStyle name="Normal 81" xfId="685"/>
    <cellStyle name="Normal 82" xfId="686"/>
    <cellStyle name="Normal 83" xfId="687"/>
    <cellStyle name="Normal 84" xfId="688"/>
    <cellStyle name="Normal 85" xfId="689"/>
    <cellStyle name="Normal 86" xfId="690"/>
    <cellStyle name="Normal 87" xfId="691"/>
    <cellStyle name="Normal 88" xfId="692"/>
    <cellStyle name="Normal 89" xfId="693"/>
    <cellStyle name="Normal 9" xfId="694"/>
    <cellStyle name="Normal 9 2" xfId="695"/>
    <cellStyle name="Normal 9 3" xfId="696"/>
    <cellStyle name="Normal 9 4" xfId="697"/>
    <cellStyle name="Normal 9 5" xfId="698"/>
    <cellStyle name="Normal 9 6" xfId="1088"/>
    <cellStyle name="Normal 9 7" xfId="1328"/>
    <cellStyle name="Normal 90" xfId="699"/>
    <cellStyle name="Normal 91" xfId="700"/>
    <cellStyle name="Normal 92" xfId="701"/>
    <cellStyle name="Normal 93" xfId="702"/>
    <cellStyle name="Normal 94" xfId="703"/>
    <cellStyle name="Normal 95" xfId="704"/>
    <cellStyle name="Normal 96" xfId="705"/>
    <cellStyle name="Normal 97" xfId="706"/>
    <cellStyle name="Normal 98" xfId="707"/>
    <cellStyle name="Normal 99" xfId="708"/>
    <cellStyle name="Note 2" xfId="709"/>
    <cellStyle name="Note 2 2" xfId="1329"/>
    <cellStyle name="Note 3" xfId="710"/>
    <cellStyle name="Output 2" xfId="711"/>
    <cellStyle name="Output Amounts" xfId="712"/>
    <cellStyle name="Output Column Headings" xfId="713"/>
    <cellStyle name="Output Line Items" xfId="714"/>
    <cellStyle name="Output Line Items 2" xfId="715"/>
    <cellStyle name="Output Report Heading" xfId="716"/>
    <cellStyle name="Output Report Title" xfId="717"/>
    <cellStyle name="Percent" xfId="3" builtinId="5"/>
    <cellStyle name="Percent [2]" xfId="719"/>
    <cellStyle name="Percent [2] 2" xfId="720"/>
    <cellStyle name="Percent [2] 3" xfId="721"/>
    <cellStyle name="Percent [2] 4" xfId="722"/>
    <cellStyle name="Percent 10" xfId="723"/>
    <cellStyle name="Percent 100" xfId="724"/>
    <cellStyle name="Percent 101" xfId="725"/>
    <cellStyle name="Percent 102" xfId="726"/>
    <cellStyle name="Percent 103" xfId="727"/>
    <cellStyle name="Percent 104" xfId="728"/>
    <cellStyle name="Percent 105" xfId="729"/>
    <cellStyle name="Percent 106" xfId="730"/>
    <cellStyle name="Percent 107" xfId="731"/>
    <cellStyle name="Percent 108" xfId="732"/>
    <cellStyle name="Percent 109" xfId="733"/>
    <cellStyle name="Percent 11" xfId="734"/>
    <cellStyle name="Percent 110" xfId="735"/>
    <cellStyle name="Percent 111" xfId="736"/>
    <cellStyle name="Percent 112" xfId="737"/>
    <cellStyle name="Percent 113" xfId="738"/>
    <cellStyle name="Percent 114" xfId="739"/>
    <cellStyle name="Percent 115" xfId="740"/>
    <cellStyle name="Percent 116" xfId="741"/>
    <cellStyle name="Percent 117" xfId="742"/>
    <cellStyle name="Percent 118" xfId="743"/>
    <cellStyle name="Percent 119" xfId="744"/>
    <cellStyle name="Percent 12" xfId="745"/>
    <cellStyle name="Percent 120" xfId="746"/>
    <cellStyle name="Percent 121" xfId="747"/>
    <cellStyle name="Percent 122" xfId="748"/>
    <cellStyle name="Percent 123" xfId="749"/>
    <cellStyle name="Percent 124" xfId="750"/>
    <cellStyle name="Percent 125" xfId="751"/>
    <cellStyle name="Percent 126" xfId="752"/>
    <cellStyle name="Percent 127" xfId="753"/>
    <cellStyle name="Percent 128" xfId="754"/>
    <cellStyle name="Percent 129" xfId="755"/>
    <cellStyle name="Percent 13" xfId="756"/>
    <cellStyle name="Percent 130" xfId="757"/>
    <cellStyle name="Percent 131" xfId="758"/>
    <cellStyle name="Percent 132" xfId="759"/>
    <cellStyle name="Percent 133" xfId="760"/>
    <cellStyle name="Percent 134" xfId="761"/>
    <cellStyle name="Percent 135" xfId="762"/>
    <cellStyle name="Percent 136" xfId="763"/>
    <cellStyle name="Percent 137" xfId="764"/>
    <cellStyle name="Percent 138" xfId="765"/>
    <cellStyle name="Percent 139" xfId="766"/>
    <cellStyle name="Percent 14" xfId="767"/>
    <cellStyle name="Percent 140" xfId="768"/>
    <cellStyle name="Percent 141" xfId="769"/>
    <cellStyle name="Percent 142" xfId="770"/>
    <cellStyle name="Percent 143" xfId="771"/>
    <cellStyle name="Percent 144" xfId="772"/>
    <cellStyle name="Percent 145" xfId="773"/>
    <cellStyle name="Percent 146" xfId="774"/>
    <cellStyle name="Percent 147" xfId="775"/>
    <cellStyle name="Percent 148" xfId="776"/>
    <cellStyle name="Percent 149" xfId="777"/>
    <cellStyle name="Percent 15" xfId="778"/>
    <cellStyle name="Percent 150" xfId="779"/>
    <cellStyle name="Percent 151" xfId="780"/>
    <cellStyle name="Percent 152" xfId="781"/>
    <cellStyle name="Percent 153" xfId="782"/>
    <cellStyle name="Percent 154" xfId="783"/>
    <cellStyle name="Percent 155" xfId="784"/>
    <cellStyle name="Percent 156" xfId="785"/>
    <cellStyle name="Percent 156 2" xfId="786"/>
    <cellStyle name="Percent 156 3" xfId="787"/>
    <cellStyle name="Percent 156 3 2" xfId="788"/>
    <cellStyle name="Percent 156 4" xfId="789"/>
    <cellStyle name="Percent 157" xfId="790"/>
    <cellStyle name="Percent 157 2" xfId="791"/>
    <cellStyle name="Percent 157 3" xfId="792"/>
    <cellStyle name="Percent 157 3 2" xfId="793"/>
    <cellStyle name="Percent 157 4" xfId="794"/>
    <cellStyle name="Percent 158" xfId="795"/>
    <cellStyle name="Percent 158 2" xfId="796"/>
    <cellStyle name="Percent 158 3" xfId="797"/>
    <cellStyle name="Percent 158 3 2" xfId="798"/>
    <cellStyle name="Percent 158 4" xfId="799"/>
    <cellStyle name="Percent 159" xfId="800"/>
    <cellStyle name="Percent 159 2" xfId="801"/>
    <cellStyle name="Percent 159 3" xfId="802"/>
    <cellStyle name="Percent 159 3 2" xfId="803"/>
    <cellStyle name="Percent 159 4" xfId="804"/>
    <cellStyle name="Percent 16" xfId="805"/>
    <cellStyle name="Percent 160" xfId="806"/>
    <cellStyle name="Percent 160 2" xfId="807"/>
    <cellStyle name="Percent 160 3" xfId="808"/>
    <cellStyle name="Percent 160 3 2" xfId="809"/>
    <cellStyle name="Percent 160 4" xfId="810"/>
    <cellStyle name="Percent 161" xfId="811"/>
    <cellStyle name="Percent 161 2" xfId="812"/>
    <cellStyle name="Percent 161 3" xfId="813"/>
    <cellStyle name="Percent 161 3 2" xfId="814"/>
    <cellStyle name="Percent 161 4" xfId="815"/>
    <cellStyle name="Percent 162" xfId="816"/>
    <cellStyle name="Percent 162 2" xfId="817"/>
    <cellStyle name="Percent 162 3" xfId="818"/>
    <cellStyle name="Percent 162 3 2" xfId="819"/>
    <cellStyle name="Percent 162 4" xfId="820"/>
    <cellStyle name="Percent 163" xfId="821"/>
    <cellStyle name="Percent 163 2" xfId="822"/>
    <cellStyle name="Percent 163 3" xfId="823"/>
    <cellStyle name="Percent 163 3 2" xfId="824"/>
    <cellStyle name="Percent 163 4" xfId="825"/>
    <cellStyle name="Percent 164" xfId="826"/>
    <cellStyle name="Percent 164 2" xfId="827"/>
    <cellStyle name="Percent 164 3" xfId="828"/>
    <cellStyle name="Percent 164 3 2" xfId="829"/>
    <cellStyle name="Percent 164 4" xfId="830"/>
    <cellStyle name="Percent 165" xfId="831"/>
    <cellStyle name="Percent 165 2" xfId="832"/>
    <cellStyle name="Percent 165 3" xfId="833"/>
    <cellStyle name="Percent 165 3 2" xfId="834"/>
    <cellStyle name="Percent 165 4" xfId="835"/>
    <cellStyle name="Percent 166" xfId="836"/>
    <cellStyle name="Percent 166 2" xfId="837"/>
    <cellStyle name="Percent 167" xfId="838"/>
    <cellStyle name="Percent 168" xfId="839"/>
    <cellStyle name="Percent 169" xfId="840"/>
    <cellStyle name="Percent 17" xfId="841"/>
    <cellStyle name="Percent 170" xfId="842"/>
    <cellStyle name="Percent 171" xfId="843"/>
    <cellStyle name="Percent 172" xfId="844"/>
    <cellStyle name="Percent 173" xfId="845"/>
    <cellStyle name="Percent 174" xfId="846"/>
    <cellStyle name="Percent 175" xfId="847"/>
    <cellStyle name="Percent 176" xfId="848"/>
    <cellStyle name="Percent 177" xfId="849"/>
    <cellStyle name="Percent 178" xfId="850"/>
    <cellStyle name="Percent 178 2" xfId="851"/>
    <cellStyle name="Percent 179" xfId="852"/>
    <cellStyle name="Percent 179 2" xfId="853"/>
    <cellStyle name="Percent 18" xfId="854"/>
    <cellStyle name="Percent 180" xfId="855"/>
    <cellStyle name="Percent 180 2" xfId="856"/>
    <cellStyle name="Percent 181" xfId="857"/>
    <cellStyle name="Percent 181 2" xfId="858"/>
    <cellStyle name="Percent 182" xfId="859"/>
    <cellStyle name="Percent 182 2" xfId="860"/>
    <cellStyle name="Percent 183" xfId="861"/>
    <cellStyle name="Percent 183 2" xfId="862"/>
    <cellStyle name="Percent 184" xfId="863"/>
    <cellStyle name="Percent 184 2" xfId="864"/>
    <cellStyle name="Percent 185" xfId="865"/>
    <cellStyle name="Percent 185 2" xfId="866"/>
    <cellStyle name="Percent 186" xfId="867"/>
    <cellStyle name="Percent 186 2" xfId="868"/>
    <cellStyle name="Percent 187" xfId="869"/>
    <cellStyle name="Percent 187 2" xfId="870"/>
    <cellStyle name="Percent 188" xfId="871"/>
    <cellStyle name="Percent 188 2" xfId="872"/>
    <cellStyle name="Percent 189" xfId="873"/>
    <cellStyle name="Percent 189 2" xfId="874"/>
    <cellStyle name="Percent 19" xfId="875"/>
    <cellStyle name="Percent 190" xfId="876"/>
    <cellStyle name="Percent 190 2" xfId="877"/>
    <cellStyle name="Percent 191" xfId="878"/>
    <cellStyle name="Percent 191 2" xfId="879"/>
    <cellStyle name="Percent 192" xfId="880"/>
    <cellStyle name="Percent 192 2" xfId="881"/>
    <cellStyle name="Percent 193" xfId="882"/>
    <cellStyle name="Percent 193 2" xfId="883"/>
    <cellStyle name="Percent 194" xfId="884"/>
    <cellStyle name="Percent 194 2" xfId="885"/>
    <cellStyle name="Percent 195" xfId="886"/>
    <cellStyle name="Percent 195 2" xfId="887"/>
    <cellStyle name="Percent 196" xfId="888"/>
    <cellStyle name="Percent 196 2" xfId="889"/>
    <cellStyle name="Percent 197" xfId="890"/>
    <cellStyle name="Percent 197 2" xfId="891"/>
    <cellStyle name="Percent 198" xfId="892"/>
    <cellStyle name="Percent 198 2" xfId="893"/>
    <cellStyle name="Percent 199" xfId="894"/>
    <cellStyle name="Percent 199 2" xfId="895"/>
    <cellStyle name="Percent 2" xfId="896"/>
    <cellStyle name="Percent 2 10" xfId="897"/>
    <cellStyle name="Percent 2 11" xfId="898"/>
    <cellStyle name="Percent 2 12" xfId="899"/>
    <cellStyle name="Percent 2 13" xfId="900"/>
    <cellStyle name="Percent 2 14" xfId="901"/>
    <cellStyle name="Percent 2 15" xfId="1089"/>
    <cellStyle name="Percent 2 2" xfId="902"/>
    <cellStyle name="Percent 2 2 2" xfId="903"/>
    <cellStyle name="Percent 2 2 3" xfId="904"/>
    <cellStyle name="Percent 2 3" xfId="905"/>
    <cellStyle name="Percent 2 3 2" xfId="906"/>
    <cellStyle name="Percent 2 4" xfId="907"/>
    <cellStyle name="Percent 2 4 2" xfId="908"/>
    <cellStyle name="Percent 2 5" xfId="909"/>
    <cellStyle name="Percent 2 5 2" xfId="910"/>
    <cellStyle name="Percent 2 6" xfId="911"/>
    <cellStyle name="Percent 2 6 2" xfId="912"/>
    <cellStyle name="Percent 2 7" xfId="913"/>
    <cellStyle name="Percent 2 7 2" xfId="914"/>
    <cellStyle name="Percent 2 8" xfId="915"/>
    <cellStyle name="Percent 2 8 2" xfId="916"/>
    <cellStyle name="Percent 2 9" xfId="917"/>
    <cellStyle name="Percent 2 9 2" xfId="918"/>
    <cellStyle name="Percent 20" xfId="919"/>
    <cellStyle name="Percent 200" xfId="920"/>
    <cellStyle name="Percent 200 2" xfId="921"/>
    <cellStyle name="Percent 201" xfId="922"/>
    <cellStyle name="Percent 201 2" xfId="923"/>
    <cellStyle name="Percent 202" xfId="924"/>
    <cellStyle name="Percent 202 2" xfId="925"/>
    <cellStyle name="Percent 203" xfId="926"/>
    <cellStyle name="Percent 204" xfId="927"/>
    <cellStyle name="Percent 205" xfId="928"/>
    <cellStyle name="Percent 206" xfId="929"/>
    <cellStyle name="Percent 207" xfId="930"/>
    <cellStyle name="Percent 208" xfId="931"/>
    <cellStyle name="Percent 209" xfId="932"/>
    <cellStyle name="Percent 21" xfId="933"/>
    <cellStyle name="Percent 210" xfId="934"/>
    <cellStyle name="Percent 211" xfId="935"/>
    <cellStyle name="Percent 212" xfId="936"/>
    <cellStyle name="Percent 213" xfId="937"/>
    <cellStyle name="Percent 213 2" xfId="938"/>
    <cellStyle name="Percent 214" xfId="939"/>
    <cellStyle name="Percent 214 2" xfId="940"/>
    <cellStyle name="Percent 215" xfId="941"/>
    <cellStyle name="Percent 216" xfId="942"/>
    <cellStyle name="Percent 217" xfId="943"/>
    <cellStyle name="Percent 218" xfId="944"/>
    <cellStyle name="Percent 219" xfId="945"/>
    <cellStyle name="Percent 22" xfId="946"/>
    <cellStyle name="Percent 220" xfId="947"/>
    <cellStyle name="Percent 221" xfId="948"/>
    <cellStyle name="Percent 222" xfId="949"/>
    <cellStyle name="Percent 223" xfId="950"/>
    <cellStyle name="Percent 224" xfId="951"/>
    <cellStyle name="Percent 225" xfId="952"/>
    <cellStyle name="Percent 226" xfId="953"/>
    <cellStyle name="Percent 227" xfId="954"/>
    <cellStyle name="Percent 228" xfId="955"/>
    <cellStyle name="Percent 229" xfId="956"/>
    <cellStyle name="Percent 23" xfId="957"/>
    <cellStyle name="Percent 230" xfId="958"/>
    <cellStyle name="Percent 231" xfId="959"/>
    <cellStyle name="Percent 232" xfId="1092"/>
    <cellStyle name="Percent 233" xfId="1095"/>
    <cellStyle name="Percent 234" xfId="1081"/>
    <cellStyle name="Percent 235" xfId="1171"/>
    <cellStyle name="Percent 236" xfId="1172"/>
    <cellStyle name="Percent 237" xfId="718"/>
    <cellStyle name="Percent 24" xfId="960"/>
    <cellStyle name="Percent 25" xfId="961"/>
    <cellStyle name="Percent 26" xfId="962"/>
    <cellStyle name="Percent 27" xfId="963"/>
    <cellStyle name="Percent 28" xfId="964"/>
    <cellStyle name="Percent 29" xfId="965"/>
    <cellStyle name="Percent 3" xfId="966"/>
    <cellStyle name="Percent 3 2" xfId="967"/>
    <cellStyle name="Percent 3 2 2" xfId="968"/>
    <cellStyle name="Percent 3 2 2 2" xfId="1144"/>
    <cellStyle name="Percent 3 2 2 3" xfId="1166"/>
    <cellStyle name="Percent 3 2 2 4" xfId="1122"/>
    <cellStyle name="Percent 3 2 3" xfId="1111"/>
    <cellStyle name="Percent 3 2 4" xfId="1133"/>
    <cellStyle name="Percent 3 2 5" xfId="1155"/>
    <cellStyle name="Percent 3 2 6" xfId="1100"/>
    <cellStyle name="Percent 3 3" xfId="969"/>
    <cellStyle name="Percent 3 3 2" xfId="1138"/>
    <cellStyle name="Percent 3 3 3" xfId="1160"/>
    <cellStyle name="Percent 3 3 4" xfId="1116"/>
    <cellStyle name="Percent 3 4" xfId="970"/>
    <cellStyle name="Percent 3 4 2" xfId="1105"/>
    <cellStyle name="Percent 3 5" xfId="1127"/>
    <cellStyle name="Percent 3 6" xfId="1149"/>
    <cellStyle name="Percent 3 7" xfId="1083"/>
    <cellStyle name="Percent 30" xfId="971"/>
    <cellStyle name="Percent 31" xfId="972"/>
    <cellStyle name="Percent 32" xfId="973"/>
    <cellStyle name="Percent 33" xfId="974"/>
    <cellStyle name="Percent 34" xfId="975"/>
    <cellStyle name="Percent 35" xfId="976"/>
    <cellStyle name="Percent 36" xfId="977"/>
    <cellStyle name="Percent 37" xfId="978"/>
    <cellStyle name="Percent 38" xfId="979"/>
    <cellStyle name="Percent 39" xfId="980"/>
    <cellStyle name="Percent 4" xfId="981"/>
    <cellStyle name="Percent 4 2" xfId="982"/>
    <cellStyle name="Percent 4 2 2" xfId="983"/>
    <cellStyle name="Percent 4 3" xfId="984"/>
    <cellStyle name="Percent 40" xfId="985"/>
    <cellStyle name="Percent 41" xfId="986"/>
    <cellStyle name="Percent 42" xfId="987"/>
    <cellStyle name="Percent 43" xfId="988"/>
    <cellStyle name="Percent 44" xfId="989"/>
    <cellStyle name="Percent 45" xfId="990"/>
    <cellStyle name="Percent 46" xfId="991"/>
    <cellStyle name="Percent 47" xfId="992"/>
    <cellStyle name="Percent 48" xfId="993"/>
    <cellStyle name="Percent 49" xfId="994"/>
    <cellStyle name="Percent 5" xfId="995"/>
    <cellStyle name="Percent 5 2" xfId="1330"/>
    <cellStyle name="Percent 50" xfId="996"/>
    <cellStyle name="Percent 51" xfId="997"/>
    <cellStyle name="Percent 52" xfId="998"/>
    <cellStyle name="Percent 53" xfId="999"/>
    <cellStyle name="Percent 54" xfId="1000"/>
    <cellStyle name="Percent 55" xfId="1001"/>
    <cellStyle name="Percent 56" xfId="1002"/>
    <cellStyle name="Percent 57" xfId="1003"/>
    <cellStyle name="Percent 58" xfId="1004"/>
    <cellStyle name="Percent 59" xfId="1005"/>
    <cellStyle name="Percent 6" xfId="1006"/>
    <cellStyle name="Percent 6 2" xfId="1331"/>
    <cellStyle name="Percent 60" xfId="1007"/>
    <cellStyle name="Percent 61" xfId="1008"/>
    <cellStyle name="Percent 62" xfId="1009"/>
    <cellStyle name="Percent 63" xfId="1010"/>
    <cellStyle name="Percent 64" xfId="1011"/>
    <cellStyle name="Percent 65" xfId="1012"/>
    <cellStyle name="Percent 66" xfId="1013"/>
    <cellStyle name="Percent 67" xfId="1014"/>
    <cellStyle name="Percent 68" xfId="1015"/>
    <cellStyle name="Percent 69" xfId="1016"/>
    <cellStyle name="Percent 7" xfId="1017"/>
    <cellStyle name="Percent 70" xfId="1018"/>
    <cellStyle name="Percent 71" xfId="1019"/>
    <cellStyle name="Percent 72" xfId="1020"/>
    <cellStyle name="Percent 73" xfId="1021"/>
    <cellStyle name="Percent 74" xfId="1022"/>
    <cellStyle name="Percent 75" xfId="1023"/>
    <cellStyle name="Percent 76" xfId="1024"/>
    <cellStyle name="Percent 77" xfId="1025"/>
    <cellStyle name="Percent 78" xfId="1026"/>
    <cellStyle name="Percent 79" xfId="1027"/>
    <cellStyle name="Percent 8" xfId="1028"/>
    <cellStyle name="Percent 8 2" xfId="1332"/>
    <cellStyle name="Percent 8 3" xfId="1333"/>
    <cellStyle name="Percent 80" xfId="1029"/>
    <cellStyle name="Percent 81" xfId="1030"/>
    <cellStyle name="Percent 82" xfId="1031"/>
    <cellStyle name="Percent 83" xfId="1032"/>
    <cellStyle name="Percent 84" xfId="1033"/>
    <cellStyle name="Percent 85" xfId="1034"/>
    <cellStyle name="Percent 86" xfId="1035"/>
    <cellStyle name="Percent 87" xfId="1036"/>
    <cellStyle name="Percent 88" xfId="1037"/>
    <cellStyle name="Percent 89" xfId="1038"/>
    <cellStyle name="Percent 9" xfId="1039"/>
    <cellStyle name="Percent 90" xfId="1040"/>
    <cellStyle name="Percent 91" xfId="1041"/>
    <cellStyle name="Percent 92" xfId="1042"/>
    <cellStyle name="Percent 93" xfId="1043"/>
    <cellStyle name="Percent 94" xfId="1044"/>
    <cellStyle name="Percent 95" xfId="1045"/>
    <cellStyle name="Percent 96" xfId="1046"/>
    <cellStyle name="Percent 97" xfId="1047"/>
    <cellStyle name="Percent 98" xfId="1048"/>
    <cellStyle name="Percent 99" xfId="1049"/>
    <cellStyle name="Reset  - Style4" xfId="1050"/>
    <cellStyle name="S" xfId="1051"/>
    <cellStyle name="S by Region Pg 2" xfId="1052"/>
    <cellStyle name="SUBSC98" xfId="1053"/>
    <cellStyle name="Table  - Style5" xfId="1054"/>
    <cellStyle name="Title  - Style6" xfId="1055"/>
    <cellStyle name="Title 2" xfId="1056"/>
    <cellStyle name="Total 10" xfId="1058"/>
    <cellStyle name="Total 11" xfId="1059"/>
    <cellStyle name="Total 12" xfId="1057"/>
    <cellStyle name="Total 2" xfId="1060"/>
    <cellStyle name="Total 2 2" xfId="1061"/>
    <cellStyle name="Total 3" xfId="1062"/>
    <cellStyle name="Total 4" xfId="1063"/>
    <cellStyle name="Total 4 2" xfId="1064"/>
    <cellStyle name="Total 4 3" xfId="1065"/>
    <cellStyle name="Total 4 3 2" xfId="1066"/>
    <cellStyle name="Total 4 4" xfId="1067"/>
    <cellStyle name="Total 5" xfId="1068"/>
    <cellStyle name="Total 5 2" xfId="1069"/>
    <cellStyle name="Total 6" xfId="1070"/>
    <cellStyle name="Total 6 2" xfId="1071"/>
    <cellStyle name="Total 7" xfId="1072"/>
    <cellStyle name="Total 7 2" xfId="1073"/>
    <cellStyle name="Total 8" xfId="1074"/>
    <cellStyle name="Total 9" xfId="1075"/>
    <cellStyle name="TotCol - Style7" xfId="1076"/>
    <cellStyle name="TotRow - Style8" xfId="1077"/>
    <cellStyle name="Warning Text 2" xfId="1078"/>
    <cellStyle name="Обычный_Centr_0" xfId="1079"/>
  </cellStyles>
  <dxfs count="0"/>
  <tableStyles count="0" defaultTableStyle="TableStyleMedium9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U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U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U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$T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firstButton="1" fmlaLink="$T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fmlaLink="$U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U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U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209550</xdr:colOff>
          <xdr:row>18</xdr:row>
          <xdr:rowOff>104775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200025</xdr:colOff>
          <xdr:row>18</xdr:row>
          <xdr:rowOff>28575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82</xdr:row>
          <xdr:rowOff>114300</xdr:rowOff>
        </xdr:from>
        <xdr:to>
          <xdr:col>17</xdr:col>
          <xdr:colOff>209550</xdr:colOff>
          <xdr:row>84</xdr:row>
          <xdr:rowOff>104775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82</xdr:row>
          <xdr:rowOff>190500</xdr:rowOff>
        </xdr:from>
        <xdr:to>
          <xdr:col>10</xdr:col>
          <xdr:colOff>200025</xdr:colOff>
          <xdr:row>84</xdr:row>
          <xdr:rowOff>28575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148</xdr:row>
          <xdr:rowOff>114300</xdr:rowOff>
        </xdr:from>
        <xdr:to>
          <xdr:col>17</xdr:col>
          <xdr:colOff>209550</xdr:colOff>
          <xdr:row>150</xdr:row>
          <xdr:rowOff>104775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148</xdr:row>
          <xdr:rowOff>190500</xdr:rowOff>
        </xdr:from>
        <xdr:to>
          <xdr:col>10</xdr:col>
          <xdr:colOff>200025</xdr:colOff>
          <xdr:row>150</xdr:row>
          <xdr:rowOff>28575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285750</xdr:colOff>
          <xdr:row>18</xdr:row>
          <xdr:rowOff>123825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247650</xdr:colOff>
          <xdr:row>18</xdr:row>
          <xdr:rowOff>38100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77</xdr:row>
          <xdr:rowOff>114300</xdr:rowOff>
        </xdr:from>
        <xdr:to>
          <xdr:col>17</xdr:col>
          <xdr:colOff>285750</xdr:colOff>
          <xdr:row>79</xdr:row>
          <xdr:rowOff>123825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77</xdr:row>
          <xdr:rowOff>190500</xdr:rowOff>
        </xdr:from>
        <xdr:to>
          <xdr:col>10</xdr:col>
          <xdr:colOff>247650</xdr:colOff>
          <xdr:row>79</xdr:row>
          <xdr:rowOff>38100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238125</xdr:colOff>
          <xdr:row>18</xdr:row>
          <xdr:rowOff>123825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190500</xdr:colOff>
          <xdr:row>18</xdr:row>
          <xdr:rowOff>57150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89</xdr:row>
          <xdr:rowOff>114300</xdr:rowOff>
        </xdr:from>
        <xdr:to>
          <xdr:col>17</xdr:col>
          <xdr:colOff>238125</xdr:colOff>
          <xdr:row>91</xdr:row>
          <xdr:rowOff>123825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89</xdr:row>
          <xdr:rowOff>190500</xdr:rowOff>
        </xdr:from>
        <xdr:to>
          <xdr:col>10</xdr:col>
          <xdr:colOff>190500</xdr:colOff>
          <xdr:row>91</xdr:row>
          <xdr:rowOff>57150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114300</xdr:colOff>
          <xdr:row>18</xdr:row>
          <xdr:rowOff>133350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85725</xdr:colOff>
          <xdr:row>18</xdr:row>
          <xdr:rowOff>76200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561975</xdr:colOff>
          <xdr:row>18</xdr:row>
          <xdr:rowOff>152400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552450</xdr:colOff>
          <xdr:row>18</xdr:row>
          <xdr:rowOff>76200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16</xdr:col>
          <xdr:colOff>476250</xdr:colOff>
          <xdr:row>18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9</xdr:col>
          <xdr:colOff>485775</xdr:colOff>
          <xdr:row>18</xdr:row>
          <xdr:rowOff>85725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17</xdr:row>
          <xdr:rowOff>114300</xdr:rowOff>
        </xdr:from>
        <xdr:to>
          <xdr:col>16</xdr:col>
          <xdr:colOff>628650</xdr:colOff>
          <xdr:row>19</xdr:row>
          <xdr:rowOff>171450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190500</xdr:rowOff>
        </xdr:from>
        <xdr:to>
          <xdr:col>9</xdr:col>
          <xdr:colOff>590550</xdr:colOff>
          <xdr:row>19</xdr:row>
          <xdr:rowOff>95250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16</xdr:row>
          <xdr:rowOff>114300</xdr:rowOff>
        </xdr:from>
        <xdr:to>
          <xdr:col>17</xdr:col>
          <xdr:colOff>276225</xdr:colOff>
          <xdr:row>18</xdr:row>
          <xdr:rowOff>180975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16</xdr:row>
          <xdr:rowOff>190500</xdr:rowOff>
        </xdr:from>
        <xdr:to>
          <xdr:col>10</xdr:col>
          <xdr:colOff>28575</xdr:colOff>
          <xdr:row>18</xdr:row>
          <xdr:rowOff>104775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Staff\Shirley\2014\CIR%20Filing\OEB%20Bill%20Impact%20Table\2013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X206"/>
  <sheetViews>
    <sheetView view="pageBreakPreview" topLeftCell="A19" zoomScale="50" zoomScaleNormal="80" zoomScaleSheetLayoutView="50" zoomScalePageLayoutView="40" workbookViewId="0">
      <selection activeCell="B94" sqref="B94"/>
    </sheetView>
  </sheetViews>
  <sheetFormatPr defaultRowHeight="15" x14ac:dyDescent="0.25"/>
  <cols>
    <col min="1" max="1" width="1.85546875" customWidth="1"/>
    <col min="2" max="2" width="85.7109375" customWidth="1"/>
    <col min="3" max="3" width="1.42578125" customWidth="1"/>
    <col min="4" max="4" width="12.28515625" customWidth="1"/>
    <col min="5" max="5" width="1.7109375" customWidth="1"/>
    <col min="6" max="6" width="9.85546875" bestFit="1" customWidth="1"/>
    <col min="7" max="7" width="7.7109375" bestFit="1" customWidth="1"/>
    <col min="8" max="8" width="8.85546875" bestFit="1" customWidth="1"/>
    <col min="9" max="9" width="1.28515625" customWidth="1"/>
    <col min="10" max="10" width="9.85546875" bestFit="1" customWidth="1"/>
    <col min="11" max="11" width="7.7109375" bestFit="1" customWidth="1"/>
    <col min="12" max="12" width="8.85546875" bestFit="1" customWidth="1"/>
    <col min="13" max="13" width="0.85546875" customWidth="1"/>
    <col min="14" max="14" width="12.42578125" bestFit="1" customWidth="1"/>
    <col min="15" max="15" width="10" bestFit="1" customWidth="1"/>
    <col min="16" max="16" width="1.42578125" customWidth="1"/>
    <col min="17" max="17" width="9.85546875" bestFit="1" customWidth="1"/>
    <col min="18" max="18" width="7.7109375" bestFit="1" customWidth="1"/>
    <col min="19" max="19" width="8.85546875" bestFit="1" customWidth="1"/>
    <col min="20" max="20" width="2" bestFit="1" customWidth="1"/>
    <col min="21" max="21" width="9.28515625" bestFit="1" customWidth="1"/>
    <col min="22" max="22" width="10" bestFit="1" customWidth="1"/>
    <col min="23" max="23" width="1.28515625" customWidth="1"/>
    <col min="24" max="24" width="9.85546875" bestFit="1" customWidth="1"/>
    <col min="25" max="25" width="7.7109375" bestFit="1" customWidth="1"/>
    <col min="26" max="26" width="8.85546875" bestFit="1" customWidth="1"/>
    <col min="27" max="27" width="1.28515625" customWidth="1"/>
    <col min="28" max="28" width="9.28515625" bestFit="1" customWidth="1"/>
    <col min="29" max="29" width="10" bestFit="1" customWidth="1"/>
    <col min="30" max="30" width="0.85546875" customWidth="1"/>
    <col min="31" max="31" width="9.85546875" bestFit="1" customWidth="1"/>
    <col min="32" max="32" width="7.7109375" bestFit="1" customWidth="1"/>
    <col min="33" max="33" width="8.85546875" bestFit="1" customWidth="1"/>
    <col min="34" max="34" width="1.140625" customWidth="1"/>
    <col min="35" max="35" width="9.28515625" bestFit="1" customWidth="1"/>
    <col min="36" max="36" width="10" bestFit="1" customWidth="1"/>
    <col min="37" max="37" width="0.85546875" customWidth="1"/>
    <col min="38" max="38" width="9.85546875" bestFit="1" customWidth="1"/>
    <col min="39" max="39" width="7.7109375" bestFit="1" customWidth="1"/>
    <col min="40" max="40" width="8.85546875" bestFit="1" customWidth="1"/>
    <col min="41" max="41" width="1.42578125" customWidth="1"/>
    <col min="42" max="42" width="9.28515625" bestFit="1" customWidth="1"/>
    <col min="43" max="43" width="10" bestFit="1" customWidth="1"/>
    <col min="44" max="44" width="1.5703125" customWidth="1"/>
    <col min="45" max="45" width="9.85546875" bestFit="1" customWidth="1"/>
    <col min="46" max="46" width="7.7109375" bestFit="1" customWidth="1"/>
    <col min="47" max="47" width="8.85546875" bestFit="1" customWidth="1"/>
    <col min="48" max="48" width="1.7109375" customWidth="1"/>
    <col min="49" max="49" width="9.28515625" bestFit="1" customWidth="1"/>
    <col min="50" max="50" width="10" bestFit="1" customWidth="1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>
        <v>2</v>
      </c>
      <c r="U1">
        <v>3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118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T13">
        <v>2</v>
      </c>
    </row>
    <row r="14" spans="1:50" ht="15.75" x14ac:dyDescent="0.25">
      <c r="A14" s="1"/>
      <c r="B14" s="64" t="s">
        <v>32</v>
      </c>
      <c r="C14" s="1"/>
      <c r="D14" s="434" t="s">
        <v>54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30</v>
      </c>
      <c r="E16" s="61"/>
      <c r="F16" s="61"/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 t="s">
        <v>29</v>
      </c>
      <c r="E18" s="4"/>
      <c r="F18" s="60">
        <v>750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2"/>
      <c r="C21" s="1"/>
      <c r="D21" s="426" t="s">
        <v>26</v>
      </c>
      <c r="E21" s="58"/>
      <c r="F21" s="148" t="s">
        <v>25</v>
      </c>
      <c r="G21" s="148" t="s">
        <v>24</v>
      </c>
      <c r="H21" s="149" t="s">
        <v>23</v>
      </c>
      <c r="I21" s="32"/>
      <c r="J21" s="150" t="s">
        <v>25</v>
      </c>
      <c r="K21" s="151" t="s">
        <v>24</v>
      </c>
      <c r="L21" s="152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2"/>
      <c r="C22" s="1"/>
      <c r="D22" s="427"/>
      <c r="E22" s="58"/>
      <c r="F22" s="155" t="s">
        <v>20</v>
      </c>
      <c r="G22" s="155"/>
      <c r="H22" s="156" t="s">
        <v>20</v>
      </c>
      <c r="I22" s="32"/>
      <c r="J22" s="157" t="s">
        <v>20</v>
      </c>
      <c r="K22" s="158"/>
      <c r="L22" s="158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32.630000000000003</v>
      </c>
      <c r="G23" s="159">
        <v>1</v>
      </c>
      <c r="H23" s="160">
        <f t="shared" ref="H23" si="0">G23*F23</f>
        <v>32.630000000000003</v>
      </c>
      <c r="I23" s="32"/>
      <c r="J23" s="115">
        <v>37.46</v>
      </c>
      <c r="K23" s="161">
        <v>1</v>
      </c>
      <c r="L23" s="162">
        <f t="shared" ref="L23:L36" si="1">K23*J23</f>
        <v>37.46</v>
      </c>
      <c r="M23" s="32"/>
      <c r="N23" s="163">
        <f t="shared" ref="N23" si="2">L23-H23</f>
        <v>4.8299999999999983</v>
      </c>
      <c r="O23" s="164">
        <f>IF(OR(H23=0,L23=0),"",(N23/H23))</f>
        <v>0.1480232914495862</v>
      </c>
      <c r="P23" s="153"/>
      <c r="Q23" s="115">
        <v>42.14</v>
      </c>
      <c r="R23" s="161">
        <v>1</v>
      </c>
      <c r="S23" s="162">
        <f t="shared" ref="S23:S36" si="3">R23*Q23</f>
        <v>42.14</v>
      </c>
      <c r="T23" s="32"/>
      <c r="U23" s="163">
        <f>S23-L23</f>
        <v>4.68</v>
      </c>
      <c r="V23" s="164">
        <f>IF(OR(L23=0,S23=0),"",(U23/L23))</f>
        <v>0.12493326214628936</v>
      </c>
      <c r="W23" s="154"/>
      <c r="X23" s="115">
        <v>43.51</v>
      </c>
      <c r="Y23" s="161">
        <v>1</v>
      </c>
      <c r="Z23" s="162">
        <f t="shared" ref="Z23:Z36" si="4">Y23*X23</f>
        <v>43.51</v>
      </c>
      <c r="AA23" s="32"/>
      <c r="AB23" s="163">
        <f>Z23-S23</f>
        <v>1.3699999999999974</v>
      </c>
      <c r="AC23" s="164">
        <f>IF(OR(S23=0,Z23=0),"",(AB23/S23))</f>
        <v>3.2510678690080619E-2</v>
      </c>
      <c r="AD23" s="154"/>
      <c r="AE23" s="115">
        <v>44.58</v>
      </c>
      <c r="AF23" s="161">
        <v>1</v>
      </c>
      <c r="AG23" s="162">
        <f t="shared" ref="AG23:AG36" si="5">AF23*AE23</f>
        <v>44.58</v>
      </c>
      <c r="AH23" s="32"/>
      <c r="AI23" s="163">
        <f>AG23-Z23</f>
        <v>1.0700000000000003</v>
      </c>
      <c r="AJ23" s="164">
        <f>IF(OR(Z23=0,AG23=0),"",(AI23/Z23))</f>
        <v>2.4592047805102282E-2</v>
      </c>
      <c r="AK23" s="154"/>
      <c r="AL23" s="115">
        <v>46.47</v>
      </c>
      <c r="AM23" s="161">
        <v>1</v>
      </c>
      <c r="AN23" s="162">
        <f t="shared" ref="AN23:AN36" si="6">AM23*AL23</f>
        <v>46.47</v>
      </c>
      <c r="AO23" s="32"/>
      <c r="AP23" s="163">
        <f>AN23-AG23</f>
        <v>1.8900000000000006</v>
      </c>
      <c r="AQ23" s="164">
        <f>IF(OR(AG23=0,AN23=0),"",(AP23/AG23))</f>
        <v>4.2395693135935414E-2</v>
      </c>
      <c r="AR23" s="153"/>
      <c r="AS23" s="115">
        <v>48.3</v>
      </c>
      <c r="AT23" s="161">
        <v>1</v>
      </c>
      <c r="AU23" s="162">
        <f t="shared" ref="AU23:AU36" si="7">AT23*AS23</f>
        <v>48.3</v>
      </c>
      <c r="AV23" s="32"/>
      <c r="AW23" s="163">
        <f>AU23-AN23</f>
        <v>1.8299999999999983</v>
      </c>
      <c r="AX23" s="164">
        <f>IF(OR(AN23=0,AU23=0),"",(AW23/AN23))</f>
        <v>3.9380245319560969E-2</v>
      </c>
    </row>
    <row r="24" spans="1:50" s="95" customFormat="1" ht="30" x14ac:dyDescent="0.25">
      <c r="A24" s="1"/>
      <c r="B24" s="141" t="s">
        <v>103</v>
      </c>
      <c r="C24" s="43"/>
      <c r="D24" s="44" t="s">
        <v>41</v>
      </c>
      <c r="E24" s="43"/>
      <c r="F24" s="135"/>
      <c r="G24" s="165"/>
      <c r="H24" s="166"/>
      <c r="I24" s="43"/>
      <c r="J24" s="136"/>
      <c r="K24" s="167"/>
      <c r="L24" s="168"/>
      <c r="M24" s="43"/>
      <c r="N24" s="163"/>
      <c r="O24" s="164"/>
      <c r="P24" s="169"/>
      <c r="Q24" s="134">
        <v>0.09</v>
      </c>
      <c r="R24" s="170">
        <v>1</v>
      </c>
      <c r="S24" s="168">
        <f t="shared" si="3"/>
        <v>0.09</v>
      </c>
      <c r="T24" s="43"/>
      <c r="U24" s="163">
        <f t="shared" ref="U24:U34" si="8">S24-L24</f>
        <v>0.09</v>
      </c>
      <c r="V24" s="164" t="str">
        <f t="shared" ref="V24:V34" si="9">IF(OR(L24=0,S24=0),"",(U24/L24))</f>
        <v/>
      </c>
      <c r="W24" s="154"/>
      <c r="X24" s="134">
        <v>0.09</v>
      </c>
      <c r="Y24" s="170">
        <v>1</v>
      </c>
      <c r="Z24" s="168">
        <f t="shared" si="4"/>
        <v>0.09</v>
      </c>
      <c r="AA24" s="43"/>
      <c r="AB24" s="163">
        <f t="shared" ref="AB24:AB34" si="10">Z24-S24</f>
        <v>0</v>
      </c>
      <c r="AC24" s="164">
        <f t="shared" ref="AC24:AC34" si="11">IF(OR(S24=0,Z24=0),"",(AB24/S24))</f>
        <v>0</v>
      </c>
      <c r="AD24" s="154"/>
      <c r="AE24" s="134">
        <v>0.09</v>
      </c>
      <c r="AF24" s="170">
        <v>1</v>
      </c>
      <c r="AG24" s="168">
        <f t="shared" si="5"/>
        <v>0.09</v>
      </c>
      <c r="AH24" s="43"/>
      <c r="AI24" s="163">
        <f t="shared" ref="AI24:AI34" si="12">AG24-Z24</f>
        <v>0</v>
      </c>
      <c r="AJ24" s="164">
        <f t="shared" ref="AJ24:AJ34" si="13">IF(OR(Z24=0,AG24=0),"",(AI24/Z24))</f>
        <v>0</v>
      </c>
      <c r="AK24" s="154"/>
      <c r="AL24" s="134">
        <v>0.09</v>
      </c>
      <c r="AM24" s="170">
        <v>1</v>
      </c>
      <c r="AN24" s="168">
        <f t="shared" si="6"/>
        <v>0.09</v>
      </c>
      <c r="AO24" s="43"/>
      <c r="AP24" s="163">
        <f t="shared" ref="AP24:AP34" si="14">AN24-AG24</f>
        <v>0</v>
      </c>
      <c r="AQ24" s="164">
        <f t="shared" ref="AQ24:AQ34" si="15">IF(OR(AG24=0,AN24=0),"",(AP24/AG24))</f>
        <v>0</v>
      </c>
      <c r="AR24" s="169"/>
      <c r="AS24" s="134">
        <v>0.09</v>
      </c>
      <c r="AT24" s="170">
        <v>1</v>
      </c>
      <c r="AU24" s="168">
        <f t="shared" si="7"/>
        <v>0.09</v>
      </c>
      <c r="AV24" s="43"/>
      <c r="AW24" s="163">
        <f t="shared" ref="AW24:AW34" si="16">AU24-AN24</f>
        <v>0</v>
      </c>
      <c r="AX24" s="164">
        <f t="shared" ref="AX24:AX34" si="17">IF(OR(AN24=0,AU24=0),"",(AW24/AN24))</f>
        <v>0</v>
      </c>
    </row>
    <row r="25" spans="1:50" s="95" customFormat="1" ht="14.45" customHeight="1" x14ac:dyDescent="0.25">
      <c r="A25" s="1"/>
      <c r="B25" s="141" t="s">
        <v>112</v>
      </c>
      <c r="C25" s="43"/>
      <c r="D25" s="44" t="s">
        <v>41</v>
      </c>
      <c r="E25" s="43"/>
      <c r="F25" s="135"/>
      <c r="G25" s="165"/>
      <c r="H25" s="166"/>
      <c r="I25" s="43"/>
      <c r="J25" s="136"/>
      <c r="K25" s="167"/>
      <c r="L25" s="168"/>
      <c r="M25" s="43"/>
      <c r="N25" s="163"/>
      <c r="O25" s="164"/>
      <c r="P25" s="169"/>
      <c r="Q25" s="139">
        <v>0.9</v>
      </c>
      <c r="R25" s="170">
        <v>1</v>
      </c>
      <c r="S25" s="168">
        <f t="shared" si="3"/>
        <v>0.9</v>
      </c>
      <c r="T25" s="43"/>
      <c r="U25" s="163">
        <f t="shared" si="8"/>
        <v>0.9</v>
      </c>
      <c r="V25" s="164" t="str">
        <f t="shared" si="9"/>
        <v/>
      </c>
      <c r="W25" s="154"/>
      <c r="X25" s="134">
        <v>0.9</v>
      </c>
      <c r="Y25" s="170">
        <v>1</v>
      </c>
      <c r="Z25" s="168">
        <f t="shared" si="4"/>
        <v>0.9</v>
      </c>
      <c r="AA25" s="43"/>
      <c r="AB25" s="163">
        <f t="shared" si="10"/>
        <v>0</v>
      </c>
      <c r="AC25" s="164">
        <f t="shared" si="11"/>
        <v>0</v>
      </c>
      <c r="AD25" s="154"/>
      <c r="AE25" s="134">
        <v>0.9</v>
      </c>
      <c r="AF25" s="170">
        <v>1</v>
      </c>
      <c r="AG25" s="168">
        <f t="shared" si="5"/>
        <v>0.9</v>
      </c>
      <c r="AH25" s="43"/>
      <c r="AI25" s="163">
        <f t="shared" si="12"/>
        <v>0</v>
      </c>
      <c r="AJ25" s="164">
        <f t="shared" si="13"/>
        <v>0</v>
      </c>
      <c r="AK25" s="154"/>
      <c r="AL25" s="134">
        <v>0.9</v>
      </c>
      <c r="AM25" s="170">
        <v>1</v>
      </c>
      <c r="AN25" s="168">
        <f t="shared" si="6"/>
        <v>0.9</v>
      </c>
      <c r="AO25" s="43"/>
      <c r="AP25" s="163">
        <f t="shared" si="14"/>
        <v>0</v>
      </c>
      <c r="AQ25" s="164">
        <f t="shared" si="15"/>
        <v>0</v>
      </c>
      <c r="AR25" s="169"/>
      <c r="AS25" s="134">
        <v>0.9</v>
      </c>
      <c r="AT25" s="170">
        <v>1</v>
      </c>
      <c r="AU25" s="168">
        <f t="shared" si="7"/>
        <v>0.9</v>
      </c>
      <c r="AV25" s="43"/>
      <c r="AW25" s="163">
        <f t="shared" si="16"/>
        <v>0</v>
      </c>
      <c r="AX25" s="164">
        <f t="shared" si="17"/>
        <v>0</v>
      </c>
    </row>
    <row r="26" spans="1:50" s="95" customFormat="1" x14ac:dyDescent="0.25">
      <c r="A26" s="1"/>
      <c r="B26" s="141" t="s">
        <v>113</v>
      </c>
      <c r="C26" s="43"/>
      <c r="D26" s="44" t="s">
        <v>41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34">
        <v>0.28000000000000003</v>
      </c>
      <c r="R26" s="170">
        <v>1</v>
      </c>
      <c r="S26" s="168">
        <f t="shared" si="3"/>
        <v>0.28000000000000003</v>
      </c>
      <c r="T26" s="43"/>
      <c r="U26" s="163">
        <f t="shared" si="8"/>
        <v>0.28000000000000003</v>
      </c>
      <c r="V26" s="164" t="str">
        <f t="shared" si="9"/>
        <v/>
      </c>
      <c r="W26" s="154"/>
      <c r="X26" s="134">
        <v>0.28000000000000003</v>
      </c>
      <c r="Y26" s="170">
        <v>1</v>
      </c>
      <c r="Z26" s="168">
        <f t="shared" si="4"/>
        <v>0.28000000000000003</v>
      </c>
      <c r="AA26" s="43"/>
      <c r="AB26" s="163">
        <f t="shared" si="10"/>
        <v>0</v>
      </c>
      <c r="AC26" s="164">
        <f t="shared" si="11"/>
        <v>0</v>
      </c>
      <c r="AD26" s="154"/>
      <c r="AE26" s="134">
        <v>0.28000000000000003</v>
      </c>
      <c r="AF26" s="170">
        <v>1</v>
      </c>
      <c r="AG26" s="168">
        <f t="shared" si="5"/>
        <v>0.28000000000000003</v>
      </c>
      <c r="AH26" s="43"/>
      <c r="AI26" s="163">
        <f t="shared" si="12"/>
        <v>0</v>
      </c>
      <c r="AJ26" s="164">
        <f t="shared" si="13"/>
        <v>0</v>
      </c>
      <c r="AK26" s="154"/>
      <c r="AL26" s="134">
        <v>0.28000000000000003</v>
      </c>
      <c r="AM26" s="170">
        <v>1</v>
      </c>
      <c r="AN26" s="168">
        <f t="shared" si="6"/>
        <v>0.28000000000000003</v>
      </c>
      <c r="AO26" s="43"/>
      <c r="AP26" s="163">
        <f t="shared" si="14"/>
        <v>0</v>
      </c>
      <c r="AQ26" s="164">
        <f t="shared" si="15"/>
        <v>0</v>
      </c>
      <c r="AR26" s="169"/>
      <c r="AS26" s="134">
        <v>0.28000000000000003</v>
      </c>
      <c r="AT26" s="170">
        <v>1</v>
      </c>
      <c r="AU26" s="168">
        <f t="shared" si="7"/>
        <v>0.28000000000000003</v>
      </c>
      <c r="AV26" s="43"/>
      <c r="AW26" s="163">
        <f t="shared" si="16"/>
        <v>0</v>
      </c>
      <c r="AX26" s="164">
        <f t="shared" si="17"/>
        <v>0</v>
      </c>
    </row>
    <row r="27" spans="1:50" s="95" customFormat="1" x14ac:dyDescent="0.25">
      <c r="A27" s="1"/>
      <c r="B27" s="141" t="s">
        <v>104</v>
      </c>
      <c r="C27" s="43"/>
      <c r="D27" s="44" t="s">
        <v>41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34">
        <v>-0.02</v>
      </c>
      <c r="R27" s="170">
        <v>1</v>
      </c>
      <c r="S27" s="168">
        <f t="shared" si="3"/>
        <v>-0.02</v>
      </c>
      <c r="T27" s="43"/>
      <c r="U27" s="163">
        <f t="shared" si="8"/>
        <v>-0.02</v>
      </c>
      <c r="V27" s="164" t="str">
        <f t="shared" si="9"/>
        <v/>
      </c>
      <c r="W27" s="154"/>
      <c r="X27" s="134">
        <v>-0.02</v>
      </c>
      <c r="Y27" s="170">
        <v>1</v>
      </c>
      <c r="Z27" s="168">
        <f t="shared" si="4"/>
        <v>-0.02</v>
      </c>
      <c r="AA27" s="43"/>
      <c r="AB27" s="163">
        <f t="shared" si="10"/>
        <v>0</v>
      </c>
      <c r="AC27" s="164">
        <f t="shared" si="11"/>
        <v>0</v>
      </c>
      <c r="AD27" s="154"/>
      <c r="AE27" s="134">
        <v>-0.02</v>
      </c>
      <c r="AF27" s="170">
        <v>1</v>
      </c>
      <c r="AG27" s="168">
        <f t="shared" si="5"/>
        <v>-0.02</v>
      </c>
      <c r="AH27" s="43"/>
      <c r="AI27" s="163">
        <f t="shared" si="12"/>
        <v>0</v>
      </c>
      <c r="AJ27" s="164">
        <f t="shared" si="13"/>
        <v>0</v>
      </c>
      <c r="AK27" s="154"/>
      <c r="AL27" s="134">
        <v>-0.02</v>
      </c>
      <c r="AM27" s="170">
        <v>1</v>
      </c>
      <c r="AN27" s="168">
        <f t="shared" si="6"/>
        <v>-0.02</v>
      </c>
      <c r="AO27" s="43"/>
      <c r="AP27" s="163">
        <f t="shared" si="14"/>
        <v>0</v>
      </c>
      <c r="AQ27" s="164">
        <f t="shared" si="15"/>
        <v>0</v>
      </c>
      <c r="AR27" s="169"/>
      <c r="AS27" s="134">
        <v>-0.02</v>
      </c>
      <c r="AT27" s="170">
        <v>1</v>
      </c>
      <c r="AU27" s="168">
        <f t="shared" si="7"/>
        <v>-0.02</v>
      </c>
      <c r="AV27" s="43"/>
      <c r="AW27" s="163">
        <f t="shared" si="16"/>
        <v>0</v>
      </c>
      <c r="AX27" s="164">
        <f t="shared" si="17"/>
        <v>0</v>
      </c>
    </row>
    <row r="28" spans="1:50" s="95" customFormat="1" ht="30" x14ac:dyDescent="0.25">
      <c r="A28" s="1"/>
      <c r="B28" s="141" t="s">
        <v>105</v>
      </c>
      <c r="C28" s="43"/>
      <c r="D28" s="44" t="s">
        <v>41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34">
        <v>-0.75</v>
      </c>
      <c r="R28" s="161">
        <v>1</v>
      </c>
      <c r="S28" s="168">
        <f t="shared" si="3"/>
        <v>-0.75</v>
      </c>
      <c r="T28" s="43"/>
      <c r="U28" s="163">
        <f t="shared" si="8"/>
        <v>-0.75</v>
      </c>
      <c r="V28" s="164" t="str">
        <f t="shared" si="9"/>
        <v/>
      </c>
      <c r="W28" s="154"/>
      <c r="X28" s="134">
        <v>-0.75</v>
      </c>
      <c r="Y28" s="161">
        <v>1</v>
      </c>
      <c r="Z28" s="168">
        <f t="shared" si="4"/>
        <v>-0.75</v>
      </c>
      <c r="AA28" s="43"/>
      <c r="AB28" s="163">
        <f t="shared" si="10"/>
        <v>0</v>
      </c>
      <c r="AC28" s="164">
        <f t="shared" si="11"/>
        <v>0</v>
      </c>
      <c r="AD28" s="154"/>
      <c r="AE28" s="134">
        <v>-0.75</v>
      </c>
      <c r="AF28" s="161">
        <v>1</v>
      </c>
      <c r="AG28" s="168">
        <f t="shared" si="5"/>
        <v>-0.75</v>
      </c>
      <c r="AH28" s="43"/>
      <c r="AI28" s="163">
        <f t="shared" si="12"/>
        <v>0</v>
      </c>
      <c r="AJ28" s="164">
        <f t="shared" si="13"/>
        <v>0</v>
      </c>
      <c r="AK28" s="154"/>
      <c r="AL28" s="134">
        <v>-0.75</v>
      </c>
      <c r="AM28" s="161">
        <v>1</v>
      </c>
      <c r="AN28" s="168">
        <f t="shared" si="6"/>
        <v>-0.75</v>
      </c>
      <c r="AO28" s="43"/>
      <c r="AP28" s="163">
        <f t="shared" si="14"/>
        <v>0</v>
      </c>
      <c r="AQ28" s="164">
        <f t="shared" si="15"/>
        <v>0</v>
      </c>
      <c r="AR28" s="169"/>
      <c r="AS28" s="134">
        <v>-0.75</v>
      </c>
      <c r="AT28" s="161">
        <v>1</v>
      </c>
      <c r="AU28" s="168">
        <f t="shared" si="7"/>
        <v>-0.75</v>
      </c>
      <c r="AV28" s="43"/>
      <c r="AW28" s="163">
        <f t="shared" si="16"/>
        <v>0</v>
      </c>
      <c r="AX28" s="164">
        <f t="shared" si="17"/>
        <v>0</v>
      </c>
    </row>
    <row r="29" spans="1:50" s="95" customFormat="1" ht="30" x14ac:dyDescent="0.25">
      <c r="A29" s="1"/>
      <c r="B29" s="141" t="s">
        <v>115</v>
      </c>
      <c r="C29" s="43"/>
      <c r="D29" s="44" t="s">
        <v>41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34">
        <v>-0.12</v>
      </c>
      <c r="R29" s="161">
        <v>1</v>
      </c>
      <c r="S29" s="168">
        <f t="shared" si="3"/>
        <v>-0.12</v>
      </c>
      <c r="T29" s="43"/>
      <c r="U29" s="163">
        <f t="shared" si="8"/>
        <v>-0.12</v>
      </c>
      <c r="V29" s="164" t="str">
        <f t="shared" si="9"/>
        <v/>
      </c>
      <c r="W29" s="154"/>
      <c r="X29" s="134">
        <v>-0.12</v>
      </c>
      <c r="Y29" s="161">
        <v>1</v>
      </c>
      <c r="Z29" s="168">
        <f t="shared" si="4"/>
        <v>-0.12</v>
      </c>
      <c r="AA29" s="43"/>
      <c r="AB29" s="163">
        <f t="shared" si="10"/>
        <v>0</v>
      </c>
      <c r="AC29" s="164">
        <f t="shared" si="11"/>
        <v>0</v>
      </c>
      <c r="AD29" s="154"/>
      <c r="AE29" s="134">
        <v>-0.12</v>
      </c>
      <c r="AF29" s="161">
        <v>1</v>
      </c>
      <c r="AG29" s="168">
        <f t="shared" si="5"/>
        <v>-0.12</v>
      </c>
      <c r="AH29" s="43"/>
      <c r="AI29" s="163">
        <f t="shared" si="12"/>
        <v>0</v>
      </c>
      <c r="AJ29" s="164">
        <f t="shared" si="13"/>
        <v>0</v>
      </c>
      <c r="AK29" s="154"/>
      <c r="AL29" s="134">
        <v>-0.12</v>
      </c>
      <c r="AM29" s="161">
        <v>1</v>
      </c>
      <c r="AN29" s="168">
        <f t="shared" si="6"/>
        <v>-0.12</v>
      </c>
      <c r="AO29" s="43"/>
      <c r="AP29" s="163">
        <f t="shared" si="14"/>
        <v>0</v>
      </c>
      <c r="AQ29" s="164">
        <f t="shared" si="15"/>
        <v>0</v>
      </c>
      <c r="AR29" s="169"/>
      <c r="AS29" s="134">
        <v>-0.12</v>
      </c>
      <c r="AT29" s="161">
        <v>1</v>
      </c>
      <c r="AU29" s="168">
        <f t="shared" si="7"/>
        <v>-0.12</v>
      </c>
      <c r="AV29" s="43"/>
      <c r="AW29" s="163">
        <f t="shared" si="16"/>
        <v>0</v>
      </c>
      <c r="AX29" s="164">
        <f t="shared" si="17"/>
        <v>0</v>
      </c>
    </row>
    <row r="30" spans="1:50" s="95" customFormat="1" x14ac:dyDescent="0.25">
      <c r="A30" s="1"/>
      <c r="B30" s="141" t="s">
        <v>106</v>
      </c>
      <c r="C30" s="43"/>
      <c r="D30" s="44" t="s">
        <v>41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34">
        <v>-0.01</v>
      </c>
      <c r="R30" s="161">
        <v>1</v>
      </c>
      <c r="S30" s="168">
        <f t="shared" si="3"/>
        <v>-0.01</v>
      </c>
      <c r="T30" s="43"/>
      <c r="U30" s="163">
        <f t="shared" si="8"/>
        <v>-0.01</v>
      </c>
      <c r="V30" s="164" t="str">
        <f t="shared" si="9"/>
        <v/>
      </c>
      <c r="W30" s="154"/>
      <c r="X30" s="134">
        <v>-0.01</v>
      </c>
      <c r="Y30" s="161">
        <v>1</v>
      </c>
      <c r="Z30" s="168">
        <f t="shared" si="4"/>
        <v>-0.01</v>
      </c>
      <c r="AA30" s="43"/>
      <c r="AB30" s="163">
        <f t="shared" si="10"/>
        <v>0</v>
      </c>
      <c r="AC30" s="164">
        <f t="shared" si="11"/>
        <v>0</v>
      </c>
      <c r="AD30" s="154"/>
      <c r="AE30" s="134">
        <v>-0.01</v>
      </c>
      <c r="AF30" s="161">
        <v>1</v>
      </c>
      <c r="AG30" s="168">
        <f t="shared" si="5"/>
        <v>-0.01</v>
      </c>
      <c r="AH30" s="43"/>
      <c r="AI30" s="163">
        <f t="shared" si="12"/>
        <v>0</v>
      </c>
      <c r="AJ30" s="164">
        <f t="shared" si="13"/>
        <v>0</v>
      </c>
      <c r="AK30" s="154"/>
      <c r="AL30" s="134">
        <v>-0.01</v>
      </c>
      <c r="AM30" s="161">
        <v>1</v>
      </c>
      <c r="AN30" s="168">
        <f t="shared" si="6"/>
        <v>-0.01</v>
      </c>
      <c r="AO30" s="43"/>
      <c r="AP30" s="163">
        <f t="shared" si="14"/>
        <v>0</v>
      </c>
      <c r="AQ30" s="164">
        <f t="shared" si="15"/>
        <v>0</v>
      </c>
      <c r="AR30" s="169"/>
      <c r="AS30" s="134">
        <v>-0.01</v>
      </c>
      <c r="AT30" s="161">
        <v>1</v>
      </c>
      <c r="AU30" s="168">
        <f t="shared" si="7"/>
        <v>-0.01</v>
      </c>
      <c r="AV30" s="43"/>
      <c r="AW30" s="163">
        <f t="shared" si="16"/>
        <v>0</v>
      </c>
      <c r="AX30" s="164">
        <f t="shared" si="17"/>
        <v>0</v>
      </c>
    </row>
    <row r="31" spans="1:50" s="95" customFormat="1" ht="30" x14ac:dyDescent="0.25">
      <c r="A31" s="1"/>
      <c r="B31" s="141" t="s">
        <v>107</v>
      </c>
      <c r="C31" s="43"/>
      <c r="D31" s="44" t="s">
        <v>41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34">
        <v>-0.02</v>
      </c>
      <c r="R31" s="170">
        <v>1</v>
      </c>
      <c r="S31" s="168">
        <f t="shared" si="3"/>
        <v>-0.02</v>
      </c>
      <c r="T31" s="43"/>
      <c r="U31" s="163">
        <f t="shared" si="8"/>
        <v>-0.02</v>
      </c>
      <c r="V31" s="164" t="str">
        <f t="shared" si="9"/>
        <v/>
      </c>
      <c r="W31" s="154"/>
      <c r="X31" s="134">
        <v>-0.02</v>
      </c>
      <c r="Y31" s="170">
        <v>1</v>
      </c>
      <c r="Z31" s="168">
        <f t="shared" si="4"/>
        <v>-0.02</v>
      </c>
      <c r="AA31" s="43"/>
      <c r="AB31" s="163">
        <f t="shared" si="10"/>
        <v>0</v>
      </c>
      <c r="AC31" s="164">
        <f t="shared" si="11"/>
        <v>0</v>
      </c>
      <c r="AD31" s="154"/>
      <c r="AE31" s="134">
        <v>-0.02</v>
      </c>
      <c r="AF31" s="170">
        <v>1</v>
      </c>
      <c r="AG31" s="168">
        <f t="shared" si="5"/>
        <v>-0.02</v>
      </c>
      <c r="AH31" s="43"/>
      <c r="AI31" s="163">
        <f t="shared" si="12"/>
        <v>0</v>
      </c>
      <c r="AJ31" s="164">
        <f t="shared" si="13"/>
        <v>0</v>
      </c>
      <c r="AK31" s="154"/>
      <c r="AL31" s="134">
        <v>-0.02</v>
      </c>
      <c r="AM31" s="170">
        <v>1</v>
      </c>
      <c r="AN31" s="168">
        <f t="shared" si="6"/>
        <v>-0.02</v>
      </c>
      <c r="AO31" s="43"/>
      <c r="AP31" s="163">
        <f t="shared" si="14"/>
        <v>0</v>
      </c>
      <c r="AQ31" s="164">
        <f t="shared" si="15"/>
        <v>0</v>
      </c>
      <c r="AR31" s="169"/>
      <c r="AS31" s="134">
        <v>-0.02</v>
      </c>
      <c r="AT31" s="170">
        <v>1</v>
      </c>
      <c r="AU31" s="168">
        <f t="shared" si="7"/>
        <v>-0.02</v>
      </c>
      <c r="AV31" s="43"/>
      <c r="AW31" s="163">
        <f t="shared" si="16"/>
        <v>0</v>
      </c>
      <c r="AX31" s="164">
        <f t="shared" si="17"/>
        <v>0</v>
      </c>
    </row>
    <row r="32" spans="1:50" s="95" customFormat="1" ht="30" x14ac:dyDescent="0.25">
      <c r="A32" s="1"/>
      <c r="B32" s="141" t="s">
        <v>108</v>
      </c>
      <c r="C32" s="43"/>
      <c r="D32" s="44" t="s">
        <v>41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34">
        <v>-0.63</v>
      </c>
      <c r="R32" s="170">
        <v>1</v>
      </c>
      <c r="S32" s="168">
        <f t="shared" si="3"/>
        <v>-0.63</v>
      </c>
      <c r="T32" s="43"/>
      <c r="U32" s="163">
        <f t="shared" si="8"/>
        <v>-0.63</v>
      </c>
      <c r="V32" s="164" t="str">
        <f t="shared" si="9"/>
        <v/>
      </c>
      <c r="W32" s="154"/>
      <c r="X32" s="134">
        <v>-0.63</v>
      </c>
      <c r="Y32" s="170">
        <v>1</v>
      </c>
      <c r="Z32" s="168">
        <f t="shared" si="4"/>
        <v>-0.63</v>
      </c>
      <c r="AA32" s="43"/>
      <c r="AB32" s="163">
        <f t="shared" si="10"/>
        <v>0</v>
      </c>
      <c r="AC32" s="164">
        <f t="shared" si="11"/>
        <v>0</v>
      </c>
      <c r="AD32" s="154"/>
      <c r="AE32" s="134">
        <v>-0.63</v>
      </c>
      <c r="AF32" s="170">
        <v>1</v>
      </c>
      <c r="AG32" s="168">
        <f t="shared" si="5"/>
        <v>-0.63</v>
      </c>
      <c r="AH32" s="43"/>
      <c r="AI32" s="163">
        <f t="shared" si="12"/>
        <v>0</v>
      </c>
      <c r="AJ32" s="164">
        <f t="shared" si="13"/>
        <v>0</v>
      </c>
      <c r="AK32" s="154"/>
      <c r="AL32" s="134">
        <v>-0.63</v>
      </c>
      <c r="AM32" s="170">
        <v>1</v>
      </c>
      <c r="AN32" s="168">
        <f t="shared" si="6"/>
        <v>-0.63</v>
      </c>
      <c r="AO32" s="43"/>
      <c r="AP32" s="163">
        <f t="shared" si="14"/>
        <v>0</v>
      </c>
      <c r="AQ32" s="164">
        <f t="shared" si="15"/>
        <v>0</v>
      </c>
      <c r="AR32" s="169"/>
      <c r="AS32" s="134">
        <v>-0.63</v>
      </c>
      <c r="AT32" s="170">
        <v>1</v>
      </c>
      <c r="AU32" s="168">
        <f t="shared" si="7"/>
        <v>-0.63</v>
      </c>
      <c r="AV32" s="43"/>
      <c r="AW32" s="163">
        <f t="shared" si="16"/>
        <v>0</v>
      </c>
      <c r="AX32" s="164">
        <f t="shared" si="17"/>
        <v>0</v>
      </c>
    </row>
    <row r="33" spans="1:50" s="95" customFormat="1" x14ac:dyDescent="0.25">
      <c r="A33" s="1"/>
      <c r="B33" s="141" t="s">
        <v>109</v>
      </c>
      <c r="C33" s="43"/>
      <c r="D33" s="44" t="s">
        <v>41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34">
        <v>-0.02</v>
      </c>
      <c r="R33" s="170">
        <v>1</v>
      </c>
      <c r="S33" s="168">
        <f t="shared" si="3"/>
        <v>-0.02</v>
      </c>
      <c r="T33" s="43"/>
      <c r="U33" s="163">
        <f t="shared" si="8"/>
        <v>-0.02</v>
      </c>
      <c r="V33" s="164" t="str">
        <f t="shared" si="9"/>
        <v/>
      </c>
      <c r="W33" s="154"/>
      <c r="X33" s="134">
        <v>-0.02</v>
      </c>
      <c r="Y33" s="170">
        <v>1</v>
      </c>
      <c r="Z33" s="168">
        <f t="shared" si="4"/>
        <v>-0.02</v>
      </c>
      <c r="AA33" s="43"/>
      <c r="AB33" s="163">
        <f t="shared" si="10"/>
        <v>0</v>
      </c>
      <c r="AC33" s="164">
        <f t="shared" si="11"/>
        <v>0</v>
      </c>
      <c r="AD33" s="154"/>
      <c r="AE33" s="134">
        <v>-0.02</v>
      </c>
      <c r="AF33" s="170">
        <v>1</v>
      </c>
      <c r="AG33" s="168">
        <f t="shared" si="5"/>
        <v>-0.02</v>
      </c>
      <c r="AH33" s="43"/>
      <c r="AI33" s="163">
        <f t="shared" si="12"/>
        <v>0</v>
      </c>
      <c r="AJ33" s="164">
        <f t="shared" si="13"/>
        <v>0</v>
      </c>
      <c r="AK33" s="154"/>
      <c r="AL33" s="134">
        <v>-0.02</v>
      </c>
      <c r="AM33" s="170">
        <v>1</v>
      </c>
      <c r="AN33" s="168">
        <f t="shared" si="6"/>
        <v>-0.02</v>
      </c>
      <c r="AO33" s="43"/>
      <c r="AP33" s="163">
        <f t="shared" si="14"/>
        <v>0</v>
      </c>
      <c r="AQ33" s="164">
        <f t="shared" si="15"/>
        <v>0</v>
      </c>
      <c r="AR33" s="169"/>
      <c r="AS33" s="134">
        <v>-0.02</v>
      </c>
      <c r="AT33" s="170">
        <v>1</v>
      </c>
      <c r="AU33" s="168">
        <f t="shared" si="7"/>
        <v>-0.02</v>
      </c>
      <c r="AV33" s="43"/>
      <c r="AW33" s="163">
        <f t="shared" si="16"/>
        <v>0</v>
      </c>
      <c r="AX33" s="164">
        <f t="shared" si="17"/>
        <v>0</v>
      </c>
    </row>
    <row r="34" spans="1:50" s="95" customFormat="1" x14ac:dyDescent="0.25">
      <c r="A34" s="1"/>
      <c r="B34" s="141" t="s">
        <v>110</v>
      </c>
      <c r="C34" s="43"/>
      <c r="D34" s="44" t="s">
        <v>41</v>
      </c>
      <c r="E34" s="43"/>
      <c r="F34" s="135"/>
      <c r="G34" s="165"/>
      <c r="H34" s="166"/>
      <c r="I34" s="43"/>
      <c r="J34" s="136"/>
      <c r="K34" s="167"/>
      <c r="L34" s="168"/>
      <c r="M34" s="43"/>
      <c r="N34" s="163"/>
      <c r="O34" s="164"/>
      <c r="P34" s="169"/>
      <c r="Q34" s="134">
        <v>-0.45</v>
      </c>
      <c r="R34" s="170">
        <v>1</v>
      </c>
      <c r="S34" s="168">
        <f t="shared" si="3"/>
        <v>-0.45</v>
      </c>
      <c r="T34" s="43"/>
      <c r="U34" s="163">
        <f t="shared" si="8"/>
        <v>-0.45</v>
      </c>
      <c r="V34" s="164" t="str">
        <f t="shared" si="9"/>
        <v/>
      </c>
      <c r="W34" s="154"/>
      <c r="X34" s="134">
        <v>-0.45</v>
      </c>
      <c r="Y34" s="170">
        <v>1</v>
      </c>
      <c r="Z34" s="168">
        <f t="shared" si="4"/>
        <v>-0.45</v>
      </c>
      <c r="AA34" s="43"/>
      <c r="AB34" s="163">
        <f t="shared" si="10"/>
        <v>0</v>
      </c>
      <c r="AC34" s="164">
        <f t="shared" si="11"/>
        <v>0</v>
      </c>
      <c r="AD34" s="154"/>
      <c r="AE34" s="134">
        <v>-0.45</v>
      </c>
      <c r="AF34" s="170">
        <v>1</v>
      </c>
      <c r="AG34" s="168">
        <f t="shared" si="5"/>
        <v>-0.45</v>
      </c>
      <c r="AH34" s="43"/>
      <c r="AI34" s="163">
        <f t="shared" si="12"/>
        <v>0</v>
      </c>
      <c r="AJ34" s="164">
        <f t="shared" si="13"/>
        <v>0</v>
      </c>
      <c r="AK34" s="154"/>
      <c r="AL34" s="134">
        <v>-0.45</v>
      </c>
      <c r="AM34" s="170">
        <v>1</v>
      </c>
      <c r="AN34" s="168">
        <f t="shared" si="6"/>
        <v>-0.45</v>
      </c>
      <c r="AO34" s="43"/>
      <c r="AP34" s="163">
        <f t="shared" si="14"/>
        <v>0</v>
      </c>
      <c r="AQ34" s="164">
        <f t="shared" si="15"/>
        <v>0</v>
      </c>
      <c r="AR34" s="169"/>
      <c r="AS34" s="134">
        <v>-0.45</v>
      </c>
      <c r="AT34" s="170">
        <v>1</v>
      </c>
      <c r="AU34" s="168">
        <f t="shared" si="7"/>
        <v>-0.45</v>
      </c>
      <c r="AV34" s="43"/>
      <c r="AW34" s="163">
        <f t="shared" si="16"/>
        <v>0</v>
      </c>
      <c r="AX34" s="164">
        <f t="shared" si="17"/>
        <v>0</v>
      </c>
    </row>
    <row r="35" spans="1:50" s="138" customFormat="1" x14ac:dyDescent="0.25">
      <c r="A35" s="1"/>
      <c r="B35" s="141" t="s">
        <v>117</v>
      </c>
      <c r="C35" s="43"/>
      <c r="D35" s="44" t="s">
        <v>41</v>
      </c>
      <c r="E35" s="43"/>
      <c r="F35" s="135"/>
      <c r="G35" s="165"/>
      <c r="H35" s="166"/>
      <c r="I35" s="43"/>
      <c r="J35" s="136"/>
      <c r="K35" s="167"/>
      <c r="L35" s="168"/>
      <c r="M35" s="43"/>
      <c r="N35" s="163"/>
      <c r="O35" s="164"/>
      <c r="P35" s="169"/>
      <c r="Q35" s="134">
        <v>-0.08</v>
      </c>
      <c r="R35" s="170">
        <v>1</v>
      </c>
      <c r="S35" s="168">
        <f t="shared" ref="S35" si="18">R35*Q35</f>
        <v>-0.08</v>
      </c>
      <c r="T35" s="43"/>
      <c r="U35" s="163">
        <f t="shared" ref="U35" si="19">S35-L35</f>
        <v>-0.08</v>
      </c>
      <c r="V35" s="164" t="str">
        <f t="shared" ref="V35" si="20">IF(OR(L35=0,S35=0),"",(U35/L35))</f>
        <v/>
      </c>
      <c r="W35" s="154"/>
      <c r="X35" s="134">
        <v>-0.08</v>
      </c>
      <c r="Y35" s="170">
        <v>1</v>
      </c>
      <c r="Z35" s="168">
        <f t="shared" ref="Z35" si="21">Y35*X35</f>
        <v>-0.08</v>
      </c>
      <c r="AA35" s="43"/>
      <c r="AB35" s="163">
        <f t="shared" ref="AB35" si="22">Z35-S35</f>
        <v>0</v>
      </c>
      <c r="AC35" s="164">
        <f t="shared" ref="AC35" si="23">IF(OR(S35=0,Z35=0),"",(AB35/S35))</f>
        <v>0</v>
      </c>
      <c r="AD35" s="154"/>
      <c r="AE35" s="134">
        <v>-0.08</v>
      </c>
      <c r="AF35" s="170">
        <v>1</v>
      </c>
      <c r="AG35" s="168">
        <f t="shared" ref="AG35" si="24">AF35*AE35</f>
        <v>-0.08</v>
      </c>
      <c r="AH35" s="43"/>
      <c r="AI35" s="163">
        <f t="shared" ref="AI35" si="25">AG35-Z35</f>
        <v>0</v>
      </c>
      <c r="AJ35" s="164">
        <f t="shared" ref="AJ35" si="26">IF(OR(Z35=0,AG35=0),"",(AI35/Z35))</f>
        <v>0</v>
      </c>
      <c r="AK35" s="154"/>
      <c r="AL35" s="134">
        <v>-0.08</v>
      </c>
      <c r="AM35" s="170">
        <v>1</v>
      </c>
      <c r="AN35" s="168">
        <f t="shared" ref="AN35" si="27">AM35*AL35</f>
        <v>-0.08</v>
      </c>
      <c r="AO35" s="43"/>
      <c r="AP35" s="163">
        <f t="shared" ref="AP35" si="28">AN35-AG35</f>
        <v>0</v>
      </c>
      <c r="AQ35" s="164">
        <f t="shared" ref="AQ35" si="29">IF(OR(AG35=0,AN35=0),"",(AP35/AG35))</f>
        <v>0</v>
      </c>
      <c r="AR35" s="169"/>
      <c r="AS35" s="134">
        <v>-0.08</v>
      </c>
      <c r="AT35" s="170">
        <v>1</v>
      </c>
      <c r="AU35" s="168">
        <f t="shared" ref="AU35" si="30">AT35*AS35</f>
        <v>-0.08</v>
      </c>
      <c r="AV35" s="43"/>
      <c r="AW35" s="163">
        <f t="shared" ref="AW35" si="31">AU35-AN35</f>
        <v>0</v>
      </c>
      <c r="AX35" s="164">
        <f t="shared" ref="AX35" si="32">IF(OR(AN35=0,AU35=0),"",(AW35/AN35))</f>
        <v>0</v>
      </c>
    </row>
    <row r="36" spans="1:50" s="95" customFormat="1" x14ac:dyDescent="0.25">
      <c r="A36" s="1"/>
      <c r="B36" s="142" t="s">
        <v>73</v>
      </c>
      <c r="C36" s="32"/>
      <c r="D36" s="44" t="s">
        <v>41</v>
      </c>
      <c r="E36" s="43"/>
      <c r="F36" s="75">
        <v>0.28000000000000003</v>
      </c>
      <c r="G36" s="159">
        <v>1</v>
      </c>
      <c r="H36" s="160">
        <f t="shared" ref="H36" si="33">G36*F36</f>
        <v>0.28000000000000003</v>
      </c>
      <c r="I36" s="32"/>
      <c r="J36" s="115">
        <v>0.28000000000000003</v>
      </c>
      <c r="K36" s="161">
        <v>1</v>
      </c>
      <c r="L36" s="162">
        <f t="shared" si="1"/>
        <v>0.28000000000000003</v>
      </c>
      <c r="M36" s="32"/>
      <c r="N36" s="163">
        <f t="shared" ref="N36" si="34">L36-H36</f>
        <v>0</v>
      </c>
      <c r="O36" s="164">
        <f>IF(OR(H36=0,L36=0),"",(N36/H36))</f>
        <v>0</v>
      </c>
      <c r="P36" s="153"/>
      <c r="Q36" s="115"/>
      <c r="R36" s="161">
        <v>1</v>
      </c>
      <c r="S36" s="162">
        <f t="shared" si="3"/>
        <v>0</v>
      </c>
      <c r="T36" s="32"/>
      <c r="U36" s="163">
        <f t="shared" ref="U36:U45" si="35">S36-L36</f>
        <v>-0.28000000000000003</v>
      </c>
      <c r="V36" s="164" t="str">
        <f t="shared" ref="V36:V45" si="36">IF(OR(L36=0,S36=0),"",(U36/L36))</f>
        <v/>
      </c>
      <c r="W36" s="154"/>
      <c r="X36" s="115"/>
      <c r="Y36" s="161">
        <v>1</v>
      </c>
      <c r="Z36" s="162">
        <f t="shared" si="4"/>
        <v>0</v>
      </c>
      <c r="AA36" s="32"/>
      <c r="AB36" s="163">
        <f t="shared" ref="AB36:AB45" si="37">Z36-S36</f>
        <v>0</v>
      </c>
      <c r="AC36" s="164" t="str">
        <f t="shared" ref="AC36:AC45" si="38">IF(OR(S36=0,Z36=0),"",(AB36/S36))</f>
        <v/>
      </c>
      <c r="AD36" s="154"/>
      <c r="AE36" s="115"/>
      <c r="AF36" s="161">
        <v>1</v>
      </c>
      <c r="AG36" s="162">
        <f t="shared" si="5"/>
        <v>0</v>
      </c>
      <c r="AH36" s="32"/>
      <c r="AI36" s="163">
        <f t="shared" ref="AI36:AI45" si="39">AG36-Z36</f>
        <v>0</v>
      </c>
      <c r="AJ36" s="164" t="str">
        <f t="shared" ref="AJ36:AJ45" si="40">IF(OR(Z36=0,AG36=0),"",(AI36/Z36))</f>
        <v/>
      </c>
      <c r="AK36" s="154"/>
      <c r="AL36" s="115"/>
      <c r="AM36" s="161">
        <v>1</v>
      </c>
      <c r="AN36" s="162">
        <f t="shared" si="6"/>
        <v>0</v>
      </c>
      <c r="AO36" s="32"/>
      <c r="AP36" s="163">
        <f t="shared" ref="AP36:AP45" si="41">AN36-AG36</f>
        <v>0</v>
      </c>
      <c r="AQ36" s="164" t="str">
        <f t="shared" ref="AQ36:AQ45" si="42">IF(OR(AG36=0,AN36=0),"",(AP36/AG36))</f>
        <v/>
      </c>
      <c r="AR36" s="153"/>
      <c r="AS36" s="115"/>
      <c r="AT36" s="161">
        <v>1</v>
      </c>
      <c r="AU36" s="162">
        <f t="shared" si="7"/>
        <v>0</v>
      </c>
      <c r="AV36" s="32"/>
      <c r="AW36" s="163">
        <f t="shared" ref="AW36:AW45" si="43">AU36-AN36</f>
        <v>0</v>
      </c>
      <c r="AX36" s="164" t="str">
        <f t="shared" ref="AX36:AX45" si="44">IF(OR(AN36=0,AU36=0),"",(AW36/AN36))</f>
        <v/>
      </c>
    </row>
    <row r="37" spans="1:50" s="95" customFormat="1" ht="30" x14ac:dyDescent="0.25">
      <c r="A37" s="1"/>
      <c r="B37" s="142" t="s">
        <v>74</v>
      </c>
      <c r="C37" s="32"/>
      <c r="D37" s="44" t="s">
        <v>41</v>
      </c>
      <c r="E37" s="43"/>
      <c r="F37" s="75">
        <v>-0.48</v>
      </c>
      <c r="G37" s="159">
        <v>1</v>
      </c>
      <c r="H37" s="160">
        <f t="shared" ref="H37:H43" si="45">G37*F37</f>
        <v>-0.48</v>
      </c>
      <c r="I37" s="32"/>
      <c r="J37" s="115"/>
      <c r="K37" s="170">
        <v>1</v>
      </c>
      <c r="L37" s="162">
        <f>K37*J37</f>
        <v>0</v>
      </c>
      <c r="M37" s="32"/>
      <c r="N37" s="163">
        <f>L37-H37</f>
        <v>0.48</v>
      </c>
      <c r="O37" s="164" t="str">
        <f>IF(OR(H37=0,L37=0),"",(N37/H37))</f>
        <v/>
      </c>
      <c r="P37" s="153"/>
      <c r="Q37" s="134"/>
      <c r="R37" s="170">
        <v>1</v>
      </c>
      <c r="S37" s="162">
        <f>R37*Q37</f>
        <v>0</v>
      </c>
      <c r="T37" s="32"/>
      <c r="U37" s="163">
        <f t="shared" si="35"/>
        <v>0</v>
      </c>
      <c r="V37" s="164" t="str">
        <f t="shared" si="36"/>
        <v/>
      </c>
      <c r="W37" s="154"/>
      <c r="X37" s="134"/>
      <c r="Y37" s="170">
        <v>1</v>
      </c>
      <c r="Z37" s="162">
        <f>Y37*X37</f>
        <v>0</v>
      </c>
      <c r="AA37" s="32"/>
      <c r="AB37" s="163">
        <f t="shared" si="37"/>
        <v>0</v>
      </c>
      <c r="AC37" s="164" t="str">
        <f t="shared" si="38"/>
        <v/>
      </c>
      <c r="AD37" s="154"/>
      <c r="AE37" s="134"/>
      <c r="AF37" s="170">
        <v>1</v>
      </c>
      <c r="AG37" s="162">
        <f>AF37*AE37</f>
        <v>0</v>
      </c>
      <c r="AH37" s="32"/>
      <c r="AI37" s="163">
        <f t="shared" si="39"/>
        <v>0</v>
      </c>
      <c r="AJ37" s="164" t="str">
        <f t="shared" si="40"/>
        <v/>
      </c>
      <c r="AK37" s="154"/>
      <c r="AL37" s="134"/>
      <c r="AM37" s="170">
        <v>1</v>
      </c>
      <c r="AN37" s="162">
        <f>AM37*AL37</f>
        <v>0</v>
      </c>
      <c r="AO37" s="32"/>
      <c r="AP37" s="163">
        <f t="shared" si="41"/>
        <v>0</v>
      </c>
      <c r="AQ37" s="164" t="str">
        <f t="shared" si="42"/>
        <v/>
      </c>
      <c r="AR37" s="153"/>
      <c r="AS37" s="134"/>
      <c r="AT37" s="170">
        <v>1</v>
      </c>
      <c r="AU37" s="162">
        <f>AT37*AS37</f>
        <v>0</v>
      </c>
      <c r="AV37" s="32"/>
      <c r="AW37" s="163">
        <f t="shared" si="43"/>
        <v>0</v>
      </c>
      <c r="AX37" s="164" t="str">
        <f t="shared" si="44"/>
        <v/>
      </c>
    </row>
    <row r="38" spans="1:50" s="95" customFormat="1" ht="14.45" customHeight="1" x14ac:dyDescent="0.25">
      <c r="A38" s="1"/>
      <c r="B38" s="234" t="s">
        <v>75</v>
      </c>
      <c r="C38" s="32"/>
      <c r="D38" s="44" t="s">
        <v>41</v>
      </c>
      <c r="E38" s="43"/>
      <c r="F38" s="75">
        <v>-1.48</v>
      </c>
      <c r="G38" s="159">
        <v>1</v>
      </c>
      <c r="H38" s="160">
        <f t="shared" si="45"/>
        <v>-1.48</v>
      </c>
      <c r="I38" s="32"/>
      <c r="J38" s="115"/>
      <c r="K38" s="170">
        <v>1</v>
      </c>
      <c r="L38" s="162">
        <f t="shared" ref="L38:L41" si="46">K38*J38</f>
        <v>0</v>
      </c>
      <c r="M38" s="32"/>
      <c r="N38" s="163">
        <f t="shared" ref="N38:N41" si="47">L38-H38</f>
        <v>1.48</v>
      </c>
      <c r="O38" s="164" t="str">
        <f t="shared" ref="O38:O41" si="48">IF(OR(H38=0,L38=0),"",(N38/H38))</f>
        <v/>
      </c>
      <c r="P38" s="153"/>
      <c r="Q38" s="134"/>
      <c r="R38" s="170">
        <v>1</v>
      </c>
      <c r="S38" s="162">
        <f t="shared" ref="S38:S41" si="49">R38*Q38</f>
        <v>0</v>
      </c>
      <c r="T38" s="32"/>
      <c r="U38" s="163">
        <f t="shared" si="35"/>
        <v>0</v>
      </c>
      <c r="V38" s="164" t="str">
        <f t="shared" si="36"/>
        <v/>
      </c>
      <c r="W38" s="154"/>
      <c r="X38" s="134"/>
      <c r="Y38" s="170">
        <v>1</v>
      </c>
      <c r="Z38" s="162">
        <f t="shared" ref="Z38:Z41" si="50">Y38*X38</f>
        <v>0</v>
      </c>
      <c r="AA38" s="32"/>
      <c r="AB38" s="163">
        <f t="shared" si="37"/>
        <v>0</v>
      </c>
      <c r="AC38" s="164" t="str">
        <f t="shared" si="38"/>
        <v/>
      </c>
      <c r="AD38" s="154"/>
      <c r="AE38" s="134"/>
      <c r="AF38" s="170">
        <v>1</v>
      </c>
      <c r="AG38" s="162">
        <f t="shared" ref="AG38:AG41" si="51">AF38*AE38</f>
        <v>0</v>
      </c>
      <c r="AH38" s="32"/>
      <c r="AI38" s="163">
        <f t="shared" si="39"/>
        <v>0</v>
      </c>
      <c r="AJ38" s="164" t="str">
        <f t="shared" si="40"/>
        <v/>
      </c>
      <c r="AK38" s="154"/>
      <c r="AL38" s="134"/>
      <c r="AM38" s="170">
        <v>1</v>
      </c>
      <c r="AN38" s="162">
        <f t="shared" ref="AN38:AN41" si="52">AM38*AL38</f>
        <v>0</v>
      </c>
      <c r="AO38" s="32"/>
      <c r="AP38" s="163">
        <f t="shared" si="41"/>
        <v>0</v>
      </c>
      <c r="AQ38" s="164" t="str">
        <f t="shared" si="42"/>
        <v/>
      </c>
      <c r="AR38" s="153"/>
      <c r="AS38" s="134"/>
      <c r="AT38" s="170">
        <v>1</v>
      </c>
      <c r="AU38" s="162">
        <f t="shared" ref="AU38:AU41" si="53">AT38*AS38</f>
        <v>0</v>
      </c>
      <c r="AV38" s="32"/>
      <c r="AW38" s="163">
        <f t="shared" si="43"/>
        <v>0</v>
      </c>
      <c r="AX38" s="164" t="str">
        <f t="shared" si="44"/>
        <v/>
      </c>
    </row>
    <row r="39" spans="1:50" s="95" customFormat="1" ht="30" x14ac:dyDescent="0.25">
      <c r="A39" s="1"/>
      <c r="B39" s="142" t="s">
        <v>76</v>
      </c>
      <c r="C39" s="32"/>
      <c r="D39" s="44" t="s">
        <v>41</v>
      </c>
      <c r="E39" s="43"/>
      <c r="F39" s="75">
        <v>0.1</v>
      </c>
      <c r="G39" s="159">
        <v>1</v>
      </c>
      <c r="H39" s="160">
        <f t="shared" si="45"/>
        <v>0.1</v>
      </c>
      <c r="I39" s="32"/>
      <c r="J39" s="115">
        <v>0.1</v>
      </c>
      <c r="K39" s="170">
        <v>1</v>
      </c>
      <c r="L39" s="162">
        <f t="shared" si="46"/>
        <v>0.1</v>
      </c>
      <c r="M39" s="32"/>
      <c r="N39" s="163">
        <f t="shared" si="47"/>
        <v>0</v>
      </c>
      <c r="O39" s="164">
        <f t="shared" si="48"/>
        <v>0</v>
      </c>
      <c r="P39" s="153"/>
      <c r="Q39" s="134"/>
      <c r="R39" s="170">
        <v>1</v>
      </c>
      <c r="S39" s="162">
        <f t="shared" si="49"/>
        <v>0</v>
      </c>
      <c r="T39" s="32"/>
      <c r="U39" s="163">
        <f t="shared" si="35"/>
        <v>-0.1</v>
      </c>
      <c r="V39" s="164" t="str">
        <f t="shared" si="36"/>
        <v/>
      </c>
      <c r="W39" s="154"/>
      <c r="X39" s="134"/>
      <c r="Y39" s="170">
        <v>1</v>
      </c>
      <c r="Z39" s="162">
        <f t="shared" si="50"/>
        <v>0</v>
      </c>
      <c r="AA39" s="32"/>
      <c r="AB39" s="163">
        <f t="shared" si="37"/>
        <v>0</v>
      </c>
      <c r="AC39" s="164" t="str">
        <f t="shared" si="38"/>
        <v/>
      </c>
      <c r="AD39" s="154"/>
      <c r="AE39" s="134"/>
      <c r="AF39" s="170">
        <v>1</v>
      </c>
      <c r="AG39" s="162">
        <f t="shared" si="51"/>
        <v>0</v>
      </c>
      <c r="AH39" s="32"/>
      <c r="AI39" s="163">
        <f t="shared" si="39"/>
        <v>0</v>
      </c>
      <c r="AJ39" s="164" t="str">
        <f t="shared" si="40"/>
        <v/>
      </c>
      <c r="AK39" s="154"/>
      <c r="AL39" s="134"/>
      <c r="AM39" s="170">
        <v>1</v>
      </c>
      <c r="AN39" s="162">
        <f t="shared" si="52"/>
        <v>0</v>
      </c>
      <c r="AO39" s="32"/>
      <c r="AP39" s="163">
        <f t="shared" si="41"/>
        <v>0</v>
      </c>
      <c r="AQ39" s="164" t="str">
        <f t="shared" si="42"/>
        <v/>
      </c>
      <c r="AR39" s="153"/>
      <c r="AS39" s="134"/>
      <c r="AT39" s="170">
        <v>1</v>
      </c>
      <c r="AU39" s="162">
        <f t="shared" si="53"/>
        <v>0</v>
      </c>
      <c r="AV39" s="32"/>
      <c r="AW39" s="163">
        <f t="shared" si="43"/>
        <v>0</v>
      </c>
      <c r="AX39" s="164" t="str">
        <f t="shared" si="44"/>
        <v/>
      </c>
    </row>
    <row r="40" spans="1:50" s="95" customFormat="1" ht="30" x14ac:dyDescent="0.25">
      <c r="A40" s="1"/>
      <c r="B40" s="142" t="s">
        <v>77</v>
      </c>
      <c r="C40" s="32"/>
      <c r="D40" s="44" t="s">
        <v>41</v>
      </c>
      <c r="E40" s="43"/>
      <c r="F40" s="75">
        <v>0.03</v>
      </c>
      <c r="G40" s="159">
        <v>1</v>
      </c>
      <c r="H40" s="160">
        <f t="shared" si="45"/>
        <v>0.03</v>
      </c>
      <c r="I40" s="32"/>
      <c r="J40" s="115">
        <v>0.03</v>
      </c>
      <c r="K40" s="170">
        <v>1</v>
      </c>
      <c r="L40" s="162">
        <f t="shared" si="46"/>
        <v>0.03</v>
      </c>
      <c r="M40" s="32"/>
      <c r="N40" s="163">
        <f t="shared" si="47"/>
        <v>0</v>
      </c>
      <c r="O40" s="164">
        <f t="shared" si="48"/>
        <v>0</v>
      </c>
      <c r="P40" s="153"/>
      <c r="Q40" s="134"/>
      <c r="R40" s="170">
        <v>1</v>
      </c>
      <c r="S40" s="162">
        <f t="shared" si="49"/>
        <v>0</v>
      </c>
      <c r="T40" s="32"/>
      <c r="U40" s="163">
        <f t="shared" si="35"/>
        <v>-0.03</v>
      </c>
      <c r="V40" s="164" t="str">
        <f t="shared" si="36"/>
        <v/>
      </c>
      <c r="W40" s="154"/>
      <c r="X40" s="134"/>
      <c r="Y40" s="170">
        <v>1</v>
      </c>
      <c r="Z40" s="162">
        <f t="shared" si="50"/>
        <v>0</v>
      </c>
      <c r="AA40" s="32"/>
      <c r="AB40" s="163">
        <f t="shared" si="37"/>
        <v>0</v>
      </c>
      <c r="AC40" s="164" t="str">
        <f t="shared" si="38"/>
        <v/>
      </c>
      <c r="AD40" s="154"/>
      <c r="AE40" s="134"/>
      <c r="AF40" s="170">
        <v>1</v>
      </c>
      <c r="AG40" s="162">
        <f t="shared" si="51"/>
        <v>0</v>
      </c>
      <c r="AH40" s="32"/>
      <c r="AI40" s="163">
        <f t="shared" si="39"/>
        <v>0</v>
      </c>
      <c r="AJ40" s="164" t="str">
        <f t="shared" si="40"/>
        <v/>
      </c>
      <c r="AK40" s="154"/>
      <c r="AL40" s="134"/>
      <c r="AM40" s="170">
        <v>1</v>
      </c>
      <c r="AN40" s="162">
        <f t="shared" si="52"/>
        <v>0</v>
      </c>
      <c r="AO40" s="32"/>
      <c r="AP40" s="163">
        <f t="shared" si="41"/>
        <v>0</v>
      </c>
      <c r="AQ40" s="164" t="str">
        <f t="shared" si="42"/>
        <v/>
      </c>
      <c r="AR40" s="153"/>
      <c r="AS40" s="134"/>
      <c r="AT40" s="170">
        <v>1</v>
      </c>
      <c r="AU40" s="162">
        <f t="shared" si="53"/>
        <v>0</v>
      </c>
      <c r="AV40" s="32"/>
      <c r="AW40" s="163">
        <f t="shared" si="43"/>
        <v>0</v>
      </c>
      <c r="AX40" s="164" t="str">
        <f t="shared" si="44"/>
        <v/>
      </c>
    </row>
    <row r="41" spans="1:50" s="95" customFormat="1" x14ac:dyDescent="0.25">
      <c r="A41" s="1"/>
      <c r="B41" s="142" t="s">
        <v>78</v>
      </c>
      <c r="C41" s="32"/>
      <c r="D41" s="44" t="s">
        <v>41</v>
      </c>
      <c r="E41" s="43"/>
      <c r="F41" s="75">
        <v>0.46</v>
      </c>
      <c r="G41" s="159">
        <v>1</v>
      </c>
      <c r="H41" s="160">
        <f t="shared" si="45"/>
        <v>0.46</v>
      </c>
      <c r="I41" s="32"/>
      <c r="J41" s="115">
        <v>0.46</v>
      </c>
      <c r="K41" s="170">
        <v>1</v>
      </c>
      <c r="L41" s="162">
        <f t="shared" si="46"/>
        <v>0.46</v>
      </c>
      <c r="M41" s="32"/>
      <c r="N41" s="163">
        <f t="shared" si="47"/>
        <v>0</v>
      </c>
      <c r="O41" s="164">
        <f t="shared" si="48"/>
        <v>0</v>
      </c>
      <c r="P41" s="153"/>
      <c r="Q41" s="134"/>
      <c r="R41" s="170">
        <v>1</v>
      </c>
      <c r="S41" s="162">
        <f t="shared" si="49"/>
        <v>0</v>
      </c>
      <c r="T41" s="32"/>
      <c r="U41" s="163">
        <f t="shared" si="35"/>
        <v>-0.46</v>
      </c>
      <c r="V41" s="164" t="str">
        <f t="shared" si="36"/>
        <v/>
      </c>
      <c r="W41" s="154"/>
      <c r="X41" s="134"/>
      <c r="Y41" s="170">
        <v>1</v>
      </c>
      <c r="Z41" s="162">
        <f t="shared" si="50"/>
        <v>0</v>
      </c>
      <c r="AA41" s="32"/>
      <c r="AB41" s="163">
        <f t="shared" si="37"/>
        <v>0</v>
      </c>
      <c r="AC41" s="164" t="str">
        <f t="shared" si="38"/>
        <v/>
      </c>
      <c r="AD41" s="154"/>
      <c r="AE41" s="134"/>
      <c r="AF41" s="170">
        <v>1</v>
      </c>
      <c r="AG41" s="162">
        <f t="shared" si="51"/>
        <v>0</v>
      </c>
      <c r="AH41" s="32"/>
      <c r="AI41" s="163">
        <f t="shared" si="39"/>
        <v>0</v>
      </c>
      <c r="AJ41" s="164" t="str">
        <f t="shared" si="40"/>
        <v/>
      </c>
      <c r="AK41" s="154"/>
      <c r="AL41" s="134"/>
      <c r="AM41" s="170">
        <v>1</v>
      </c>
      <c r="AN41" s="162">
        <f t="shared" si="52"/>
        <v>0</v>
      </c>
      <c r="AO41" s="32"/>
      <c r="AP41" s="163">
        <f t="shared" si="41"/>
        <v>0</v>
      </c>
      <c r="AQ41" s="164" t="str">
        <f t="shared" si="42"/>
        <v/>
      </c>
      <c r="AR41" s="153"/>
      <c r="AS41" s="134"/>
      <c r="AT41" s="170">
        <v>1</v>
      </c>
      <c r="AU41" s="162">
        <f t="shared" si="53"/>
        <v>0</v>
      </c>
      <c r="AV41" s="32"/>
      <c r="AW41" s="163">
        <f t="shared" si="43"/>
        <v>0</v>
      </c>
      <c r="AX41" s="164" t="str">
        <f t="shared" si="44"/>
        <v/>
      </c>
    </row>
    <row r="42" spans="1:50" s="99" customFormat="1" x14ac:dyDescent="0.25">
      <c r="A42" s="54"/>
      <c r="B42" s="143" t="s">
        <v>79</v>
      </c>
      <c r="C42" s="43"/>
      <c r="D42" s="44" t="s">
        <v>41</v>
      </c>
      <c r="E42" s="43"/>
      <c r="F42" s="75">
        <v>0.88</v>
      </c>
      <c r="G42" s="159">
        <v>1</v>
      </c>
      <c r="H42" s="160">
        <f t="shared" si="45"/>
        <v>0.88</v>
      </c>
      <c r="I42" s="43"/>
      <c r="J42" s="115">
        <v>0.88</v>
      </c>
      <c r="K42" s="161">
        <v>1</v>
      </c>
      <c r="L42" s="171">
        <f>K42*J42</f>
        <v>0.88</v>
      </c>
      <c r="M42" s="43"/>
      <c r="N42" s="172">
        <f>L42-H42</f>
        <v>0</v>
      </c>
      <c r="O42" s="173">
        <f t="shared" ref="O42:O43" si="54">IF(OR(H42=0,L42=0),"",(N42/H42))</f>
        <v>0</v>
      </c>
      <c r="P42" s="169"/>
      <c r="Q42" s="115"/>
      <c r="R42" s="161">
        <v>1</v>
      </c>
      <c r="S42" s="171">
        <f>R42*Q42</f>
        <v>0</v>
      </c>
      <c r="T42" s="43"/>
      <c r="U42" s="163">
        <f t="shared" si="35"/>
        <v>-0.88</v>
      </c>
      <c r="V42" s="164" t="str">
        <f t="shared" si="36"/>
        <v/>
      </c>
      <c r="W42" s="154"/>
      <c r="X42" s="115"/>
      <c r="Y42" s="161">
        <v>1</v>
      </c>
      <c r="Z42" s="171">
        <f>Y42*X42</f>
        <v>0</v>
      </c>
      <c r="AA42" s="43"/>
      <c r="AB42" s="163">
        <f t="shared" si="37"/>
        <v>0</v>
      </c>
      <c r="AC42" s="164" t="str">
        <f t="shared" si="38"/>
        <v/>
      </c>
      <c r="AD42" s="154"/>
      <c r="AE42" s="115"/>
      <c r="AF42" s="161">
        <v>1</v>
      </c>
      <c r="AG42" s="171">
        <f>AF42*AE42</f>
        <v>0</v>
      </c>
      <c r="AH42" s="43"/>
      <c r="AI42" s="163">
        <f t="shared" si="39"/>
        <v>0</v>
      </c>
      <c r="AJ42" s="164" t="str">
        <f t="shared" si="40"/>
        <v/>
      </c>
      <c r="AK42" s="154"/>
      <c r="AL42" s="115"/>
      <c r="AM42" s="161">
        <v>1</v>
      </c>
      <c r="AN42" s="171">
        <f>AM42*AL42</f>
        <v>0</v>
      </c>
      <c r="AO42" s="43"/>
      <c r="AP42" s="163">
        <f t="shared" si="41"/>
        <v>0</v>
      </c>
      <c r="AQ42" s="164" t="str">
        <f t="shared" si="42"/>
        <v/>
      </c>
      <c r="AR42" s="169"/>
      <c r="AS42" s="115"/>
      <c r="AT42" s="161">
        <v>1</v>
      </c>
      <c r="AU42" s="171">
        <f>AT42*AS42</f>
        <v>0</v>
      </c>
      <c r="AV42" s="43"/>
      <c r="AW42" s="163">
        <f t="shared" si="43"/>
        <v>0</v>
      </c>
      <c r="AX42" s="164" t="str">
        <f t="shared" si="44"/>
        <v/>
      </c>
    </row>
    <row r="43" spans="1:50" s="99" customFormat="1" x14ac:dyDescent="0.25">
      <c r="A43" s="54"/>
      <c r="B43" s="143" t="s">
        <v>80</v>
      </c>
      <c r="C43" s="43"/>
      <c r="D43" s="44" t="s">
        <v>41</v>
      </c>
      <c r="E43" s="43"/>
      <c r="F43" s="75">
        <v>0.28000000000000003</v>
      </c>
      <c r="G43" s="159">
        <v>1</v>
      </c>
      <c r="H43" s="160">
        <f t="shared" si="45"/>
        <v>0.28000000000000003</v>
      </c>
      <c r="I43" s="43"/>
      <c r="J43" s="115">
        <v>0.28000000000000003</v>
      </c>
      <c r="K43" s="161">
        <v>1</v>
      </c>
      <c r="L43" s="171">
        <f>K43*J43</f>
        <v>0.28000000000000003</v>
      </c>
      <c r="M43" s="43"/>
      <c r="N43" s="172">
        <f>L43-H43</f>
        <v>0</v>
      </c>
      <c r="O43" s="173">
        <f t="shared" si="54"/>
        <v>0</v>
      </c>
      <c r="P43" s="169"/>
      <c r="Q43" s="115"/>
      <c r="R43" s="161">
        <v>1</v>
      </c>
      <c r="S43" s="171">
        <f>R43*Q43</f>
        <v>0</v>
      </c>
      <c r="T43" s="43"/>
      <c r="U43" s="163">
        <f t="shared" si="35"/>
        <v>-0.28000000000000003</v>
      </c>
      <c r="V43" s="164" t="str">
        <f t="shared" si="36"/>
        <v/>
      </c>
      <c r="W43" s="154"/>
      <c r="X43" s="115"/>
      <c r="Y43" s="161">
        <v>1</v>
      </c>
      <c r="Z43" s="171">
        <f>Y43*X43</f>
        <v>0</v>
      </c>
      <c r="AA43" s="43"/>
      <c r="AB43" s="163">
        <f t="shared" si="37"/>
        <v>0</v>
      </c>
      <c r="AC43" s="164" t="str">
        <f t="shared" si="38"/>
        <v/>
      </c>
      <c r="AD43" s="154"/>
      <c r="AE43" s="115"/>
      <c r="AF43" s="161">
        <v>1</v>
      </c>
      <c r="AG43" s="171">
        <f>AF43*AE43</f>
        <v>0</v>
      </c>
      <c r="AH43" s="43"/>
      <c r="AI43" s="163">
        <f t="shared" si="39"/>
        <v>0</v>
      </c>
      <c r="AJ43" s="164" t="str">
        <f t="shared" si="40"/>
        <v/>
      </c>
      <c r="AK43" s="154"/>
      <c r="AL43" s="115"/>
      <c r="AM43" s="161">
        <v>1</v>
      </c>
      <c r="AN43" s="171">
        <f>AM43*AL43</f>
        <v>0</v>
      </c>
      <c r="AO43" s="43"/>
      <c r="AP43" s="163">
        <f t="shared" si="41"/>
        <v>0</v>
      </c>
      <c r="AQ43" s="164" t="str">
        <f t="shared" si="42"/>
        <v/>
      </c>
      <c r="AR43" s="169"/>
      <c r="AS43" s="115"/>
      <c r="AT43" s="161">
        <v>1</v>
      </c>
      <c r="AU43" s="171">
        <f>AT43*AS43</f>
        <v>0</v>
      </c>
      <c r="AV43" s="43"/>
      <c r="AW43" s="163">
        <f t="shared" si="43"/>
        <v>0</v>
      </c>
      <c r="AX43" s="164" t="str">
        <f t="shared" si="44"/>
        <v/>
      </c>
    </row>
    <row r="44" spans="1:50" x14ac:dyDescent="0.25">
      <c r="A44" s="1"/>
      <c r="B44" s="46" t="s">
        <v>19</v>
      </c>
      <c r="C44" s="32"/>
      <c r="D44" s="44" t="s">
        <v>7</v>
      </c>
      <c r="E44" s="43"/>
      <c r="F44" s="76">
        <v>1.0630000000000001E-2</v>
      </c>
      <c r="G44" s="165">
        <f>F18</f>
        <v>750</v>
      </c>
      <c r="H44" s="160">
        <f t="shared" ref="H44:H45" si="55">G44*F44</f>
        <v>7.9725000000000001</v>
      </c>
      <c r="I44" s="32"/>
      <c r="J44" s="116">
        <v>5.5199999999999997E-3</v>
      </c>
      <c r="K44" s="174">
        <f>+F18</f>
        <v>750</v>
      </c>
      <c r="L44" s="162">
        <f t="shared" ref="L44:L45" si="56">K44*J44</f>
        <v>4.1399999999999997</v>
      </c>
      <c r="M44" s="32"/>
      <c r="N44" s="163">
        <f t="shared" ref="N44:N64" si="57">L44-H44</f>
        <v>-3.8325000000000005</v>
      </c>
      <c r="O44" s="164">
        <f>IF(OR(H44=0,L44=0),"",(N44/H44))</f>
        <v>-0.4807149576669803</v>
      </c>
      <c r="P44" s="153"/>
      <c r="Q44" s="116"/>
      <c r="R44" s="174">
        <f>+F18</f>
        <v>750</v>
      </c>
      <c r="S44" s="162">
        <f t="shared" ref="S44:S45" si="58">R44*Q44</f>
        <v>0</v>
      </c>
      <c r="T44" s="32"/>
      <c r="U44" s="163">
        <f t="shared" si="35"/>
        <v>-4.1399999999999997</v>
      </c>
      <c r="V44" s="164" t="str">
        <f t="shared" si="36"/>
        <v/>
      </c>
      <c r="W44" s="154"/>
      <c r="X44" s="116"/>
      <c r="Y44" s="174">
        <f>+F18</f>
        <v>750</v>
      </c>
      <c r="Z44" s="162">
        <f t="shared" ref="Z44:Z45" si="59">Y44*X44</f>
        <v>0</v>
      </c>
      <c r="AA44" s="32"/>
      <c r="AB44" s="163">
        <f t="shared" si="37"/>
        <v>0</v>
      </c>
      <c r="AC44" s="164" t="str">
        <f t="shared" si="38"/>
        <v/>
      </c>
      <c r="AD44" s="154"/>
      <c r="AE44" s="116"/>
      <c r="AF44" s="174">
        <f>+F18</f>
        <v>750</v>
      </c>
      <c r="AG44" s="162">
        <f t="shared" ref="AG44:AG45" si="60">AF44*AE44</f>
        <v>0</v>
      </c>
      <c r="AH44" s="32"/>
      <c r="AI44" s="163">
        <f t="shared" si="39"/>
        <v>0</v>
      </c>
      <c r="AJ44" s="164" t="str">
        <f t="shared" si="40"/>
        <v/>
      </c>
      <c r="AK44" s="154"/>
      <c r="AL44" s="116"/>
      <c r="AM44" s="174">
        <f>+F18</f>
        <v>750</v>
      </c>
      <c r="AN44" s="162">
        <f t="shared" ref="AN44:AN45" si="61">AM44*AL44</f>
        <v>0</v>
      </c>
      <c r="AO44" s="32"/>
      <c r="AP44" s="163">
        <f t="shared" si="41"/>
        <v>0</v>
      </c>
      <c r="AQ44" s="164" t="str">
        <f t="shared" si="42"/>
        <v/>
      </c>
      <c r="AR44" s="153"/>
      <c r="AS44" s="116"/>
      <c r="AT44" s="174">
        <f>+F18</f>
        <v>750</v>
      </c>
      <c r="AU44" s="162">
        <f t="shared" ref="AU44:AU45" si="62">AT44*AS44</f>
        <v>0</v>
      </c>
      <c r="AV44" s="32"/>
      <c r="AW44" s="163">
        <f t="shared" si="43"/>
        <v>0</v>
      </c>
      <c r="AX44" s="164" t="str">
        <f t="shared" si="44"/>
        <v/>
      </c>
    </row>
    <row r="45" spans="1:50" ht="30" x14ac:dyDescent="0.25">
      <c r="A45" s="1"/>
      <c r="B45" s="140" t="s">
        <v>81</v>
      </c>
      <c r="C45" s="32"/>
      <c r="D45" s="44" t="s">
        <v>7</v>
      </c>
      <c r="E45" s="43"/>
      <c r="F45" s="76">
        <v>4.0999999999999999E-4</v>
      </c>
      <c r="G45" s="165">
        <f>+F18</f>
        <v>750</v>
      </c>
      <c r="H45" s="160">
        <f t="shared" si="55"/>
        <v>0.3075</v>
      </c>
      <c r="I45" s="32"/>
      <c r="J45" s="116"/>
      <c r="K45" s="174">
        <f>+F18</f>
        <v>750</v>
      </c>
      <c r="L45" s="162">
        <f t="shared" si="56"/>
        <v>0</v>
      </c>
      <c r="M45" s="32"/>
      <c r="N45" s="163">
        <f t="shared" si="57"/>
        <v>-0.3075</v>
      </c>
      <c r="O45" s="164" t="str">
        <f t="shared" ref="O45" si="63">IF(OR(H45=0,L45=0),"",(N45/H45))</f>
        <v/>
      </c>
      <c r="P45" s="153"/>
      <c r="Q45" s="116"/>
      <c r="R45" s="174">
        <f>+F18</f>
        <v>750</v>
      </c>
      <c r="S45" s="162">
        <f t="shared" si="58"/>
        <v>0</v>
      </c>
      <c r="T45" s="32"/>
      <c r="U45" s="163">
        <f t="shared" si="35"/>
        <v>0</v>
      </c>
      <c r="V45" s="164" t="str">
        <f t="shared" si="36"/>
        <v/>
      </c>
      <c r="W45" s="154"/>
      <c r="X45" s="116"/>
      <c r="Y45" s="174">
        <f>+F18</f>
        <v>750</v>
      </c>
      <c r="Z45" s="162">
        <f t="shared" si="59"/>
        <v>0</v>
      </c>
      <c r="AA45" s="32"/>
      <c r="AB45" s="163">
        <f t="shared" si="37"/>
        <v>0</v>
      </c>
      <c r="AC45" s="164" t="str">
        <f t="shared" si="38"/>
        <v/>
      </c>
      <c r="AD45" s="154"/>
      <c r="AE45" s="116"/>
      <c r="AF45" s="174">
        <f>+F18</f>
        <v>750</v>
      </c>
      <c r="AG45" s="162">
        <f t="shared" si="60"/>
        <v>0</v>
      </c>
      <c r="AH45" s="32"/>
      <c r="AI45" s="163">
        <f t="shared" si="39"/>
        <v>0</v>
      </c>
      <c r="AJ45" s="164" t="str">
        <f t="shared" si="40"/>
        <v/>
      </c>
      <c r="AK45" s="154"/>
      <c r="AL45" s="116"/>
      <c r="AM45" s="174">
        <f>+F18</f>
        <v>750</v>
      </c>
      <c r="AN45" s="162">
        <f t="shared" si="61"/>
        <v>0</v>
      </c>
      <c r="AO45" s="32"/>
      <c r="AP45" s="163">
        <f t="shared" si="41"/>
        <v>0</v>
      </c>
      <c r="AQ45" s="164" t="str">
        <f t="shared" si="42"/>
        <v/>
      </c>
      <c r="AR45" s="153"/>
      <c r="AS45" s="116"/>
      <c r="AT45" s="174">
        <f>+F18</f>
        <v>750</v>
      </c>
      <c r="AU45" s="162">
        <f t="shared" si="62"/>
        <v>0</v>
      </c>
      <c r="AV45" s="32"/>
      <c r="AW45" s="163">
        <f t="shared" si="43"/>
        <v>0</v>
      </c>
      <c r="AX45" s="164" t="str">
        <f t="shared" si="44"/>
        <v/>
      </c>
    </row>
    <row r="46" spans="1:50" x14ac:dyDescent="0.25">
      <c r="A46" s="54"/>
      <c r="B46" s="57" t="s">
        <v>18</v>
      </c>
      <c r="C46" s="48"/>
      <c r="D46" s="56"/>
      <c r="E46" s="48"/>
      <c r="F46" s="55"/>
      <c r="G46" s="175"/>
      <c r="H46" s="176">
        <f>SUM(H23:H45)</f>
        <v>40.980000000000011</v>
      </c>
      <c r="I46" s="177"/>
      <c r="J46" s="117"/>
      <c r="K46" s="178"/>
      <c r="L46" s="176">
        <f>SUM(L23:L45)</f>
        <v>43.63000000000001</v>
      </c>
      <c r="M46" s="177"/>
      <c r="N46" s="179">
        <f t="shared" si="57"/>
        <v>2.6499999999999986</v>
      </c>
      <c r="O46" s="180">
        <f>IF(OR(H46=0, L46=0),"",(N46/H46))</f>
        <v>6.4665690580771054E-2</v>
      </c>
      <c r="P46" s="153"/>
      <c r="Q46" s="117"/>
      <c r="R46" s="178"/>
      <c r="S46" s="176">
        <f>SUM(S23:S45)</f>
        <v>41.309999999999995</v>
      </c>
      <c r="T46" s="177"/>
      <c r="U46" s="179">
        <f>S46-L46</f>
        <v>-2.3200000000000145</v>
      </c>
      <c r="V46" s="180">
        <f>IF(OR(L46=0,S46=0),"",(U46/L46))</f>
        <v>-5.3174421269768832E-2</v>
      </c>
      <c r="W46" s="154"/>
      <c r="X46" s="117"/>
      <c r="Y46" s="178"/>
      <c r="Z46" s="176">
        <f>SUM(Z23:Z45)</f>
        <v>42.679999999999993</v>
      </c>
      <c r="AA46" s="177"/>
      <c r="AB46" s="179">
        <f>Z46-S46</f>
        <v>1.3699999999999974</v>
      </c>
      <c r="AC46" s="180">
        <f>IF(OR(S46=0,Z46=0),"",(AB46/S46))</f>
        <v>3.3163882837085393E-2</v>
      </c>
      <c r="AD46" s="154"/>
      <c r="AE46" s="117"/>
      <c r="AF46" s="178"/>
      <c r="AG46" s="176">
        <f>SUM(AG23:AG45)</f>
        <v>43.749999999999993</v>
      </c>
      <c r="AH46" s="177"/>
      <c r="AI46" s="179">
        <f>AG46-Z46</f>
        <v>1.0700000000000003</v>
      </c>
      <c r="AJ46" s="180">
        <f>IF(OR(Z46=0,AG46=0),"",(AI46/Z46))</f>
        <v>2.5070290534208072E-2</v>
      </c>
      <c r="AK46" s="154"/>
      <c r="AL46" s="117"/>
      <c r="AM46" s="178"/>
      <c r="AN46" s="176">
        <f>SUM(AN23:AN45)</f>
        <v>45.639999999999993</v>
      </c>
      <c r="AO46" s="177"/>
      <c r="AP46" s="179">
        <f>AN46-AG46</f>
        <v>1.8900000000000006</v>
      </c>
      <c r="AQ46" s="180">
        <f>IF(OR(AG46=0,AN46=0),"",(AP46/AG46))</f>
        <v>4.3200000000000023E-2</v>
      </c>
      <c r="AR46" s="153"/>
      <c r="AS46" s="117"/>
      <c r="AT46" s="178"/>
      <c r="AU46" s="176">
        <f>SUM(AU23:AU45)</f>
        <v>47.469999999999992</v>
      </c>
      <c r="AV46" s="177"/>
      <c r="AW46" s="179">
        <f>AU46-AN46</f>
        <v>1.8299999999999983</v>
      </c>
      <c r="AX46" s="180">
        <f>IF(OR(AN46=0,AU46=0),"",(AW46/AN46))</f>
        <v>4.0096406660823807E-2</v>
      </c>
    </row>
    <row r="47" spans="1:50" x14ac:dyDescent="0.25">
      <c r="A47" s="1"/>
      <c r="B47" s="144" t="s">
        <v>17</v>
      </c>
      <c r="C47" s="32"/>
      <c r="D47" s="44" t="s">
        <v>7</v>
      </c>
      <c r="E47" s="43"/>
      <c r="F47" s="121">
        <f>IF(ISBLANK($D16)=TRUE, 0, IF($D16="TOU", 0.65*F60+0.17*F61+0.18*F62, IF(AND($D16="non-TOU", G64&gt;0), F64,F63)))</f>
        <v>8.1990000000000007E-2</v>
      </c>
      <c r="G47" s="181">
        <f>$F18*(1+F74)-$F18</f>
        <v>28.200000000000045</v>
      </c>
      <c r="H47" s="166">
        <f>G47*F47</f>
        <v>2.3121180000000039</v>
      </c>
      <c r="I47" s="32"/>
      <c r="J47" s="121">
        <f>IF(ISBLANK($D16)=TRUE, 0, IF($D16="TOU", 0.65*J60+0.17*J61+0.18*J62, IF(AND($D16="non-TOU", K64&gt;0), J64,J63)))</f>
        <v>8.1990000000000007E-2</v>
      </c>
      <c r="K47" s="181">
        <f>$F18*(1+J74)-$F18</f>
        <v>28.200000000000045</v>
      </c>
      <c r="L47" s="168">
        <f>K47*J47</f>
        <v>2.3121180000000039</v>
      </c>
      <c r="M47" s="32"/>
      <c r="N47" s="163">
        <f t="shared" si="57"/>
        <v>0</v>
      </c>
      <c r="O47" s="164">
        <f t="shared" ref="O47:O51" si="64">IF(OR(H47=0,L47=0),"",(N47/H47))</f>
        <v>0</v>
      </c>
      <c r="P47" s="153"/>
      <c r="Q47" s="121">
        <f>IF(ISBLANK($D16)=TRUE, 0, IF($D16="TOU", 0.65*Q60+0.17*Q61+0.18*Q62, IF(AND($D16="non-TOU", R64&gt;0), Q64,Q63)))</f>
        <v>8.1990000000000007E-2</v>
      </c>
      <c r="R47" s="182">
        <f>$F18*(1+Q74)-$F18</f>
        <v>22.125000000000114</v>
      </c>
      <c r="S47" s="168">
        <f>R47*Q47</f>
        <v>1.8140287500000094</v>
      </c>
      <c r="T47" s="32"/>
      <c r="U47" s="163">
        <f>S47-L47</f>
        <v>-0.49808924999999449</v>
      </c>
      <c r="V47" s="164">
        <f>IF(OR(L47=0,S47=0),"",(U47/L47))</f>
        <v>-0.21542553191489086</v>
      </c>
      <c r="W47" s="154"/>
      <c r="X47" s="121">
        <f>IF(ISBLANK($D16)=TRUE, 0, IF($D16="TOU", 0.65*X60+0.17*X61+0.18*X62, IF(AND($D16="non-TOU", Y64&gt;0), X64,X63)))</f>
        <v>8.1990000000000007E-2</v>
      </c>
      <c r="Y47" s="182">
        <f>$F18*(1+X74)-$F18</f>
        <v>22.125000000000114</v>
      </c>
      <c r="Z47" s="168">
        <f>Y47*X47</f>
        <v>1.8140287500000094</v>
      </c>
      <c r="AA47" s="32"/>
      <c r="AB47" s="163">
        <f>Z47-S47</f>
        <v>0</v>
      </c>
      <c r="AC47" s="164">
        <f>IF(OR(S47=0,Z47=0),"",(AB47/S47))</f>
        <v>0</v>
      </c>
      <c r="AD47" s="154"/>
      <c r="AE47" s="121">
        <f>IF(ISBLANK($D16)=TRUE, 0, IF($D16="TOU", 0.65*AE60+0.17*AE61+0.18*AE62, IF(AND($D16="non-TOU", AF64&gt;0), AE64,AE63)))</f>
        <v>8.1990000000000007E-2</v>
      </c>
      <c r="AF47" s="182">
        <f>$F18*(1+AE74)-$F18</f>
        <v>22.125000000000114</v>
      </c>
      <c r="AG47" s="168">
        <f>AF47*AE47</f>
        <v>1.8140287500000094</v>
      </c>
      <c r="AH47" s="32"/>
      <c r="AI47" s="163">
        <f>AG47-Z47</f>
        <v>0</v>
      </c>
      <c r="AJ47" s="164">
        <f>IF(OR(Z47=0,AG47=0),"",(AI47/Z47))</f>
        <v>0</v>
      </c>
      <c r="AK47" s="154"/>
      <c r="AL47" s="121">
        <f>IF(ISBLANK($D16)=TRUE, 0, IF($D16="TOU", 0.65*AL60+0.17*AL61+0.18*AL62, IF(AND($D16="non-TOU", AM64&gt;0), AL64,AL63)))</f>
        <v>8.1990000000000007E-2</v>
      </c>
      <c r="AM47" s="182">
        <f>$F18*(1+AL74)-$F18</f>
        <v>22.125000000000114</v>
      </c>
      <c r="AN47" s="168">
        <f>AM47*AL47</f>
        <v>1.8140287500000094</v>
      </c>
      <c r="AO47" s="32"/>
      <c r="AP47" s="163">
        <f>AN47-AG47</f>
        <v>0</v>
      </c>
      <c r="AQ47" s="164">
        <f>IF(OR(AG47=0,AN47=0),"",(AP47/AG47))</f>
        <v>0</v>
      </c>
      <c r="AR47" s="153"/>
      <c r="AS47" s="121">
        <f>IF(ISBLANK($D16)=TRUE, 0, IF($D16="TOU", 0.65*AS60+0.17*AS61+0.18*AS62, IF(AND($D16="non-TOU", AT64&gt;0), AS64,AS63)))</f>
        <v>8.1990000000000007E-2</v>
      </c>
      <c r="AT47" s="182">
        <f>$F18*(1+AS74)-$F18</f>
        <v>22.125000000000114</v>
      </c>
      <c r="AU47" s="168">
        <f>AT47*AS47</f>
        <v>1.8140287500000094</v>
      </c>
      <c r="AV47" s="32"/>
      <c r="AW47" s="163">
        <f>AU47-AN47</f>
        <v>0</v>
      </c>
      <c r="AX47" s="164">
        <f>IF(OR(AN47=0,AU47=0),"",(AW47/AN47))</f>
        <v>0</v>
      </c>
    </row>
    <row r="48" spans="1:50" s="99" customFormat="1" x14ac:dyDescent="0.25">
      <c r="A48" s="54"/>
      <c r="B48" s="140" t="s">
        <v>82</v>
      </c>
      <c r="C48" s="43"/>
      <c r="D48" s="44" t="s">
        <v>7</v>
      </c>
      <c r="E48" s="43"/>
      <c r="F48" s="100">
        <v>-3.2000000000000002E-3</v>
      </c>
      <c r="G48" s="165">
        <f>$F18</f>
        <v>750</v>
      </c>
      <c r="H48" s="166">
        <f t="shared" ref="H48:H51" si="65">G48*F48</f>
        <v>-2.4</v>
      </c>
      <c r="I48" s="43"/>
      <c r="J48" s="113"/>
      <c r="K48" s="167">
        <f>+F18</f>
        <v>750</v>
      </c>
      <c r="L48" s="168">
        <f t="shared" ref="L48:L50" si="66">K48*J48</f>
        <v>0</v>
      </c>
      <c r="M48" s="43"/>
      <c r="N48" s="163">
        <f t="shared" ref="N48:N49" si="67">L48-H48</f>
        <v>2.4</v>
      </c>
      <c r="O48" s="164" t="str">
        <f t="shared" si="64"/>
        <v/>
      </c>
      <c r="P48" s="169"/>
      <c r="Q48" s="113"/>
      <c r="R48" s="167"/>
      <c r="S48" s="168">
        <f t="shared" ref="S48:S49" si="68">R48*Q48</f>
        <v>0</v>
      </c>
      <c r="T48" s="43"/>
      <c r="U48" s="163">
        <f t="shared" ref="U48:U51" si="69">S48-L48</f>
        <v>0</v>
      </c>
      <c r="V48" s="164" t="str">
        <f t="shared" ref="V48:V51" si="70">IF(OR(L48=0,S48=0),"",(U48/L48))</f>
        <v/>
      </c>
      <c r="W48" s="154"/>
      <c r="X48" s="113"/>
      <c r="Y48" s="167"/>
      <c r="Z48" s="168">
        <f t="shared" ref="Z48:Z49" si="71">Y48*X48</f>
        <v>0</v>
      </c>
      <c r="AA48" s="43"/>
      <c r="AB48" s="163">
        <f t="shared" ref="AB48:AB49" si="72">Z48-S48</f>
        <v>0</v>
      </c>
      <c r="AC48" s="164" t="str">
        <f t="shared" ref="AC48:AC49" si="73">IF(OR(S48=0,Z48=0),"",(AB48/S48))</f>
        <v/>
      </c>
      <c r="AD48" s="154"/>
      <c r="AE48" s="113"/>
      <c r="AF48" s="167"/>
      <c r="AG48" s="168">
        <f t="shared" ref="AG48:AG49" si="74">AF48*AE48</f>
        <v>0</v>
      </c>
      <c r="AH48" s="43"/>
      <c r="AI48" s="163">
        <f t="shared" ref="AI48:AI49" si="75">AG48-Z48</f>
        <v>0</v>
      </c>
      <c r="AJ48" s="164" t="str">
        <f t="shared" ref="AJ48:AJ51" si="76">IF(OR(Z48=0,AG48=0),"",(AI48/Z48))</f>
        <v/>
      </c>
      <c r="AK48" s="154"/>
      <c r="AL48" s="113"/>
      <c r="AM48" s="167"/>
      <c r="AN48" s="168">
        <f t="shared" ref="AN48:AN49" si="77">AM48*AL48</f>
        <v>0</v>
      </c>
      <c r="AO48" s="43"/>
      <c r="AP48" s="163">
        <f t="shared" ref="AP48:AP49" si="78">AN48-AG48</f>
        <v>0</v>
      </c>
      <c r="AQ48" s="164" t="str">
        <f t="shared" ref="AQ48:AQ49" si="79">IF(OR(AG48=0,AN48=0),"",(AP48/AG48))</f>
        <v/>
      </c>
      <c r="AR48" s="169"/>
      <c r="AS48" s="113"/>
      <c r="AT48" s="167"/>
      <c r="AU48" s="168">
        <f t="shared" ref="AU48" si="80">AT48*AS48</f>
        <v>0</v>
      </c>
      <c r="AV48" s="43"/>
      <c r="AW48" s="163">
        <f t="shared" ref="AW48:AW49" si="81">AU48-AN48</f>
        <v>0</v>
      </c>
      <c r="AX48" s="164" t="str">
        <f t="shared" ref="AX48:AX49" si="82">IF(OR(AN48=0,AU48=0),"",(AW48/AN48))</f>
        <v/>
      </c>
    </row>
    <row r="49" spans="1:50" s="99" customFormat="1" ht="30" x14ac:dyDescent="0.25">
      <c r="A49" s="54"/>
      <c r="B49" s="140" t="s">
        <v>83</v>
      </c>
      <c r="C49" s="43"/>
      <c r="D49" s="44" t="s">
        <v>7</v>
      </c>
      <c r="E49" s="43"/>
      <c r="F49" s="100">
        <v>6.9999999999999994E-5</v>
      </c>
      <c r="G49" s="165">
        <f>+F18</f>
        <v>750</v>
      </c>
      <c r="H49" s="166">
        <f t="shared" si="65"/>
        <v>5.2499999999999998E-2</v>
      </c>
      <c r="I49" s="43"/>
      <c r="J49" s="113"/>
      <c r="K49" s="167">
        <f>+F18</f>
        <v>750</v>
      </c>
      <c r="L49" s="168">
        <f t="shared" si="66"/>
        <v>0</v>
      </c>
      <c r="M49" s="43"/>
      <c r="N49" s="163">
        <f t="shared" si="67"/>
        <v>-5.2499999999999998E-2</v>
      </c>
      <c r="O49" s="164" t="str">
        <f t="shared" si="64"/>
        <v/>
      </c>
      <c r="P49" s="169"/>
      <c r="Q49" s="113"/>
      <c r="R49" s="167"/>
      <c r="S49" s="168">
        <f t="shared" si="68"/>
        <v>0</v>
      </c>
      <c r="T49" s="43"/>
      <c r="U49" s="163">
        <f t="shared" si="69"/>
        <v>0</v>
      </c>
      <c r="V49" s="164" t="str">
        <f t="shared" si="70"/>
        <v/>
      </c>
      <c r="W49" s="154"/>
      <c r="X49" s="113"/>
      <c r="Y49" s="167"/>
      <c r="Z49" s="168">
        <f t="shared" si="71"/>
        <v>0</v>
      </c>
      <c r="AA49" s="43"/>
      <c r="AB49" s="163">
        <f t="shared" si="72"/>
        <v>0</v>
      </c>
      <c r="AC49" s="164" t="str">
        <f t="shared" si="73"/>
        <v/>
      </c>
      <c r="AD49" s="154"/>
      <c r="AE49" s="113"/>
      <c r="AF49" s="167"/>
      <c r="AG49" s="168">
        <f t="shared" si="74"/>
        <v>0</v>
      </c>
      <c r="AH49" s="43"/>
      <c r="AI49" s="163">
        <f t="shared" si="75"/>
        <v>0</v>
      </c>
      <c r="AJ49" s="164" t="str">
        <f t="shared" si="76"/>
        <v/>
      </c>
      <c r="AK49" s="154"/>
      <c r="AL49" s="113"/>
      <c r="AM49" s="167"/>
      <c r="AN49" s="168">
        <f t="shared" si="77"/>
        <v>0</v>
      </c>
      <c r="AO49" s="43"/>
      <c r="AP49" s="163">
        <f t="shared" si="78"/>
        <v>0</v>
      </c>
      <c r="AQ49" s="164" t="str">
        <f t="shared" si="79"/>
        <v/>
      </c>
      <c r="AR49" s="169"/>
      <c r="AS49" s="113"/>
      <c r="AT49" s="167"/>
      <c r="AU49" s="168">
        <f>AT49*AS49</f>
        <v>0</v>
      </c>
      <c r="AV49" s="43"/>
      <c r="AW49" s="163">
        <f t="shared" si="81"/>
        <v>0</v>
      </c>
      <c r="AX49" s="164" t="str">
        <f t="shared" si="82"/>
        <v/>
      </c>
    </row>
    <row r="50" spans="1:50" s="99" customFormat="1" ht="30" x14ac:dyDescent="0.25">
      <c r="A50" s="54"/>
      <c r="B50" s="140" t="s">
        <v>84</v>
      </c>
      <c r="C50" s="43"/>
      <c r="D50" s="44" t="s">
        <v>7</v>
      </c>
      <c r="E50" s="43"/>
      <c r="F50" s="100">
        <v>-1.1199999999999999E-3</v>
      </c>
      <c r="G50" s="165"/>
      <c r="H50" s="166">
        <f t="shared" si="65"/>
        <v>0</v>
      </c>
      <c r="I50" s="43"/>
      <c r="J50" s="113"/>
      <c r="K50" s="167"/>
      <c r="L50" s="168">
        <f t="shared" si="66"/>
        <v>0</v>
      </c>
      <c r="M50" s="43"/>
      <c r="N50" s="163">
        <f t="shared" ref="N50:N51" si="83">L50-H50</f>
        <v>0</v>
      </c>
      <c r="O50" s="164" t="str">
        <f t="shared" si="64"/>
        <v/>
      </c>
      <c r="P50" s="169"/>
      <c r="Q50" s="113"/>
      <c r="R50" s="167"/>
      <c r="S50" s="168">
        <f t="shared" ref="S50" si="84">R50*Q50</f>
        <v>0</v>
      </c>
      <c r="T50" s="43"/>
      <c r="U50" s="163">
        <f t="shared" si="69"/>
        <v>0</v>
      </c>
      <c r="V50" s="164" t="str">
        <f t="shared" si="70"/>
        <v/>
      </c>
      <c r="W50" s="154"/>
      <c r="X50" s="113"/>
      <c r="Y50" s="167"/>
      <c r="Z50" s="168">
        <f t="shared" ref="Z50" si="85">Y50*X50</f>
        <v>0</v>
      </c>
      <c r="AA50" s="43"/>
      <c r="AB50" s="163">
        <f t="shared" ref="AB50:AB51" si="86">Z50-S50</f>
        <v>0</v>
      </c>
      <c r="AC50" s="164" t="str">
        <f t="shared" ref="AC50:AC51" si="87">IF(OR(S50=0,Z50=0),"",(AB50/S50))</f>
        <v/>
      </c>
      <c r="AD50" s="154"/>
      <c r="AE50" s="113"/>
      <c r="AF50" s="167"/>
      <c r="AG50" s="168">
        <f t="shared" ref="AG50" si="88">AF50*AE50</f>
        <v>0</v>
      </c>
      <c r="AH50" s="43"/>
      <c r="AI50" s="163">
        <f t="shared" ref="AI50:AI51" si="89">AG50-Z50</f>
        <v>0</v>
      </c>
      <c r="AJ50" s="164" t="str">
        <f t="shared" si="76"/>
        <v/>
      </c>
      <c r="AK50" s="154"/>
      <c r="AL50" s="113"/>
      <c r="AM50" s="167"/>
      <c r="AN50" s="168">
        <f t="shared" ref="AN50" si="90">AM50*AL50</f>
        <v>0</v>
      </c>
      <c r="AO50" s="43"/>
      <c r="AP50" s="163">
        <f t="shared" ref="AP50:AP51" si="91">AN50-AG50</f>
        <v>0</v>
      </c>
      <c r="AQ50" s="164" t="str">
        <f t="shared" ref="AQ50:AQ51" si="92">IF(OR(AG50=0,AN50=0),"",(AP50/AG50))</f>
        <v/>
      </c>
      <c r="AR50" s="169"/>
      <c r="AS50" s="113"/>
      <c r="AT50" s="167"/>
      <c r="AU50" s="168">
        <f t="shared" ref="AU50" si="93">AT50*AS50</f>
        <v>0</v>
      </c>
      <c r="AV50" s="43"/>
      <c r="AW50" s="163">
        <f t="shared" ref="AW50:AW51" si="94">AU50-AN50</f>
        <v>0</v>
      </c>
      <c r="AX50" s="164" t="str">
        <f t="shared" ref="AX50:AX51" si="95">IF(OR(AN50=0,AU50=0),"",(AW50/AN50))</f>
        <v/>
      </c>
    </row>
    <row r="51" spans="1:50" x14ac:dyDescent="0.25">
      <c r="A51" s="1"/>
      <c r="B51" s="143" t="s">
        <v>116</v>
      </c>
      <c r="C51" s="32"/>
      <c r="D51" s="44" t="s">
        <v>41</v>
      </c>
      <c r="E51" s="43"/>
      <c r="F51" s="78">
        <v>0.56000000000000005</v>
      </c>
      <c r="G51" s="183">
        <v>1</v>
      </c>
      <c r="H51" s="166">
        <f t="shared" si="65"/>
        <v>0.56000000000000005</v>
      </c>
      <c r="I51" s="32"/>
      <c r="J51" s="118">
        <f>+$F$51</f>
        <v>0.56000000000000005</v>
      </c>
      <c r="K51" s="161">
        <v>1</v>
      </c>
      <c r="L51" s="168">
        <f>K51*J51</f>
        <v>0.56000000000000005</v>
      </c>
      <c r="M51" s="32"/>
      <c r="N51" s="163">
        <f t="shared" si="83"/>
        <v>0</v>
      </c>
      <c r="O51" s="164">
        <f t="shared" si="64"/>
        <v>0</v>
      </c>
      <c r="P51" s="153"/>
      <c r="Q51" s="118">
        <f>+$F$51</f>
        <v>0.56000000000000005</v>
      </c>
      <c r="R51" s="161">
        <v>1</v>
      </c>
      <c r="S51" s="168">
        <f>R51*Q51</f>
        <v>0.56000000000000005</v>
      </c>
      <c r="T51" s="32"/>
      <c r="U51" s="163">
        <f t="shared" si="69"/>
        <v>0</v>
      </c>
      <c r="V51" s="164">
        <f t="shared" si="70"/>
        <v>0</v>
      </c>
      <c r="W51" s="154"/>
      <c r="X51" s="118">
        <f>+$F$51</f>
        <v>0.56000000000000005</v>
      </c>
      <c r="Y51" s="161">
        <v>1</v>
      </c>
      <c r="Z51" s="168">
        <f>Y51*X51</f>
        <v>0.56000000000000005</v>
      </c>
      <c r="AA51" s="32"/>
      <c r="AB51" s="163">
        <f t="shared" si="86"/>
        <v>0</v>
      </c>
      <c r="AC51" s="164">
        <f t="shared" si="87"/>
        <v>0</v>
      </c>
      <c r="AD51" s="154"/>
      <c r="AE51" s="118">
        <f>+$F$51</f>
        <v>0.56000000000000005</v>
      </c>
      <c r="AF51" s="161">
        <v>1</v>
      </c>
      <c r="AG51" s="168">
        <f>AF51*AE51</f>
        <v>0.56000000000000005</v>
      </c>
      <c r="AH51" s="32"/>
      <c r="AI51" s="163">
        <f t="shared" si="89"/>
        <v>0</v>
      </c>
      <c r="AJ51" s="164">
        <f t="shared" si="76"/>
        <v>0</v>
      </c>
      <c r="AK51" s="154"/>
      <c r="AL51" s="118"/>
      <c r="AM51" s="161"/>
      <c r="AN51" s="168">
        <f>AM51*AL51</f>
        <v>0</v>
      </c>
      <c r="AO51" s="32"/>
      <c r="AP51" s="163">
        <f t="shared" si="91"/>
        <v>-0.56000000000000005</v>
      </c>
      <c r="AQ51" s="164" t="str">
        <f t="shared" si="92"/>
        <v/>
      </c>
      <c r="AR51" s="153"/>
      <c r="AS51" s="118"/>
      <c r="AT51" s="161"/>
      <c r="AU51" s="168">
        <f>AT51*AS51</f>
        <v>0</v>
      </c>
      <c r="AV51" s="32"/>
      <c r="AW51" s="163">
        <f t="shared" si="94"/>
        <v>0</v>
      </c>
      <c r="AX51" s="164" t="str">
        <f t="shared" si="95"/>
        <v/>
      </c>
    </row>
    <row r="52" spans="1:50" x14ac:dyDescent="0.25">
      <c r="A52" s="1"/>
      <c r="B52" s="49" t="s">
        <v>16</v>
      </c>
      <c r="C52" s="52"/>
      <c r="D52" s="52"/>
      <c r="E52" s="52"/>
      <c r="F52" s="47"/>
      <c r="G52" s="47"/>
      <c r="H52" s="184">
        <f>SUM(H47:H51)+H46</f>
        <v>41.504618000000015</v>
      </c>
      <c r="I52" s="177"/>
      <c r="J52" s="185"/>
      <c r="K52" s="186"/>
      <c r="L52" s="187">
        <f>SUM(L47:L51)+L46</f>
        <v>46.50211800000001</v>
      </c>
      <c r="M52" s="177"/>
      <c r="N52" s="179">
        <f t="shared" si="57"/>
        <v>4.9974999999999952</v>
      </c>
      <c r="O52" s="180">
        <f>IF(OR(H52=0,L52=0),"",(N52/H52))</f>
        <v>0.12040828806086093</v>
      </c>
      <c r="P52" s="153"/>
      <c r="Q52" s="185"/>
      <c r="R52" s="186"/>
      <c r="S52" s="187">
        <f>SUM(S47:S51)+S46</f>
        <v>43.684028750000003</v>
      </c>
      <c r="T52" s="177"/>
      <c r="U52" s="179">
        <f>S52-L52</f>
        <v>-2.818089250000007</v>
      </c>
      <c r="V52" s="180">
        <f>IF(OR(L52=0,S52=0),"",(U52/L52))</f>
        <v>-6.0601309600565E-2</v>
      </c>
      <c r="W52" s="154"/>
      <c r="X52" s="185"/>
      <c r="Y52" s="186"/>
      <c r="Z52" s="187">
        <f>SUM(Z47:Z51)+Z46</f>
        <v>45.054028750000001</v>
      </c>
      <c r="AA52" s="177"/>
      <c r="AB52" s="179">
        <f>Z52-S52</f>
        <v>1.3699999999999974</v>
      </c>
      <c r="AC52" s="180">
        <f>IF(OR(S52=0,Z52=0),"",(AB52/S52))</f>
        <v>3.1361576283185588E-2</v>
      </c>
      <c r="AD52" s="154"/>
      <c r="AE52" s="185"/>
      <c r="AF52" s="186"/>
      <c r="AG52" s="187">
        <f>SUM(AG47:AG51)+AG46</f>
        <v>46.124028750000001</v>
      </c>
      <c r="AH52" s="177"/>
      <c r="AI52" s="179">
        <f>AG52-Z52</f>
        <v>1.0700000000000003</v>
      </c>
      <c r="AJ52" s="180">
        <f>IF(OR(Z52=0,AG52=0),"",(AI52/Z52))</f>
        <v>2.3749263488451081E-2</v>
      </c>
      <c r="AK52" s="154"/>
      <c r="AL52" s="185"/>
      <c r="AM52" s="186"/>
      <c r="AN52" s="187">
        <f>SUM(AN47:AN51)+AN46</f>
        <v>47.454028750000006</v>
      </c>
      <c r="AO52" s="177"/>
      <c r="AP52" s="179">
        <f>AN52-AG52</f>
        <v>1.3300000000000054</v>
      </c>
      <c r="AQ52" s="180">
        <f>IF(OR(AG52=0,AN52=0),"",(AP52/AG52))</f>
        <v>2.8835295529122777E-2</v>
      </c>
      <c r="AR52" s="153"/>
      <c r="AS52" s="185"/>
      <c r="AT52" s="186"/>
      <c r="AU52" s="187">
        <f>SUM(AU47:AU51)+AU46</f>
        <v>49.284028750000004</v>
      </c>
      <c r="AV52" s="177"/>
      <c r="AW52" s="179">
        <f>AU52-AN52</f>
        <v>1.8299999999999983</v>
      </c>
      <c r="AX52" s="180">
        <f>IF(OR(AN52=0,AU52=0),"",(AW52/AN52))</f>
        <v>3.8563638287507848E-2</v>
      </c>
    </row>
    <row r="53" spans="1:50" x14ac:dyDescent="0.25">
      <c r="A53" s="1"/>
      <c r="B53" s="51" t="s">
        <v>85</v>
      </c>
      <c r="C53" s="42"/>
      <c r="D53" s="44" t="s">
        <v>7</v>
      </c>
      <c r="E53" s="50"/>
      <c r="F53" s="116">
        <v>7.5900000000000004E-3</v>
      </c>
      <c r="G53" s="188">
        <f>$F18*(1+F74)</f>
        <v>778.2</v>
      </c>
      <c r="H53" s="160">
        <f>G53*F53</f>
        <v>5.9065380000000003</v>
      </c>
      <c r="I53" s="32"/>
      <c r="J53" s="116">
        <v>8.26E-3</v>
      </c>
      <c r="K53" s="188">
        <f>$F18*(1+J74)</f>
        <v>778.2</v>
      </c>
      <c r="L53" s="162">
        <f>K53*J53</f>
        <v>6.4279320000000002</v>
      </c>
      <c r="M53" s="32"/>
      <c r="N53" s="163">
        <f t="shared" si="57"/>
        <v>0.52139399999999991</v>
      </c>
      <c r="O53" s="164">
        <f>IF(OR(H53=0,L53=0),"",(N53/H53))</f>
        <v>8.8274044795783907E-2</v>
      </c>
      <c r="P53" s="153"/>
      <c r="Q53" s="116">
        <v>8.2500000000000004E-3</v>
      </c>
      <c r="R53" s="188">
        <f>$F18*(1+Q74)</f>
        <v>772.12500000000011</v>
      </c>
      <c r="S53" s="162">
        <f>R53*Q53</f>
        <v>6.3700312500000011</v>
      </c>
      <c r="T53" s="32"/>
      <c r="U53" s="163">
        <f>S53-L53</f>
        <v>-5.7900749999999057E-2</v>
      </c>
      <c r="V53" s="164">
        <f>IF(OR(L53=0,S53=0),"",(U53/L53))</f>
        <v>-9.007679297167278E-3</v>
      </c>
      <c r="W53" s="154"/>
      <c r="X53" s="116">
        <f>+$Q$53</f>
        <v>8.2500000000000004E-3</v>
      </c>
      <c r="Y53" s="188">
        <f>$F18*(1+X74)</f>
        <v>772.12500000000011</v>
      </c>
      <c r="Z53" s="162">
        <f>Y53*X53</f>
        <v>6.3700312500000011</v>
      </c>
      <c r="AA53" s="32"/>
      <c r="AB53" s="163">
        <f>Z53-S53</f>
        <v>0</v>
      </c>
      <c r="AC53" s="164">
        <f>IF(OR(S53=0,Z53=0),"",(AB53/S53))</f>
        <v>0</v>
      </c>
      <c r="AD53" s="154"/>
      <c r="AE53" s="116">
        <f>+$Q$53</f>
        <v>8.2500000000000004E-3</v>
      </c>
      <c r="AF53" s="188">
        <f>$F18*(1+AE74)</f>
        <v>772.12500000000011</v>
      </c>
      <c r="AG53" s="162">
        <f>AF53*AE53</f>
        <v>6.3700312500000011</v>
      </c>
      <c r="AH53" s="32"/>
      <c r="AI53" s="163">
        <f>AG53-Z53</f>
        <v>0</v>
      </c>
      <c r="AJ53" s="164">
        <f>IF(OR(Z53=0,AG53=0),"",(AI53/Z53))</f>
        <v>0</v>
      </c>
      <c r="AK53" s="154"/>
      <c r="AL53" s="116">
        <f>+$Q$53</f>
        <v>8.2500000000000004E-3</v>
      </c>
      <c r="AM53" s="188">
        <f>$F18*(1+AL74)</f>
        <v>772.12500000000011</v>
      </c>
      <c r="AN53" s="162">
        <f>AM53*AL53</f>
        <v>6.3700312500000011</v>
      </c>
      <c r="AO53" s="32"/>
      <c r="AP53" s="163">
        <f>AN53-AG53</f>
        <v>0</v>
      </c>
      <c r="AQ53" s="164">
        <f>IF(OR(AG53=0,AN53=0),"",(AP53/AG53))</f>
        <v>0</v>
      </c>
      <c r="AR53" s="153"/>
      <c r="AS53" s="116">
        <f>+$Q$53</f>
        <v>8.2500000000000004E-3</v>
      </c>
      <c r="AT53" s="188">
        <f>$F18*(1+AS74)</f>
        <v>772.12500000000011</v>
      </c>
      <c r="AU53" s="162">
        <f>AT53*AS53</f>
        <v>6.3700312500000011</v>
      </c>
      <c r="AV53" s="32"/>
      <c r="AW53" s="163">
        <f>AU53-AN53</f>
        <v>0</v>
      </c>
      <c r="AX53" s="164">
        <f>IF(OR(AN53=0,AU53=0),"",(AW53/AN53))</f>
        <v>0</v>
      </c>
    </row>
    <row r="54" spans="1:50" x14ac:dyDescent="0.25">
      <c r="A54" s="1"/>
      <c r="B54" s="51" t="s">
        <v>86</v>
      </c>
      <c r="C54" s="42"/>
      <c r="D54" s="44" t="s">
        <v>7</v>
      </c>
      <c r="E54" s="50"/>
      <c r="F54" s="116">
        <v>6.1700000000000001E-3</v>
      </c>
      <c r="G54" s="188">
        <f>G53</f>
        <v>778.2</v>
      </c>
      <c r="H54" s="160">
        <f>G54*F54</f>
        <v>4.8014940000000008</v>
      </c>
      <c r="I54" s="32"/>
      <c r="J54" s="116">
        <v>6.7999999999999996E-3</v>
      </c>
      <c r="K54" s="189">
        <f>+K53</f>
        <v>778.2</v>
      </c>
      <c r="L54" s="162">
        <f>K54*J54</f>
        <v>5.29176</v>
      </c>
      <c r="M54" s="32"/>
      <c r="N54" s="163">
        <f t="shared" si="57"/>
        <v>0.4902659999999992</v>
      </c>
      <c r="O54" s="164">
        <f>IF(OR(H54=0,L54=0),"",(N54/H54))</f>
        <v>0.10210696920583449</v>
      </c>
      <c r="P54" s="153"/>
      <c r="Q54" s="116">
        <v>6.79E-3</v>
      </c>
      <c r="R54" s="189">
        <f>+R53</f>
        <v>772.12500000000011</v>
      </c>
      <c r="S54" s="162">
        <f>R54*Q54</f>
        <v>5.2427287500000004</v>
      </c>
      <c r="T54" s="32"/>
      <c r="U54" s="163">
        <f>S54-L54</f>
        <v>-4.9031249999999638E-2</v>
      </c>
      <c r="V54" s="164">
        <f>IF(OR(L54=0,S54=0),"",(U54/L54))</f>
        <v>-9.2655846070115871E-3</v>
      </c>
      <c r="W54" s="154"/>
      <c r="X54" s="116">
        <f>+$Q$54</f>
        <v>6.79E-3</v>
      </c>
      <c r="Y54" s="189">
        <f>+Y53</f>
        <v>772.12500000000011</v>
      </c>
      <c r="Z54" s="162">
        <f>Y54*X54</f>
        <v>5.2427287500000004</v>
      </c>
      <c r="AA54" s="32"/>
      <c r="AB54" s="163">
        <f t="shared" ref="AB54" si="96">Z54-S54</f>
        <v>0</v>
      </c>
      <c r="AC54" s="164">
        <f t="shared" ref="AC54" si="97">IF(OR(S54=0,Z54=0),"",(AB54/S54))</f>
        <v>0</v>
      </c>
      <c r="AD54" s="154"/>
      <c r="AE54" s="116">
        <f>+$Q$54</f>
        <v>6.79E-3</v>
      </c>
      <c r="AF54" s="189">
        <f>+AF53</f>
        <v>772.12500000000011</v>
      </c>
      <c r="AG54" s="162">
        <f>AF54*AE54</f>
        <v>5.2427287500000004</v>
      </c>
      <c r="AH54" s="32"/>
      <c r="AI54" s="163">
        <f t="shared" ref="AI54" si="98">AG54-Z54</f>
        <v>0</v>
      </c>
      <c r="AJ54" s="164">
        <f t="shared" ref="AJ54" si="99">IF(OR(Z54=0,AG54=0),"",(AI54/Z54))</f>
        <v>0</v>
      </c>
      <c r="AK54" s="154"/>
      <c r="AL54" s="116">
        <f>+$Q$54</f>
        <v>6.79E-3</v>
      </c>
      <c r="AM54" s="189">
        <f>+AM53</f>
        <v>772.12500000000011</v>
      </c>
      <c r="AN54" s="162">
        <f>AM54*AL54</f>
        <v>5.2427287500000004</v>
      </c>
      <c r="AO54" s="32"/>
      <c r="AP54" s="163">
        <f t="shared" ref="AP54" si="100">AN54-AG54</f>
        <v>0</v>
      </c>
      <c r="AQ54" s="164">
        <f t="shared" ref="AQ54" si="101">IF(OR(AG54=0,AN54=0),"",(AP54/AG54))</f>
        <v>0</v>
      </c>
      <c r="AR54" s="153"/>
      <c r="AS54" s="116">
        <f>+$Q$54</f>
        <v>6.79E-3</v>
      </c>
      <c r="AT54" s="189">
        <f>+AT53</f>
        <v>772.12500000000011</v>
      </c>
      <c r="AU54" s="162">
        <f>AT54*AS54</f>
        <v>5.2427287500000004</v>
      </c>
      <c r="AV54" s="32"/>
      <c r="AW54" s="163">
        <f t="shared" ref="AW54" si="102">AU54-AN54</f>
        <v>0</v>
      </c>
      <c r="AX54" s="164">
        <f t="shared" ref="AX54" si="103">IF(OR(AN54=0,AU54=0),"",(AW54/AN54))</f>
        <v>0</v>
      </c>
    </row>
    <row r="55" spans="1:50" x14ac:dyDescent="0.25">
      <c r="A55" s="1"/>
      <c r="B55" s="49" t="s">
        <v>13</v>
      </c>
      <c r="C55" s="48"/>
      <c r="D55" s="48"/>
      <c r="E55" s="48"/>
      <c r="F55" s="47"/>
      <c r="G55" s="47"/>
      <c r="H55" s="184">
        <f>SUM(H52:H54)</f>
        <v>52.212650000000011</v>
      </c>
      <c r="I55" s="190"/>
      <c r="J55" s="191"/>
      <c r="K55" s="192"/>
      <c r="L55" s="184">
        <f>SUM(L52:L54)</f>
        <v>58.221810000000005</v>
      </c>
      <c r="M55" s="190"/>
      <c r="N55" s="179">
        <f t="shared" si="57"/>
        <v>6.0091599999999943</v>
      </c>
      <c r="O55" s="180">
        <f>IF(OR(H55=0,L55=0),"",(N55/H55))</f>
        <v>0.11509011705017833</v>
      </c>
      <c r="P55" s="153"/>
      <c r="Q55" s="191"/>
      <c r="R55" s="192"/>
      <c r="S55" s="184">
        <f>SUM(S52:S54)</f>
        <v>55.296788750000005</v>
      </c>
      <c r="T55" s="190"/>
      <c r="U55" s="179">
        <f>S55-L55</f>
        <v>-2.9250212500000004</v>
      </c>
      <c r="V55" s="180">
        <f>IF(OR(L55=0,S55=0),"",(U55/L55))</f>
        <v>-5.023927030094049E-2</v>
      </c>
      <c r="W55" s="154"/>
      <c r="X55" s="191"/>
      <c r="Y55" s="192"/>
      <c r="Z55" s="184">
        <f>SUM(Z52:Z54)</f>
        <v>56.666788750000002</v>
      </c>
      <c r="AA55" s="190"/>
      <c r="AB55" s="179">
        <f>Z55-S55</f>
        <v>1.3699999999999974</v>
      </c>
      <c r="AC55" s="180">
        <f>IF(OR(S55=0,Z55=0),"",(AB55/S55))</f>
        <v>2.477539891500476E-2</v>
      </c>
      <c r="AD55" s="154"/>
      <c r="AE55" s="191"/>
      <c r="AF55" s="192"/>
      <c r="AG55" s="184">
        <f>SUM(AG52:AG54)</f>
        <v>57.736788750000002</v>
      </c>
      <c r="AH55" s="190"/>
      <c r="AI55" s="179">
        <f>AG55-Z55</f>
        <v>1.0700000000000003</v>
      </c>
      <c r="AJ55" s="180">
        <f>IF(OR(Z55=0,AG55=0),"",(AI55/Z55))</f>
        <v>1.8882312260900796E-2</v>
      </c>
      <c r="AK55" s="154"/>
      <c r="AL55" s="191"/>
      <c r="AM55" s="192"/>
      <c r="AN55" s="184">
        <f>SUM(AN52:AN54)</f>
        <v>59.066788750000008</v>
      </c>
      <c r="AO55" s="190"/>
      <c r="AP55" s="179">
        <f>AN55-AG55</f>
        <v>1.3300000000000054</v>
      </c>
      <c r="AQ55" s="180">
        <f>IF(OR(AG55=0,AN55=0),"",(AP55/AG55))</f>
        <v>2.3035572791533291E-2</v>
      </c>
      <c r="AR55" s="153"/>
      <c r="AS55" s="191"/>
      <c r="AT55" s="192"/>
      <c r="AU55" s="184">
        <f>SUM(AU52:AU54)</f>
        <v>60.896788750000006</v>
      </c>
      <c r="AV55" s="190"/>
      <c r="AW55" s="179">
        <f>AU55-AN55</f>
        <v>1.8299999999999983</v>
      </c>
      <c r="AX55" s="180">
        <f>IF(OR(AN55=0,AU55=0),"",(AW55/AN55))</f>
        <v>3.0981877273631168E-2</v>
      </c>
    </row>
    <row r="56" spans="1:50" x14ac:dyDescent="0.25">
      <c r="A56" s="1"/>
      <c r="B56" s="46" t="s">
        <v>87</v>
      </c>
      <c r="C56" s="32"/>
      <c r="D56" s="44" t="s">
        <v>7</v>
      </c>
      <c r="E56" s="43"/>
      <c r="F56" s="39">
        <v>3.2000000000000002E-3</v>
      </c>
      <c r="G56" s="188">
        <f>G53</f>
        <v>778.2</v>
      </c>
      <c r="H56" s="193">
        <f t="shared" ref="H56:H64" si="104">G56*F56</f>
        <v>2.4902400000000005</v>
      </c>
      <c r="I56" s="32"/>
      <c r="J56" s="39">
        <f>+$F$56</f>
        <v>3.2000000000000002E-3</v>
      </c>
      <c r="K56" s="194">
        <f>+K53</f>
        <v>778.2</v>
      </c>
      <c r="L56" s="193">
        <f t="shared" ref="L56:L64" si="105">K56*J56</f>
        <v>2.4902400000000005</v>
      </c>
      <c r="M56" s="32"/>
      <c r="N56" s="163">
        <f t="shared" si="57"/>
        <v>0</v>
      </c>
      <c r="O56" s="164">
        <f>IF(OR(H56=0,L56=0),"",(N56/H56))</f>
        <v>0</v>
      </c>
      <c r="P56" s="153"/>
      <c r="Q56" s="39">
        <f>+$F$56</f>
        <v>3.2000000000000002E-3</v>
      </c>
      <c r="R56" s="194">
        <f>+R53</f>
        <v>772.12500000000011</v>
      </c>
      <c r="S56" s="193">
        <f t="shared" ref="S56:S66" si="106">R56*Q56</f>
        <v>2.4708000000000006</v>
      </c>
      <c r="T56" s="32"/>
      <c r="U56" s="163">
        <f>S56-L56</f>
        <v>-1.9439999999999902E-2</v>
      </c>
      <c r="V56" s="164">
        <f>IF(OR(L56=0,S56=0),"",(U56/L56))</f>
        <v>-7.8064764841942538E-3</v>
      </c>
      <c r="W56" s="154"/>
      <c r="X56" s="39">
        <f>+$F$56</f>
        <v>3.2000000000000002E-3</v>
      </c>
      <c r="Y56" s="194">
        <f>+Y53</f>
        <v>772.12500000000011</v>
      </c>
      <c r="Z56" s="193">
        <f t="shared" ref="Z56:Z58" si="107">Y56*X56</f>
        <v>2.4708000000000006</v>
      </c>
      <c r="AA56" s="32"/>
      <c r="AB56" s="163">
        <f>Z56-S56</f>
        <v>0</v>
      </c>
      <c r="AC56" s="164">
        <f>IF(OR(S56=0,Z56=0),"",(AB56/S56))</f>
        <v>0</v>
      </c>
      <c r="AD56" s="154"/>
      <c r="AE56" s="39">
        <f>+$F$56</f>
        <v>3.2000000000000002E-3</v>
      </c>
      <c r="AF56" s="194">
        <f>+AF53</f>
        <v>772.12500000000011</v>
      </c>
      <c r="AG56" s="193">
        <f t="shared" ref="AG56:AG58" si="108">AF56*AE56</f>
        <v>2.4708000000000006</v>
      </c>
      <c r="AH56" s="32"/>
      <c r="AI56" s="163">
        <f>AG56-Z56</f>
        <v>0</v>
      </c>
      <c r="AJ56" s="164">
        <f>IF(OR(Z56=0,AG56=0),"",(AI56/Z56))</f>
        <v>0</v>
      </c>
      <c r="AK56" s="154"/>
      <c r="AL56" s="39">
        <f>+$F$56</f>
        <v>3.2000000000000002E-3</v>
      </c>
      <c r="AM56" s="194">
        <f>+AM53</f>
        <v>772.12500000000011</v>
      </c>
      <c r="AN56" s="193">
        <f t="shared" ref="AN56:AN58" si="109">AM56*AL56</f>
        <v>2.4708000000000006</v>
      </c>
      <c r="AO56" s="32"/>
      <c r="AP56" s="163">
        <f>AN56-AG56</f>
        <v>0</v>
      </c>
      <c r="AQ56" s="164">
        <f>IF(OR(AG56=0,AN56=0),"",(AP56/AG56))</f>
        <v>0</v>
      </c>
      <c r="AR56" s="153"/>
      <c r="AS56" s="39">
        <f>+$F$56</f>
        <v>3.2000000000000002E-3</v>
      </c>
      <c r="AT56" s="194">
        <f>+AT53</f>
        <v>772.12500000000011</v>
      </c>
      <c r="AU56" s="193">
        <f t="shared" ref="AU56:AU58" si="110">AT56*AS56</f>
        <v>2.4708000000000006</v>
      </c>
      <c r="AV56" s="32"/>
      <c r="AW56" s="163">
        <f>AU56-AN56</f>
        <v>0</v>
      </c>
      <c r="AX56" s="164">
        <f>IF(OR(AN56=0,AU56=0),"",(AW56/AN56))</f>
        <v>0</v>
      </c>
    </row>
    <row r="57" spans="1:50" x14ac:dyDescent="0.25">
      <c r="A57" s="1"/>
      <c r="B57" s="46" t="s">
        <v>88</v>
      </c>
      <c r="C57" s="32"/>
      <c r="D57" s="44" t="s">
        <v>7</v>
      </c>
      <c r="E57" s="43"/>
      <c r="F57" s="39">
        <v>2.9999999999999997E-4</v>
      </c>
      <c r="G57" s="188">
        <f>G53</f>
        <v>778.2</v>
      </c>
      <c r="H57" s="193">
        <f t="shared" si="104"/>
        <v>0.23346</v>
      </c>
      <c r="I57" s="32"/>
      <c r="J57" s="39">
        <f>+$F$57</f>
        <v>2.9999999999999997E-4</v>
      </c>
      <c r="K57" s="194">
        <f>+K53</f>
        <v>778.2</v>
      </c>
      <c r="L57" s="193">
        <f t="shared" si="105"/>
        <v>0.23346</v>
      </c>
      <c r="M57" s="32"/>
      <c r="N57" s="163">
        <f t="shared" si="57"/>
        <v>0</v>
      </c>
      <c r="O57" s="164">
        <f t="shared" ref="O57:O71" si="111">IF(OR(H57=0,L57=0),"",(N57/H57))</f>
        <v>0</v>
      </c>
      <c r="P57" s="153"/>
      <c r="Q57" s="39">
        <f>+$F$57</f>
        <v>2.9999999999999997E-4</v>
      </c>
      <c r="R57" s="194">
        <f>+R53</f>
        <v>772.12500000000011</v>
      </c>
      <c r="S57" s="193">
        <f t="shared" si="106"/>
        <v>0.23163750000000002</v>
      </c>
      <c r="T57" s="32"/>
      <c r="U57" s="163">
        <f t="shared" ref="U57:U66" si="112">S57-L57</f>
        <v>-1.8224999999999769E-3</v>
      </c>
      <c r="V57" s="164">
        <f t="shared" ref="V57:V66" si="113">IF(OR(L57=0,S57=0),"",(U57/L57))</f>
        <v>-7.8064764841941957E-3</v>
      </c>
      <c r="W57" s="154"/>
      <c r="X57" s="39">
        <f>+$F$57</f>
        <v>2.9999999999999997E-4</v>
      </c>
      <c r="Y57" s="194">
        <f>+Y53</f>
        <v>772.12500000000011</v>
      </c>
      <c r="Z57" s="193">
        <f t="shared" si="107"/>
        <v>0.23163750000000002</v>
      </c>
      <c r="AA57" s="32"/>
      <c r="AB57" s="163">
        <f t="shared" ref="AB57:AB66" si="114">Z57-S57</f>
        <v>0</v>
      </c>
      <c r="AC57" s="164">
        <f t="shared" ref="AC57:AC66" si="115">IF(OR(S57=0,Z57=0),"",(AB57/S57))</f>
        <v>0</v>
      </c>
      <c r="AD57" s="154"/>
      <c r="AE57" s="39">
        <f>+$F$57</f>
        <v>2.9999999999999997E-4</v>
      </c>
      <c r="AF57" s="194">
        <f>+AF53</f>
        <v>772.12500000000011</v>
      </c>
      <c r="AG57" s="193">
        <f t="shared" si="108"/>
        <v>0.23163750000000002</v>
      </c>
      <c r="AH57" s="32"/>
      <c r="AI57" s="163">
        <f t="shared" ref="AI57:AI66" si="116">AG57-Z57</f>
        <v>0</v>
      </c>
      <c r="AJ57" s="164">
        <f t="shared" ref="AJ57:AJ66" si="117">IF(OR(Z57=0,AG57=0),"",(AI57/Z57))</f>
        <v>0</v>
      </c>
      <c r="AK57" s="154"/>
      <c r="AL57" s="39">
        <f>+$F$57</f>
        <v>2.9999999999999997E-4</v>
      </c>
      <c r="AM57" s="194">
        <f>+AM53</f>
        <v>772.12500000000011</v>
      </c>
      <c r="AN57" s="193">
        <f t="shared" si="109"/>
        <v>0.23163750000000002</v>
      </c>
      <c r="AO57" s="32"/>
      <c r="AP57" s="163">
        <f t="shared" ref="AP57:AP66" si="118">AN57-AG57</f>
        <v>0</v>
      </c>
      <c r="AQ57" s="164">
        <f t="shared" ref="AQ57:AQ66" si="119">IF(OR(AG57=0,AN57=0),"",(AP57/AG57))</f>
        <v>0</v>
      </c>
      <c r="AR57" s="153"/>
      <c r="AS57" s="39">
        <f>+$F$57</f>
        <v>2.9999999999999997E-4</v>
      </c>
      <c r="AT57" s="194">
        <f>+AT53</f>
        <v>772.12500000000011</v>
      </c>
      <c r="AU57" s="193">
        <f t="shared" si="110"/>
        <v>0.23163750000000002</v>
      </c>
      <c r="AV57" s="32"/>
      <c r="AW57" s="163">
        <f t="shared" ref="AW57:AW66" si="120">AU57-AN57</f>
        <v>0</v>
      </c>
      <c r="AX57" s="164">
        <f t="shared" ref="AX57:AX66" si="121">IF(OR(AN57=0,AU57=0),"",(AW57/AN57))</f>
        <v>0</v>
      </c>
    </row>
    <row r="58" spans="1:50" s="95" customFormat="1" x14ac:dyDescent="0.25">
      <c r="A58" s="1"/>
      <c r="B58" s="46" t="s">
        <v>89</v>
      </c>
      <c r="C58" s="32"/>
      <c r="D58" s="44" t="s">
        <v>7</v>
      </c>
      <c r="E58" s="43"/>
      <c r="F58" s="39">
        <v>4.0000000000000002E-4</v>
      </c>
      <c r="G58" s="188">
        <f>+G53</f>
        <v>778.2</v>
      </c>
      <c r="H58" s="193">
        <f t="shared" si="104"/>
        <v>0.31128000000000006</v>
      </c>
      <c r="I58" s="32"/>
      <c r="J58" s="39">
        <f>+$F$58</f>
        <v>4.0000000000000002E-4</v>
      </c>
      <c r="K58" s="194">
        <f>+K53</f>
        <v>778.2</v>
      </c>
      <c r="L58" s="193">
        <f t="shared" si="105"/>
        <v>0.31128000000000006</v>
      </c>
      <c r="M58" s="32"/>
      <c r="N58" s="163">
        <f t="shared" ref="N58" si="122">L58-H58</f>
        <v>0</v>
      </c>
      <c r="O58" s="164">
        <f t="shared" ref="O58" si="123">IF(OR(H58=0,L58=0),"",(N58/H58))</f>
        <v>0</v>
      </c>
      <c r="P58" s="153"/>
      <c r="Q58" s="39">
        <f>+$F$58</f>
        <v>4.0000000000000002E-4</v>
      </c>
      <c r="R58" s="194">
        <f>+R53</f>
        <v>772.12500000000011</v>
      </c>
      <c r="S58" s="193">
        <f t="shared" si="106"/>
        <v>0.30885000000000007</v>
      </c>
      <c r="T58" s="32"/>
      <c r="U58" s="163">
        <f t="shared" si="112"/>
        <v>-2.4299999999999877E-3</v>
      </c>
      <c r="V58" s="164">
        <f t="shared" si="113"/>
        <v>-7.8064764841942538E-3</v>
      </c>
      <c r="W58" s="154"/>
      <c r="X58" s="39">
        <f>+$F$58</f>
        <v>4.0000000000000002E-4</v>
      </c>
      <c r="Y58" s="194">
        <f>+Y53</f>
        <v>772.12500000000011</v>
      </c>
      <c r="Z58" s="193">
        <f t="shared" si="107"/>
        <v>0.30885000000000007</v>
      </c>
      <c r="AA58" s="32"/>
      <c r="AB58" s="163">
        <f t="shared" si="114"/>
        <v>0</v>
      </c>
      <c r="AC58" s="164">
        <f t="shared" si="115"/>
        <v>0</v>
      </c>
      <c r="AD58" s="154"/>
      <c r="AE58" s="39">
        <f>+$F$58</f>
        <v>4.0000000000000002E-4</v>
      </c>
      <c r="AF58" s="194">
        <f>+AF53</f>
        <v>772.12500000000011</v>
      </c>
      <c r="AG58" s="193">
        <f t="shared" si="108"/>
        <v>0.30885000000000007</v>
      </c>
      <c r="AH58" s="32"/>
      <c r="AI58" s="163">
        <f t="shared" si="116"/>
        <v>0</v>
      </c>
      <c r="AJ58" s="164">
        <f t="shared" si="117"/>
        <v>0</v>
      </c>
      <c r="AK58" s="154"/>
      <c r="AL58" s="39">
        <f>+$F$58</f>
        <v>4.0000000000000002E-4</v>
      </c>
      <c r="AM58" s="194">
        <f>+AM53</f>
        <v>772.12500000000011</v>
      </c>
      <c r="AN58" s="193">
        <f t="shared" si="109"/>
        <v>0.30885000000000007</v>
      </c>
      <c r="AO58" s="32"/>
      <c r="AP58" s="163">
        <f t="shared" si="118"/>
        <v>0</v>
      </c>
      <c r="AQ58" s="164">
        <f t="shared" si="119"/>
        <v>0</v>
      </c>
      <c r="AR58" s="153"/>
      <c r="AS58" s="39">
        <f>+$F$58</f>
        <v>4.0000000000000002E-4</v>
      </c>
      <c r="AT58" s="194">
        <f>+AT53</f>
        <v>772.12500000000011</v>
      </c>
      <c r="AU58" s="193">
        <f t="shared" si="110"/>
        <v>0.30885000000000007</v>
      </c>
      <c r="AV58" s="32"/>
      <c r="AW58" s="163">
        <f t="shared" si="120"/>
        <v>0</v>
      </c>
      <c r="AX58" s="164">
        <f t="shared" si="121"/>
        <v>0</v>
      </c>
    </row>
    <row r="59" spans="1:50" x14ac:dyDescent="0.25">
      <c r="A59" s="1"/>
      <c r="B59" s="46" t="s">
        <v>90</v>
      </c>
      <c r="C59" s="32"/>
      <c r="D59" s="44" t="s">
        <v>41</v>
      </c>
      <c r="E59" s="43"/>
      <c r="F59" s="98">
        <v>0.25</v>
      </c>
      <c r="G59" s="159">
        <v>1</v>
      </c>
      <c r="H59" s="193">
        <f t="shared" si="104"/>
        <v>0.25</v>
      </c>
      <c r="I59" s="32"/>
      <c r="J59" s="39">
        <f>+$F$59</f>
        <v>0.25</v>
      </c>
      <c r="K59" s="195">
        <v>1</v>
      </c>
      <c r="L59" s="193">
        <f t="shared" si="105"/>
        <v>0.25</v>
      </c>
      <c r="M59" s="32"/>
      <c r="N59" s="163">
        <f t="shared" si="57"/>
        <v>0</v>
      </c>
      <c r="O59" s="164">
        <f t="shared" si="111"/>
        <v>0</v>
      </c>
      <c r="P59" s="153"/>
      <c r="Q59" s="39">
        <f>+$F$59</f>
        <v>0.25</v>
      </c>
      <c r="R59" s="195">
        <v>1</v>
      </c>
      <c r="S59" s="193">
        <f t="shared" si="106"/>
        <v>0.25</v>
      </c>
      <c r="T59" s="32"/>
      <c r="U59" s="163">
        <f t="shared" si="112"/>
        <v>0</v>
      </c>
      <c r="V59" s="164">
        <f t="shared" si="113"/>
        <v>0</v>
      </c>
      <c r="W59" s="154"/>
      <c r="X59" s="39">
        <f>+$F$59</f>
        <v>0.25</v>
      </c>
      <c r="Y59" s="195">
        <v>1</v>
      </c>
      <c r="Z59" s="193">
        <f t="shared" ref="Z59:Z66" si="124">Y59*X59</f>
        <v>0.25</v>
      </c>
      <c r="AA59" s="32"/>
      <c r="AB59" s="163">
        <f t="shared" si="114"/>
        <v>0</v>
      </c>
      <c r="AC59" s="164">
        <f t="shared" si="115"/>
        <v>0</v>
      </c>
      <c r="AD59" s="154"/>
      <c r="AE59" s="39">
        <f>+$F$59</f>
        <v>0.25</v>
      </c>
      <c r="AF59" s="195">
        <v>1</v>
      </c>
      <c r="AG59" s="193">
        <f t="shared" ref="AG59:AG66" si="125">AF59*AE59</f>
        <v>0.25</v>
      </c>
      <c r="AH59" s="32"/>
      <c r="AI59" s="163">
        <f t="shared" si="116"/>
        <v>0</v>
      </c>
      <c r="AJ59" s="164">
        <f t="shared" si="117"/>
        <v>0</v>
      </c>
      <c r="AK59" s="154"/>
      <c r="AL59" s="39">
        <f>+$F$59</f>
        <v>0.25</v>
      </c>
      <c r="AM59" s="195">
        <v>1</v>
      </c>
      <c r="AN59" s="193">
        <f t="shared" ref="AN59:AN66" si="126">AM59*AL59</f>
        <v>0.25</v>
      </c>
      <c r="AO59" s="32"/>
      <c r="AP59" s="163">
        <f t="shared" si="118"/>
        <v>0</v>
      </c>
      <c r="AQ59" s="164">
        <f t="shared" si="119"/>
        <v>0</v>
      </c>
      <c r="AR59" s="153"/>
      <c r="AS59" s="39">
        <f>+$F$59</f>
        <v>0.25</v>
      </c>
      <c r="AT59" s="195">
        <v>1</v>
      </c>
      <c r="AU59" s="193">
        <f t="shared" ref="AU59:AU66" si="127">AT59*AS59</f>
        <v>0.25</v>
      </c>
      <c r="AV59" s="32"/>
      <c r="AW59" s="163">
        <f t="shared" si="120"/>
        <v>0</v>
      </c>
      <c r="AX59" s="164">
        <f t="shared" si="121"/>
        <v>0</v>
      </c>
    </row>
    <row r="60" spans="1:50" x14ac:dyDescent="0.25">
      <c r="A60" s="1"/>
      <c r="B60" s="144" t="s">
        <v>9</v>
      </c>
      <c r="C60" s="32"/>
      <c r="D60" s="44" t="s">
        <v>7</v>
      </c>
      <c r="E60" s="43"/>
      <c r="F60" s="39">
        <v>6.5000000000000002E-2</v>
      </c>
      <c r="G60" s="196">
        <f>0.65*$F18</f>
        <v>487.5</v>
      </c>
      <c r="H60" s="193">
        <f t="shared" si="104"/>
        <v>31.6875</v>
      </c>
      <c r="I60" s="32"/>
      <c r="J60" s="39">
        <f>+$F$60</f>
        <v>6.5000000000000002E-2</v>
      </c>
      <c r="K60" s="196">
        <f t="shared" ref="K60:K66" si="128">$G60</f>
        <v>487.5</v>
      </c>
      <c r="L60" s="193">
        <f t="shared" si="105"/>
        <v>31.6875</v>
      </c>
      <c r="M60" s="32"/>
      <c r="N60" s="163">
        <f t="shared" si="57"/>
        <v>0</v>
      </c>
      <c r="O60" s="164">
        <f t="shared" si="111"/>
        <v>0</v>
      </c>
      <c r="P60" s="153"/>
      <c r="Q60" s="39">
        <f>+$F$60</f>
        <v>6.5000000000000002E-2</v>
      </c>
      <c r="R60" s="196">
        <f t="shared" ref="R60:R66" si="129">$G60</f>
        <v>487.5</v>
      </c>
      <c r="S60" s="193">
        <f t="shared" si="106"/>
        <v>31.6875</v>
      </c>
      <c r="T60" s="32"/>
      <c r="U60" s="163">
        <f t="shared" si="112"/>
        <v>0</v>
      </c>
      <c r="V60" s="164">
        <f t="shared" si="113"/>
        <v>0</v>
      </c>
      <c r="W60" s="154"/>
      <c r="X60" s="39">
        <f>+$F$60</f>
        <v>6.5000000000000002E-2</v>
      </c>
      <c r="Y60" s="196">
        <f t="shared" ref="Y60:Y66" si="130">$G60</f>
        <v>487.5</v>
      </c>
      <c r="Z60" s="193">
        <f t="shared" si="124"/>
        <v>31.6875</v>
      </c>
      <c r="AA60" s="32"/>
      <c r="AB60" s="163">
        <f t="shared" si="114"/>
        <v>0</v>
      </c>
      <c r="AC60" s="164">
        <f t="shared" si="115"/>
        <v>0</v>
      </c>
      <c r="AD60" s="154"/>
      <c r="AE60" s="39">
        <f>+$F$60</f>
        <v>6.5000000000000002E-2</v>
      </c>
      <c r="AF60" s="196">
        <f t="shared" ref="AF60:AF66" si="131">$G60</f>
        <v>487.5</v>
      </c>
      <c r="AG60" s="193">
        <f t="shared" si="125"/>
        <v>31.6875</v>
      </c>
      <c r="AH60" s="32"/>
      <c r="AI60" s="163">
        <f t="shared" si="116"/>
        <v>0</v>
      </c>
      <c r="AJ60" s="164">
        <f t="shared" si="117"/>
        <v>0</v>
      </c>
      <c r="AK60" s="154"/>
      <c r="AL60" s="39">
        <f>+$F$60</f>
        <v>6.5000000000000002E-2</v>
      </c>
      <c r="AM60" s="196">
        <f t="shared" ref="AM60:AM66" si="132">$G60</f>
        <v>487.5</v>
      </c>
      <c r="AN60" s="193">
        <f t="shared" si="126"/>
        <v>31.6875</v>
      </c>
      <c r="AO60" s="32"/>
      <c r="AP60" s="163">
        <f t="shared" si="118"/>
        <v>0</v>
      </c>
      <c r="AQ60" s="164">
        <f t="shared" si="119"/>
        <v>0</v>
      </c>
      <c r="AR60" s="153"/>
      <c r="AS60" s="39">
        <f>+$F$60</f>
        <v>6.5000000000000002E-2</v>
      </c>
      <c r="AT60" s="196">
        <f t="shared" ref="AT60:AT66" si="133">$G60</f>
        <v>487.5</v>
      </c>
      <c r="AU60" s="193">
        <f t="shared" si="127"/>
        <v>31.6875</v>
      </c>
      <c r="AV60" s="32"/>
      <c r="AW60" s="163">
        <f t="shared" si="120"/>
        <v>0</v>
      </c>
      <c r="AX60" s="164">
        <f t="shared" si="121"/>
        <v>0</v>
      </c>
    </row>
    <row r="61" spans="1:50" x14ac:dyDescent="0.25">
      <c r="A61" s="1"/>
      <c r="B61" s="144" t="s">
        <v>8</v>
      </c>
      <c r="C61" s="32"/>
      <c r="D61" s="44" t="s">
        <v>7</v>
      </c>
      <c r="E61" s="43"/>
      <c r="F61" s="39">
        <v>9.4E-2</v>
      </c>
      <c r="G61" s="196">
        <f>0.17*$F18</f>
        <v>127.50000000000001</v>
      </c>
      <c r="H61" s="193">
        <f t="shared" si="104"/>
        <v>11.985000000000001</v>
      </c>
      <c r="I61" s="32"/>
      <c r="J61" s="39">
        <f>+$F$61</f>
        <v>9.4E-2</v>
      </c>
      <c r="K61" s="196">
        <f t="shared" si="128"/>
        <v>127.50000000000001</v>
      </c>
      <c r="L61" s="193">
        <f t="shared" si="105"/>
        <v>11.985000000000001</v>
      </c>
      <c r="M61" s="32"/>
      <c r="N61" s="163">
        <f t="shared" si="57"/>
        <v>0</v>
      </c>
      <c r="O61" s="164">
        <f t="shared" si="111"/>
        <v>0</v>
      </c>
      <c r="P61" s="153"/>
      <c r="Q61" s="39">
        <f>+$F$61</f>
        <v>9.4E-2</v>
      </c>
      <c r="R61" s="196">
        <f t="shared" si="129"/>
        <v>127.50000000000001</v>
      </c>
      <c r="S61" s="193">
        <f t="shared" si="106"/>
        <v>11.985000000000001</v>
      </c>
      <c r="T61" s="32"/>
      <c r="U61" s="163">
        <f t="shared" si="112"/>
        <v>0</v>
      </c>
      <c r="V61" s="164">
        <f t="shared" si="113"/>
        <v>0</v>
      </c>
      <c r="W61" s="154"/>
      <c r="X61" s="39">
        <f>+$F$61</f>
        <v>9.4E-2</v>
      </c>
      <c r="Y61" s="196">
        <f t="shared" si="130"/>
        <v>127.50000000000001</v>
      </c>
      <c r="Z61" s="193">
        <f t="shared" si="124"/>
        <v>11.985000000000001</v>
      </c>
      <c r="AA61" s="32"/>
      <c r="AB61" s="163">
        <f t="shared" si="114"/>
        <v>0</v>
      </c>
      <c r="AC61" s="164">
        <f t="shared" si="115"/>
        <v>0</v>
      </c>
      <c r="AD61" s="154"/>
      <c r="AE61" s="39">
        <f>+$F$61</f>
        <v>9.4E-2</v>
      </c>
      <c r="AF61" s="196">
        <f t="shared" si="131"/>
        <v>127.50000000000001</v>
      </c>
      <c r="AG61" s="193">
        <f t="shared" si="125"/>
        <v>11.985000000000001</v>
      </c>
      <c r="AH61" s="32"/>
      <c r="AI61" s="163">
        <f t="shared" si="116"/>
        <v>0</v>
      </c>
      <c r="AJ61" s="164">
        <f t="shared" si="117"/>
        <v>0</v>
      </c>
      <c r="AK61" s="154"/>
      <c r="AL61" s="39">
        <f>+$F$61</f>
        <v>9.4E-2</v>
      </c>
      <c r="AM61" s="196">
        <f t="shared" si="132"/>
        <v>127.50000000000001</v>
      </c>
      <c r="AN61" s="193">
        <f t="shared" si="126"/>
        <v>11.985000000000001</v>
      </c>
      <c r="AO61" s="32"/>
      <c r="AP61" s="163">
        <f t="shared" si="118"/>
        <v>0</v>
      </c>
      <c r="AQ61" s="164">
        <f t="shared" si="119"/>
        <v>0</v>
      </c>
      <c r="AR61" s="153"/>
      <c r="AS61" s="39">
        <f>+$F$61</f>
        <v>9.4E-2</v>
      </c>
      <c r="AT61" s="196">
        <f t="shared" si="133"/>
        <v>127.50000000000001</v>
      </c>
      <c r="AU61" s="193">
        <f t="shared" si="127"/>
        <v>11.985000000000001</v>
      </c>
      <c r="AV61" s="32"/>
      <c r="AW61" s="163">
        <f t="shared" si="120"/>
        <v>0</v>
      </c>
      <c r="AX61" s="164">
        <f t="shared" si="121"/>
        <v>0</v>
      </c>
    </row>
    <row r="62" spans="1:50" x14ac:dyDescent="0.25">
      <c r="A62" s="1"/>
      <c r="B62" s="145" t="s">
        <v>6</v>
      </c>
      <c r="C62" s="32"/>
      <c r="D62" s="44" t="s">
        <v>7</v>
      </c>
      <c r="E62" s="43"/>
      <c r="F62" s="39">
        <v>0.13200000000000001</v>
      </c>
      <c r="G62" s="196">
        <f>0.18*$F18</f>
        <v>135</v>
      </c>
      <c r="H62" s="193">
        <f t="shared" si="104"/>
        <v>17.82</v>
      </c>
      <c r="I62" s="32"/>
      <c r="J62" s="39">
        <f>+$F$62</f>
        <v>0.13200000000000001</v>
      </c>
      <c r="K62" s="196">
        <f t="shared" si="128"/>
        <v>135</v>
      </c>
      <c r="L62" s="193">
        <f t="shared" si="105"/>
        <v>17.82</v>
      </c>
      <c r="M62" s="32"/>
      <c r="N62" s="163">
        <f t="shared" si="57"/>
        <v>0</v>
      </c>
      <c r="O62" s="164">
        <f t="shared" si="111"/>
        <v>0</v>
      </c>
      <c r="P62" s="153"/>
      <c r="Q62" s="39">
        <f>+$F$62</f>
        <v>0.13200000000000001</v>
      </c>
      <c r="R62" s="196">
        <f t="shared" si="129"/>
        <v>135</v>
      </c>
      <c r="S62" s="193">
        <f t="shared" si="106"/>
        <v>17.82</v>
      </c>
      <c r="T62" s="32"/>
      <c r="U62" s="163">
        <f t="shared" si="112"/>
        <v>0</v>
      </c>
      <c r="V62" s="164">
        <f t="shared" si="113"/>
        <v>0</v>
      </c>
      <c r="W62" s="154"/>
      <c r="X62" s="39">
        <f>+$F$62</f>
        <v>0.13200000000000001</v>
      </c>
      <c r="Y62" s="196">
        <f t="shared" si="130"/>
        <v>135</v>
      </c>
      <c r="Z62" s="193">
        <f t="shared" si="124"/>
        <v>17.82</v>
      </c>
      <c r="AA62" s="32"/>
      <c r="AB62" s="163">
        <f t="shared" si="114"/>
        <v>0</v>
      </c>
      <c r="AC62" s="164">
        <f t="shared" si="115"/>
        <v>0</v>
      </c>
      <c r="AD62" s="154"/>
      <c r="AE62" s="39">
        <f>+$F$62</f>
        <v>0.13200000000000001</v>
      </c>
      <c r="AF62" s="196">
        <f t="shared" si="131"/>
        <v>135</v>
      </c>
      <c r="AG62" s="193">
        <f t="shared" si="125"/>
        <v>17.82</v>
      </c>
      <c r="AH62" s="32"/>
      <c r="AI62" s="163">
        <f t="shared" si="116"/>
        <v>0</v>
      </c>
      <c r="AJ62" s="164">
        <f t="shared" si="117"/>
        <v>0</v>
      </c>
      <c r="AK62" s="154"/>
      <c r="AL62" s="39">
        <f>+$F$62</f>
        <v>0.13200000000000001</v>
      </c>
      <c r="AM62" s="196">
        <f t="shared" si="132"/>
        <v>135</v>
      </c>
      <c r="AN62" s="193">
        <f t="shared" si="126"/>
        <v>17.82</v>
      </c>
      <c r="AO62" s="32"/>
      <c r="AP62" s="163">
        <f t="shared" si="118"/>
        <v>0</v>
      </c>
      <c r="AQ62" s="164">
        <f t="shared" si="119"/>
        <v>0</v>
      </c>
      <c r="AR62" s="153"/>
      <c r="AS62" s="39">
        <f>+$F$62</f>
        <v>0.13200000000000001</v>
      </c>
      <c r="AT62" s="196">
        <f t="shared" si="133"/>
        <v>135</v>
      </c>
      <c r="AU62" s="193">
        <f t="shared" si="127"/>
        <v>17.82</v>
      </c>
      <c r="AV62" s="32"/>
      <c r="AW62" s="163">
        <f t="shared" si="120"/>
        <v>0</v>
      </c>
      <c r="AX62" s="164">
        <f t="shared" si="121"/>
        <v>0</v>
      </c>
    </row>
    <row r="63" spans="1:50" x14ac:dyDescent="0.25">
      <c r="A63" s="6"/>
      <c r="B63" s="146" t="s">
        <v>5</v>
      </c>
      <c r="C63" s="21"/>
      <c r="D63" s="44" t="s">
        <v>7</v>
      </c>
      <c r="E63" s="40"/>
      <c r="F63" s="39">
        <v>7.6999999999999999E-2</v>
      </c>
      <c r="G63" s="197">
        <v>600</v>
      </c>
      <c r="H63" s="193">
        <f t="shared" si="104"/>
        <v>46.2</v>
      </c>
      <c r="I63" s="21"/>
      <c r="J63" s="39">
        <f>+$F$63</f>
        <v>7.6999999999999999E-2</v>
      </c>
      <c r="K63" s="197">
        <f t="shared" si="128"/>
        <v>600</v>
      </c>
      <c r="L63" s="193">
        <f t="shared" si="105"/>
        <v>46.2</v>
      </c>
      <c r="M63" s="21"/>
      <c r="N63" s="198">
        <f t="shared" si="57"/>
        <v>0</v>
      </c>
      <c r="O63" s="164">
        <f t="shared" si="111"/>
        <v>0</v>
      </c>
      <c r="P63" s="153"/>
      <c r="Q63" s="39">
        <f>+$F$63</f>
        <v>7.6999999999999999E-2</v>
      </c>
      <c r="R63" s="197">
        <f t="shared" si="129"/>
        <v>600</v>
      </c>
      <c r="S63" s="193">
        <f t="shared" si="106"/>
        <v>46.2</v>
      </c>
      <c r="T63" s="21"/>
      <c r="U63" s="163">
        <f t="shared" si="112"/>
        <v>0</v>
      </c>
      <c r="V63" s="164">
        <f t="shared" si="113"/>
        <v>0</v>
      </c>
      <c r="W63" s="154"/>
      <c r="X63" s="39">
        <f>+$F$63</f>
        <v>7.6999999999999999E-2</v>
      </c>
      <c r="Y63" s="197">
        <f t="shared" si="130"/>
        <v>600</v>
      </c>
      <c r="Z63" s="193">
        <f t="shared" si="124"/>
        <v>46.2</v>
      </c>
      <c r="AA63" s="21"/>
      <c r="AB63" s="163">
        <f t="shared" si="114"/>
        <v>0</v>
      </c>
      <c r="AC63" s="164">
        <f t="shared" si="115"/>
        <v>0</v>
      </c>
      <c r="AD63" s="154"/>
      <c r="AE63" s="39">
        <f>+$F$63</f>
        <v>7.6999999999999999E-2</v>
      </c>
      <c r="AF63" s="197">
        <f t="shared" si="131"/>
        <v>600</v>
      </c>
      <c r="AG63" s="193">
        <f t="shared" si="125"/>
        <v>46.2</v>
      </c>
      <c r="AH63" s="21"/>
      <c r="AI63" s="163">
        <f t="shared" si="116"/>
        <v>0</v>
      </c>
      <c r="AJ63" s="164">
        <f t="shared" si="117"/>
        <v>0</v>
      </c>
      <c r="AK63" s="154"/>
      <c r="AL63" s="39">
        <f>+$F$63</f>
        <v>7.6999999999999999E-2</v>
      </c>
      <c r="AM63" s="197">
        <f t="shared" si="132"/>
        <v>600</v>
      </c>
      <c r="AN63" s="193">
        <f t="shared" si="126"/>
        <v>46.2</v>
      </c>
      <c r="AO63" s="21"/>
      <c r="AP63" s="163">
        <f t="shared" si="118"/>
        <v>0</v>
      </c>
      <c r="AQ63" s="164">
        <f t="shared" si="119"/>
        <v>0</v>
      </c>
      <c r="AR63" s="153"/>
      <c r="AS63" s="39">
        <f>+$F$63</f>
        <v>7.6999999999999999E-2</v>
      </c>
      <c r="AT63" s="197">
        <f t="shared" si="133"/>
        <v>600</v>
      </c>
      <c r="AU63" s="193">
        <f t="shared" si="127"/>
        <v>46.2</v>
      </c>
      <c r="AV63" s="21"/>
      <c r="AW63" s="163">
        <f t="shared" si="120"/>
        <v>0</v>
      </c>
      <c r="AX63" s="164">
        <f t="shared" si="121"/>
        <v>0</v>
      </c>
    </row>
    <row r="64" spans="1:50" x14ac:dyDescent="0.25">
      <c r="A64" s="6"/>
      <c r="B64" s="146" t="s">
        <v>4</v>
      </c>
      <c r="C64" s="21"/>
      <c r="D64" s="44" t="s">
        <v>7</v>
      </c>
      <c r="E64" s="40"/>
      <c r="F64" s="39">
        <v>8.8999999999999996E-2</v>
      </c>
      <c r="G64" s="197">
        <v>150</v>
      </c>
      <c r="H64" s="193">
        <f t="shared" si="104"/>
        <v>13.35</v>
      </c>
      <c r="I64" s="21"/>
      <c r="J64" s="39">
        <f>+$F$64</f>
        <v>8.8999999999999996E-2</v>
      </c>
      <c r="K64" s="197">
        <f t="shared" si="128"/>
        <v>150</v>
      </c>
      <c r="L64" s="193">
        <f t="shared" si="105"/>
        <v>13.35</v>
      </c>
      <c r="M64" s="21"/>
      <c r="N64" s="198">
        <f t="shared" si="57"/>
        <v>0</v>
      </c>
      <c r="O64" s="164">
        <f t="shared" si="111"/>
        <v>0</v>
      </c>
      <c r="P64" s="153"/>
      <c r="Q64" s="39">
        <f>+$F$64</f>
        <v>8.8999999999999996E-2</v>
      </c>
      <c r="R64" s="197">
        <f t="shared" si="129"/>
        <v>150</v>
      </c>
      <c r="S64" s="193">
        <f t="shared" si="106"/>
        <v>13.35</v>
      </c>
      <c r="T64" s="21"/>
      <c r="U64" s="163">
        <f t="shared" si="112"/>
        <v>0</v>
      </c>
      <c r="V64" s="164">
        <f t="shared" si="113"/>
        <v>0</v>
      </c>
      <c r="W64" s="154"/>
      <c r="X64" s="39">
        <f>+$F$64</f>
        <v>8.8999999999999996E-2</v>
      </c>
      <c r="Y64" s="197">
        <f t="shared" si="130"/>
        <v>150</v>
      </c>
      <c r="Z64" s="193">
        <f t="shared" si="124"/>
        <v>13.35</v>
      </c>
      <c r="AA64" s="21"/>
      <c r="AB64" s="163">
        <f t="shared" si="114"/>
        <v>0</v>
      </c>
      <c r="AC64" s="164">
        <f t="shared" si="115"/>
        <v>0</v>
      </c>
      <c r="AD64" s="154"/>
      <c r="AE64" s="39">
        <f>+$F$64</f>
        <v>8.8999999999999996E-2</v>
      </c>
      <c r="AF64" s="197">
        <f t="shared" si="131"/>
        <v>150</v>
      </c>
      <c r="AG64" s="193">
        <f t="shared" si="125"/>
        <v>13.35</v>
      </c>
      <c r="AH64" s="21"/>
      <c r="AI64" s="163">
        <f t="shared" si="116"/>
        <v>0</v>
      </c>
      <c r="AJ64" s="164">
        <f t="shared" si="117"/>
        <v>0</v>
      </c>
      <c r="AK64" s="154"/>
      <c r="AL64" s="39">
        <f>+$F$64</f>
        <v>8.8999999999999996E-2</v>
      </c>
      <c r="AM64" s="197">
        <f t="shared" si="132"/>
        <v>150</v>
      </c>
      <c r="AN64" s="193">
        <f t="shared" si="126"/>
        <v>13.35</v>
      </c>
      <c r="AO64" s="21"/>
      <c r="AP64" s="163">
        <f t="shared" si="118"/>
        <v>0</v>
      </c>
      <c r="AQ64" s="164">
        <f t="shared" si="119"/>
        <v>0</v>
      </c>
      <c r="AR64" s="153"/>
      <c r="AS64" s="39">
        <f>+$F$64</f>
        <v>8.8999999999999996E-2</v>
      </c>
      <c r="AT64" s="197">
        <f t="shared" si="133"/>
        <v>150</v>
      </c>
      <c r="AU64" s="193">
        <f t="shared" si="127"/>
        <v>13.35</v>
      </c>
      <c r="AV64" s="21"/>
      <c r="AW64" s="163">
        <f t="shared" si="120"/>
        <v>0</v>
      </c>
      <c r="AX64" s="164">
        <f t="shared" si="121"/>
        <v>0</v>
      </c>
    </row>
    <row r="65" spans="1:50" s="95" customFormat="1" x14ac:dyDescent="0.25">
      <c r="A65" s="6"/>
      <c r="B65" s="147" t="s">
        <v>63</v>
      </c>
      <c r="C65" s="21"/>
      <c r="D65" s="44" t="s">
        <v>7</v>
      </c>
      <c r="E65" s="40"/>
      <c r="F65" s="39">
        <f>+$F$66</f>
        <v>0.1164</v>
      </c>
      <c r="G65" s="197"/>
      <c r="H65" s="193">
        <f t="shared" ref="H65:H66" si="134">G65*F65</f>
        <v>0</v>
      </c>
      <c r="I65" s="21"/>
      <c r="J65" s="39">
        <f>+$F$66</f>
        <v>0.1164</v>
      </c>
      <c r="K65" s="197">
        <f t="shared" si="128"/>
        <v>0</v>
      </c>
      <c r="L65" s="193">
        <f t="shared" ref="L65:L66" si="135">K65*J65</f>
        <v>0</v>
      </c>
      <c r="M65" s="21"/>
      <c r="N65" s="198">
        <f t="shared" ref="N65:N66" si="136">L65-H65</f>
        <v>0</v>
      </c>
      <c r="O65" s="164" t="str">
        <f t="shared" ref="O65:O66" si="137">IF(OR(H65=0,L65=0),"",(N65/H65))</f>
        <v/>
      </c>
      <c r="P65" s="153"/>
      <c r="Q65" s="39">
        <f>+$F$66</f>
        <v>0.1164</v>
      </c>
      <c r="R65" s="197">
        <f t="shared" si="129"/>
        <v>0</v>
      </c>
      <c r="S65" s="193">
        <f t="shared" si="106"/>
        <v>0</v>
      </c>
      <c r="T65" s="21"/>
      <c r="U65" s="163">
        <f t="shared" si="112"/>
        <v>0</v>
      </c>
      <c r="V65" s="164" t="str">
        <f t="shared" si="113"/>
        <v/>
      </c>
      <c r="W65" s="154"/>
      <c r="X65" s="39">
        <f>+$F$66</f>
        <v>0.1164</v>
      </c>
      <c r="Y65" s="197">
        <f t="shared" si="130"/>
        <v>0</v>
      </c>
      <c r="Z65" s="193">
        <f t="shared" si="124"/>
        <v>0</v>
      </c>
      <c r="AA65" s="21"/>
      <c r="AB65" s="163">
        <f t="shared" si="114"/>
        <v>0</v>
      </c>
      <c r="AC65" s="164" t="str">
        <f t="shared" si="115"/>
        <v/>
      </c>
      <c r="AD65" s="154"/>
      <c r="AE65" s="39">
        <f>+$F$66</f>
        <v>0.1164</v>
      </c>
      <c r="AF65" s="197">
        <f t="shared" si="131"/>
        <v>0</v>
      </c>
      <c r="AG65" s="193">
        <f t="shared" si="125"/>
        <v>0</v>
      </c>
      <c r="AH65" s="21"/>
      <c r="AI65" s="163">
        <f t="shared" si="116"/>
        <v>0</v>
      </c>
      <c r="AJ65" s="164" t="str">
        <f t="shared" si="117"/>
        <v/>
      </c>
      <c r="AK65" s="154"/>
      <c r="AL65" s="39">
        <f>+$F$66</f>
        <v>0.1164</v>
      </c>
      <c r="AM65" s="197">
        <f t="shared" si="132"/>
        <v>0</v>
      </c>
      <c r="AN65" s="193">
        <f t="shared" si="126"/>
        <v>0</v>
      </c>
      <c r="AO65" s="21"/>
      <c r="AP65" s="163">
        <f t="shared" si="118"/>
        <v>0</v>
      </c>
      <c r="AQ65" s="164" t="str">
        <f t="shared" si="119"/>
        <v/>
      </c>
      <c r="AR65" s="153"/>
      <c r="AS65" s="39">
        <f>+$F$66</f>
        <v>0.1164</v>
      </c>
      <c r="AT65" s="197">
        <f t="shared" si="133"/>
        <v>0</v>
      </c>
      <c r="AU65" s="193">
        <f t="shared" si="127"/>
        <v>0</v>
      </c>
      <c r="AV65" s="21"/>
      <c r="AW65" s="163">
        <f t="shared" si="120"/>
        <v>0</v>
      </c>
      <c r="AX65" s="164" t="str">
        <f t="shared" si="121"/>
        <v/>
      </c>
    </row>
    <row r="66" spans="1:50" s="95" customFormat="1" ht="15.75" thickBot="1" x14ac:dyDescent="0.3">
      <c r="A66" s="6"/>
      <c r="B66" s="147" t="s">
        <v>64</v>
      </c>
      <c r="C66" s="21"/>
      <c r="D66" s="44" t="s">
        <v>7</v>
      </c>
      <c r="E66" s="40"/>
      <c r="F66" s="39">
        <v>0.1164</v>
      </c>
      <c r="G66" s="197"/>
      <c r="H66" s="193">
        <f t="shared" si="134"/>
        <v>0</v>
      </c>
      <c r="I66" s="21"/>
      <c r="J66" s="39">
        <f>+$F$66</f>
        <v>0.1164</v>
      </c>
      <c r="K66" s="197">
        <f t="shared" si="128"/>
        <v>0</v>
      </c>
      <c r="L66" s="193">
        <f t="shared" si="135"/>
        <v>0</v>
      </c>
      <c r="M66" s="21"/>
      <c r="N66" s="198">
        <f t="shared" si="136"/>
        <v>0</v>
      </c>
      <c r="O66" s="164" t="str">
        <f t="shared" si="137"/>
        <v/>
      </c>
      <c r="P66" s="153"/>
      <c r="Q66" s="39">
        <f>+$F$66</f>
        <v>0.1164</v>
      </c>
      <c r="R66" s="197">
        <f t="shared" si="129"/>
        <v>0</v>
      </c>
      <c r="S66" s="193">
        <f t="shared" si="106"/>
        <v>0</v>
      </c>
      <c r="T66" s="21"/>
      <c r="U66" s="163">
        <f t="shared" si="112"/>
        <v>0</v>
      </c>
      <c r="V66" s="164" t="str">
        <f t="shared" si="113"/>
        <v/>
      </c>
      <c r="W66" s="154"/>
      <c r="X66" s="39">
        <f>+$F$66</f>
        <v>0.1164</v>
      </c>
      <c r="Y66" s="197">
        <f t="shared" si="130"/>
        <v>0</v>
      </c>
      <c r="Z66" s="193">
        <f t="shared" si="124"/>
        <v>0</v>
      </c>
      <c r="AA66" s="21"/>
      <c r="AB66" s="163">
        <f t="shared" si="114"/>
        <v>0</v>
      </c>
      <c r="AC66" s="164" t="str">
        <f t="shared" si="115"/>
        <v/>
      </c>
      <c r="AD66" s="154"/>
      <c r="AE66" s="39">
        <f>+$F$66</f>
        <v>0.1164</v>
      </c>
      <c r="AF66" s="197">
        <f t="shared" si="131"/>
        <v>0</v>
      </c>
      <c r="AG66" s="193">
        <f t="shared" si="125"/>
        <v>0</v>
      </c>
      <c r="AH66" s="21"/>
      <c r="AI66" s="163">
        <f t="shared" si="116"/>
        <v>0</v>
      </c>
      <c r="AJ66" s="164" t="str">
        <f t="shared" si="117"/>
        <v/>
      </c>
      <c r="AK66" s="154"/>
      <c r="AL66" s="39">
        <f>+$F$66</f>
        <v>0.1164</v>
      </c>
      <c r="AM66" s="197">
        <f t="shared" si="132"/>
        <v>0</v>
      </c>
      <c r="AN66" s="193">
        <f t="shared" si="126"/>
        <v>0</v>
      </c>
      <c r="AO66" s="21"/>
      <c r="AP66" s="163">
        <f t="shared" si="118"/>
        <v>0</v>
      </c>
      <c r="AQ66" s="164" t="str">
        <f t="shared" si="119"/>
        <v/>
      </c>
      <c r="AR66" s="153"/>
      <c r="AS66" s="39">
        <f>+$F$66</f>
        <v>0.1164</v>
      </c>
      <c r="AT66" s="197">
        <f t="shared" si="133"/>
        <v>0</v>
      </c>
      <c r="AU66" s="193">
        <f t="shared" si="127"/>
        <v>0</v>
      </c>
      <c r="AV66" s="21"/>
      <c r="AW66" s="163">
        <f t="shared" si="120"/>
        <v>0</v>
      </c>
      <c r="AX66" s="164" t="str">
        <f t="shared" si="121"/>
        <v/>
      </c>
    </row>
    <row r="67" spans="1:50" ht="15.75" thickBot="1" x14ac:dyDescent="0.3">
      <c r="A67" s="1"/>
      <c r="B67" s="97"/>
      <c r="C67" s="37"/>
      <c r="D67" s="38"/>
      <c r="E67" s="37"/>
      <c r="F67" s="29"/>
      <c r="G67" s="199"/>
      <c r="H67" s="200"/>
      <c r="I67" s="37"/>
      <c r="J67" s="29"/>
      <c r="K67" s="201"/>
      <c r="L67" s="200"/>
      <c r="M67" s="37"/>
      <c r="N67" s="202"/>
      <c r="O67" s="203"/>
      <c r="P67" s="153"/>
      <c r="Q67" s="29"/>
      <c r="R67" s="201"/>
      <c r="S67" s="200"/>
      <c r="T67" s="37"/>
      <c r="U67" s="202"/>
      <c r="V67" s="203"/>
      <c r="W67" s="154"/>
      <c r="X67" s="29"/>
      <c r="Y67" s="201"/>
      <c r="Z67" s="200"/>
      <c r="AA67" s="37"/>
      <c r="AB67" s="202"/>
      <c r="AC67" s="203"/>
      <c r="AD67" s="154"/>
      <c r="AE67" s="29"/>
      <c r="AF67" s="201"/>
      <c r="AG67" s="200"/>
      <c r="AH67" s="37"/>
      <c r="AI67" s="202"/>
      <c r="AJ67" s="203"/>
      <c r="AK67" s="154"/>
      <c r="AL67" s="29"/>
      <c r="AM67" s="201"/>
      <c r="AN67" s="200"/>
      <c r="AO67" s="37"/>
      <c r="AP67" s="202"/>
      <c r="AQ67" s="203"/>
      <c r="AR67" s="153"/>
      <c r="AS67" s="29"/>
      <c r="AT67" s="201"/>
      <c r="AU67" s="200"/>
      <c r="AV67" s="37"/>
      <c r="AW67" s="202"/>
      <c r="AX67" s="203"/>
    </row>
    <row r="68" spans="1:50" x14ac:dyDescent="0.25">
      <c r="A68" s="1"/>
      <c r="B68" s="36" t="s">
        <v>3</v>
      </c>
      <c r="C68" s="32"/>
      <c r="D68" s="32"/>
      <c r="E68" s="32"/>
      <c r="F68" s="35"/>
      <c r="G68" s="204"/>
      <c r="H68" s="205">
        <f>SUM(H56:H62,H55)</f>
        <v>116.99013000000001</v>
      </c>
      <c r="I68" s="206"/>
      <c r="J68" s="207"/>
      <c r="K68" s="207"/>
      <c r="L68" s="208">
        <f>SUM(L56:L62,L55)</f>
        <v>122.99929</v>
      </c>
      <c r="M68" s="209"/>
      <c r="N68" s="210">
        <f>L68-H68</f>
        <v>6.0091599999999943</v>
      </c>
      <c r="O68" s="211">
        <f t="shared" si="111"/>
        <v>5.1364674951639031E-2</v>
      </c>
      <c r="P68" s="153"/>
      <c r="Q68" s="207"/>
      <c r="R68" s="207"/>
      <c r="S68" s="208">
        <f>SUM(S56:S62,S55)</f>
        <v>120.05057625000001</v>
      </c>
      <c r="T68" s="209"/>
      <c r="U68" s="212">
        <f>S68-L68</f>
        <v>-2.948713749999996</v>
      </c>
      <c r="V68" s="211">
        <f>IF(OR(L68=0,S68=0),"",(U68/L68))</f>
        <v>-2.3973420903486482E-2</v>
      </c>
      <c r="W68" s="154"/>
      <c r="X68" s="207"/>
      <c r="Y68" s="207"/>
      <c r="Z68" s="208">
        <f>SUM(Z56:Z62,Z55)</f>
        <v>121.42057625000001</v>
      </c>
      <c r="AA68" s="209"/>
      <c r="AB68" s="212">
        <f>Z68-S68</f>
        <v>1.3700000000000045</v>
      </c>
      <c r="AC68" s="211">
        <f>IF(OR(S68=0,Z68=0),"",(AB68/S68))</f>
        <v>1.1411856925593095E-2</v>
      </c>
      <c r="AD68" s="154"/>
      <c r="AE68" s="207"/>
      <c r="AF68" s="207"/>
      <c r="AG68" s="208">
        <f>SUM(AG56:AG62,AG55)</f>
        <v>122.49057625</v>
      </c>
      <c r="AH68" s="209"/>
      <c r="AI68" s="212">
        <f>AG68-Z68</f>
        <v>1.0699999999999932</v>
      </c>
      <c r="AJ68" s="211">
        <f>IF(OR(Z68=0,AG68=0),"",(AI68/Z68))</f>
        <v>8.8123449339995458E-3</v>
      </c>
      <c r="AK68" s="154"/>
      <c r="AL68" s="207"/>
      <c r="AM68" s="207"/>
      <c r="AN68" s="208">
        <f>SUM(AN56:AN62,AN55)</f>
        <v>123.82057625000002</v>
      </c>
      <c r="AO68" s="209"/>
      <c r="AP68" s="212">
        <f>AN68-AG68</f>
        <v>1.3300000000000125</v>
      </c>
      <c r="AQ68" s="211">
        <f>IF(OR(AG68=0,AN68=0),"",(AP68/AG68))</f>
        <v>1.0857978145890325E-2</v>
      </c>
      <c r="AR68" s="153"/>
      <c r="AS68" s="207"/>
      <c r="AT68" s="207"/>
      <c r="AU68" s="208">
        <f>SUM(AU56:AU62,AU55)</f>
        <v>125.65057625</v>
      </c>
      <c r="AV68" s="209"/>
      <c r="AW68" s="212">
        <f>AU68-AN68</f>
        <v>1.8299999999999841</v>
      </c>
      <c r="AX68" s="211">
        <f>IF(OR(AN68=0,AU68=0),"",(AW68/AN68))</f>
        <v>1.4779449873542192E-2</v>
      </c>
    </row>
    <row r="69" spans="1:50" s="95" customFormat="1" x14ac:dyDescent="0.25">
      <c r="A69" s="1"/>
      <c r="B69" s="36" t="s">
        <v>65</v>
      </c>
      <c r="C69" s="32"/>
      <c r="D69" s="32"/>
      <c r="E69" s="32"/>
      <c r="F69" s="213">
        <v>-0.08</v>
      </c>
      <c r="G69" s="204"/>
      <c r="H69" s="214">
        <f>+H68*F69</f>
        <v>-9.3592104000000003</v>
      </c>
      <c r="I69" s="206"/>
      <c r="J69" s="213">
        <v>-0.08</v>
      </c>
      <c r="K69" s="204"/>
      <c r="L69" s="215">
        <f>+L68*J69</f>
        <v>-9.8399432000000004</v>
      </c>
      <c r="M69" s="209"/>
      <c r="N69" s="215">
        <f>L69-H69</f>
        <v>-0.48073280000000018</v>
      </c>
      <c r="O69" s="216">
        <f t="shared" ref="O69" si="138">IF(OR(H69=0,L69=0),"",(N69/H69))</f>
        <v>5.13646749516391E-2</v>
      </c>
      <c r="P69" s="153"/>
      <c r="Q69" s="213">
        <v>-0.08</v>
      </c>
      <c r="R69" s="204"/>
      <c r="S69" s="215">
        <f>+S68*Q69</f>
        <v>-9.6040461000000015</v>
      </c>
      <c r="T69" s="209"/>
      <c r="U69" s="163">
        <f t="shared" ref="U69" si="139">S69-L69</f>
        <v>0.23589709999999897</v>
      </c>
      <c r="V69" s="216">
        <f t="shared" ref="V69" si="140">IF(OR(L69=0,S69=0),"",(U69/L69))</f>
        <v>-2.3973420903486409E-2</v>
      </c>
      <c r="W69" s="154"/>
      <c r="X69" s="213">
        <v>-0.08</v>
      </c>
      <c r="Y69" s="204"/>
      <c r="Z69" s="215">
        <f>+Z68*X69</f>
        <v>-9.7136461000000018</v>
      </c>
      <c r="AA69" s="209"/>
      <c r="AB69" s="163">
        <f t="shared" ref="AB69:AB71" si="141">Z69-S69</f>
        <v>-0.10960000000000036</v>
      </c>
      <c r="AC69" s="216">
        <f t="shared" ref="AC69:AC71" si="142">IF(OR(S69=0,Z69=0),"",(AB69/S69))</f>
        <v>1.1411856925593095E-2</v>
      </c>
      <c r="AD69" s="154"/>
      <c r="AE69" s="213">
        <v>-0.08</v>
      </c>
      <c r="AF69" s="204"/>
      <c r="AG69" s="215">
        <f>+AG68*AE69</f>
        <v>-9.7992461000000013</v>
      </c>
      <c r="AH69" s="209"/>
      <c r="AI69" s="163">
        <f t="shared" ref="AI69:AI71" si="143">AG69-Z69</f>
        <v>-8.5599999999999454E-2</v>
      </c>
      <c r="AJ69" s="216">
        <f t="shared" ref="AJ69:AJ71" si="144">IF(OR(Z69=0,AG69=0),"",(AI69/Z69))</f>
        <v>8.8123449339995458E-3</v>
      </c>
      <c r="AK69" s="154"/>
      <c r="AL69" s="213">
        <v>-0.08</v>
      </c>
      <c r="AM69" s="204"/>
      <c r="AN69" s="215">
        <f>+AN68*AL69</f>
        <v>-9.905646100000002</v>
      </c>
      <c r="AO69" s="209"/>
      <c r="AP69" s="163">
        <f t="shared" ref="AP69:AP71" si="145">AN69-AG69</f>
        <v>-0.10640000000000072</v>
      </c>
      <c r="AQ69" s="216">
        <f t="shared" ref="AQ69:AQ71" si="146">IF(OR(AG69=0,AN69=0),"",(AP69/AG69))</f>
        <v>1.0857978145890295E-2</v>
      </c>
      <c r="AR69" s="153"/>
      <c r="AS69" s="213">
        <v>-0.08</v>
      </c>
      <c r="AT69" s="204"/>
      <c r="AU69" s="215">
        <f>+AU68*AS69</f>
        <v>-10.0520461</v>
      </c>
      <c r="AV69" s="209"/>
      <c r="AW69" s="163">
        <f t="shared" ref="AW69:AW71" si="147">AU69-AN69</f>
        <v>-0.14639999999999809</v>
      </c>
      <c r="AX69" s="216">
        <f t="shared" ref="AX69:AX71" si="148">IF(OR(AN69=0,AU69=0),"",(AW69/AN69))</f>
        <v>1.4779449873542126E-2</v>
      </c>
    </row>
    <row r="70" spans="1:50" x14ac:dyDescent="0.25">
      <c r="A70" s="1"/>
      <c r="B70" s="34" t="s">
        <v>1</v>
      </c>
      <c r="C70" s="32"/>
      <c r="D70" s="32"/>
      <c r="E70" s="32"/>
      <c r="F70" s="33">
        <v>0.13</v>
      </c>
      <c r="G70" s="217"/>
      <c r="H70" s="214">
        <f>H68*F70</f>
        <v>15.208716900000001</v>
      </c>
      <c r="I70" s="218"/>
      <c r="J70" s="213">
        <v>0.13</v>
      </c>
      <c r="K70" s="218"/>
      <c r="L70" s="215">
        <f>L68*J70</f>
        <v>15.989907700000002</v>
      </c>
      <c r="M70" s="219"/>
      <c r="N70" s="215">
        <f>L70-H70</f>
        <v>0.78119080000000096</v>
      </c>
      <c r="O70" s="216">
        <f t="shared" si="111"/>
        <v>5.1364674951639142E-2</v>
      </c>
      <c r="P70" s="153"/>
      <c r="Q70" s="213">
        <v>0.13</v>
      </c>
      <c r="R70" s="218"/>
      <c r="S70" s="215">
        <f>S68*Q70</f>
        <v>15.606574912500001</v>
      </c>
      <c r="T70" s="219"/>
      <c r="U70" s="163">
        <f t="shared" ref="U70:U71" si="149">S70-L70</f>
        <v>-0.38333278750000055</v>
      </c>
      <c r="V70" s="216">
        <f t="shared" ref="V70:V71" si="150">IF(OR(L70=0,S70=0),"",(U70/L70))</f>
        <v>-2.3973420903486548E-2</v>
      </c>
      <c r="W70" s="154"/>
      <c r="X70" s="213">
        <v>0.13</v>
      </c>
      <c r="Y70" s="218"/>
      <c r="Z70" s="215">
        <f>Z68*X70</f>
        <v>15.784674912500002</v>
      </c>
      <c r="AA70" s="219"/>
      <c r="AB70" s="163">
        <f t="shared" si="141"/>
        <v>0.17810000000000059</v>
      </c>
      <c r="AC70" s="216">
        <f t="shared" si="142"/>
        <v>1.1411856925593095E-2</v>
      </c>
      <c r="AD70" s="154"/>
      <c r="AE70" s="213">
        <v>0.13</v>
      </c>
      <c r="AF70" s="218"/>
      <c r="AG70" s="215">
        <f>AG68*AE70</f>
        <v>15.923774912500001</v>
      </c>
      <c r="AH70" s="219"/>
      <c r="AI70" s="163">
        <f t="shared" si="143"/>
        <v>0.13909999999999911</v>
      </c>
      <c r="AJ70" s="216">
        <f t="shared" si="144"/>
        <v>8.8123449339995458E-3</v>
      </c>
      <c r="AK70" s="154"/>
      <c r="AL70" s="213">
        <v>0.13</v>
      </c>
      <c r="AM70" s="218"/>
      <c r="AN70" s="215">
        <f>AN68*AL70</f>
        <v>16.096674912500003</v>
      </c>
      <c r="AO70" s="219"/>
      <c r="AP70" s="163">
        <f t="shared" si="145"/>
        <v>0.17290000000000205</v>
      </c>
      <c r="AQ70" s="216">
        <f t="shared" si="146"/>
        <v>1.0857978145890351E-2</v>
      </c>
      <c r="AR70" s="153"/>
      <c r="AS70" s="213">
        <v>0.13</v>
      </c>
      <c r="AT70" s="218"/>
      <c r="AU70" s="215">
        <f>AU68*AS70</f>
        <v>16.334574912499999</v>
      </c>
      <c r="AV70" s="219"/>
      <c r="AW70" s="163">
        <f t="shared" si="147"/>
        <v>0.23789999999999623</v>
      </c>
      <c r="AX70" s="216">
        <f t="shared" si="148"/>
        <v>1.4779449873542086E-2</v>
      </c>
    </row>
    <row r="71" spans="1:50" ht="15.75" thickBot="1" x14ac:dyDescent="0.3">
      <c r="A71" s="1"/>
      <c r="B71" s="425" t="s">
        <v>66</v>
      </c>
      <c r="C71" s="425"/>
      <c r="D71" s="425"/>
      <c r="E71" s="31"/>
      <c r="F71" s="30"/>
      <c r="G71" s="220"/>
      <c r="H71" s="221">
        <f>SUM(H68:H70)</f>
        <v>122.83963650000001</v>
      </c>
      <c r="I71" s="222"/>
      <c r="J71" s="222"/>
      <c r="K71" s="222"/>
      <c r="L71" s="223">
        <f>SUM(L68:L70)</f>
        <v>129.14925450000001</v>
      </c>
      <c r="M71" s="224"/>
      <c r="N71" s="225">
        <f>L71-H71</f>
        <v>6.3096180000000004</v>
      </c>
      <c r="O71" s="226">
        <f t="shared" si="111"/>
        <v>5.1364674951639079E-2</v>
      </c>
      <c r="P71" s="153"/>
      <c r="Q71" s="222"/>
      <c r="R71" s="222"/>
      <c r="S71" s="223">
        <f>SUM(S68:S70)</f>
        <v>126.05310506250001</v>
      </c>
      <c r="T71" s="224"/>
      <c r="U71" s="227">
        <f t="shared" si="149"/>
        <v>-3.0961494375000029</v>
      </c>
      <c r="V71" s="228">
        <f t="shared" si="150"/>
        <v>-2.3973420903486538E-2</v>
      </c>
      <c r="W71" s="154"/>
      <c r="X71" s="222"/>
      <c r="Y71" s="222"/>
      <c r="Z71" s="223">
        <f>SUM(Z68:Z70)</f>
        <v>127.49160506250001</v>
      </c>
      <c r="AA71" s="224"/>
      <c r="AB71" s="227">
        <f t="shared" si="141"/>
        <v>1.4385000000000048</v>
      </c>
      <c r="AC71" s="228">
        <f t="shared" si="142"/>
        <v>1.1411856925593095E-2</v>
      </c>
      <c r="AD71" s="154"/>
      <c r="AE71" s="222"/>
      <c r="AF71" s="222"/>
      <c r="AG71" s="223">
        <f>SUM(AG68:AG70)</f>
        <v>128.61510506249999</v>
      </c>
      <c r="AH71" s="224"/>
      <c r="AI71" s="227">
        <f t="shared" si="143"/>
        <v>1.1234999999999786</v>
      </c>
      <c r="AJ71" s="228">
        <f t="shared" si="144"/>
        <v>8.8123449339994348E-3</v>
      </c>
      <c r="AK71" s="154"/>
      <c r="AL71" s="222"/>
      <c r="AM71" s="222"/>
      <c r="AN71" s="223">
        <f>SUM(AN68:AN70)</f>
        <v>130.01160506250002</v>
      </c>
      <c r="AO71" s="224"/>
      <c r="AP71" s="227">
        <f t="shared" si="145"/>
        <v>1.3965000000000316</v>
      </c>
      <c r="AQ71" s="228">
        <f t="shared" si="146"/>
        <v>1.0857978145890469E-2</v>
      </c>
      <c r="AR71" s="153"/>
      <c r="AS71" s="222"/>
      <c r="AT71" s="222"/>
      <c r="AU71" s="223">
        <f>SUM(AU68:AU70)</f>
        <v>131.9331050625</v>
      </c>
      <c r="AV71" s="224"/>
      <c r="AW71" s="227">
        <f t="shared" si="147"/>
        <v>1.9214999999999804</v>
      </c>
      <c r="AX71" s="228">
        <f t="shared" si="148"/>
        <v>1.4779449873542169E-2</v>
      </c>
    </row>
    <row r="72" spans="1:50" ht="15.75" thickBot="1" x14ac:dyDescent="0.3">
      <c r="A72" s="6"/>
      <c r="B72" s="18" t="s">
        <v>61</v>
      </c>
      <c r="C72" s="16"/>
      <c r="D72" s="17"/>
      <c r="E72" s="16"/>
      <c r="F72" s="29"/>
      <c r="G72" s="229"/>
      <c r="H72" s="200"/>
      <c r="I72" s="16"/>
      <c r="J72" s="29"/>
      <c r="K72" s="230"/>
      <c r="L72" s="231"/>
      <c r="M72" s="16"/>
      <c r="N72" s="232"/>
      <c r="O72" s="203"/>
      <c r="P72" s="153"/>
      <c r="Q72" s="29"/>
      <c r="R72" s="230"/>
      <c r="S72" s="231"/>
      <c r="T72" s="16"/>
      <c r="U72" s="232"/>
      <c r="V72" s="203"/>
      <c r="W72" s="154"/>
      <c r="X72" s="29"/>
      <c r="Y72" s="230"/>
      <c r="Z72" s="231"/>
      <c r="AA72" s="16"/>
      <c r="AB72" s="232"/>
      <c r="AC72" s="203"/>
      <c r="AD72" s="154"/>
      <c r="AE72" s="29"/>
      <c r="AF72" s="230"/>
      <c r="AG72" s="231"/>
      <c r="AH72" s="16"/>
      <c r="AI72" s="232"/>
      <c r="AJ72" s="203"/>
      <c r="AK72" s="154"/>
      <c r="AL72" s="29"/>
      <c r="AM72" s="230"/>
      <c r="AN72" s="231"/>
      <c r="AO72" s="16"/>
      <c r="AP72" s="232"/>
      <c r="AQ72" s="203"/>
      <c r="AR72" s="153"/>
      <c r="AS72" s="29"/>
      <c r="AT72" s="230"/>
      <c r="AU72" s="231"/>
      <c r="AV72" s="16"/>
      <c r="AW72" s="232"/>
      <c r="AX72" s="203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M73" s="1"/>
      <c r="N73" s="1"/>
      <c r="O73" s="1"/>
      <c r="Q73" s="1"/>
      <c r="R73" s="1"/>
      <c r="S73" s="5"/>
      <c r="T73" s="1"/>
      <c r="U73" s="1"/>
      <c r="V73" s="1"/>
      <c r="W73" s="102"/>
      <c r="X73" s="1"/>
      <c r="Y73" s="1"/>
      <c r="Z73" s="5"/>
      <c r="AA73" s="1"/>
      <c r="AB73" s="1"/>
      <c r="AC73" s="1"/>
      <c r="AD73" s="102"/>
      <c r="AE73" s="1"/>
      <c r="AF73" s="1"/>
      <c r="AG73" s="5"/>
      <c r="AH73" s="1"/>
      <c r="AI73" s="1"/>
      <c r="AJ73" s="1"/>
      <c r="AK73" s="102"/>
      <c r="AL73" s="1"/>
      <c r="AM73" s="1"/>
      <c r="AN73" s="5"/>
      <c r="AO73" s="1"/>
      <c r="AP73" s="1"/>
      <c r="AQ73" s="1"/>
      <c r="AS73" s="1"/>
      <c r="AT73" s="1"/>
      <c r="AU73" s="5"/>
      <c r="AV73" s="1"/>
      <c r="AW73" s="1"/>
      <c r="AX73" s="1"/>
    </row>
    <row r="74" spans="1:50" x14ac:dyDescent="0.25">
      <c r="A74" s="1"/>
      <c r="B74" s="4" t="s">
        <v>0</v>
      </c>
      <c r="C74" s="1"/>
      <c r="D74" s="1"/>
      <c r="E74" s="1"/>
      <c r="F74" s="3">
        <v>3.7600000000000001E-2</v>
      </c>
      <c r="G74" s="1"/>
      <c r="H74" s="1"/>
      <c r="I74" s="1"/>
      <c r="J74" s="3">
        <v>3.7600000000000001E-2</v>
      </c>
      <c r="K74" s="1"/>
      <c r="L74" s="1"/>
      <c r="M74" s="1"/>
      <c r="N74" s="1"/>
      <c r="O74" s="1"/>
      <c r="Q74" s="123">
        <v>2.9499999999999998E-2</v>
      </c>
      <c r="R74" s="1"/>
      <c r="S74" s="1"/>
      <c r="T74" s="1"/>
      <c r="U74" s="1"/>
      <c r="V74" s="1"/>
      <c r="W74" s="102"/>
      <c r="X74" s="3">
        <f>+$Q$74</f>
        <v>2.9499999999999998E-2</v>
      </c>
      <c r="Y74" s="1"/>
      <c r="Z74" s="1"/>
      <c r="AA74" s="1"/>
      <c r="AB74" s="1"/>
      <c r="AC74" s="1"/>
      <c r="AD74" s="102"/>
      <c r="AE74" s="3">
        <f>+$Q$74</f>
        <v>2.9499999999999998E-2</v>
      </c>
      <c r="AF74" s="1"/>
      <c r="AG74" s="1"/>
      <c r="AH74" s="1"/>
      <c r="AI74" s="1"/>
      <c r="AJ74" s="1"/>
      <c r="AK74" s="102"/>
      <c r="AL74" s="3">
        <f>+$Q$74</f>
        <v>2.9499999999999998E-2</v>
      </c>
      <c r="AM74" s="1"/>
      <c r="AN74" s="1"/>
      <c r="AO74" s="1"/>
      <c r="AP74" s="1"/>
      <c r="AQ74" s="1"/>
      <c r="AS74" s="3">
        <f>+$Q$74</f>
        <v>2.9499999999999998E-2</v>
      </c>
      <c r="AT74" s="1"/>
      <c r="AU74" s="1"/>
      <c r="AV74" s="1"/>
      <c r="AW74" s="1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</row>
    <row r="76" spans="1:50" s="95" customFormat="1" ht="18" x14ac:dyDescent="0.25">
      <c r="A76" s="1"/>
      <c r="B76" s="433" t="s">
        <v>34</v>
      </c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33"/>
      <c r="N76" s="433"/>
      <c r="O76" s="433"/>
    </row>
    <row r="77" spans="1:50" s="95" customFormat="1" ht="18" x14ac:dyDescent="0.25">
      <c r="A77" s="1"/>
      <c r="B77" s="433" t="s">
        <v>33</v>
      </c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3"/>
    </row>
    <row r="78" spans="1:50" s="95" customForma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50" s="95" customForma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T79" s="95">
        <v>2</v>
      </c>
    </row>
    <row r="80" spans="1:50" s="95" customFormat="1" ht="15.75" x14ac:dyDescent="0.25">
      <c r="A80" s="1"/>
      <c r="B80" s="64" t="s">
        <v>32</v>
      </c>
      <c r="C80" s="1"/>
      <c r="D80" s="434" t="s">
        <v>54</v>
      </c>
      <c r="E80" s="434"/>
      <c r="F80" s="434"/>
      <c r="G80" s="434"/>
      <c r="H80" s="434"/>
      <c r="I80" s="434"/>
      <c r="J80" s="434"/>
      <c r="K80" s="434"/>
      <c r="L80" s="434"/>
      <c r="M80" s="434"/>
      <c r="N80" s="434"/>
      <c r="O80" s="434"/>
    </row>
    <row r="81" spans="1:50" s="95" customFormat="1" ht="15.75" x14ac:dyDescent="0.25">
      <c r="A81" s="1"/>
      <c r="B81" s="62"/>
      <c r="C81" s="1"/>
      <c r="D81" s="61"/>
      <c r="E81" s="61"/>
      <c r="F81" s="61"/>
      <c r="G81" s="130"/>
      <c r="H81" s="130"/>
      <c r="I81" s="130"/>
      <c r="J81" s="130"/>
      <c r="K81" s="130"/>
      <c r="L81" s="130"/>
      <c r="M81" s="130"/>
      <c r="N81" s="130"/>
      <c r="O81" s="130"/>
      <c r="P81" s="126"/>
      <c r="Q81" s="126"/>
      <c r="R81" s="126"/>
      <c r="S81" s="130"/>
      <c r="T81" s="126"/>
      <c r="U81" s="126"/>
      <c r="V81" s="126"/>
      <c r="W81" s="126"/>
      <c r="X81" s="126"/>
      <c r="Y81" s="126"/>
      <c r="Z81" s="130"/>
      <c r="AA81" s="126"/>
      <c r="AB81" s="126"/>
      <c r="AC81" s="126"/>
      <c r="AD81" s="126"/>
      <c r="AE81" s="126"/>
      <c r="AF81" s="126"/>
      <c r="AG81" s="130"/>
      <c r="AH81" s="126"/>
      <c r="AI81" s="126"/>
      <c r="AJ81" s="126"/>
      <c r="AK81" s="126"/>
      <c r="AL81" s="126"/>
      <c r="AM81" s="126"/>
      <c r="AN81" s="130"/>
      <c r="AO81" s="126"/>
      <c r="AP81" s="126"/>
      <c r="AQ81" s="126"/>
      <c r="AR81" s="126"/>
      <c r="AS81" s="126"/>
      <c r="AT81" s="126"/>
      <c r="AU81" s="130"/>
      <c r="AV81" s="126"/>
      <c r="AW81" s="126"/>
      <c r="AX81" s="126"/>
    </row>
    <row r="82" spans="1:50" s="95" customFormat="1" ht="15.75" x14ac:dyDescent="0.25">
      <c r="A82" s="1"/>
      <c r="B82" s="64" t="s">
        <v>31</v>
      </c>
      <c r="C82" s="1"/>
      <c r="D82" s="63" t="s">
        <v>30</v>
      </c>
      <c r="E82" s="61"/>
      <c r="F82" s="61"/>
      <c r="G82" s="130"/>
      <c r="H82" s="131"/>
      <c r="I82" s="130"/>
      <c r="J82" s="126"/>
      <c r="K82" s="130"/>
      <c r="L82" s="131"/>
      <c r="M82" s="130"/>
      <c r="N82" s="132"/>
      <c r="O82" s="133"/>
      <c r="P82" s="126"/>
      <c r="Q82" s="127"/>
      <c r="R82" s="126"/>
      <c r="S82" s="131"/>
      <c r="T82" s="126"/>
      <c r="U82" s="132"/>
      <c r="V82" s="133"/>
      <c r="W82" s="126"/>
      <c r="X82" s="127"/>
      <c r="Y82" s="126"/>
      <c r="Z82" s="131"/>
      <c r="AA82" s="126"/>
      <c r="AB82" s="132"/>
      <c r="AC82" s="133"/>
      <c r="AD82" s="126"/>
      <c r="AE82" s="127"/>
      <c r="AF82" s="126"/>
      <c r="AG82" s="131"/>
      <c r="AH82" s="126"/>
      <c r="AI82" s="132"/>
      <c r="AJ82" s="133"/>
      <c r="AK82" s="126"/>
      <c r="AL82" s="127"/>
      <c r="AM82" s="126"/>
      <c r="AN82" s="131"/>
      <c r="AO82" s="126"/>
      <c r="AP82" s="132"/>
      <c r="AQ82" s="133"/>
      <c r="AR82" s="126"/>
      <c r="AS82" s="127"/>
      <c r="AT82" s="126"/>
      <c r="AU82" s="131"/>
      <c r="AV82" s="126"/>
      <c r="AW82" s="132"/>
      <c r="AX82" s="133"/>
    </row>
    <row r="83" spans="1:50" s="95" customFormat="1" ht="15.75" x14ac:dyDescent="0.25">
      <c r="A83" s="1"/>
      <c r="B83" s="62"/>
      <c r="C83" s="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</row>
    <row r="84" spans="1:50" s="95" customFormat="1" x14ac:dyDescent="0.25">
      <c r="A84" s="1"/>
      <c r="B84" s="2"/>
      <c r="C84" s="1"/>
      <c r="D84" s="4" t="s">
        <v>29</v>
      </c>
      <c r="E84" s="4"/>
      <c r="F84" s="60">
        <v>212</v>
      </c>
      <c r="G84" s="4" t="s">
        <v>28</v>
      </c>
      <c r="H84" s="1"/>
      <c r="I84" s="1"/>
      <c r="J84" s="1"/>
      <c r="K84" s="1"/>
      <c r="L84" s="1"/>
      <c r="M84" s="1"/>
      <c r="N84" s="1"/>
      <c r="O84" s="1"/>
    </row>
    <row r="85" spans="1:50" s="95" customForma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5"/>
      <c r="M85" s="1"/>
      <c r="N85" s="1"/>
      <c r="O85" s="1"/>
    </row>
    <row r="86" spans="1:50" s="95" customFormat="1" x14ac:dyDescent="0.25">
      <c r="A86" s="1"/>
      <c r="B86" s="2"/>
      <c r="C86" s="1"/>
      <c r="D86" s="59"/>
      <c r="E86" s="59"/>
      <c r="F86" s="428" t="s">
        <v>92</v>
      </c>
      <c r="G86" s="435"/>
      <c r="H86" s="429"/>
      <c r="I86" s="1"/>
      <c r="J86" s="430" t="s">
        <v>114</v>
      </c>
      <c r="K86" s="431"/>
      <c r="L86" s="432"/>
      <c r="M86" s="1"/>
      <c r="N86" s="428" t="s">
        <v>27</v>
      </c>
      <c r="O86" s="429"/>
      <c r="Q86" s="430" t="s">
        <v>91</v>
      </c>
      <c r="R86" s="431"/>
      <c r="S86" s="432"/>
      <c r="T86" s="1"/>
      <c r="U86" s="428" t="s">
        <v>27</v>
      </c>
      <c r="V86" s="429"/>
      <c r="W86" s="102"/>
      <c r="X86" s="430" t="s">
        <v>93</v>
      </c>
      <c r="Y86" s="431"/>
      <c r="Z86" s="432"/>
      <c r="AA86" s="1"/>
      <c r="AB86" s="428" t="s">
        <v>27</v>
      </c>
      <c r="AC86" s="429"/>
      <c r="AD86" s="102"/>
      <c r="AE86" s="430" t="s">
        <v>94</v>
      </c>
      <c r="AF86" s="431"/>
      <c r="AG86" s="432"/>
      <c r="AH86" s="1"/>
      <c r="AI86" s="428" t="s">
        <v>27</v>
      </c>
      <c r="AJ86" s="429"/>
      <c r="AK86" s="102"/>
      <c r="AL86" s="430" t="s">
        <v>95</v>
      </c>
      <c r="AM86" s="431"/>
      <c r="AN86" s="432"/>
      <c r="AO86" s="1"/>
      <c r="AP86" s="428" t="s">
        <v>27</v>
      </c>
      <c r="AQ86" s="429"/>
      <c r="AS86" s="430" t="s">
        <v>96</v>
      </c>
      <c r="AT86" s="431"/>
      <c r="AU86" s="432"/>
      <c r="AV86" s="1"/>
      <c r="AW86" s="428" t="s">
        <v>27</v>
      </c>
      <c r="AX86" s="429"/>
    </row>
    <row r="87" spans="1:50" s="95" customFormat="1" ht="15" customHeight="1" x14ac:dyDescent="0.25">
      <c r="A87" s="1"/>
      <c r="B87" s="2"/>
      <c r="C87" s="1"/>
      <c r="D87" s="426" t="s">
        <v>26</v>
      </c>
      <c r="E87" s="58"/>
      <c r="F87" s="148" t="s">
        <v>25</v>
      </c>
      <c r="G87" s="148" t="s">
        <v>24</v>
      </c>
      <c r="H87" s="149" t="s">
        <v>23</v>
      </c>
      <c r="I87" s="32"/>
      <c r="J87" s="150" t="s">
        <v>25</v>
      </c>
      <c r="K87" s="151" t="s">
        <v>24</v>
      </c>
      <c r="L87" s="152" t="s">
        <v>23</v>
      </c>
      <c r="M87" s="32"/>
      <c r="N87" s="423" t="s">
        <v>22</v>
      </c>
      <c r="O87" s="421" t="s">
        <v>21</v>
      </c>
      <c r="P87" s="153"/>
      <c r="Q87" s="150" t="s">
        <v>25</v>
      </c>
      <c r="R87" s="151" t="s">
        <v>24</v>
      </c>
      <c r="S87" s="152" t="s">
        <v>23</v>
      </c>
      <c r="T87" s="32"/>
      <c r="U87" s="423" t="s">
        <v>22</v>
      </c>
      <c r="V87" s="421" t="s">
        <v>21</v>
      </c>
      <c r="W87" s="154"/>
      <c r="X87" s="150" t="s">
        <v>25</v>
      </c>
      <c r="Y87" s="151" t="s">
        <v>24</v>
      </c>
      <c r="Z87" s="152" t="s">
        <v>23</v>
      </c>
      <c r="AA87" s="32"/>
      <c r="AB87" s="423" t="s">
        <v>22</v>
      </c>
      <c r="AC87" s="421" t="s">
        <v>21</v>
      </c>
      <c r="AD87" s="154"/>
      <c r="AE87" s="150" t="s">
        <v>25</v>
      </c>
      <c r="AF87" s="151" t="s">
        <v>24</v>
      </c>
      <c r="AG87" s="152" t="s">
        <v>23</v>
      </c>
      <c r="AH87" s="32"/>
      <c r="AI87" s="423" t="s">
        <v>22</v>
      </c>
      <c r="AJ87" s="421" t="s">
        <v>21</v>
      </c>
      <c r="AK87" s="154"/>
      <c r="AL87" s="150" t="s">
        <v>25</v>
      </c>
      <c r="AM87" s="151" t="s">
        <v>24</v>
      </c>
      <c r="AN87" s="152" t="s">
        <v>23</v>
      </c>
      <c r="AO87" s="32"/>
      <c r="AP87" s="423" t="s">
        <v>22</v>
      </c>
      <c r="AQ87" s="421" t="s">
        <v>21</v>
      </c>
      <c r="AR87" s="153"/>
      <c r="AS87" s="150" t="s">
        <v>25</v>
      </c>
      <c r="AT87" s="151" t="s">
        <v>24</v>
      </c>
      <c r="AU87" s="152" t="s">
        <v>23</v>
      </c>
      <c r="AV87" s="32"/>
      <c r="AW87" s="423" t="s">
        <v>22</v>
      </c>
      <c r="AX87" s="421" t="s">
        <v>21</v>
      </c>
    </row>
    <row r="88" spans="1:50" s="95" customFormat="1" x14ac:dyDescent="0.25">
      <c r="A88" s="1"/>
      <c r="B88" s="2"/>
      <c r="C88" s="1"/>
      <c r="D88" s="427"/>
      <c r="E88" s="58"/>
      <c r="F88" s="155" t="s">
        <v>20</v>
      </c>
      <c r="G88" s="155"/>
      <c r="H88" s="156" t="s">
        <v>20</v>
      </c>
      <c r="I88" s="32"/>
      <c r="J88" s="157" t="s">
        <v>20</v>
      </c>
      <c r="K88" s="158"/>
      <c r="L88" s="158" t="s">
        <v>20</v>
      </c>
      <c r="M88" s="32"/>
      <c r="N88" s="424"/>
      <c r="O88" s="422"/>
      <c r="P88" s="153"/>
      <c r="Q88" s="157" t="s">
        <v>20</v>
      </c>
      <c r="R88" s="158"/>
      <c r="S88" s="158" t="s">
        <v>20</v>
      </c>
      <c r="T88" s="32"/>
      <c r="U88" s="424"/>
      <c r="V88" s="422"/>
      <c r="W88" s="154"/>
      <c r="X88" s="157" t="s">
        <v>20</v>
      </c>
      <c r="Y88" s="158"/>
      <c r="Z88" s="158" t="s">
        <v>20</v>
      </c>
      <c r="AA88" s="32"/>
      <c r="AB88" s="424"/>
      <c r="AC88" s="422"/>
      <c r="AD88" s="154"/>
      <c r="AE88" s="157" t="s">
        <v>20</v>
      </c>
      <c r="AF88" s="158"/>
      <c r="AG88" s="158" t="s">
        <v>20</v>
      </c>
      <c r="AH88" s="32"/>
      <c r="AI88" s="424"/>
      <c r="AJ88" s="422"/>
      <c r="AK88" s="154"/>
      <c r="AL88" s="157" t="s">
        <v>20</v>
      </c>
      <c r="AM88" s="158"/>
      <c r="AN88" s="158" t="s">
        <v>20</v>
      </c>
      <c r="AO88" s="32"/>
      <c r="AP88" s="424"/>
      <c r="AQ88" s="422"/>
      <c r="AR88" s="153"/>
      <c r="AS88" s="157" t="s">
        <v>20</v>
      </c>
      <c r="AT88" s="158"/>
      <c r="AU88" s="158" t="s">
        <v>20</v>
      </c>
      <c r="AV88" s="32"/>
      <c r="AW88" s="424"/>
      <c r="AX88" s="422"/>
    </row>
    <row r="89" spans="1:50" s="95" customFormat="1" x14ac:dyDescent="0.25">
      <c r="A89" s="1"/>
      <c r="B89" s="32" t="s">
        <v>57</v>
      </c>
      <c r="C89" s="32"/>
      <c r="D89" s="44" t="s">
        <v>41</v>
      </c>
      <c r="E89" s="43"/>
      <c r="F89" s="75">
        <v>32.630000000000003</v>
      </c>
      <c r="G89" s="159">
        <v>1</v>
      </c>
      <c r="H89" s="160">
        <f t="shared" ref="H89" si="151">G89*F89</f>
        <v>32.630000000000003</v>
      </c>
      <c r="I89" s="32"/>
      <c r="J89" s="115">
        <v>37.46</v>
      </c>
      <c r="K89" s="161">
        <v>1</v>
      </c>
      <c r="L89" s="162">
        <f t="shared" ref="L89" si="152">K89*J89</f>
        <v>37.46</v>
      </c>
      <c r="M89" s="32"/>
      <c r="N89" s="163">
        <f t="shared" ref="N89" si="153">L89-H89</f>
        <v>4.8299999999999983</v>
      </c>
      <c r="O89" s="164">
        <f>IF(OR(H89=0,L89=0),"",(N89/H89))</f>
        <v>0.1480232914495862</v>
      </c>
      <c r="P89" s="153"/>
      <c r="Q89" s="115">
        <v>42.14</v>
      </c>
      <c r="R89" s="161">
        <v>1</v>
      </c>
      <c r="S89" s="162">
        <f t="shared" ref="S89:S102" si="154">R89*Q89</f>
        <v>42.14</v>
      </c>
      <c r="T89" s="32"/>
      <c r="U89" s="163">
        <f>S89-L89</f>
        <v>4.68</v>
      </c>
      <c r="V89" s="164">
        <f>IF(OR(L89=0,S89=0),"",(U89/L89))</f>
        <v>0.12493326214628936</v>
      </c>
      <c r="W89" s="154"/>
      <c r="X89" s="115">
        <v>43.51</v>
      </c>
      <c r="Y89" s="161">
        <v>1</v>
      </c>
      <c r="Z89" s="162">
        <f t="shared" ref="Z89:Z102" si="155">Y89*X89</f>
        <v>43.51</v>
      </c>
      <c r="AA89" s="32"/>
      <c r="AB89" s="163">
        <f>Z89-S89</f>
        <v>1.3699999999999974</v>
      </c>
      <c r="AC89" s="164">
        <f>IF(OR(S89=0,Z89=0),"",(AB89/S89))</f>
        <v>3.2510678690080619E-2</v>
      </c>
      <c r="AD89" s="154"/>
      <c r="AE89" s="115">
        <v>44.58</v>
      </c>
      <c r="AF89" s="161">
        <v>1</v>
      </c>
      <c r="AG89" s="162">
        <f t="shared" ref="AG89:AG102" si="156">AF89*AE89</f>
        <v>44.58</v>
      </c>
      <c r="AH89" s="32"/>
      <c r="AI89" s="163">
        <f>AG89-Z89</f>
        <v>1.0700000000000003</v>
      </c>
      <c r="AJ89" s="164">
        <f>IF(OR(Z89=0,AG89=0),"",(AI89/Z89))</f>
        <v>2.4592047805102282E-2</v>
      </c>
      <c r="AK89" s="154"/>
      <c r="AL89" s="115">
        <v>46.47</v>
      </c>
      <c r="AM89" s="161">
        <v>1</v>
      </c>
      <c r="AN89" s="162">
        <f t="shared" ref="AN89:AN102" si="157">AM89*AL89</f>
        <v>46.47</v>
      </c>
      <c r="AO89" s="32"/>
      <c r="AP89" s="163">
        <f>AN89-AG89</f>
        <v>1.8900000000000006</v>
      </c>
      <c r="AQ89" s="164">
        <f>IF(OR(AG89=0,AN89=0),"",(AP89/AG89))</f>
        <v>4.2395693135935414E-2</v>
      </c>
      <c r="AR89" s="153"/>
      <c r="AS89" s="115">
        <v>48.3</v>
      </c>
      <c r="AT89" s="161">
        <v>1</v>
      </c>
      <c r="AU89" s="162">
        <f t="shared" ref="AU89" si="158">AT89*AS89</f>
        <v>48.3</v>
      </c>
      <c r="AV89" s="32"/>
      <c r="AW89" s="163">
        <f>AU89-AN89</f>
        <v>1.8299999999999983</v>
      </c>
      <c r="AX89" s="164">
        <f>IF(OR(AN89=0,AU89=0),"",(AW89/AN89))</f>
        <v>3.9380245319560969E-2</v>
      </c>
    </row>
    <row r="90" spans="1:50" s="95" customFormat="1" ht="30" x14ac:dyDescent="0.25">
      <c r="A90" s="1"/>
      <c r="B90" s="141" t="s">
        <v>103</v>
      </c>
      <c r="C90" s="43"/>
      <c r="D90" s="44" t="s">
        <v>41</v>
      </c>
      <c r="E90" s="43"/>
      <c r="F90" s="135"/>
      <c r="G90" s="165"/>
      <c r="H90" s="166"/>
      <c r="I90" s="43"/>
      <c r="J90" s="136"/>
      <c r="K90" s="167"/>
      <c r="L90" s="168"/>
      <c r="M90" s="43"/>
      <c r="N90" s="163"/>
      <c r="O90" s="164"/>
      <c r="P90" s="169"/>
      <c r="Q90" s="134">
        <v>0.09</v>
      </c>
      <c r="R90" s="170">
        <v>1</v>
      </c>
      <c r="S90" s="168">
        <f t="shared" si="154"/>
        <v>0.09</v>
      </c>
      <c r="T90" s="43"/>
      <c r="U90" s="163">
        <f t="shared" ref="U90:U111" si="159">S90-L90</f>
        <v>0.09</v>
      </c>
      <c r="V90" s="164" t="str">
        <f t="shared" ref="V90:V111" si="160">IF(OR(L90=0,S90=0),"",(U90/L90))</f>
        <v/>
      </c>
      <c r="W90" s="154"/>
      <c r="X90" s="134">
        <v>0.09</v>
      </c>
      <c r="Y90" s="170">
        <v>1</v>
      </c>
      <c r="Z90" s="168">
        <f t="shared" si="155"/>
        <v>0.09</v>
      </c>
      <c r="AA90" s="43"/>
      <c r="AB90" s="163">
        <f t="shared" ref="AB90:AB101" si="161">Z90-S90</f>
        <v>0</v>
      </c>
      <c r="AC90" s="164">
        <f t="shared" ref="AC90:AC101" si="162">IF(OR(S90=0,Z90=0),"",(AB90/S90))</f>
        <v>0</v>
      </c>
      <c r="AD90" s="154"/>
      <c r="AE90" s="134">
        <v>0.09</v>
      </c>
      <c r="AF90" s="170">
        <v>1</v>
      </c>
      <c r="AG90" s="168">
        <f t="shared" si="156"/>
        <v>0.09</v>
      </c>
      <c r="AH90" s="43"/>
      <c r="AI90" s="163">
        <f t="shared" ref="AI90:AI101" si="163">AG90-Z90</f>
        <v>0</v>
      </c>
      <c r="AJ90" s="164">
        <f t="shared" ref="AJ90:AJ101" si="164">IF(OR(Z90=0,AG90=0),"",(AI90/Z90))</f>
        <v>0</v>
      </c>
      <c r="AK90" s="154"/>
      <c r="AL90" s="134">
        <v>0.09</v>
      </c>
      <c r="AM90" s="170">
        <v>1</v>
      </c>
      <c r="AN90" s="168">
        <f t="shared" si="157"/>
        <v>0.09</v>
      </c>
      <c r="AO90" s="43"/>
      <c r="AP90" s="163">
        <f t="shared" ref="AP90:AP101" si="165">AN90-AG90</f>
        <v>0</v>
      </c>
      <c r="AQ90" s="164">
        <f t="shared" ref="AQ90:AQ101" si="166">IF(OR(AG90=0,AN90=0),"",(AP90/AG90))</f>
        <v>0</v>
      </c>
      <c r="AR90" s="169"/>
      <c r="AS90" s="134">
        <v>0.09</v>
      </c>
      <c r="AT90" s="170">
        <v>1</v>
      </c>
      <c r="AU90" s="168">
        <f t="shared" ref="AU90:AU101" si="167">AT90*AS90</f>
        <v>0.09</v>
      </c>
      <c r="AV90" s="43"/>
      <c r="AW90" s="163">
        <f t="shared" ref="AW90:AW101" si="168">AU90-AN90</f>
        <v>0</v>
      </c>
      <c r="AX90" s="164">
        <f t="shared" ref="AX90:AX101" si="169">IF(OR(AN90=0,AU90=0),"",(AW90/AN90))</f>
        <v>0</v>
      </c>
    </row>
    <row r="91" spans="1:50" s="95" customFormat="1" ht="14.45" customHeight="1" x14ac:dyDescent="0.25">
      <c r="A91" s="1"/>
      <c r="B91" s="141" t="s">
        <v>112</v>
      </c>
      <c r="C91" s="43"/>
      <c r="D91" s="44" t="s">
        <v>41</v>
      </c>
      <c r="E91" s="43"/>
      <c r="F91" s="135"/>
      <c r="G91" s="165"/>
      <c r="H91" s="166"/>
      <c r="I91" s="43"/>
      <c r="J91" s="136"/>
      <c r="K91" s="167"/>
      <c r="L91" s="168"/>
      <c r="M91" s="43"/>
      <c r="N91" s="163"/>
      <c r="O91" s="164"/>
      <c r="P91" s="169"/>
      <c r="Q91" s="134">
        <v>0.9</v>
      </c>
      <c r="R91" s="170">
        <v>1</v>
      </c>
      <c r="S91" s="168">
        <f t="shared" si="154"/>
        <v>0.9</v>
      </c>
      <c r="T91" s="43"/>
      <c r="U91" s="163">
        <f t="shared" si="159"/>
        <v>0.9</v>
      </c>
      <c r="V91" s="164" t="str">
        <f t="shared" si="160"/>
        <v/>
      </c>
      <c r="W91" s="154"/>
      <c r="X91" s="134">
        <v>0.9</v>
      </c>
      <c r="Y91" s="170">
        <v>1</v>
      </c>
      <c r="Z91" s="168">
        <f t="shared" si="155"/>
        <v>0.9</v>
      </c>
      <c r="AA91" s="43"/>
      <c r="AB91" s="163">
        <f t="shared" si="161"/>
        <v>0</v>
      </c>
      <c r="AC91" s="164">
        <f t="shared" si="162"/>
        <v>0</v>
      </c>
      <c r="AD91" s="154"/>
      <c r="AE91" s="134">
        <v>0.9</v>
      </c>
      <c r="AF91" s="170">
        <v>1</v>
      </c>
      <c r="AG91" s="168">
        <f t="shared" si="156"/>
        <v>0.9</v>
      </c>
      <c r="AH91" s="43"/>
      <c r="AI91" s="163">
        <f t="shared" si="163"/>
        <v>0</v>
      </c>
      <c r="AJ91" s="164">
        <f t="shared" si="164"/>
        <v>0</v>
      </c>
      <c r="AK91" s="154"/>
      <c r="AL91" s="134">
        <v>0.9</v>
      </c>
      <c r="AM91" s="170">
        <v>1</v>
      </c>
      <c r="AN91" s="168">
        <f t="shared" si="157"/>
        <v>0.9</v>
      </c>
      <c r="AO91" s="43"/>
      <c r="AP91" s="163">
        <f t="shared" si="165"/>
        <v>0</v>
      </c>
      <c r="AQ91" s="164">
        <f t="shared" si="166"/>
        <v>0</v>
      </c>
      <c r="AR91" s="169"/>
      <c r="AS91" s="134">
        <v>0.9</v>
      </c>
      <c r="AT91" s="170">
        <v>1</v>
      </c>
      <c r="AU91" s="168">
        <f t="shared" si="167"/>
        <v>0.9</v>
      </c>
      <c r="AV91" s="43"/>
      <c r="AW91" s="163">
        <f t="shared" si="168"/>
        <v>0</v>
      </c>
      <c r="AX91" s="164">
        <f t="shared" si="169"/>
        <v>0</v>
      </c>
    </row>
    <row r="92" spans="1:50" s="95" customFormat="1" x14ac:dyDescent="0.25">
      <c r="A92" s="1"/>
      <c r="B92" s="141" t="s">
        <v>113</v>
      </c>
      <c r="C92" s="43"/>
      <c r="D92" s="44" t="s">
        <v>41</v>
      </c>
      <c r="E92" s="43"/>
      <c r="F92" s="135"/>
      <c r="G92" s="165"/>
      <c r="H92" s="166"/>
      <c r="I92" s="43"/>
      <c r="J92" s="136"/>
      <c r="K92" s="167"/>
      <c r="L92" s="168"/>
      <c r="M92" s="43"/>
      <c r="N92" s="163"/>
      <c r="O92" s="164"/>
      <c r="P92" s="169"/>
      <c r="Q92" s="134">
        <v>0.28000000000000003</v>
      </c>
      <c r="R92" s="170">
        <v>1</v>
      </c>
      <c r="S92" s="168">
        <f t="shared" si="154"/>
        <v>0.28000000000000003</v>
      </c>
      <c r="T92" s="43"/>
      <c r="U92" s="163">
        <f t="shared" si="159"/>
        <v>0.28000000000000003</v>
      </c>
      <c r="V92" s="164" t="str">
        <f t="shared" si="160"/>
        <v/>
      </c>
      <c r="W92" s="154"/>
      <c r="X92" s="134">
        <v>0.28000000000000003</v>
      </c>
      <c r="Y92" s="170">
        <v>1</v>
      </c>
      <c r="Z92" s="168">
        <f t="shared" si="155"/>
        <v>0.28000000000000003</v>
      </c>
      <c r="AA92" s="43"/>
      <c r="AB92" s="163">
        <f t="shared" si="161"/>
        <v>0</v>
      </c>
      <c r="AC92" s="164">
        <f t="shared" si="162"/>
        <v>0</v>
      </c>
      <c r="AD92" s="154"/>
      <c r="AE92" s="134">
        <v>0.28000000000000003</v>
      </c>
      <c r="AF92" s="170">
        <v>1</v>
      </c>
      <c r="AG92" s="168">
        <f t="shared" si="156"/>
        <v>0.28000000000000003</v>
      </c>
      <c r="AH92" s="43"/>
      <c r="AI92" s="163">
        <f t="shared" si="163"/>
        <v>0</v>
      </c>
      <c r="AJ92" s="164">
        <f t="shared" si="164"/>
        <v>0</v>
      </c>
      <c r="AK92" s="154"/>
      <c r="AL92" s="134">
        <v>0.28000000000000003</v>
      </c>
      <c r="AM92" s="170">
        <v>1</v>
      </c>
      <c r="AN92" s="168">
        <f t="shared" si="157"/>
        <v>0.28000000000000003</v>
      </c>
      <c r="AO92" s="43"/>
      <c r="AP92" s="163">
        <f t="shared" si="165"/>
        <v>0</v>
      </c>
      <c r="AQ92" s="164">
        <f t="shared" si="166"/>
        <v>0</v>
      </c>
      <c r="AR92" s="169"/>
      <c r="AS92" s="134">
        <v>0.28000000000000003</v>
      </c>
      <c r="AT92" s="170">
        <v>1</v>
      </c>
      <c r="AU92" s="168">
        <f t="shared" si="167"/>
        <v>0.28000000000000003</v>
      </c>
      <c r="AV92" s="43"/>
      <c r="AW92" s="163">
        <f t="shared" si="168"/>
        <v>0</v>
      </c>
      <c r="AX92" s="164">
        <f t="shared" si="169"/>
        <v>0</v>
      </c>
    </row>
    <row r="93" spans="1:50" s="95" customFormat="1" x14ac:dyDescent="0.25">
      <c r="A93" s="1"/>
      <c r="B93" s="141" t="s">
        <v>104</v>
      </c>
      <c r="C93" s="43"/>
      <c r="D93" s="44" t="s">
        <v>41</v>
      </c>
      <c r="E93" s="43"/>
      <c r="F93" s="135"/>
      <c r="G93" s="165"/>
      <c r="H93" s="166"/>
      <c r="I93" s="43"/>
      <c r="J93" s="136"/>
      <c r="K93" s="167"/>
      <c r="L93" s="168"/>
      <c r="M93" s="43"/>
      <c r="N93" s="163"/>
      <c r="O93" s="164"/>
      <c r="P93" s="169"/>
      <c r="Q93" s="134">
        <v>-0.02</v>
      </c>
      <c r="R93" s="170">
        <v>1</v>
      </c>
      <c r="S93" s="168">
        <f t="shared" si="154"/>
        <v>-0.02</v>
      </c>
      <c r="T93" s="43"/>
      <c r="U93" s="163">
        <f t="shared" si="159"/>
        <v>-0.02</v>
      </c>
      <c r="V93" s="164" t="str">
        <f t="shared" si="160"/>
        <v/>
      </c>
      <c r="W93" s="154"/>
      <c r="X93" s="134">
        <v>-0.02</v>
      </c>
      <c r="Y93" s="170">
        <v>1</v>
      </c>
      <c r="Z93" s="168">
        <f t="shared" si="155"/>
        <v>-0.02</v>
      </c>
      <c r="AA93" s="43"/>
      <c r="AB93" s="163">
        <f t="shared" si="161"/>
        <v>0</v>
      </c>
      <c r="AC93" s="164">
        <f t="shared" si="162"/>
        <v>0</v>
      </c>
      <c r="AD93" s="154"/>
      <c r="AE93" s="134">
        <v>-0.02</v>
      </c>
      <c r="AF93" s="170">
        <v>1</v>
      </c>
      <c r="AG93" s="168">
        <f t="shared" si="156"/>
        <v>-0.02</v>
      </c>
      <c r="AH93" s="43"/>
      <c r="AI93" s="163">
        <f t="shared" si="163"/>
        <v>0</v>
      </c>
      <c r="AJ93" s="164">
        <f t="shared" si="164"/>
        <v>0</v>
      </c>
      <c r="AK93" s="154"/>
      <c r="AL93" s="134">
        <v>-0.02</v>
      </c>
      <c r="AM93" s="170">
        <v>1</v>
      </c>
      <c r="AN93" s="168">
        <f t="shared" si="157"/>
        <v>-0.02</v>
      </c>
      <c r="AO93" s="43"/>
      <c r="AP93" s="163">
        <f t="shared" si="165"/>
        <v>0</v>
      </c>
      <c r="AQ93" s="164">
        <f t="shared" si="166"/>
        <v>0</v>
      </c>
      <c r="AR93" s="169"/>
      <c r="AS93" s="134">
        <v>-0.02</v>
      </c>
      <c r="AT93" s="170">
        <v>1</v>
      </c>
      <c r="AU93" s="168">
        <f t="shared" si="167"/>
        <v>-0.02</v>
      </c>
      <c r="AV93" s="43"/>
      <c r="AW93" s="163">
        <f t="shared" si="168"/>
        <v>0</v>
      </c>
      <c r="AX93" s="164">
        <f t="shared" si="169"/>
        <v>0</v>
      </c>
    </row>
    <row r="94" spans="1:50" s="95" customFormat="1" ht="30" x14ac:dyDescent="0.25">
      <c r="A94" s="1"/>
      <c r="B94" s="141" t="s">
        <v>105</v>
      </c>
      <c r="C94" s="43"/>
      <c r="D94" s="44" t="s">
        <v>41</v>
      </c>
      <c r="E94" s="43"/>
      <c r="F94" s="135"/>
      <c r="G94" s="165"/>
      <c r="H94" s="166"/>
      <c r="I94" s="43"/>
      <c r="J94" s="136"/>
      <c r="K94" s="167"/>
      <c r="L94" s="168"/>
      <c r="M94" s="43"/>
      <c r="N94" s="163"/>
      <c r="O94" s="164"/>
      <c r="P94" s="169"/>
      <c r="Q94" s="134">
        <v>-0.75</v>
      </c>
      <c r="R94" s="161">
        <v>1</v>
      </c>
      <c r="S94" s="168">
        <f t="shared" si="154"/>
        <v>-0.75</v>
      </c>
      <c r="T94" s="43"/>
      <c r="U94" s="163">
        <f t="shared" si="159"/>
        <v>-0.75</v>
      </c>
      <c r="V94" s="164" t="str">
        <f t="shared" si="160"/>
        <v/>
      </c>
      <c r="W94" s="154"/>
      <c r="X94" s="134">
        <v>-0.75</v>
      </c>
      <c r="Y94" s="161">
        <v>1</v>
      </c>
      <c r="Z94" s="168">
        <f t="shared" si="155"/>
        <v>-0.75</v>
      </c>
      <c r="AA94" s="43"/>
      <c r="AB94" s="163">
        <f t="shared" si="161"/>
        <v>0</v>
      </c>
      <c r="AC94" s="164">
        <f t="shared" si="162"/>
        <v>0</v>
      </c>
      <c r="AD94" s="154"/>
      <c r="AE94" s="134">
        <v>-0.75</v>
      </c>
      <c r="AF94" s="161">
        <v>1</v>
      </c>
      <c r="AG94" s="168">
        <f t="shared" si="156"/>
        <v>-0.75</v>
      </c>
      <c r="AH94" s="43"/>
      <c r="AI94" s="163">
        <f t="shared" si="163"/>
        <v>0</v>
      </c>
      <c r="AJ94" s="164">
        <f t="shared" si="164"/>
        <v>0</v>
      </c>
      <c r="AK94" s="154"/>
      <c r="AL94" s="134">
        <v>-0.75</v>
      </c>
      <c r="AM94" s="161">
        <v>1</v>
      </c>
      <c r="AN94" s="168">
        <f t="shared" si="157"/>
        <v>-0.75</v>
      </c>
      <c r="AO94" s="43"/>
      <c r="AP94" s="163">
        <f t="shared" si="165"/>
        <v>0</v>
      </c>
      <c r="AQ94" s="164">
        <f t="shared" si="166"/>
        <v>0</v>
      </c>
      <c r="AR94" s="169"/>
      <c r="AS94" s="134">
        <v>-0.75</v>
      </c>
      <c r="AT94" s="161">
        <v>1</v>
      </c>
      <c r="AU94" s="168">
        <f t="shared" si="167"/>
        <v>-0.75</v>
      </c>
      <c r="AV94" s="43"/>
      <c r="AW94" s="163">
        <f t="shared" si="168"/>
        <v>0</v>
      </c>
      <c r="AX94" s="164">
        <f t="shared" si="169"/>
        <v>0</v>
      </c>
    </row>
    <row r="95" spans="1:50" s="95" customFormat="1" ht="30" x14ac:dyDescent="0.25">
      <c r="A95" s="1"/>
      <c r="B95" s="141" t="s">
        <v>115</v>
      </c>
      <c r="C95" s="43"/>
      <c r="D95" s="44" t="s">
        <v>41</v>
      </c>
      <c r="E95" s="43"/>
      <c r="F95" s="135"/>
      <c r="G95" s="165"/>
      <c r="H95" s="166"/>
      <c r="I95" s="43"/>
      <c r="J95" s="136"/>
      <c r="K95" s="167"/>
      <c r="L95" s="168"/>
      <c r="M95" s="43"/>
      <c r="N95" s="163"/>
      <c r="O95" s="164"/>
      <c r="P95" s="169"/>
      <c r="Q95" s="134">
        <v>-0.12</v>
      </c>
      <c r="R95" s="161">
        <v>1</v>
      </c>
      <c r="S95" s="168">
        <f t="shared" si="154"/>
        <v>-0.12</v>
      </c>
      <c r="T95" s="43"/>
      <c r="U95" s="163">
        <f t="shared" si="159"/>
        <v>-0.12</v>
      </c>
      <c r="V95" s="164" t="str">
        <f t="shared" si="160"/>
        <v/>
      </c>
      <c r="W95" s="154"/>
      <c r="X95" s="134">
        <v>-0.12</v>
      </c>
      <c r="Y95" s="161">
        <v>1</v>
      </c>
      <c r="Z95" s="168">
        <f t="shared" si="155"/>
        <v>-0.12</v>
      </c>
      <c r="AA95" s="43"/>
      <c r="AB95" s="163">
        <f t="shared" si="161"/>
        <v>0</v>
      </c>
      <c r="AC95" s="164">
        <f t="shared" si="162"/>
        <v>0</v>
      </c>
      <c r="AD95" s="154"/>
      <c r="AE95" s="134">
        <v>-0.12</v>
      </c>
      <c r="AF95" s="161">
        <v>1</v>
      </c>
      <c r="AG95" s="168">
        <f t="shared" si="156"/>
        <v>-0.12</v>
      </c>
      <c r="AH95" s="43"/>
      <c r="AI95" s="163">
        <f t="shared" si="163"/>
        <v>0</v>
      </c>
      <c r="AJ95" s="164">
        <f t="shared" si="164"/>
        <v>0</v>
      </c>
      <c r="AK95" s="154"/>
      <c r="AL95" s="134">
        <v>-0.12</v>
      </c>
      <c r="AM95" s="161">
        <v>1</v>
      </c>
      <c r="AN95" s="168">
        <f t="shared" si="157"/>
        <v>-0.12</v>
      </c>
      <c r="AO95" s="43"/>
      <c r="AP95" s="163">
        <f t="shared" si="165"/>
        <v>0</v>
      </c>
      <c r="AQ95" s="164">
        <f t="shared" si="166"/>
        <v>0</v>
      </c>
      <c r="AR95" s="169"/>
      <c r="AS95" s="134">
        <v>-0.12</v>
      </c>
      <c r="AT95" s="161">
        <v>1</v>
      </c>
      <c r="AU95" s="168">
        <f t="shared" si="167"/>
        <v>-0.12</v>
      </c>
      <c r="AV95" s="43"/>
      <c r="AW95" s="163">
        <f t="shared" si="168"/>
        <v>0</v>
      </c>
      <c r="AX95" s="164">
        <f t="shared" si="169"/>
        <v>0</v>
      </c>
    </row>
    <row r="96" spans="1:50" s="95" customFormat="1" x14ac:dyDescent="0.25">
      <c r="A96" s="1"/>
      <c r="B96" s="141" t="s">
        <v>106</v>
      </c>
      <c r="C96" s="43"/>
      <c r="D96" s="44" t="s">
        <v>41</v>
      </c>
      <c r="E96" s="43"/>
      <c r="F96" s="135"/>
      <c r="G96" s="165"/>
      <c r="H96" s="166"/>
      <c r="I96" s="43"/>
      <c r="J96" s="136"/>
      <c r="K96" s="167"/>
      <c r="L96" s="168"/>
      <c r="M96" s="43"/>
      <c r="N96" s="163"/>
      <c r="O96" s="164"/>
      <c r="P96" s="169"/>
      <c r="Q96" s="134">
        <v>-0.01</v>
      </c>
      <c r="R96" s="161">
        <v>1</v>
      </c>
      <c r="S96" s="168">
        <f t="shared" si="154"/>
        <v>-0.01</v>
      </c>
      <c r="T96" s="43"/>
      <c r="U96" s="163">
        <f t="shared" si="159"/>
        <v>-0.01</v>
      </c>
      <c r="V96" s="164" t="str">
        <f t="shared" si="160"/>
        <v/>
      </c>
      <c r="W96" s="154"/>
      <c r="X96" s="134">
        <v>-0.01</v>
      </c>
      <c r="Y96" s="161">
        <v>1</v>
      </c>
      <c r="Z96" s="168">
        <f t="shared" si="155"/>
        <v>-0.01</v>
      </c>
      <c r="AA96" s="43"/>
      <c r="AB96" s="163">
        <f t="shared" si="161"/>
        <v>0</v>
      </c>
      <c r="AC96" s="164">
        <f t="shared" si="162"/>
        <v>0</v>
      </c>
      <c r="AD96" s="154"/>
      <c r="AE96" s="134">
        <v>-0.01</v>
      </c>
      <c r="AF96" s="161">
        <v>1</v>
      </c>
      <c r="AG96" s="168">
        <f t="shared" si="156"/>
        <v>-0.01</v>
      </c>
      <c r="AH96" s="43"/>
      <c r="AI96" s="163">
        <f t="shared" si="163"/>
        <v>0</v>
      </c>
      <c r="AJ96" s="164">
        <f t="shared" si="164"/>
        <v>0</v>
      </c>
      <c r="AK96" s="154"/>
      <c r="AL96" s="134">
        <v>-0.01</v>
      </c>
      <c r="AM96" s="161">
        <v>1</v>
      </c>
      <c r="AN96" s="168">
        <f t="shared" si="157"/>
        <v>-0.01</v>
      </c>
      <c r="AO96" s="43"/>
      <c r="AP96" s="163">
        <f t="shared" si="165"/>
        <v>0</v>
      </c>
      <c r="AQ96" s="164">
        <f t="shared" si="166"/>
        <v>0</v>
      </c>
      <c r="AR96" s="169"/>
      <c r="AS96" s="134">
        <v>-0.01</v>
      </c>
      <c r="AT96" s="161">
        <v>1</v>
      </c>
      <c r="AU96" s="168">
        <f t="shared" si="167"/>
        <v>-0.01</v>
      </c>
      <c r="AV96" s="43"/>
      <c r="AW96" s="163">
        <f t="shared" si="168"/>
        <v>0</v>
      </c>
      <c r="AX96" s="164">
        <f t="shared" si="169"/>
        <v>0</v>
      </c>
    </row>
    <row r="97" spans="1:50" s="95" customFormat="1" ht="30" x14ac:dyDescent="0.25">
      <c r="A97" s="1"/>
      <c r="B97" s="141" t="s">
        <v>107</v>
      </c>
      <c r="C97" s="43"/>
      <c r="D97" s="44" t="s">
        <v>41</v>
      </c>
      <c r="E97" s="43"/>
      <c r="F97" s="135"/>
      <c r="G97" s="165"/>
      <c r="H97" s="166"/>
      <c r="I97" s="43"/>
      <c r="J97" s="136"/>
      <c r="K97" s="167"/>
      <c r="L97" s="168"/>
      <c r="M97" s="43"/>
      <c r="N97" s="163"/>
      <c r="O97" s="164"/>
      <c r="P97" s="169"/>
      <c r="Q97" s="134">
        <v>-0.02</v>
      </c>
      <c r="R97" s="170">
        <v>1</v>
      </c>
      <c r="S97" s="168">
        <f t="shared" si="154"/>
        <v>-0.02</v>
      </c>
      <c r="T97" s="43"/>
      <c r="U97" s="163">
        <f t="shared" si="159"/>
        <v>-0.02</v>
      </c>
      <c r="V97" s="164" t="str">
        <f t="shared" si="160"/>
        <v/>
      </c>
      <c r="W97" s="154"/>
      <c r="X97" s="134">
        <v>-0.02</v>
      </c>
      <c r="Y97" s="170">
        <v>1</v>
      </c>
      <c r="Z97" s="168">
        <f t="shared" si="155"/>
        <v>-0.02</v>
      </c>
      <c r="AA97" s="43"/>
      <c r="AB97" s="163">
        <f t="shared" si="161"/>
        <v>0</v>
      </c>
      <c r="AC97" s="164">
        <f t="shared" si="162"/>
        <v>0</v>
      </c>
      <c r="AD97" s="154"/>
      <c r="AE97" s="134">
        <v>-0.02</v>
      </c>
      <c r="AF97" s="170">
        <v>1</v>
      </c>
      <c r="AG97" s="168">
        <f t="shared" si="156"/>
        <v>-0.02</v>
      </c>
      <c r="AH97" s="43"/>
      <c r="AI97" s="163">
        <f t="shared" si="163"/>
        <v>0</v>
      </c>
      <c r="AJ97" s="164">
        <f t="shared" si="164"/>
        <v>0</v>
      </c>
      <c r="AK97" s="154"/>
      <c r="AL97" s="134">
        <v>-0.02</v>
      </c>
      <c r="AM97" s="170">
        <v>1</v>
      </c>
      <c r="AN97" s="168">
        <f t="shared" si="157"/>
        <v>-0.02</v>
      </c>
      <c r="AO97" s="43"/>
      <c r="AP97" s="163">
        <f t="shared" si="165"/>
        <v>0</v>
      </c>
      <c r="AQ97" s="164">
        <f t="shared" si="166"/>
        <v>0</v>
      </c>
      <c r="AR97" s="169"/>
      <c r="AS97" s="134">
        <v>-0.02</v>
      </c>
      <c r="AT97" s="170">
        <v>1</v>
      </c>
      <c r="AU97" s="168">
        <f t="shared" si="167"/>
        <v>-0.02</v>
      </c>
      <c r="AV97" s="43"/>
      <c r="AW97" s="163">
        <f t="shared" si="168"/>
        <v>0</v>
      </c>
      <c r="AX97" s="164">
        <f t="shared" si="169"/>
        <v>0</v>
      </c>
    </row>
    <row r="98" spans="1:50" s="95" customFormat="1" ht="30" x14ac:dyDescent="0.25">
      <c r="A98" s="1"/>
      <c r="B98" s="141" t="s">
        <v>108</v>
      </c>
      <c r="C98" s="43"/>
      <c r="D98" s="44" t="s">
        <v>41</v>
      </c>
      <c r="E98" s="43"/>
      <c r="F98" s="135"/>
      <c r="G98" s="165"/>
      <c r="H98" s="166"/>
      <c r="I98" s="43"/>
      <c r="J98" s="136"/>
      <c r="K98" s="167"/>
      <c r="L98" s="168"/>
      <c r="M98" s="43"/>
      <c r="N98" s="163"/>
      <c r="O98" s="164"/>
      <c r="P98" s="169"/>
      <c r="Q98" s="134">
        <v>-0.63</v>
      </c>
      <c r="R98" s="170">
        <v>1</v>
      </c>
      <c r="S98" s="168">
        <f t="shared" si="154"/>
        <v>-0.63</v>
      </c>
      <c r="T98" s="43"/>
      <c r="U98" s="163">
        <f t="shared" si="159"/>
        <v>-0.63</v>
      </c>
      <c r="V98" s="164" t="str">
        <f t="shared" si="160"/>
        <v/>
      </c>
      <c r="W98" s="154"/>
      <c r="X98" s="134">
        <v>-0.63</v>
      </c>
      <c r="Y98" s="170">
        <v>1</v>
      </c>
      <c r="Z98" s="168">
        <f t="shared" si="155"/>
        <v>-0.63</v>
      </c>
      <c r="AA98" s="43"/>
      <c r="AB98" s="163">
        <f t="shared" si="161"/>
        <v>0</v>
      </c>
      <c r="AC98" s="164">
        <f t="shared" si="162"/>
        <v>0</v>
      </c>
      <c r="AD98" s="154"/>
      <c r="AE98" s="134">
        <v>-0.63</v>
      </c>
      <c r="AF98" s="170">
        <v>1</v>
      </c>
      <c r="AG98" s="168">
        <f t="shared" si="156"/>
        <v>-0.63</v>
      </c>
      <c r="AH98" s="43"/>
      <c r="AI98" s="163">
        <f t="shared" si="163"/>
        <v>0</v>
      </c>
      <c r="AJ98" s="164">
        <f t="shared" si="164"/>
        <v>0</v>
      </c>
      <c r="AK98" s="154"/>
      <c r="AL98" s="134">
        <v>-0.63</v>
      </c>
      <c r="AM98" s="170">
        <v>1</v>
      </c>
      <c r="AN98" s="168">
        <f t="shared" si="157"/>
        <v>-0.63</v>
      </c>
      <c r="AO98" s="43"/>
      <c r="AP98" s="163">
        <f t="shared" si="165"/>
        <v>0</v>
      </c>
      <c r="AQ98" s="164">
        <f t="shared" si="166"/>
        <v>0</v>
      </c>
      <c r="AR98" s="169"/>
      <c r="AS98" s="134">
        <v>-0.63</v>
      </c>
      <c r="AT98" s="170">
        <v>1</v>
      </c>
      <c r="AU98" s="168">
        <f t="shared" si="167"/>
        <v>-0.63</v>
      </c>
      <c r="AV98" s="43"/>
      <c r="AW98" s="163">
        <f t="shared" si="168"/>
        <v>0</v>
      </c>
      <c r="AX98" s="164">
        <f t="shared" si="169"/>
        <v>0</v>
      </c>
    </row>
    <row r="99" spans="1:50" s="95" customFormat="1" x14ac:dyDescent="0.25">
      <c r="A99" s="1"/>
      <c r="B99" s="141" t="s">
        <v>109</v>
      </c>
      <c r="C99" s="43"/>
      <c r="D99" s="44" t="s">
        <v>41</v>
      </c>
      <c r="E99" s="43"/>
      <c r="F99" s="135"/>
      <c r="G99" s="165"/>
      <c r="H99" s="166"/>
      <c r="I99" s="43"/>
      <c r="J99" s="136"/>
      <c r="K99" s="167"/>
      <c r="L99" s="168"/>
      <c r="M99" s="43"/>
      <c r="N99" s="163"/>
      <c r="O99" s="164"/>
      <c r="P99" s="169"/>
      <c r="Q99" s="134">
        <v>-0.02</v>
      </c>
      <c r="R99" s="170">
        <v>1</v>
      </c>
      <c r="S99" s="168">
        <f t="shared" si="154"/>
        <v>-0.02</v>
      </c>
      <c r="T99" s="43"/>
      <c r="U99" s="163">
        <f t="shared" si="159"/>
        <v>-0.02</v>
      </c>
      <c r="V99" s="164" t="str">
        <f t="shared" si="160"/>
        <v/>
      </c>
      <c r="W99" s="154"/>
      <c r="X99" s="134">
        <v>-0.02</v>
      </c>
      <c r="Y99" s="170">
        <v>1</v>
      </c>
      <c r="Z99" s="168">
        <f t="shared" si="155"/>
        <v>-0.02</v>
      </c>
      <c r="AA99" s="43"/>
      <c r="AB99" s="163">
        <f t="shared" si="161"/>
        <v>0</v>
      </c>
      <c r="AC99" s="164">
        <f t="shared" si="162"/>
        <v>0</v>
      </c>
      <c r="AD99" s="154"/>
      <c r="AE99" s="134">
        <v>-0.02</v>
      </c>
      <c r="AF99" s="170">
        <v>1</v>
      </c>
      <c r="AG99" s="168">
        <f t="shared" si="156"/>
        <v>-0.02</v>
      </c>
      <c r="AH99" s="43"/>
      <c r="AI99" s="163">
        <f t="shared" si="163"/>
        <v>0</v>
      </c>
      <c r="AJ99" s="164">
        <f t="shared" si="164"/>
        <v>0</v>
      </c>
      <c r="AK99" s="154"/>
      <c r="AL99" s="134">
        <v>-0.02</v>
      </c>
      <c r="AM99" s="170">
        <v>1</v>
      </c>
      <c r="AN99" s="168">
        <f t="shared" si="157"/>
        <v>-0.02</v>
      </c>
      <c r="AO99" s="43"/>
      <c r="AP99" s="163">
        <f t="shared" si="165"/>
        <v>0</v>
      </c>
      <c r="AQ99" s="164">
        <f t="shared" si="166"/>
        <v>0</v>
      </c>
      <c r="AR99" s="169"/>
      <c r="AS99" s="134">
        <v>-0.02</v>
      </c>
      <c r="AT99" s="170">
        <v>1</v>
      </c>
      <c r="AU99" s="168">
        <f t="shared" si="167"/>
        <v>-0.02</v>
      </c>
      <c r="AV99" s="43"/>
      <c r="AW99" s="163">
        <f t="shared" si="168"/>
        <v>0</v>
      </c>
      <c r="AX99" s="164">
        <f t="shared" si="169"/>
        <v>0</v>
      </c>
    </row>
    <row r="100" spans="1:50" s="95" customFormat="1" x14ac:dyDescent="0.25">
      <c r="A100" s="1"/>
      <c r="B100" s="141" t="s">
        <v>110</v>
      </c>
      <c r="C100" s="43"/>
      <c r="D100" s="44" t="s">
        <v>41</v>
      </c>
      <c r="E100" s="43"/>
      <c r="F100" s="135"/>
      <c r="G100" s="165"/>
      <c r="H100" s="166"/>
      <c r="I100" s="43"/>
      <c r="J100" s="136"/>
      <c r="K100" s="167"/>
      <c r="L100" s="168"/>
      <c r="M100" s="43"/>
      <c r="N100" s="163"/>
      <c r="O100" s="164"/>
      <c r="P100" s="169"/>
      <c r="Q100" s="134">
        <v>-0.45</v>
      </c>
      <c r="R100" s="170">
        <v>1</v>
      </c>
      <c r="S100" s="168">
        <f t="shared" si="154"/>
        <v>-0.45</v>
      </c>
      <c r="T100" s="43"/>
      <c r="U100" s="163">
        <f t="shared" si="159"/>
        <v>-0.45</v>
      </c>
      <c r="V100" s="164" t="str">
        <f t="shared" si="160"/>
        <v/>
      </c>
      <c r="W100" s="154"/>
      <c r="X100" s="134">
        <v>-0.45</v>
      </c>
      <c r="Y100" s="170">
        <v>1</v>
      </c>
      <c r="Z100" s="168">
        <f t="shared" si="155"/>
        <v>-0.45</v>
      </c>
      <c r="AA100" s="43"/>
      <c r="AB100" s="163">
        <f t="shared" si="161"/>
        <v>0</v>
      </c>
      <c r="AC100" s="164">
        <f t="shared" si="162"/>
        <v>0</v>
      </c>
      <c r="AD100" s="154"/>
      <c r="AE100" s="134">
        <v>-0.45</v>
      </c>
      <c r="AF100" s="170">
        <v>1</v>
      </c>
      <c r="AG100" s="168">
        <f t="shared" si="156"/>
        <v>-0.45</v>
      </c>
      <c r="AH100" s="43"/>
      <c r="AI100" s="163">
        <f t="shared" si="163"/>
        <v>0</v>
      </c>
      <c r="AJ100" s="164">
        <f t="shared" si="164"/>
        <v>0</v>
      </c>
      <c r="AK100" s="154"/>
      <c r="AL100" s="134">
        <v>-0.45</v>
      </c>
      <c r="AM100" s="170">
        <v>1</v>
      </c>
      <c r="AN100" s="168">
        <f t="shared" si="157"/>
        <v>-0.45</v>
      </c>
      <c r="AO100" s="43"/>
      <c r="AP100" s="163">
        <f t="shared" si="165"/>
        <v>0</v>
      </c>
      <c r="AQ100" s="164">
        <f t="shared" si="166"/>
        <v>0</v>
      </c>
      <c r="AR100" s="169"/>
      <c r="AS100" s="134">
        <v>-0.45</v>
      </c>
      <c r="AT100" s="170">
        <v>1</v>
      </c>
      <c r="AU100" s="168">
        <f t="shared" si="167"/>
        <v>-0.45</v>
      </c>
      <c r="AV100" s="43"/>
      <c r="AW100" s="163">
        <f t="shared" si="168"/>
        <v>0</v>
      </c>
      <c r="AX100" s="164">
        <f t="shared" si="169"/>
        <v>0</v>
      </c>
    </row>
    <row r="101" spans="1:50" s="138" customFormat="1" x14ac:dyDescent="0.25">
      <c r="A101" s="1"/>
      <c r="B101" s="141" t="s">
        <v>117</v>
      </c>
      <c r="C101" s="43"/>
      <c r="D101" s="44" t="s">
        <v>41</v>
      </c>
      <c r="E101" s="43"/>
      <c r="F101" s="135"/>
      <c r="G101" s="165"/>
      <c r="H101" s="166"/>
      <c r="I101" s="43"/>
      <c r="J101" s="136"/>
      <c r="K101" s="167"/>
      <c r="L101" s="168"/>
      <c r="M101" s="43"/>
      <c r="N101" s="163"/>
      <c r="O101" s="164"/>
      <c r="P101" s="169"/>
      <c r="Q101" s="134">
        <v>-0.08</v>
      </c>
      <c r="R101" s="170">
        <v>1</v>
      </c>
      <c r="S101" s="168">
        <f t="shared" si="154"/>
        <v>-0.08</v>
      </c>
      <c r="T101" s="43"/>
      <c r="U101" s="163">
        <f t="shared" si="159"/>
        <v>-0.08</v>
      </c>
      <c r="V101" s="164" t="str">
        <f t="shared" si="160"/>
        <v/>
      </c>
      <c r="W101" s="154"/>
      <c r="X101" s="134">
        <v>-0.08</v>
      </c>
      <c r="Y101" s="170">
        <v>1</v>
      </c>
      <c r="Z101" s="168">
        <f t="shared" si="155"/>
        <v>-0.08</v>
      </c>
      <c r="AA101" s="43"/>
      <c r="AB101" s="163">
        <f t="shared" si="161"/>
        <v>0</v>
      </c>
      <c r="AC101" s="164">
        <f t="shared" si="162"/>
        <v>0</v>
      </c>
      <c r="AD101" s="154"/>
      <c r="AE101" s="134">
        <v>-0.08</v>
      </c>
      <c r="AF101" s="170">
        <v>1</v>
      </c>
      <c r="AG101" s="168">
        <f t="shared" si="156"/>
        <v>-0.08</v>
      </c>
      <c r="AH101" s="43"/>
      <c r="AI101" s="163">
        <f t="shared" si="163"/>
        <v>0</v>
      </c>
      <c r="AJ101" s="164">
        <f t="shared" si="164"/>
        <v>0</v>
      </c>
      <c r="AK101" s="154"/>
      <c r="AL101" s="134">
        <v>-0.08</v>
      </c>
      <c r="AM101" s="170">
        <v>1</v>
      </c>
      <c r="AN101" s="168">
        <f t="shared" si="157"/>
        <v>-0.08</v>
      </c>
      <c r="AO101" s="43"/>
      <c r="AP101" s="163">
        <f t="shared" si="165"/>
        <v>0</v>
      </c>
      <c r="AQ101" s="164">
        <f t="shared" si="166"/>
        <v>0</v>
      </c>
      <c r="AR101" s="169"/>
      <c r="AS101" s="134">
        <v>-0.08</v>
      </c>
      <c r="AT101" s="170">
        <v>1</v>
      </c>
      <c r="AU101" s="168">
        <f t="shared" si="167"/>
        <v>-0.08</v>
      </c>
      <c r="AV101" s="43"/>
      <c r="AW101" s="163">
        <f t="shared" si="168"/>
        <v>0</v>
      </c>
      <c r="AX101" s="164">
        <f t="shared" si="169"/>
        <v>0</v>
      </c>
    </row>
    <row r="102" spans="1:50" s="95" customFormat="1" x14ac:dyDescent="0.25">
      <c r="A102" s="1"/>
      <c r="B102" s="142" t="s">
        <v>73</v>
      </c>
      <c r="C102" s="32"/>
      <c r="D102" s="44" t="s">
        <v>41</v>
      </c>
      <c r="E102" s="43"/>
      <c r="F102" s="75">
        <v>0.28000000000000003</v>
      </c>
      <c r="G102" s="159">
        <v>1</v>
      </c>
      <c r="H102" s="160">
        <f t="shared" ref="H102:H111" si="170">G102*F102</f>
        <v>0.28000000000000003</v>
      </c>
      <c r="I102" s="32"/>
      <c r="J102" s="115">
        <v>0.28000000000000003</v>
      </c>
      <c r="K102" s="161">
        <v>1</v>
      </c>
      <c r="L102" s="162">
        <f t="shared" ref="L102" si="171">K102*J102</f>
        <v>0.28000000000000003</v>
      </c>
      <c r="M102" s="32"/>
      <c r="N102" s="163">
        <f t="shared" ref="N102" si="172">L102-H102</f>
        <v>0</v>
      </c>
      <c r="O102" s="164">
        <f>IF(OR(H102=0,L102=0),"",(N102/H102))</f>
        <v>0</v>
      </c>
      <c r="P102" s="153"/>
      <c r="Q102" s="115"/>
      <c r="R102" s="161">
        <v>1</v>
      </c>
      <c r="S102" s="162">
        <f t="shared" si="154"/>
        <v>0</v>
      </c>
      <c r="T102" s="32"/>
      <c r="U102" s="163">
        <f t="shared" si="159"/>
        <v>-0.28000000000000003</v>
      </c>
      <c r="V102" s="164" t="str">
        <f t="shared" si="160"/>
        <v/>
      </c>
      <c r="W102" s="154"/>
      <c r="X102" s="115"/>
      <c r="Y102" s="161">
        <v>1</v>
      </c>
      <c r="Z102" s="162">
        <f t="shared" si="155"/>
        <v>0</v>
      </c>
      <c r="AA102" s="32"/>
      <c r="AB102" s="163">
        <f t="shared" ref="AB102:AB111" si="173">Z102-S102</f>
        <v>0</v>
      </c>
      <c r="AC102" s="164" t="str">
        <f t="shared" ref="AC102:AC111" si="174">IF(OR(S102=0,Z102=0),"",(AB102/S102))</f>
        <v/>
      </c>
      <c r="AD102" s="154"/>
      <c r="AE102" s="115"/>
      <c r="AF102" s="161">
        <v>1</v>
      </c>
      <c r="AG102" s="162">
        <f t="shared" si="156"/>
        <v>0</v>
      </c>
      <c r="AH102" s="32"/>
      <c r="AI102" s="163">
        <f t="shared" ref="AI102:AI111" si="175">AG102-Z102</f>
        <v>0</v>
      </c>
      <c r="AJ102" s="164" t="str">
        <f t="shared" ref="AJ102:AJ111" si="176">IF(OR(Z102=0,AG102=0),"",(AI102/Z102))</f>
        <v/>
      </c>
      <c r="AK102" s="154"/>
      <c r="AL102" s="115"/>
      <c r="AM102" s="161">
        <v>1</v>
      </c>
      <c r="AN102" s="162">
        <f t="shared" si="157"/>
        <v>0</v>
      </c>
      <c r="AO102" s="32"/>
      <c r="AP102" s="163">
        <f t="shared" ref="AP102:AP111" si="177">AN102-AG102</f>
        <v>0</v>
      </c>
      <c r="AQ102" s="164" t="str">
        <f t="shared" ref="AQ102:AQ111" si="178">IF(OR(AG102=0,AN102=0),"",(AP102/AG102))</f>
        <v/>
      </c>
      <c r="AR102" s="153"/>
      <c r="AS102" s="115"/>
      <c r="AT102" s="161">
        <v>1</v>
      </c>
      <c r="AU102" s="162">
        <f t="shared" ref="AU102" si="179">AT102*AS102</f>
        <v>0</v>
      </c>
      <c r="AV102" s="32"/>
      <c r="AW102" s="163">
        <f t="shared" ref="AW102:AW111" si="180">AU102-AN102</f>
        <v>0</v>
      </c>
      <c r="AX102" s="164" t="str">
        <f t="shared" ref="AX102:AX111" si="181">IF(OR(AN102=0,AU102=0),"",(AW102/AN102))</f>
        <v/>
      </c>
    </row>
    <row r="103" spans="1:50" s="95" customFormat="1" ht="30" x14ac:dyDescent="0.25">
      <c r="A103" s="1"/>
      <c r="B103" s="142" t="s">
        <v>74</v>
      </c>
      <c r="C103" s="32"/>
      <c r="D103" s="44" t="s">
        <v>41</v>
      </c>
      <c r="E103" s="43"/>
      <c r="F103" s="75">
        <v>-0.48</v>
      </c>
      <c r="G103" s="159">
        <v>1</v>
      </c>
      <c r="H103" s="160">
        <f t="shared" si="170"/>
        <v>-0.48</v>
      </c>
      <c r="I103" s="32"/>
      <c r="J103" s="115"/>
      <c r="K103" s="170">
        <v>1</v>
      </c>
      <c r="L103" s="162">
        <f>K103*J103</f>
        <v>0</v>
      </c>
      <c r="M103" s="32"/>
      <c r="N103" s="163">
        <f>L103-H103</f>
        <v>0.48</v>
      </c>
      <c r="O103" s="164" t="str">
        <f>IF(OR(H103=0,L103=0),"",(N103/H103))</f>
        <v/>
      </c>
      <c r="P103" s="153"/>
      <c r="Q103" s="134"/>
      <c r="R103" s="170">
        <v>1</v>
      </c>
      <c r="S103" s="162">
        <f>R103*Q103</f>
        <v>0</v>
      </c>
      <c r="T103" s="32"/>
      <c r="U103" s="163">
        <f t="shared" si="159"/>
        <v>0</v>
      </c>
      <c r="V103" s="164" t="str">
        <f t="shared" si="160"/>
        <v/>
      </c>
      <c r="W103" s="154"/>
      <c r="X103" s="134"/>
      <c r="Y103" s="170">
        <v>1</v>
      </c>
      <c r="Z103" s="162">
        <f>Y103*X103</f>
        <v>0</v>
      </c>
      <c r="AA103" s="32"/>
      <c r="AB103" s="163">
        <f t="shared" si="173"/>
        <v>0</v>
      </c>
      <c r="AC103" s="164" t="str">
        <f t="shared" si="174"/>
        <v/>
      </c>
      <c r="AD103" s="154"/>
      <c r="AE103" s="134"/>
      <c r="AF103" s="170">
        <v>1</v>
      </c>
      <c r="AG103" s="162">
        <f>AF103*AE103</f>
        <v>0</v>
      </c>
      <c r="AH103" s="32"/>
      <c r="AI103" s="163">
        <f t="shared" si="175"/>
        <v>0</v>
      </c>
      <c r="AJ103" s="164" t="str">
        <f t="shared" si="176"/>
        <v/>
      </c>
      <c r="AK103" s="154"/>
      <c r="AL103" s="134"/>
      <c r="AM103" s="170">
        <v>1</v>
      </c>
      <c r="AN103" s="162">
        <f>AM103*AL103</f>
        <v>0</v>
      </c>
      <c r="AO103" s="32"/>
      <c r="AP103" s="163">
        <f t="shared" si="177"/>
        <v>0</v>
      </c>
      <c r="AQ103" s="164" t="str">
        <f t="shared" si="178"/>
        <v/>
      </c>
      <c r="AR103" s="153"/>
      <c r="AS103" s="134"/>
      <c r="AT103" s="170">
        <v>1</v>
      </c>
      <c r="AU103" s="162">
        <f>AT103*AS103</f>
        <v>0</v>
      </c>
      <c r="AV103" s="32"/>
      <c r="AW103" s="163">
        <f t="shared" si="180"/>
        <v>0</v>
      </c>
      <c r="AX103" s="164" t="str">
        <f t="shared" si="181"/>
        <v/>
      </c>
    </row>
    <row r="104" spans="1:50" s="95" customFormat="1" ht="14.45" customHeight="1" x14ac:dyDescent="0.25">
      <c r="A104" s="1"/>
      <c r="B104" s="234" t="s">
        <v>75</v>
      </c>
      <c r="C104" s="32"/>
      <c r="D104" s="44" t="s">
        <v>41</v>
      </c>
      <c r="E104" s="43"/>
      <c r="F104" s="75">
        <v>-1.48</v>
      </c>
      <c r="G104" s="159">
        <v>1</v>
      </c>
      <c r="H104" s="160">
        <f t="shared" si="170"/>
        <v>-1.48</v>
      </c>
      <c r="I104" s="32"/>
      <c r="J104" s="115"/>
      <c r="K104" s="170">
        <v>1</v>
      </c>
      <c r="L104" s="162">
        <f t="shared" ref="L104:L107" si="182">K104*J104</f>
        <v>0</v>
      </c>
      <c r="M104" s="32"/>
      <c r="N104" s="163">
        <f t="shared" ref="N104:N107" si="183">L104-H104</f>
        <v>1.48</v>
      </c>
      <c r="O104" s="164" t="str">
        <f t="shared" ref="O104:O109" si="184">IF(OR(H104=0,L104=0),"",(N104/H104))</f>
        <v/>
      </c>
      <c r="P104" s="153"/>
      <c r="Q104" s="134"/>
      <c r="R104" s="170">
        <v>1</v>
      </c>
      <c r="S104" s="162">
        <f t="shared" ref="S104:S107" si="185">R104*Q104</f>
        <v>0</v>
      </c>
      <c r="T104" s="32"/>
      <c r="U104" s="163">
        <f t="shared" si="159"/>
        <v>0</v>
      </c>
      <c r="V104" s="164" t="str">
        <f t="shared" si="160"/>
        <v/>
      </c>
      <c r="W104" s="154"/>
      <c r="X104" s="134"/>
      <c r="Y104" s="170">
        <v>1</v>
      </c>
      <c r="Z104" s="162">
        <f t="shared" ref="Z104:Z107" si="186">Y104*X104</f>
        <v>0</v>
      </c>
      <c r="AA104" s="32"/>
      <c r="AB104" s="163">
        <f t="shared" si="173"/>
        <v>0</v>
      </c>
      <c r="AC104" s="164" t="str">
        <f t="shared" si="174"/>
        <v/>
      </c>
      <c r="AD104" s="154"/>
      <c r="AE104" s="134"/>
      <c r="AF104" s="170">
        <v>1</v>
      </c>
      <c r="AG104" s="162">
        <f t="shared" ref="AG104:AG107" si="187">AF104*AE104</f>
        <v>0</v>
      </c>
      <c r="AH104" s="32"/>
      <c r="AI104" s="163">
        <f t="shared" si="175"/>
        <v>0</v>
      </c>
      <c r="AJ104" s="164" t="str">
        <f t="shared" si="176"/>
        <v/>
      </c>
      <c r="AK104" s="154"/>
      <c r="AL104" s="134"/>
      <c r="AM104" s="170">
        <v>1</v>
      </c>
      <c r="AN104" s="162">
        <f t="shared" ref="AN104:AN107" si="188">AM104*AL104</f>
        <v>0</v>
      </c>
      <c r="AO104" s="32"/>
      <c r="AP104" s="163">
        <f t="shared" si="177"/>
        <v>0</v>
      </c>
      <c r="AQ104" s="164" t="str">
        <f t="shared" si="178"/>
        <v/>
      </c>
      <c r="AR104" s="153"/>
      <c r="AS104" s="134"/>
      <c r="AT104" s="170">
        <v>1</v>
      </c>
      <c r="AU104" s="162">
        <f t="shared" ref="AU104:AU107" si="189">AT104*AS104</f>
        <v>0</v>
      </c>
      <c r="AV104" s="32"/>
      <c r="AW104" s="163">
        <f t="shared" si="180"/>
        <v>0</v>
      </c>
      <c r="AX104" s="164" t="str">
        <f t="shared" si="181"/>
        <v/>
      </c>
    </row>
    <row r="105" spans="1:50" s="95" customFormat="1" ht="30" x14ac:dyDescent="0.25">
      <c r="A105" s="1"/>
      <c r="B105" s="142" t="s">
        <v>76</v>
      </c>
      <c r="C105" s="32"/>
      <c r="D105" s="44" t="s">
        <v>41</v>
      </c>
      <c r="E105" s="43"/>
      <c r="F105" s="75">
        <v>0.1</v>
      </c>
      <c r="G105" s="159">
        <v>1</v>
      </c>
      <c r="H105" s="160">
        <f t="shared" si="170"/>
        <v>0.1</v>
      </c>
      <c r="I105" s="32"/>
      <c r="J105" s="115">
        <v>0.1</v>
      </c>
      <c r="K105" s="170">
        <v>1</v>
      </c>
      <c r="L105" s="162">
        <f t="shared" si="182"/>
        <v>0.1</v>
      </c>
      <c r="M105" s="32"/>
      <c r="N105" s="163">
        <f t="shared" si="183"/>
        <v>0</v>
      </c>
      <c r="O105" s="164">
        <f t="shared" si="184"/>
        <v>0</v>
      </c>
      <c r="P105" s="153"/>
      <c r="Q105" s="134"/>
      <c r="R105" s="170">
        <v>1</v>
      </c>
      <c r="S105" s="162">
        <f t="shared" si="185"/>
        <v>0</v>
      </c>
      <c r="T105" s="32"/>
      <c r="U105" s="163">
        <f t="shared" si="159"/>
        <v>-0.1</v>
      </c>
      <c r="V105" s="164" t="str">
        <f t="shared" si="160"/>
        <v/>
      </c>
      <c r="W105" s="154"/>
      <c r="X105" s="134"/>
      <c r="Y105" s="170">
        <v>1</v>
      </c>
      <c r="Z105" s="162">
        <f t="shared" si="186"/>
        <v>0</v>
      </c>
      <c r="AA105" s="32"/>
      <c r="AB105" s="163">
        <f t="shared" si="173"/>
        <v>0</v>
      </c>
      <c r="AC105" s="164" t="str">
        <f t="shared" si="174"/>
        <v/>
      </c>
      <c r="AD105" s="154"/>
      <c r="AE105" s="134"/>
      <c r="AF105" s="170">
        <v>1</v>
      </c>
      <c r="AG105" s="162">
        <f t="shared" si="187"/>
        <v>0</v>
      </c>
      <c r="AH105" s="32"/>
      <c r="AI105" s="163">
        <f t="shared" si="175"/>
        <v>0</v>
      </c>
      <c r="AJ105" s="164" t="str">
        <f t="shared" si="176"/>
        <v/>
      </c>
      <c r="AK105" s="154"/>
      <c r="AL105" s="134"/>
      <c r="AM105" s="170">
        <v>1</v>
      </c>
      <c r="AN105" s="162">
        <f t="shared" si="188"/>
        <v>0</v>
      </c>
      <c r="AO105" s="32"/>
      <c r="AP105" s="163">
        <f t="shared" si="177"/>
        <v>0</v>
      </c>
      <c r="AQ105" s="164" t="str">
        <f t="shared" si="178"/>
        <v/>
      </c>
      <c r="AR105" s="153"/>
      <c r="AS105" s="134"/>
      <c r="AT105" s="170">
        <v>1</v>
      </c>
      <c r="AU105" s="162">
        <f t="shared" si="189"/>
        <v>0</v>
      </c>
      <c r="AV105" s="32"/>
      <c r="AW105" s="163">
        <f t="shared" si="180"/>
        <v>0</v>
      </c>
      <c r="AX105" s="164" t="str">
        <f t="shared" si="181"/>
        <v/>
      </c>
    </row>
    <row r="106" spans="1:50" s="95" customFormat="1" ht="30" x14ac:dyDescent="0.25">
      <c r="A106" s="1"/>
      <c r="B106" s="142" t="s">
        <v>77</v>
      </c>
      <c r="C106" s="32"/>
      <c r="D106" s="44" t="s">
        <v>41</v>
      </c>
      <c r="E106" s="43"/>
      <c r="F106" s="75">
        <v>0.03</v>
      </c>
      <c r="G106" s="159">
        <v>1</v>
      </c>
      <c r="H106" s="160">
        <f t="shared" si="170"/>
        <v>0.03</v>
      </c>
      <c r="I106" s="32"/>
      <c r="J106" s="115">
        <v>0.03</v>
      </c>
      <c r="K106" s="170">
        <v>1</v>
      </c>
      <c r="L106" s="162">
        <f t="shared" si="182"/>
        <v>0.03</v>
      </c>
      <c r="M106" s="32"/>
      <c r="N106" s="163">
        <f t="shared" si="183"/>
        <v>0</v>
      </c>
      <c r="O106" s="164">
        <f t="shared" si="184"/>
        <v>0</v>
      </c>
      <c r="P106" s="153"/>
      <c r="Q106" s="134"/>
      <c r="R106" s="170">
        <v>1</v>
      </c>
      <c r="S106" s="162">
        <f t="shared" si="185"/>
        <v>0</v>
      </c>
      <c r="T106" s="32"/>
      <c r="U106" s="163">
        <f t="shared" si="159"/>
        <v>-0.03</v>
      </c>
      <c r="V106" s="164" t="str">
        <f t="shared" si="160"/>
        <v/>
      </c>
      <c r="W106" s="154"/>
      <c r="X106" s="134"/>
      <c r="Y106" s="170">
        <v>1</v>
      </c>
      <c r="Z106" s="162">
        <f t="shared" si="186"/>
        <v>0</v>
      </c>
      <c r="AA106" s="32"/>
      <c r="AB106" s="163">
        <f t="shared" si="173"/>
        <v>0</v>
      </c>
      <c r="AC106" s="164" t="str">
        <f t="shared" si="174"/>
        <v/>
      </c>
      <c r="AD106" s="154"/>
      <c r="AE106" s="134"/>
      <c r="AF106" s="170">
        <v>1</v>
      </c>
      <c r="AG106" s="162">
        <f t="shared" si="187"/>
        <v>0</v>
      </c>
      <c r="AH106" s="32"/>
      <c r="AI106" s="163">
        <f t="shared" si="175"/>
        <v>0</v>
      </c>
      <c r="AJ106" s="164" t="str">
        <f t="shared" si="176"/>
        <v/>
      </c>
      <c r="AK106" s="154"/>
      <c r="AL106" s="134"/>
      <c r="AM106" s="170">
        <v>1</v>
      </c>
      <c r="AN106" s="162">
        <f t="shared" si="188"/>
        <v>0</v>
      </c>
      <c r="AO106" s="32"/>
      <c r="AP106" s="163">
        <f t="shared" si="177"/>
        <v>0</v>
      </c>
      <c r="AQ106" s="164" t="str">
        <f t="shared" si="178"/>
        <v/>
      </c>
      <c r="AR106" s="153"/>
      <c r="AS106" s="134"/>
      <c r="AT106" s="170">
        <v>1</v>
      </c>
      <c r="AU106" s="162">
        <f t="shared" si="189"/>
        <v>0</v>
      </c>
      <c r="AV106" s="32"/>
      <c r="AW106" s="163">
        <f t="shared" si="180"/>
        <v>0</v>
      </c>
      <c r="AX106" s="164" t="str">
        <f t="shared" si="181"/>
        <v/>
      </c>
    </row>
    <row r="107" spans="1:50" s="95" customFormat="1" x14ac:dyDescent="0.25">
      <c r="A107" s="1"/>
      <c r="B107" s="142" t="s">
        <v>78</v>
      </c>
      <c r="C107" s="32"/>
      <c r="D107" s="44" t="s">
        <v>41</v>
      </c>
      <c r="E107" s="43"/>
      <c r="F107" s="75">
        <v>0.46</v>
      </c>
      <c r="G107" s="159">
        <v>1</v>
      </c>
      <c r="H107" s="160">
        <f t="shared" si="170"/>
        <v>0.46</v>
      </c>
      <c r="I107" s="32"/>
      <c r="J107" s="115">
        <v>0.46</v>
      </c>
      <c r="K107" s="170">
        <v>1</v>
      </c>
      <c r="L107" s="162">
        <f t="shared" si="182"/>
        <v>0.46</v>
      </c>
      <c r="M107" s="32"/>
      <c r="N107" s="163">
        <f t="shared" si="183"/>
        <v>0</v>
      </c>
      <c r="O107" s="164">
        <f t="shared" si="184"/>
        <v>0</v>
      </c>
      <c r="P107" s="153"/>
      <c r="Q107" s="134"/>
      <c r="R107" s="170">
        <v>1</v>
      </c>
      <c r="S107" s="162">
        <f t="shared" si="185"/>
        <v>0</v>
      </c>
      <c r="T107" s="32"/>
      <c r="U107" s="163">
        <f t="shared" si="159"/>
        <v>-0.46</v>
      </c>
      <c r="V107" s="164" t="str">
        <f t="shared" si="160"/>
        <v/>
      </c>
      <c r="W107" s="154"/>
      <c r="X107" s="134"/>
      <c r="Y107" s="170">
        <v>1</v>
      </c>
      <c r="Z107" s="162">
        <f t="shared" si="186"/>
        <v>0</v>
      </c>
      <c r="AA107" s="32"/>
      <c r="AB107" s="163">
        <f t="shared" si="173"/>
        <v>0</v>
      </c>
      <c r="AC107" s="164" t="str">
        <f t="shared" si="174"/>
        <v/>
      </c>
      <c r="AD107" s="154"/>
      <c r="AE107" s="134"/>
      <c r="AF107" s="170">
        <v>1</v>
      </c>
      <c r="AG107" s="162">
        <f t="shared" si="187"/>
        <v>0</v>
      </c>
      <c r="AH107" s="32"/>
      <c r="AI107" s="163">
        <f t="shared" si="175"/>
        <v>0</v>
      </c>
      <c r="AJ107" s="164" t="str">
        <f t="shared" si="176"/>
        <v/>
      </c>
      <c r="AK107" s="154"/>
      <c r="AL107" s="134"/>
      <c r="AM107" s="170">
        <v>1</v>
      </c>
      <c r="AN107" s="162">
        <f t="shared" si="188"/>
        <v>0</v>
      </c>
      <c r="AO107" s="32"/>
      <c r="AP107" s="163">
        <f t="shared" si="177"/>
        <v>0</v>
      </c>
      <c r="AQ107" s="164" t="str">
        <f t="shared" si="178"/>
        <v/>
      </c>
      <c r="AR107" s="153"/>
      <c r="AS107" s="134"/>
      <c r="AT107" s="170">
        <v>1</v>
      </c>
      <c r="AU107" s="162">
        <f t="shared" si="189"/>
        <v>0</v>
      </c>
      <c r="AV107" s="32"/>
      <c r="AW107" s="163">
        <f t="shared" si="180"/>
        <v>0</v>
      </c>
      <c r="AX107" s="164" t="str">
        <f t="shared" si="181"/>
        <v/>
      </c>
    </row>
    <row r="108" spans="1:50" s="99" customFormat="1" x14ac:dyDescent="0.25">
      <c r="A108" s="54"/>
      <c r="B108" s="143" t="s">
        <v>79</v>
      </c>
      <c r="C108" s="43"/>
      <c r="D108" s="44" t="s">
        <v>41</v>
      </c>
      <c r="E108" s="43"/>
      <c r="F108" s="75">
        <v>0.88</v>
      </c>
      <c r="G108" s="159">
        <v>1</v>
      </c>
      <c r="H108" s="160">
        <f t="shared" si="170"/>
        <v>0.88</v>
      </c>
      <c r="I108" s="43"/>
      <c r="J108" s="115">
        <v>0.88</v>
      </c>
      <c r="K108" s="161">
        <v>1</v>
      </c>
      <c r="L108" s="171">
        <f>K108*J108</f>
        <v>0.88</v>
      </c>
      <c r="M108" s="43"/>
      <c r="N108" s="172">
        <f>L108-H108</f>
        <v>0</v>
      </c>
      <c r="O108" s="173">
        <f t="shared" si="184"/>
        <v>0</v>
      </c>
      <c r="P108" s="169"/>
      <c r="Q108" s="115"/>
      <c r="R108" s="161">
        <v>1</v>
      </c>
      <c r="S108" s="171">
        <f>R108*Q108</f>
        <v>0</v>
      </c>
      <c r="T108" s="43"/>
      <c r="U108" s="163">
        <f t="shared" si="159"/>
        <v>-0.88</v>
      </c>
      <c r="V108" s="164" t="str">
        <f t="shared" si="160"/>
        <v/>
      </c>
      <c r="W108" s="154"/>
      <c r="X108" s="115"/>
      <c r="Y108" s="161">
        <v>1</v>
      </c>
      <c r="Z108" s="171">
        <f>Y108*X108</f>
        <v>0</v>
      </c>
      <c r="AA108" s="43"/>
      <c r="AB108" s="163">
        <f t="shared" si="173"/>
        <v>0</v>
      </c>
      <c r="AC108" s="164" t="str">
        <f t="shared" si="174"/>
        <v/>
      </c>
      <c r="AD108" s="154"/>
      <c r="AE108" s="115"/>
      <c r="AF108" s="161">
        <v>1</v>
      </c>
      <c r="AG108" s="171">
        <f>AF108*AE108</f>
        <v>0</v>
      </c>
      <c r="AH108" s="43"/>
      <c r="AI108" s="163">
        <f t="shared" si="175"/>
        <v>0</v>
      </c>
      <c r="AJ108" s="164" t="str">
        <f t="shared" si="176"/>
        <v/>
      </c>
      <c r="AK108" s="154"/>
      <c r="AL108" s="115"/>
      <c r="AM108" s="161">
        <v>1</v>
      </c>
      <c r="AN108" s="171">
        <f>AM108*AL108</f>
        <v>0</v>
      </c>
      <c r="AO108" s="43"/>
      <c r="AP108" s="163">
        <f t="shared" si="177"/>
        <v>0</v>
      </c>
      <c r="AQ108" s="164" t="str">
        <f t="shared" si="178"/>
        <v/>
      </c>
      <c r="AR108" s="169"/>
      <c r="AS108" s="115"/>
      <c r="AT108" s="161">
        <v>1</v>
      </c>
      <c r="AU108" s="171">
        <f>AT108*AS108</f>
        <v>0</v>
      </c>
      <c r="AV108" s="43"/>
      <c r="AW108" s="163">
        <f t="shared" si="180"/>
        <v>0</v>
      </c>
      <c r="AX108" s="164" t="str">
        <f t="shared" si="181"/>
        <v/>
      </c>
    </row>
    <row r="109" spans="1:50" s="99" customFormat="1" x14ac:dyDescent="0.25">
      <c r="A109" s="54"/>
      <c r="B109" s="143" t="s">
        <v>80</v>
      </c>
      <c r="C109" s="43"/>
      <c r="D109" s="44" t="s">
        <v>41</v>
      </c>
      <c r="E109" s="43"/>
      <c r="F109" s="75">
        <v>0.28000000000000003</v>
      </c>
      <c r="G109" s="159">
        <v>1</v>
      </c>
      <c r="H109" s="160">
        <f t="shared" si="170"/>
        <v>0.28000000000000003</v>
      </c>
      <c r="I109" s="43"/>
      <c r="J109" s="115">
        <v>0.28000000000000003</v>
      </c>
      <c r="K109" s="161">
        <v>1</v>
      </c>
      <c r="L109" s="171">
        <f>K109*J109</f>
        <v>0.28000000000000003</v>
      </c>
      <c r="M109" s="43"/>
      <c r="N109" s="172">
        <f>L109-H109</f>
        <v>0</v>
      </c>
      <c r="O109" s="173">
        <f t="shared" si="184"/>
        <v>0</v>
      </c>
      <c r="P109" s="169"/>
      <c r="Q109" s="115"/>
      <c r="R109" s="161">
        <v>1</v>
      </c>
      <c r="S109" s="171">
        <f>R109*Q109</f>
        <v>0</v>
      </c>
      <c r="T109" s="43"/>
      <c r="U109" s="163">
        <f t="shared" si="159"/>
        <v>-0.28000000000000003</v>
      </c>
      <c r="V109" s="164" t="str">
        <f t="shared" si="160"/>
        <v/>
      </c>
      <c r="W109" s="154"/>
      <c r="X109" s="115"/>
      <c r="Y109" s="161">
        <v>1</v>
      </c>
      <c r="Z109" s="171">
        <f>Y109*X109</f>
        <v>0</v>
      </c>
      <c r="AA109" s="43"/>
      <c r="AB109" s="163">
        <f t="shared" si="173"/>
        <v>0</v>
      </c>
      <c r="AC109" s="164" t="str">
        <f t="shared" si="174"/>
        <v/>
      </c>
      <c r="AD109" s="154"/>
      <c r="AE109" s="115"/>
      <c r="AF109" s="161">
        <v>1</v>
      </c>
      <c r="AG109" s="171">
        <f>AF109*AE109</f>
        <v>0</v>
      </c>
      <c r="AH109" s="43"/>
      <c r="AI109" s="163">
        <f t="shared" si="175"/>
        <v>0</v>
      </c>
      <c r="AJ109" s="164" t="str">
        <f t="shared" si="176"/>
        <v/>
      </c>
      <c r="AK109" s="154"/>
      <c r="AL109" s="115"/>
      <c r="AM109" s="161">
        <v>1</v>
      </c>
      <c r="AN109" s="171">
        <f>AM109*AL109</f>
        <v>0</v>
      </c>
      <c r="AO109" s="43"/>
      <c r="AP109" s="163">
        <f t="shared" si="177"/>
        <v>0</v>
      </c>
      <c r="AQ109" s="164" t="str">
        <f t="shared" si="178"/>
        <v/>
      </c>
      <c r="AR109" s="169"/>
      <c r="AS109" s="115"/>
      <c r="AT109" s="161">
        <v>1</v>
      </c>
      <c r="AU109" s="171">
        <f>AT109*AS109</f>
        <v>0</v>
      </c>
      <c r="AV109" s="43"/>
      <c r="AW109" s="163">
        <f t="shared" si="180"/>
        <v>0</v>
      </c>
      <c r="AX109" s="164" t="str">
        <f t="shared" si="181"/>
        <v/>
      </c>
    </row>
    <row r="110" spans="1:50" s="95" customFormat="1" x14ac:dyDescent="0.25">
      <c r="A110" s="1"/>
      <c r="B110" s="46" t="s">
        <v>19</v>
      </c>
      <c r="C110" s="32"/>
      <c r="D110" s="44" t="s">
        <v>7</v>
      </c>
      <c r="E110" s="43"/>
      <c r="F110" s="76">
        <v>1.0630000000000001E-2</v>
      </c>
      <c r="G110" s="165">
        <f>F84</f>
        <v>212</v>
      </c>
      <c r="H110" s="160">
        <f t="shared" si="170"/>
        <v>2.2535600000000002</v>
      </c>
      <c r="I110" s="32"/>
      <c r="J110" s="116">
        <v>5.5199999999999997E-3</v>
      </c>
      <c r="K110" s="174">
        <f>+F84</f>
        <v>212</v>
      </c>
      <c r="L110" s="162">
        <f t="shared" ref="L110:L111" si="190">K110*J110</f>
        <v>1.1702399999999999</v>
      </c>
      <c r="M110" s="32"/>
      <c r="N110" s="163">
        <f t="shared" ref="N110:N117" si="191">L110-H110</f>
        <v>-1.0833200000000003</v>
      </c>
      <c r="O110" s="164">
        <f>IF(OR(H110=0,L110=0),"",(N110/H110))</f>
        <v>-0.4807149576669803</v>
      </c>
      <c r="P110" s="153"/>
      <c r="Q110" s="116"/>
      <c r="R110" s="174">
        <f>+F84</f>
        <v>212</v>
      </c>
      <c r="S110" s="162">
        <f t="shared" ref="S110:S111" si="192">R110*Q110</f>
        <v>0</v>
      </c>
      <c r="T110" s="32"/>
      <c r="U110" s="163">
        <f t="shared" si="159"/>
        <v>-1.1702399999999999</v>
      </c>
      <c r="V110" s="164" t="str">
        <f t="shared" si="160"/>
        <v/>
      </c>
      <c r="W110" s="154"/>
      <c r="X110" s="116"/>
      <c r="Y110" s="174">
        <f>+F84</f>
        <v>212</v>
      </c>
      <c r="Z110" s="162">
        <f t="shared" ref="Z110:Z111" si="193">Y110*X110</f>
        <v>0</v>
      </c>
      <c r="AA110" s="32"/>
      <c r="AB110" s="163">
        <f t="shared" si="173"/>
        <v>0</v>
      </c>
      <c r="AC110" s="164" t="str">
        <f t="shared" si="174"/>
        <v/>
      </c>
      <c r="AD110" s="154"/>
      <c r="AE110" s="116"/>
      <c r="AF110" s="174">
        <f>+F84</f>
        <v>212</v>
      </c>
      <c r="AG110" s="162">
        <f t="shared" ref="AG110:AG111" si="194">AF110*AE110</f>
        <v>0</v>
      </c>
      <c r="AH110" s="32"/>
      <c r="AI110" s="163">
        <f t="shared" si="175"/>
        <v>0</v>
      </c>
      <c r="AJ110" s="164" t="str">
        <f t="shared" si="176"/>
        <v/>
      </c>
      <c r="AK110" s="154"/>
      <c r="AL110" s="116"/>
      <c r="AM110" s="174">
        <f>+F84</f>
        <v>212</v>
      </c>
      <c r="AN110" s="162">
        <f t="shared" ref="AN110:AN111" si="195">AM110*AL110</f>
        <v>0</v>
      </c>
      <c r="AO110" s="32"/>
      <c r="AP110" s="163">
        <f t="shared" si="177"/>
        <v>0</v>
      </c>
      <c r="AQ110" s="164" t="str">
        <f t="shared" si="178"/>
        <v/>
      </c>
      <c r="AR110" s="153"/>
      <c r="AS110" s="116"/>
      <c r="AT110" s="174">
        <f>+F84</f>
        <v>212</v>
      </c>
      <c r="AU110" s="162">
        <f t="shared" ref="AU110:AU111" si="196">AT110*AS110</f>
        <v>0</v>
      </c>
      <c r="AV110" s="32"/>
      <c r="AW110" s="163">
        <f t="shared" si="180"/>
        <v>0</v>
      </c>
      <c r="AX110" s="164" t="str">
        <f t="shared" si="181"/>
        <v/>
      </c>
    </row>
    <row r="111" spans="1:50" s="95" customFormat="1" ht="30" x14ac:dyDescent="0.25">
      <c r="A111" s="1"/>
      <c r="B111" s="140" t="s">
        <v>81</v>
      </c>
      <c r="C111" s="32"/>
      <c r="D111" s="44" t="s">
        <v>7</v>
      </c>
      <c r="E111" s="43"/>
      <c r="F111" s="76">
        <v>4.0999999999999999E-4</v>
      </c>
      <c r="G111" s="165">
        <f>+F84</f>
        <v>212</v>
      </c>
      <c r="H111" s="160">
        <f t="shared" si="170"/>
        <v>8.6919999999999997E-2</v>
      </c>
      <c r="I111" s="32"/>
      <c r="J111" s="116"/>
      <c r="K111" s="174">
        <f>+F84</f>
        <v>212</v>
      </c>
      <c r="L111" s="162">
        <f t="shared" si="190"/>
        <v>0</v>
      </c>
      <c r="M111" s="32"/>
      <c r="N111" s="163">
        <f t="shared" si="191"/>
        <v>-8.6919999999999997E-2</v>
      </c>
      <c r="O111" s="164" t="str">
        <f t="shared" ref="O111" si="197">IF(OR(H111=0,L111=0),"",(N111/H111))</f>
        <v/>
      </c>
      <c r="P111" s="153"/>
      <c r="Q111" s="116"/>
      <c r="R111" s="174">
        <f>+F84</f>
        <v>212</v>
      </c>
      <c r="S111" s="162">
        <f t="shared" si="192"/>
        <v>0</v>
      </c>
      <c r="T111" s="32"/>
      <c r="U111" s="163">
        <f t="shared" si="159"/>
        <v>0</v>
      </c>
      <c r="V111" s="164" t="str">
        <f t="shared" si="160"/>
        <v/>
      </c>
      <c r="W111" s="154"/>
      <c r="X111" s="116"/>
      <c r="Y111" s="174">
        <f>+F84</f>
        <v>212</v>
      </c>
      <c r="Z111" s="162">
        <f t="shared" si="193"/>
        <v>0</v>
      </c>
      <c r="AA111" s="32"/>
      <c r="AB111" s="163">
        <f t="shared" si="173"/>
        <v>0</v>
      </c>
      <c r="AC111" s="164" t="str">
        <f t="shared" si="174"/>
        <v/>
      </c>
      <c r="AD111" s="154"/>
      <c r="AE111" s="116"/>
      <c r="AF111" s="174">
        <f>+F84</f>
        <v>212</v>
      </c>
      <c r="AG111" s="162">
        <f t="shared" si="194"/>
        <v>0</v>
      </c>
      <c r="AH111" s="32"/>
      <c r="AI111" s="163">
        <f t="shared" si="175"/>
        <v>0</v>
      </c>
      <c r="AJ111" s="164" t="str">
        <f t="shared" si="176"/>
        <v/>
      </c>
      <c r="AK111" s="154"/>
      <c r="AL111" s="116"/>
      <c r="AM111" s="174">
        <f>+F84</f>
        <v>212</v>
      </c>
      <c r="AN111" s="162">
        <f t="shared" si="195"/>
        <v>0</v>
      </c>
      <c r="AO111" s="32"/>
      <c r="AP111" s="163">
        <f t="shared" si="177"/>
        <v>0</v>
      </c>
      <c r="AQ111" s="164" t="str">
        <f t="shared" si="178"/>
        <v/>
      </c>
      <c r="AR111" s="153"/>
      <c r="AS111" s="116"/>
      <c r="AT111" s="174">
        <f>+F84</f>
        <v>212</v>
      </c>
      <c r="AU111" s="162">
        <f t="shared" si="196"/>
        <v>0</v>
      </c>
      <c r="AV111" s="32"/>
      <c r="AW111" s="163">
        <f t="shared" si="180"/>
        <v>0</v>
      </c>
      <c r="AX111" s="164" t="str">
        <f t="shared" si="181"/>
        <v/>
      </c>
    </row>
    <row r="112" spans="1:50" s="95" customFormat="1" x14ac:dyDescent="0.25">
      <c r="A112" s="54"/>
      <c r="B112" s="57" t="s">
        <v>18</v>
      </c>
      <c r="C112" s="48"/>
      <c r="D112" s="56"/>
      <c r="E112" s="48"/>
      <c r="F112" s="55"/>
      <c r="G112" s="175"/>
      <c r="H112" s="176">
        <f>SUM(H89:H111)</f>
        <v>35.040480000000009</v>
      </c>
      <c r="I112" s="177"/>
      <c r="J112" s="117"/>
      <c r="K112" s="178"/>
      <c r="L112" s="176">
        <f>SUM(L89:L111)</f>
        <v>40.660240000000009</v>
      </c>
      <c r="M112" s="177"/>
      <c r="N112" s="179">
        <f t="shared" si="191"/>
        <v>5.6197599999999994</v>
      </c>
      <c r="O112" s="180">
        <f>IF(OR(H112=0, L112=0),"",(N112/H112))</f>
        <v>0.16037908156509265</v>
      </c>
      <c r="P112" s="153"/>
      <c r="Q112" s="117"/>
      <c r="R112" s="178"/>
      <c r="S112" s="176">
        <f>SUM(S89:S111)</f>
        <v>41.309999999999995</v>
      </c>
      <c r="T112" s="177"/>
      <c r="U112" s="179">
        <f>S112-L112</f>
        <v>0.64975999999998635</v>
      </c>
      <c r="V112" s="180">
        <f>IF(OR(L112=0,S112=0),"",(U112/L112))</f>
        <v>1.5980230318364728E-2</v>
      </c>
      <c r="W112" s="154"/>
      <c r="X112" s="117"/>
      <c r="Y112" s="178"/>
      <c r="Z112" s="176">
        <f>SUM(Z89:Z111)</f>
        <v>42.679999999999993</v>
      </c>
      <c r="AA112" s="177"/>
      <c r="AB112" s="179">
        <f>Z112-S112</f>
        <v>1.3699999999999974</v>
      </c>
      <c r="AC112" s="180">
        <f>IF(OR(S112=0,Z112=0),"",(AB112/S112))</f>
        <v>3.3163882837085393E-2</v>
      </c>
      <c r="AD112" s="154"/>
      <c r="AE112" s="117"/>
      <c r="AF112" s="178"/>
      <c r="AG112" s="176">
        <f>SUM(AG89:AG111)</f>
        <v>43.749999999999993</v>
      </c>
      <c r="AH112" s="177"/>
      <c r="AI112" s="179">
        <f>AG112-Z112</f>
        <v>1.0700000000000003</v>
      </c>
      <c r="AJ112" s="180">
        <f>IF(OR(Z112=0,AG112=0),"",(AI112/Z112))</f>
        <v>2.5070290534208072E-2</v>
      </c>
      <c r="AK112" s="154"/>
      <c r="AL112" s="117"/>
      <c r="AM112" s="178"/>
      <c r="AN112" s="176">
        <f>SUM(AN89:AN111)</f>
        <v>45.639999999999993</v>
      </c>
      <c r="AO112" s="177"/>
      <c r="AP112" s="179">
        <f>AN112-AG112</f>
        <v>1.8900000000000006</v>
      </c>
      <c r="AQ112" s="180">
        <f>IF(OR(AG112=0,AN112=0),"",(AP112/AG112))</f>
        <v>4.3200000000000023E-2</v>
      </c>
      <c r="AR112" s="153"/>
      <c r="AS112" s="117"/>
      <c r="AT112" s="178"/>
      <c r="AU112" s="176">
        <f>SUM(AU89:AU111)</f>
        <v>47.469999999999992</v>
      </c>
      <c r="AV112" s="177"/>
      <c r="AW112" s="179">
        <f>AU112-AN112</f>
        <v>1.8299999999999983</v>
      </c>
      <c r="AX112" s="180">
        <f>IF(OR(AN112=0,AU112=0),"",(AW112/AN112))</f>
        <v>4.0096406660823807E-2</v>
      </c>
    </row>
    <row r="113" spans="1:50" s="95" customFormat="1" x14ac:dyDescent="0.25">
      <c r="A113" s="1"/>
      <c r="B113" s="144" t="s">
        <v>17</v>
      </c>
      <c r="C113" s="32"/>
      <c r="D113" s="44" t="s">
        <v>7</v>
      </c>
      <c r="E113" s="43"/>
      <c r="F113" s="121">
        <f>IF(ISBLANK($D82)=TRUE, 0, IF($D82="TOU", 0.65*F126+0.17*F127+0.18*F128, IF(AND($D82="non-TOU", G130&gt;0), F130,F129)))</f>
        <v>8.1990000000000007E-2</v>
      </c>
      <c r="G113" s="181">
        <f>$F84*(1+F140)-$F84</f>
        <v>7.9712000000000103</v>
      </c>
      <c r="H113" s="166">
        <f>G113*F113</f>
        <v>0.65355868800000094</v>
      </c>
      <c r="I113" s="32"/>
      <c r="J113" s="121">
        <f>IF(ISBLANK($D82)=TRUE, 0, IF($D82="TOU", 0.65*J126+0.17*J127+0.18*J128, IF(AND($D82="non-TOU", K130&gt;0), J130,J129)))</f>
        <v>8.1990000000000007E-2</v>
      </c>
      <c r="K113" s="181">
        <f>$F84*(1+J140)-$F84</f>
        <v>7.9712000000000103</v>
      </c>
      <c r="L113" s="168">
        <f>K113*J113</f>
        <v>0.65355868800000094</v>
      </c>
      <c r="M113" s="32"/>
      <c r="N113" s="163">
        <f t="shared" si="191"/>
        <v>0</v>
      </c>
      <c r="O113" s="164">
        <f t="shared" ref="O113:O117" si="198">IF(OR(H113=0,L113=0),"",(N113/H113))</f>
        <v>0</v>
      </c>
      <c r="P113" s="153"/>
      <c r="Q113" s="121">
        <f>IF(ISBLANK($D82)=TRUE, 0, IF($D82="TOU", 0.65*Q126+0.17*Q127+0.18*Q128, IF(AND($D82="non-TOU", R130&gt;0), Q130,Q129)))</f>
        <v>8.1990000000000007E-2</v>
      </c>
      <c r="R113" s="182">
        <f>$F84*(1+Q140)-$F84</f>
        <v>6.2540000000000191</v>
      </c>
      <c r="S113" s="168">
        <f>R113*Q113</f>
        <v>0.51276546000000156</v>
      </c>
      <c r="T113" s="32"/>
      <c r="U113" s="163">
        <f>S113-L113</f>
        <v>-0.14079322799999938</v>
      </c>
      <c r="V113" s="164">
        <f>IF(OR(L113=0,S113=0),"",(U113/L113))</f>
        <v>-0.21542553191489236</v>
      </c>
      <c r="W113" s="154"/>
      <c r="X113" s="121">
        <f>IF(ISBLANK($D82)=TRUE, 0, IF($D82="TOU", 0.65*X126+0.17*X127+0.18*X128, IF(AND($D82="non-TOU", Y130&gt;0), X130,X129)))</f>
        <v>8.1990000000000007E-2</v>
      </c>
      <c r="Y113" s="182">
        <f>$F84*(1+X140)-$F84</f>
        <v>6.2540000000000191</v>
      </c>
      <c r="Z113" s="168">
        <f>Y113*X113</f>
        <v>0.51276546000000156</v>
      </c>
      <c r="AA113" s="32"/>
      <c r="AB113" s="163">
        <f>Z113-S113</f>
        <v>0</v>
      </c>
      <c r="AC113" s="164">
        <f>IF(OR(S113=0,Z113=0),"",(AB113/S113))</f>
        <v>0</v>
      </c>
      <c r="AD113" s="154"/>
      <c r="AE113" s="121">
        <f>IF(ISBLANK($D82)=TRUE, 0, IF($D82="TOU", 0.65*AE126+0.17*AE127+0.18*AE128, IF(AND($D82="non-TOU", AF130&gt;0), AE130,AE129)))</f>
        <v>8.1990000000000007E-2</v>
      </c>
      <c r="AF113" s="182">
        <f>$F84*(1+AE140)-$F84</f>
        <v>6.2540000000000191</v>
      </c>
      <c r="AG113" s="168">
        <f>AF113*AE113</f>
        <v>0.51276546000000156</v>
      </c>
      <c r="AH113" s="32"/>
      <c r="AI113" s="163">
        <f>AG113-Z113</f>
        <v>0</v>
      </c>
      <c r="AJ113" s="164">
        <f>IF(OR(Z113=0,AG113=0),"",(AI113/Z113))</f>
        <v>0</v>
      </c>
      <c r="AK113" s="154"/>
      <c r="AL113" s="121">
        <f>IF(ISBLANK($D82)=TRUE, 0, IF($D82="TOU", 0.65*AL126+0.17*AL127+0.18*AL128, IF(AND($D82="non-TOU", AM130&gt;0), AL130,AL129)))</f>
        <v>8.1990000000000007E-2</v>
      </c>
      <c r="AM113" s="182">
        <f>$F84*(1+AL140)-$F84</f>
        <v>6.2540000000000191</v>
      </c>
      <c r="AN113" s="168">
        <f>AM113*AL113</f>
        <v>0.51276546000000156</v>
      </c>
      <c r="AO113" s="32"/>
      <c r="AP113" s="163">
        <f>AN113-AG113</f>
        <v>0</v>
      </c>
      <c r="AQ113" s="164">
        <f>IF(OR(AG113=0,AN113=0),"",(AP113/AG113))</f>
        <v>0</v>
      </c>
      <c r="AR113" s="153"/>
      <c r="AS113" s="121">
        <f>IF(ISBLANK($D82)=TRUE, 0, IF($D82="TOU", 0.65*AS126+0.17*AS127+0.18*AS128, IF(AND($D82="non-TOU", AT130&gt;0), AS130,AS129)))</f>
        <v>8.1990000000000007E-2</v>
      </c>
      <c r="AT113" s="182">
        <f>$F84*(1+AS140)-$F84</f>
        <v>6.2540000000000191</v>
      </c>
      <c r="AU113" s="168">
        <f>AT113*AS113</f>
        <v>0.51276546000000156</v>
      </c>
      <c r="AV113" s="32"/>
      <c r="AW113" s="163">
        <f>AU113-AN113</f>
        <v>0</v>
      </c>
      <c r="AX113" s="164">
        <f>IF(OR(AN113=0,AU113=0),"",(AW113/AN113))</f>
        <v>0</v>
      </c>
    </row>
    <row r="114" spans="1:50" s="99" customFormat="1" x14ac:dyDescent="0.25">
      <c r="A114" s="54"/>
      <c r="B114" s="140" t="s">
        <v>82</v>
      </c>
      <c r="C114" s="43"/>
      <c r="D114" s="44" t="s">
        <v>7</v>
      </c>
      <c r="E114" s="43"/>
      <c r="F114" s="100">
        <v>-3.2000000000000002E-3</v>
      </c>
      <c r="G114" s="165">
        <f>$F84</f>
        <v>212</v>
      </c>
      <c r="H114" s="166">
        <f t="shared" ref="H114:H117" si="199">G114*F114</f>
        <v>-0.6784</v>
      </c>
      <c r="I114" s="43"/>
      <c r="J114" s="113"/>
      <c r="K114" s="167">
        <f>+F84</f>
        <v>212</v>
      </c>
      <c r="L114" s="168">
        <f t="shared" ref="L114:L116" si="200">K114*J114</f>
        <v>0</v>
      </c>
      <c r="M114" s="43"/>
      <c r="N114" s="163">
        <f t="shared" si="191"/>
        <v>0.6784</v>
      </c>
      <c r="O114" s="164" t="str">
        <f t="shared" si="198"/>
        <v/>
      </c>
      <c r="P114" s="169"/>
      <c r="Q114" s="113"/>
      <c r="R114" s="167"/>
      <c r="S114" s="168">
        <f t="shared" ref="S114:S116" si="201">R114*Q114</f>
        <v>0</v>
      </c>
      <c r="T114" s="43"/>
      <c r="U114" s="163">
        <f t="shared" ref="U114:U117" si="202">S114-L114</f>
        <v>0</v>
      </c>
      <c r="V114" s="164" t="str">
        <f t="shared" ref="V114:V117" si="203">IF(OR(L114=0,S114=0),"",(U114/L114))</f>
        <v/>
      </c>
      <c r="W114" s="154"/>
      <c r="X114" s="113"/>
      <c r="Y114" s="167"/>
      <c r="Z114" s="168">
        <f t="shared" ref="Z114:Z116" si="204">Y114*X114</f>
        <v>0</v>
      </c>
      <c r="AA114" s="43"/>
      <c r="AB114" s="163">
        <f t="shared" ref="AB114:AB117" si="205">Z114-S114</f>
        <v>0</v>
      </c>
      <c r="AC114" s="164" t="str">
        <f t="shared" ref="AC114:AC117" si="206">IF(OR(S114=0,Z114=0),"",(AB114/S114))</f>
        <v/>
      </c>
      <c r="AD114" s="154"/>
      <c r="AE114" s="113"/>
      <c r="AF114" s="167"/>
      <c r="AG114" s="168">
        <f t="shared" ref="AG114:AG116" si="207">AF114*AE114</f>
        <v>0</v>
      </c>
      <c r="AH114" s="43"/>
      <c r="AI114" s="163">
        <f t="shared" ref="AI114:AI117" si="208">AG114-Z114</f>
        <v>0</v>
      </c>
      <c r="AJ114" s="164" t="str">
        <f t="shared" ref="AJ114:AJ117" si="209">IF(OR(Z114=0,AG114=0),"",(AI114/Z114))</f>
        <v/>
      </c>
      <c r="AK114" s="154"/>
      <c r="AL114" s="113"/>
      <c r="AM114" s="167"/>
      <c r="AN114" s="168">
        <f t="shared" ref="AN114:AN116" si="210">AM114*AL114</f>
        <v>0</v>
      </c>
      <c r="AO114" s="43"/>
      <c r="AP114" s="163">
        <f t="shared" ref="AP114:AP117" si="211">AN114-AG114</f>
        <v>0</v>
      </c>
      <c r="AQ114" s="164" t="str">
        <f t="shared" ref="AQ114:AQ117" si="212">IF(OR(AG114=0,AN114=0),"",(AP114/AG114))</f>
        <v/>
      </c>
      <c r="AR114" s="169"/>
      <c r="AS114" s="113"/>
      <c r="AT114" s="167"/>
      <c r="AU114" s="168">
        <f t="shared" ref="AU114" si="213">AT114*AS114</f>
        <v>0</v>
      </c>
      <c r="AV114" s="43"/>
      <c r="AW114" s="163">
        <f t="shared" ref="AW114:AW117" si="214">AU114-AN114</f>
        <v>0</v>
      </c>
      <c r="AX114" s="164" t="str">
        <f t="shared" ref="AX114:AX117" si="215">IF(OR(AN114=0,AU114=0),"",(AW114/AN114))</f>
        <v/>
      </c>
    </row>
    <row r="115" spans="1:50" s="99" customFormat="1" ht="30" x14ac:dyDescent="0.25">
      <c r="A115" s="54"/>
      <c r="B115" s="140" t="s">
        <v>83</v>
      </c>
      <c r="C115" s="43"/>
      <c r="D115" s="44" t="s">
        <v>7</v>
      </c>
      <c r="E115" s="43"/>
      <c r="F115" s="100">
        <v>6.9999999999999994E-5</v>
      </c>
      <c r="G115" s="165">
        <f>+F84</f>
        <v>212</v>
      </c>
      <c r="H115" s="166">
        <f t="shared" si="199"/>
        <v>1.4839999999999999E-2</v>
      </c>
      <c r="I115" s="43"/>
      <c r="J115" s="113"/>
      <c r="K115" s="167">
        <f>+F84</f>
        <v>212</v>
      </c>
      <c r="L115" s="168">
        <f t="shared" si="200"/>
        <v>0</v>
      </c>
      <c r="M115" s="43"/>
      <c r="N115" s="163">
        <f t="shared" si="191"/>
        <v>-1.4839999999999999E-2</v>
      </c>
      <c r="O115" s="164" t="str">
        <f t="shared" si="198"/>
        <v/>
      </c>
      <c r="P115" s="169"/>
      <c r="Q115" s="113"/>
      <c r="R115" s="167"/>
      <c r="S115" s="168">
        <f t="shared" si="201"/>
        <v>0</v>
      </c>
      <c r="T115" s="43"/>
      <c r="U115" s="163">
        <f t="shared" si="202"/>
        <v>0</v>
      </c>
      <c r="V115" s="164" t="str">
        <f t="shared" si="203"/>
        <v/>
      </c>
      <c r="W115" s="154"/>
      <c r="X115" s="113"/>
      <c r="Y115" s="167"/>
      <c r="Z115" s="168">
        <f t="shared" si="204"/>
        <v>0</v>
      </c>
      <c r="AA115" s="43"/>
      <c r="AB115" s="163">
        <f t="shared" si="205"/>
        <v>0</v>
      </c>
      <c r="AC115" s="164" t="str">
        <f t="shared" si="206"/>
        <v/>
      </c>
      <c r="AD115" s="154"/>
      <c r="AE115" s="113"/>
      <c r="AF115" s="167"/>
      <c r="AG115" s="168">
        <f t="shared" si="207"/>
        <v>0</v>
      </c>
      <c r="AH115" s="43"/>
      <c r="AI115" s="163">
        <f t="shared" si="208"/>
        <v>0</v>
      </c>
      <c r="AJ115" s="164" t="str">
        <f t="shared" si="209"/>
        <v/>
      </c>
      <c r="AK115" s="154"/>
      <c r="AL115" s="113"/>
      <c r="AM115" s="167"/>
      <c r="AN115" s="168">
        <f t="shared" si="210"/>
        <v>0</v>
      </c>
      <c r="AO115" s="43"/>
      <c r="AP115" s="163">
        <f t="shared" si="211"/>
        <v>0</v>
      </c>
      <c r="AQ115" s="164" t="str">
        <f t="shared" si="212"/>
        <v/>
      </c>
      <c r="AR115" s="169"/>
      <c r="AS115" s="113"/>
      <c r="AT115" s="167"/>
      <c r="AU115" s="168">
        <f>AT115*AS115</f>
        <v>0</v>
      </c>
      <c r="AV115" s="43"/>
      <c r="AW115" s="163">
        <f t="shared" si="214"/>
        <v>0</v>
      </c>
      <c r="AX115" s="164" t="str">
        <f t="shared" si="215"/>
        <v/>
      </c>
    </row>
    <row r="116" spans="1:50" s="99" customFormat="1" ht="30" x14ac:dyDescent="0.25">
      <c r="A116" s="54"/>
      <c r="B116" s="140" t="s">
        <v>84</v>
      </c>
      <c r="C116" s="43"/>
      <c r="D116" s="44" t="s">
        <v>7</v>
      </c>
      <c r="E116" s="43"/>
      <c r="F116" s="100">
        <v>-1.1199999999999999E-3</v>
      </c>
      <c r="G116" s="165"/>
      <c r="H116" s="166">
        <f t="shared" si="199"/>
        <v>0</v>
      </c>
      <c r="I116" s="43"/>
      <c r="J116" s="113"/>
      <c r="K116" s="167"/>
      <c r="L116" s="168">
        <f t="shared" si="200"/>
        <v>0</v>
      </c>
      <c r="M116" s="43"/>
      <c r="N116" s="163">
        <f t="shared" si="191"/>
        <v>0</v>
      </c>
      <c r="O116" s="164" t="str">
        <f t="shared" si="198"/>
        <v/>
      </c>
      <c r="P116" s="169"/>
      <c r="Q116" s="113"/>
      <c r="R116" s="167"/>
      <c r="S116" s="168">
        <f t="shared" si="201"/>
        <v>0</v>
      </c>
      <c r="T116" s="43"/>
      <c r="U116" s="163">
        <f t="shared" si="202"/>
        <v>0</v>
      </c>
      <c r="V116" s="164" t="str">
        <f t="shared" si="203"/>
        <v/>
      </c>
      <c r="W116" s="154"/>
      <c r="X116" s="113"/>
      <c r="Y116" s="167"/>
      <c r="Z116" s="168">
        <f t="shared" si="204"/>
        <v>0</v>
      </c>
      <c r="AA116" s="43"/>
      <c r="AB116" s="163">
        <f t="shared" si="205"/>
        <v>0</v>
      </c>
      <c r="AC116" s="164" t="str">
        <f t="shared" si="206"/>
        <v/>
      </c>
      <c r="AD116" s="154"/>
      <c r="AE116" s="113"/>
      <c r="AF116" s="167"/>
      <c r="AG116" s="168">
        <f t="shared" si="207"/>
        <v>0</v>
      </c>
      <c r="AH116" s="43"/>
      <c r="AI116" s="163">
        <f t="shared" si="208"/>
        <v>0</v>
      </c>
      <c r="AJ116" s="164" t="str">
        <f t="shared" si="209"/>
        <v/>
      </c>
      <c r="AK116" s="154"/>
      <c r="AL116" s="113"/>
      <c r="AM116" s="167"/>
      <c r="AN116" s="168">
        <f t="shared" si="210"/>
        <v>0</v>
      </c>
      <c r="AO116" s="43"/>
      <c r="AP116" s="163">
        <f t="shared" si="211"/>
        <v>0</v>
      </c>
      <c r="AQ116" s="164" t="str">
        <f t="shared" si="212"/>
        <v/>
      </c>
      <c r="AR116" s="169"/>
      <c r="AS116" s="113"/>
      <c r="AT116" s="167"/>
      <c r="AU116" s="168">
        <f t="shared" ref="AU116" si="216">AT116*AS116</f>
        <v>0</v>
      </c>
      <c r="AV116" s="43"/>
      <c r="AW116" s="163">
        <f t="shared" si="214"/>
        <v>0</v>
      </c>
      <c r="AX116" s="164" t="str">
        <f t="shared" si="215"/>
        <v/>
      </c>
    </row>
    <row r="117" spans="1:50" s="95" customFormat="1" x14ac:dyDescent="0.25">
      <c r="A117" s="1"/>
      <c r="B117" s="143" t="s">
        <v>116</v>
      </c>
      <c r="C117" s="32"/>
      <c r="D117" s="44" t="s">
        <v>41</v>
      </c>
      <c r="E117" s="43"/>
      <c r="F117" s="78">
        <v>0.56000000000000005</v>
      </c>
      <c r="G117" s="183">
        <v>1</v>
      </c>
      <c r="H117" s="166">
        <f t="shared" si="199"/>
        <v>0.56000000000000005</v>
      </c>
      <c r="I117" s="32"/>
      <c r="J117" s="118">
        <f>+$F$117</f>
        <v>0.56000000000000005</v>
      </c>
      <c r="K117" s="161">
        <v>1</v>
      </c>
      <c r="L117" s="168">
        <f>K117*J117</f>
        <v>0.56000000000000005</v>
      </c>
      <c r="M117" s="32"/>
      <c r="N117" s="163">
        <f t="shared" si="191"/>
        <v>0</v>
      </c>
      <c r="O117" s="164">
        <f t="shared" si="198"/>
        <v>0</v>
      </c>
      <c r="P117" s="153"/>
      <c r="Q117" s="118">
        <f>+$F$117</f>
        <v>0.56000000000000005</v>
      </c>
      <c r="R117" s="161">
        <v>1</v>
      </c>
      <c r="S117" s="168">
        <f>R117*Q117</f>
        <v>0.56000000000000005</v>
      </c>
      <c r="T117" s="32"/>
      <c r="U117" s="163">
        <f t="shared" si="202"/>
        <v>0</v>
      </c>
      <c r="V117" s="164">
        <f t="shared" si="203"/>
        <v>0</v>
      </c>
      <c r="W117" s="154"/>
      <c r="X117" s="118">
        <f>+$F$117</f>
        <v>0.56000000000000005</v>
      </c>
      <c r="Y117" s="161">
        <v>1</v>
      </c>
      <c r="Z117" s="168">
        <f>Y117*X117</f>
        <v>0.56000000000000005</v>
      </c>
      <c r="AA117" s="32"/>
      <c r="AB117" s="163">
        <f t="shared" si="205"/>
        <v>0</v>
      </c>
      <c r="AC117" s="164">
        <f t="shared" si="206"/>
        <v>0</v>
      </c>
      <c r="AD117" s="154"/>
      <c r="AE117" s="118">
        <f>+$F$117</f>
        <v>0.56000000000000005</v>
      </c>
      <c r="AF117" s="161">
        <v>1</v>
      </c>
      <c r="AG117" s="168">
        <f>AF117*AE117</f>
        <v>0.56000000000000005</v>
      </c>
      <c r="AH117" s="32"/>
      <c r="AI117" s="163">
        <f t="shared" si="208"/>
        <v>0</v>
      </c>
      <c r="AJ117" s="164">
        <f t="shared" si="209"/>
        <v>0</v>
      </c>
      <c r="AK117" s="154"/>
      <c r="AL117" s="118"/>
      <c r="AM117" s="161"/>
      <c r="AN117" s="168">
        <f>AM117*AL117</f>
        <v>0</v>
      </c>
      <c r="AO117" s="32"/>
      <c r="AP117" s="163">
        <f t="shared" si="211"/>
        <v>-0.56000000000000005</v>
      </c>
      <c r="AQ117" s="164" t="str">
        <f t="shared" si="212"/>
        <v/>
      </c>
      <c r="AR117" s="153"/>
      <c r="AS117" s="118"/>
      <c r="AT117" s="161"/>
      <c r="AU117" s="168">
        <f>AT117*AS117</f>
        <v>0</v>
      </c>
      <c r="AV117" s="32"/>
      <c r="AW117" s="163">
        <f t="shared" si="214"/>
        <v>0</v>
      </c>
      <c r="AX117" s="164" t="str">
        <f t="shared" si="215"/>
        <v/>
      </c>
    </row>
    <row r="118" spans="1:50" s="95" customFormat="1" x14ac:dyDescent="0.25">
      <c r="A118" s="1"/>
      <c r="B118" s="49" t="s">
        <v>16</v>
      </c>
      <c r="C118" s="52"/>
      <c r="D118" s="52"/>
      <c r="E118" s="52"/>
      <c r="F118" s="47"/>
      <c r="G118" s="47"/>
      <c r="H118" s="184">
        <f>SUM(H113:H117)+H112</f>
        <v>35.590478688000012</v>
      </c>
      <c r="I118" s="177"/>
      <c r="J118" s="185"/>
      <c r="K118" s="186"/>
      <c r="L118" s="187">
        <f>SUM(L113:L117)+L112</f>
        <v>41.873798688000008</v>
      </c>
      <c r="M118" s="177"/>
      <c r="N118" s="179">
        <f t="shared" ref="N118:N132" si="217">L118-H118</f>
        <v>6.2833199999999962</v>
      </c>
      <c r="O118" s="180">
        <f>IF(OR(H118=0,L118=0),"",(N118/H118))</f>
        <v>0.17654497021751309</v>
      </c>
      <c r="P118" s="153"/>
      <c r="Q118" s="185"/>
      <c r="R118" s="186"/>
      <c r="S118" s="187">
        <f>SUM(S113:S117)+S112</f>
        <v>42.382765459999995</v>
      </c>
      <c r="T118" s="177"/>
      <c r="U118" s="179">
        <f>S118-L118</f>
        <v>0.50896677199998663</v>
      </c>
      <c r="V118" s="180">
        <f>IF(OR(L118=0,S118=0),"",(U118/L118))</f>
        <v>1.2154779073001654E-2</v>
      </c>
      <c r="W118" s="154"/>
      <c r="X118" s="185"/>
      <c r="Y118" s="186"/>
      <c r="Z118" s="187">
        <f>SUM(Z113:Z117)+Z112</f>
        <v>43.752765459999992</v>
      </c>
      <c r="AA118" s="177"/>
      <c r="AB118" s="179">
        <f>Z118-S118</f>
        <v>1.3699999999999974</v>
      </c>
      <c r="AC118" s="180">
        <f>IF(OR(S118=0,Z118=0),"",(AB118/S118))</f>
        <v>3.2324459839530195E-2</v>
      </c>
      <c r="AD118" s="154"/>
      <c r="AE118" s="185"/>
      <c r="AF118" s="186"/>
      <c r="AG118" s="187">
        <f>SUM(AG113:AG117)+AG112</f>
        <v>44.822765459999992</v>
      </c>
      <c r="AH118" s="177"/>
      <c r="AI118" s="179">
        <f>AG118-Z118</f>
        <v>1.0700000000000003</v>
      </c>
      <c r="AJ118" s="180">
        <f>IF(OR(Z118=0,AG118=0),"",(AI118/Z118))</f>
        <v>2.4455597006278938E-2</v>
      </c>
      <c r="AK118" s="154"/>
      <c r="AL118" s="185"/>
      <c r="AM118" s="186"/>
      <c r="AN118" s="187">
        <f>SUM(AN113:AN117)+AN112</f>
        <v>46.152765459999998</v>
      </c>
      <c r="AO118" s="177"/>
      <c r="AP118" s="179">
        <f>AN118-AG118</f>
        <v>1.3300000000000054</v>
      </c>
      <c r="AQ118" s="180">
        <f>IF(OR(AG118=0,AN118=0),"",(AP118/AG118))</f>
        <v>2.9672421733703658E-2</v>
      </c>
      <c r="AR118" s="153"/>
      <c r="AS118" s="185"/>
      <c r="AT118" s="186"/>
      <c r="AU118" s="187">
        <f>SUM(AU113:AU117)+AU112</f>
        <v>47.982765459999996</v>
      </c>
      <c r="AV118" s="177"/>
      <c r="AW118" s="179">
        <f>AU118-AN118</f>
        <v>1.8299999999999983</v>
      </c>
      <c r="AX118" s="180">
        <f>IF(OR(AN118=0,AU118=0),"",(AW118/AN118))</f>
        <v>3.9650928427810803E-2</v>
      </c>
    </row>
    <row r="119" spans="1:50" s="95" customFormat="1" x14ac:dyDescent="0.25">
      <c r="A119" s="1"/>
      <c r="B119" s="51" t="s">
        <v>85</v>
      </c>
      <c r="C119" s="42"/>
      <c r="D119" s="44" t="s">
        <v>7</v>
      </c>
      <c r="E119" s="50"/>
      <c r="F119" s="116">
        <v>7.5900000000000004E-3</v>
      </c>
      <c r="G119" s="188">
        <f>$F84*(1+F140)</f>
        <v>219.97120000000001</v>
      </c>
      <c r="H119" s="160">
        <f>G119*F119</f>
        <v>1.6695814080000002</v>
      </c>
      <c r="I119" s="32"/>
      <c r="J119" s="116">
        <v>8.26E-3</v>
      </c>
      <c r="K119" s="188">
        <f>$F84*(1+J140)</f>
        <v>219.97120000000001</v>
      </c>
      <c r="L119" s="162">
        <f>K119*J119</f>
        <v>1.8169621120000001</v>
      </c>
      <c r="M119" s="32"/>
      <c r="N119" s="163">
        <f t="shared" si="217"/>
        <v>0.14738070399999992</v>
      </c>
      <c r="O119" s="164">
        <f>IF(OR(H119=0,L119=0),"",(N119/H119))</f>
        <v>8.8274044795783865E-2</v>
      </c>
      <c r="P119" s="153"/>
      <c r="Q119" s="116">
        <v>8.2500000000000004E-3</v>
      </c>
      <c r="R119" s="188">
        <f>$F84*(1+Q140)</f>
        <v>218.25400000000002</v>
      </c>
      <c r="S119" s="162">
        <f>R119*Q119</f>
        <v>1.8005955000000002</v>
      </c>
      <c r="T119" s="32"/>
      <c r="U119" s="163">
        <f>S119-L119</f>
        <v>-1.6366611999999892E-2</v>
      </c>
      <c r="V119" s="164">
        <f>IF(OR(L119=0,S119=0),"",(U119/L119))</f>
        <v>-9.0076792971673647E-3</v>
      </c>
      <c r="W119" s="154"/>
      <c r="X119" s="116">
        <f>+$Q$53</f>
        <v>8.2500000000000004E-3</v>
      </c>
      <c r="Y119" s="188">
        <f>$F84*(1+X140)</f>
        <v>218.25400000000002</v>
      </c>
      <c r="Z119" s="162">
        <f>Y119*X119</f>
        <v>1.8005955000000002</v>
      </c>
      <c r="AA119" s="32"/>
      <c r="AB119" s="163">
        <f>Z119-S119</f>
        <v>0</v>
      </c>
      <c r="AC119" s="164">
        <f>IF(OR(S119=0,Z119=0),"",(AB119/S119))</f>
        <v>0</v>
      </c>
      <c r="AD119" s="154"/>
      <c r="AE119" s="116">
        <f>+$Q$53</f>
        <v>8.2500000000000004E-3</v>
      </c>
      <c r="AF119" s="188">
        <f>$F84*(1+AE140)</f>
        <v>218.25400000000002</v>
      </c>
      <c r="AG119" s="162">
        <f>AF119*AE119</f>
        <v>1.8005955000000002</v>
      </c>
      <c r="AH119" s="32"/>
      <c r="AI119" s="163">
        <f>AG119-Z119</f>
        <v>0</v>
      </c>
      <c r="AJ119" s="164">
        <f>IF(OR(Z119=0,AG119=0),"",(AI119/Z119))</f>
        <v>0</v>
      </c>
      <c r="AK119" s="154"/>
      <c r="AL119" s="116">
        <f>+$Q$53</f>
        <v>8.2500000000000004E-3</v>
      </c>
      <c r="AM119" s="188">
        <f>$F84*(1+AL140)</f>
        <v>218.25400000000002</v>
      </c>
      <c r="AN119" s="162">
        <f>AM119*AL119</f>
        <v>1.8005955000000002</v>
      </c>
      <c r="AO119" s="32"/>
      <c r="AP119" s="163">
        <f>AN119-AG119</f>
        <v>0</v>
      </c>
      <c r="AQ119" s="164">
        <f>IF(OR(AG119=0,AN119=0),"",(AP119/AG119))</f>
        <v>0</v>
      </c>
      <c r="AR119" s="153"/>
      <c r="AS119" s="116">
        <f>+$Q$53</f>
        <v>8.2500000000000004E-3</v>
      </c>
      <c r="AT119" s="188">
        <f>$F84*(1+AS140)</f>
        <v>218.25400000000002</v>
      </c>
      <c r="AU119" s="162">
        <f>AT119*AS119</f>
        <v>1.8005955000000002</v>
      </c>
      <c r="AV119" s="32"/>
      <c r="AW119" s="163">
        <f>AU119-AN119</f>
        <v>0</v>
      </c>
      <c r="AX119" s="164">
        <f>IF(OR(AN119=0,AU119=0),"",(AW119/AN119))</f>
        <v>0</v>
      </c>
    </row>
    <row r="120" spans="1:50" s="95" customFormat="1" x14ac:dyDescent="0.25">
      <c r="A120" s="1"/>
      <c r="B120" s="51" t="s">
        <v>86</v>
      </c>
      <c r="C120" s="42"/>
      <c r="D120" s="44" t="s">
        <v>7</v>
      </c>
      <c r="E120" s="50"/>
      <c r="F120" s="116">
        <v>6.1700000000000001E-3</v>
      </c>
      <c r="G120" s="188">
        <f>G119</f>
        <v>219.97120000000001</v>
      </c>
      <c r="H120" s="160">
        <f>G120*F120</f>
        <v>1.357222304</v>
      </c>
      <c r="I120" s="32"/>
      <c r="J120" s="116">
        <v>6.7999999999999996E-3</v>
      </c>
      <c r="K120" s="189">
        <f>+K119</f>
        <v>219.97120000000001</v>
      </c>
      <c r="L120" s="162">
        <f>K120*J120</f>
        <v>1.49580416</v>
      </c>
      <c r="M120" s="32"/>
      <c r="N120" s="163">
        <f t="shared" si="217"/>
        <v>0.13858185600000006</v>
      </c>
      <c r="O120" s="164">
        <f>IF(OR(H120=0,L120=0),"",(N120/H120))</f>
        <v>0.10210696920583473</v>
      </c>
      <c r="P120" s="153"/>
      <c r="Q120" s="116">
        <v>6.79E-3</v>
      </c>
      <c r="R120" s="189">
        <f>+R119</f>
        <v>218.25400000000002</v>
      </c>
      <c r="S120" s="162">
        <f>R120*Q120</f>
        <v>1.4819446600000001</v>
      </c>
      <c r="T120" s="32"/>
      <c r="U120" s="163">
        <f>S120-L120</f>
        <v>-1.3859499999999914E-2</v>
      </c>
      <c r="V120" s="164">
        <f>IF(OR(L120=0,S120=0),"",(U120/L120))</f>
        <v>-9.2655846070115976E-3</v>
      </c>
      <c r="W120" s="154"/>
      <c r="X120" s="116">
        <f>+$Q$54</f>
        <v>6.79E-3</v>
      </c>
      <c r="Y120" s="189">
        <f>+Y119</f>
        <v>218.25400000000002</v>
      </c>
      <c r="Z120" s="162">
        <f>Y120*X120</f>
        <v>1.4819446600000001</v>
      </c>
      <c r="AA120" s="32"/>
      <c r="AB120" s="163">
        <f t="shared" ref="AB120" si="218">Z120-S120</f>
        <v>0</v>
      </c>
      <c r="AC120" s="164">
        <f t="shared" ref="AC120" si="219">IF(OR(S120=0,Z120=0),"",(AB120/S120))</f>
        <v>0</v>
      </c>
      <c r="AD120" s="154"/>
      <c r="AE120" s="116">
        <f>+$Q$54</f>
        <v>6.79E-3</v>
      </c>
      <c r="AF120" s="189">
        <f>+AF119</f>
        <v>218.25400000000002</v>
      </c>
      <c r="AG120" s="162">
        <f>AF120*AE120</f>
        <v>1.4819446600000001</v>
      </c>
      <c r="AH120" s="32"/>
      <c r="AI120" s="163">
        <f t="shared" ref="AI120" si="220">AG120-Z120</f>
        <v>0</v>
      </c>
      <c r="AJ120" s="164">
        <f t="shared" ref="AJ120" si="221">IF(OR(Z120=0,AG120=0),"",(AI120/Z120))</f>
        <v>0</v>
      </c>
      <c r="AK120" s="154"/>
      <c r="AL120" s="116">
        <f>+$Q$54</f>
        <v>6.79E-3</v>
      </c>
      <c r="AM120" s="189">
        <f>+AM119</f>
        <v>218.25400000000002</v>
      </c>
      <c r="AN120" s="162">
        <f>AM120*AL120</f>
        <v>1.4819446600000001</v>
      </c>
      <c r="AO120" s="32"/>
      <c r="AP120" s="163">
        <f t="shared" ref="AP120" si="222">AN120-AG120</f>
        <v>0</v>
      </c>
      <c r="AQ120" s="164">
        <f t="shared" ref="AQ120" si="223">IF(OR(AG120=0,AN120=0),"",(AP120/AG120))</f>
        <v>0</v>
      </c>
      <c r="AR120" s="153"/>
      <c r="AS120" s="116">
        <f>+$Q$54</f>
        <v>6.79E-3</v>
      </c>
      <c r="AT120" s="189">
        <f>+AT119</f>
        <v>218.25400000000002</v>
      </c>
      <c r="AU120" s="162">
        <f>AT120*AS120</f>
        <v>1.4819446600000001</v>
      </c>
      <c r="AV120" s="32"/>
      <c r="AW120" s="163">
        <f t="shared" ref="AW120" si="224">AU120-AN120</f>
        <v>0</v>
      </c>
      <c r="AX120" s="164">
        <f t="shared" ref="AX120" si="225">IF(OR(AN120=0,AU120=0),"",(AW120/AN120))</f>
        <v>0</v>
      </c>
    </row>
    <row r="121" spans="1:50" s="95" customFormat="1" x14ac:dyDescent="0.25">
      <c r="A121" s="1"/>
      <c r="B121" s="49" t="s">
        <v>13</v>
      </c>
      <c r="C121" s="48"/>
      <c r="D121" s="48"/>
      <c r="E121" s="48"/>
      <c r="F121" s="47"/>
      <c r="G121" s="47"/>
      <c r="H121" s="184">
        <f>SUM(H118:H120)</f>
        <v>38.617282400000008</v>
      </c>
      <c r="I121" s="190"/>
      <c r="J121" s="191"/>
      <c r="K121" s="192"/>
      <c r="L121" s="184">
        <f>SUM(L118:L120)</f>
        <v>45.186564960000005</v>
      </c>
      <c r="M121" s="190"/>
      <c r="N121" s="179">
        <f t="shared" si="217"/>
        <v>6.5692825599999978</v>
      </c>
      <c r="O121" s="180">
        <f>IF(OR(H121=0,L121=0),"",(N121/H121))</f>
        <v>0.17011250278968351</v>
      </c>
      <c r="P121" s="153"/>
      <c r="Q121" s="191"/>
      <c r="R121" s="192"/>
      <c r="S121" s="184">
        <f>SUM(S118:S120)</f>
        <v>45.665305619999998</v>
      </c>
      <c r="T121" s="190"/>
      <c r="U121" s="179">
        <f>S121-L121</f>
        <v>0.4787406599999926</v>
      </c>
      <c r="V121" s="180">
        <f>IF(OR(L121=0,S121=0),"",(U121/L121))</f>
        <v>1.059475665883837E-2</v>
      </c>
      <c r="W121" s="154"/>
      <c r="X121" s="191"/>
      <c r="Y121" s="192"/>
      <c r="Z121" s="184">
        <f>SUM(Z118:Z120)</f>
        <v>47.035305619999995</v>
      </c>
      <c r="AA121" s="190"/>
      <c r="AB121" s="179">
        <f>Z121-S121</f>
        <v>1.3699999999999974</v>
      </c>
      <c r="AC121" s="180">
        <f>IF(OR(S121=0,Z121=0),"",(AB121/S121))</f>
        <v>3.0000894144897164E-2</v>
      </c>
      <c r="AD121" s="154"/>
      <c r="AE121" s="191"/>
      <c r="AF121" s="192"/>
      <c r="AG121" s="184">
        <f>SUM(AG118:AG120)</f>
        <v>48.105305619999996</v>
      </c>
      <c r="AH121" s="190"/>
      <c r="AI121" s="179">
        <f>AG121-Z121</f>
        <v>1.0700000000000003</v>
      </c>
      <c r="AJ121" s="180">
        <f>IF(OR(Z121=0,AG121=0),"",(AI121/Z121))</f>
        <v>2.2748868874044755E-2</v>
      </c>
      <c r="AK121" s="154"/>
      <c r="AL121" s="191"/>
      <c r="AM121" s="192"/>
      <c r="AN121" s="184">
        <f>SUM(AN118:AN120)</f>
        <v>49.435305620000001</v>
      </c>
      <c r="AO121" s="190"/>
      <c r="AP121" s="179">
        <f>AN121-AG121</f>
        <v>1.3300000000000054</v>
      </c>
      <c r="AQ121" s="180">
        <f>IF(OR(AG121=0,AN121=0),"",(AP121/AG121))</f>
        <v>2.7647678002632872E-2</v>
      </c>
      <c r="AR121" s="153"/>
      <c r="AS121" s="191"/>
      <c r="AT121" s="192"/>
      <c r="AU121" s="184">
        <f>SUM(AU118:AU120)</f>
        <v>51.265305619999999</v>
      </c>
      <c r="AV121" s="190"/>
      <c r="AW121" s="179">
        <f>AU121-AN121</f>
        <v>1.8299999999999983</v>
      </c>
      <c r="AX121" s="180">
        <f>IF(OR(AN121=0,AU121=0),"",(AW121/AN121))</f>
        <v>3.7018078012238213E-2</v>
      </c>
    </row>
    <row r="122" spans="1:50" s="95" customFormat="1" x14ac:dyDescent="0.25">
      <c r="A122" s="1"/>
      <c r="B122" s="46" t="s">
        <v>87</v>
      </c>
      <c r="C122" s="32"/>
      <c r="D122" s="44" t="s">
        <v>7</v>
      </c>
      <c r="E122" s="43"/>
      <c r="F122" s="39">
        <v>3.2000000000000002E-3</v>
      </c>
      <c r="G122" s="188">
        <f>G119</f>
        <v>219.97120000000001</v>
      </c>
      <c r="H122" s="193">
        <f t="shared" ref="H122:H132" si="226">G122*F122</f>
        <v>0.70390784000000006</v>
      </c>
      <c r="I122" s="32"/>
      <c r="J122" s="39">
        <f>+$F$56</f>
        <v>3.2000000000000002E-3</v>
      </c>
      <c r="K122" s="194">
        <f>+K119</f>
        <v>219.97120000000001</v>
      </c>
      <c r="L122" s="193">
        <f t="shared" ref="L122:L132" si="227">K122*J122</f>
        <v>0.70390784000000006</v>
      </c>
      <c r="M122" s="32"/>
      <c r="N122" s="163">
        <f t="shared" si="217"/>
        <v>0</v>
      </c>
      <c r="O122" s="164">
        <f>IF(OR(H122=0,L122=0),"",(N122/H122))</f>
        <v>0</v>
      </c>
      <c r="P122" s="153"/>
      <c r="Q122" s="39">
        <f>+$F$56</f>
        <v>3.2000000000000002E-3</v>
      </c>
      <c r="R122" s="194">
        <f>+R119</f>
        <v>218.25400000000002</v>
      </c>
      <c r="S122" s="193">
        <f t="shared" ref="S122:S132" si="228">R122*Q122</f>
        <v>0.69841280000000006</v>
      </c>
      <c r="T122" s="32"/>
      <c r="U122" s="163">
        <f>S122-L122</f>
        <v>-5.4950400000000066E-3</v>
      </c>
      <c r="V122" s="164">
        <f>IF(OR(L122=0,S122=0),"",(U122/L122))</f>
        <v>-7.8064764841943033E-3</v>
      </c>
      <c r="W122" s="154"/>
      <c r="X122" s="39">
        <f>+$F$56</f>
        <v>3.2000000000000002E-3</v>
      </c>
      <c r="Y122" s="194">
        <f>+Y119</f>
        <v>218.25400000000002</v>
      </c>
      <c r="Z122" s="193">
        <f t="shared" ref="Z122:Z132" si="229">Y122*X122</f>
        <v>0.69841280000000006</v>
      </c>
      <c r="AA122" s="32"/>
      <c r="AB122" s="163">
        <f>Z122-S122</f>
        <v>0</v>
      </c>
      <c r="AC122" s="164">
        <f>IF(OR(S122=0,Z122=0),"",(AB122/S122))</f>
        <v>0</v>
      </c>
      <c r="AD122" s="154"/>
      <c r="AE122" s="39">
        <f>+$F$56</f>
        <v>3.2000000000000002E-3</v>
      </c>
      <c r="AF122" s="194">
        <f>+AF119</f>
        <v>218.25400000000002</v>
      </c>
      <c r="AG122" s="193">
        <f t="shared" ref="AG122:AG132" si="230">AF122*AE122</f>
        <v>0.69841280000000006</v>
      </c>
      <c r="AH122" s="32"/>
      <c r="AI122" s="163">
        <f>AG122-Z122</f>
        <v>0</v>
      </c>
      <c r="AJ122" s="164">
        <f>IF(OR(Z122=0,AG122=0),"",(AI122/Z122))</f>
        <v>0</v>
      </c>
      <c r="AK122" s="154"/>
      <c r="AL122" s="39">
        <f>+$F$56</f>
        <v>3.2000000000000002E-3</v>
      </c>
      <c r="AM122" s="194">
        <f>+AM119</f>
        <v>218.25400000000002</v>
      </c>
      <c r="AN122" s="193">
        <f t="shared" ref="AN122:AN132" si="231">AM122*AL122</f>
        <v>0.69841280000000006</v>
      </c>
      <c r="AO122" s="32"/>
      <c r="AP122" s="163">
        <f>AN122-AG122</f>
        <v>0</v>
      </c>
      <c r="AQ122" s="164">
        <f>IF(OR(AG122=0,AN122=0),"",(AP122/AG122))</f>
        <v>0</v>
      </c>
      <c r="AR122" s="153"/>
      <c r="AS122" s="39">
        <f>+$F$56</f>
        <v>3.2000000000000002E-3</v>
      </c>
      <c r="AT122" s="194">
        <f>+AT119</f>
        <v>218.25400000000002</v>
      </c>
      <c r="AU122" s="193">
        <f t="shared" ref="AU122:AU132" si="232">AT122*AS122</f>
        <v>0.69841280000000006</v>
      </c>
      <c r="AV122" s="32"/>
      <c r="AW122" s="163">
        <f>AU122-AN122</f>
        <v>0</v>
      </c>
      <c r="AX122" s="164">
        <f>IF(OR(AN122=0,AU122=0),"",(AW122/AN122))</f>
        <v>0</v>
      </c>
    </row>
    <row r="123" spans="1:50" s="95" customFormat="1" x14ac:dyDescent="0.25">
      <c r="A123" s="1"/>
      <c r="B123" s="46" t="s">
        <v>88</v>
      </c>
      <c r="C123" s="32"/>
      <c r="D123" s="44" t="s">
        <v>7</v>
      </c>
      <c r="E123" s="43"/>
      <c r="F123" s="39">
        <v>2.9999999999999997E-4</v>
      </c>
      <c r="G123" s="188">
        <f>G119</f>
        <v>219.97120000000001</v>
      </c>
      <c r="H123" s="193">
        <f t="shared" si="226"/>
        <v>6.5991359999999999E-2</v>
      </c>
      <c r="I123" s="32"/>
      <c r="J123" s="39">
        <f>+$F$57</f>
        <v>2.9999999999999997E-4</v>
      </c>
      <c r="K123" s="194">
        <f>+K119</f>
        <v>219.97120000000001</v>
      </c>
      <c r="L123" s="193">
        <f t="shared" si="227"/>
        <v>6.5991359999999999E-2</v>
      </c>
      <c r="M123" s="32"/>
      <c r="N123" s="163">
        <f t="shared" si="217"/>
        <v>0</v>
      </c>
      <c r="O123" s="164">
        <f t="shared" ref="O123:O132" si="233">IF(OR(H123=0,L123=0),"",(N123/H123))</f>
        <v>0</v>
      </c>
      <c r="P123" s="153"/>
      <c r="Q123" s="39">
        <f>+$F$57</f>
        <v>2.9999999999999997E-4</v>
      </c>
      <c r="R123" s="194">
        <f>+R119</f>
        <v>218.25400000000002</v>
      </c>
      <c r="S123" s="193">
        <f t="shared" si="228"/>
        <v>6.5476199999999998E-2</v>
      </c>
      <c r="T123" s="32"/>
      <c r="U123" s="163">
        <f t="shared" ref="U123:U132" si="234">S123-L123</f>
        <v>-5.1516000000000062E-4</v>
      </c>
      <c r="V123" s="164">
        <f t="shared" ref="V123:V132" si="235">IF(OR(L123=0,S123=0),"",(U123/L123))</f>
        <v>-7.8064764841943041E-3</v>
      </c>
      <c r="W123" s="154"/>
      <c r="X123" s="39">
        <f>+$F$57</f>
        <v>2.9999999999999997E-4</v>
      </c>
      <c r="Y123" s="194">
        <f>+Y119</f>
        <v>218.25400000000002</v>
      </c>
      <c r="Z123" s="193">
        <f t="shared" si="229"/>
        <v>6.5476199999999998E-2</v>
      </c>
      <c r="AA123" s="32"/>
      <c r="AB123" s="163">
        <f t="shared" ref="AB123:AB132" si="236">Z123-S123</f>
        <v>0</v>
      </c>
      <c r="AC123" s="164">
        <f t="shared" ref="AC123:AC132" si="237">IF(OR(S123=0,Z123=0),"",(AB123/S123))</f>
        <v>0</v>
      </c>
      <c r="AD123" s="154"/>
      <c r="AE123" s="39">
        <f>+$F$57</f>
        <v>2.9999999999999997E-4</v>
      </c>
      <c r="AF123" s="194">
        <f>+AF119</f>
        <v>218.25400000000002</v>
      </c>
      <c r="AG123" s="193">
        <f t="shared" si="230"/>
        <v>6.5476199999999998E-2</v>
      </c>
      <c r="AH123" s="32"/>
      <c r="AI123" s="163">
        <f t="shared" ref="AI123:AI132" si="238">AG123-Z123</f>
        <v>0</v>
      </c>
      <c r="AJ123" s="164">
        <f t="shared" ref="AJ123:AJ132" si="239">IF(OR(Z123=0,AG123=0),"",(AI123/Z123))</f>
        <v>0</v>
      </c>
      <c r="AK123" s="154"/>
      <c r="AL123" s="39">
        <f>+$F$57</f>
        <v>2.9999999999999997E-4</v>
      </c>
      <c r="AM123" s="194">
        <f>+AM119</f>
        <v>218.25400000000002</v>
      </c>
      <c r="AN123" s="193">
        <f t="shared" si="231"/>
        <v>6.5476199999999998E-2</v>
      </c>
      <c r="AO123" s="32"/>
      <c r="AP123" s="163">
        <f t="shared" ref="AP123:AP132" si="240">AN123-AG123</f>
        <v>0</v>
      </c>
      <c r="AQ123" s="164">
        <f t="shared" ref="AQ123:AQ132" si="241">IF(OR(AG123=0,AN123=0),"",(AP123/AG123))</f>
        <v>0</v>
      </c>
      <c r="AR123" s="153"/>
      <c r="AS123" s="39">
        <f>+$F$57</f>
        <v>2.9999999999999997E-4</v>
      </c>
      <c r="AT123" s="194">
        <f>+AT119</f>
        <v>218.25400000000002</v>
      </c>
      <c r="AU123" s="193">
        <f t="shared" si="232"/>
        <v>6.5476199999999998E-2</v>
      </c>
      <c r="AV123" s="32"/>
      <c r="AW123" s="163">
        <f t="shared" ref="AW123:AW132" si="242">AU123-AN123</f>
        <v>0</v>
      </c>
      <c r="AX123" s="164">
        <f t="shared" ref="AX123:AX132" si="243">IF(OR(AN123=0,AU123=0),"",(AW123/AN123))</f>
        <v>0</v>
      </c>
    </row>
    <row r="124" spans="1:50" s="95" customFormat="1" x14ac:dyDescent="0.25">
      <c r="A124" s="1"/>
      <c r="B124" s="46" t="s">
        <v>89</v>
      </c>
      <c r="C124" s="32"/>
      <c r="D124" s="44" t="s">
        <v>7</v>
      </c>
      <c r="E124" s="43"/>
      <c r="F124" s="39">
        <v>4.0000000000000002E-4</v>
      </c>
      <c r="G124" s="188">
        <f>+G119</f>
        <v>219.97120000000001</v>
      </c>
      <c r="H124" s="193">
        <f t="shared" si="226"/>
        <v>8.7988480000000008E-2</v>
      </c>
      <c r="I124" s="32"/>
      <c r="J124" s="39">
        <f>+$F$58</f>
        <v>4.0000000000000002E-4</v>
      </c>
      <c r="K124" s="194">
        <f>+K119</f>
        <v>219.97120000000001</v>
      </c>
      <c r="L124" s="193">
        <f t="shared" si="227"/>
        <v>8.7988480000000008E-2</v>
      </c>
      <c r="M124" s="32"/>
      <c r="N124" s="163">
        <f t="shared" si="217"/>
        <v>0</v>
      </c>
      <c r="O124" s="164">
        <f t="shared" si="233"/>
        <v>0</v>
      </c>
      <c r="P124" s="153"/>
      <c r="Q124" s="39">
        <f>+$F$58</f>
        <v>4.0000000000000002E-4</v>
      </c>
      <c r="R124" s="194">
        <f>+R119</f>
        <v>218.25400000000002</v>
      </c>
      <c r="S124" s="193">
        <f t="shared" si="228"/>
        <v>8.7301600000000007E-2</v>
      </c>
      <c r="T124" s="32"/>
      <c r="U124" s="163">
        <f t="shared" si="234"/>
        <v>-6.8688000000000082E-4</v>
      </c>
      <c r="V124" s="164">
        <f t="shared" si="235"/>
        <v>-7.8064764841943033E-3</v>
      </c>
      <c r="W124" s="154"/>
      <c r="X124" s="39">
        <f>+$F$58</f>
        <v>4.0000000000000002E-4</v>
      </c>
      <c r="Y124" s="194">
        <f>+Y119</f>
        <v>218.25400000000002</v>
      </c>
      <c r="Z124" s="193">
        <f t="shared" si="229"/>
        <v>8.7301600000000007E-2</v>
      </c>
      <c r="AA124" s="32"/>
      <c r="AB124" s="163">
        <f t="shared" si="236"/>
        <v>0</v>
      </c>
      <c r="AC124" s="164">
        <f t="shared" si="237"/>
        <v>0</v>
      </c>
      <c r="AD124" s="154"/>
      <c r="AE124" s="39">
        <f>+$F$58</f>
        <v>4.0000000000000002E-4</v>
      </c>
      <c r="AF124" s="194">
        <f>+AF119</f>
        <v>218.25400000000002</v>
      </c>
      <c r="AG124" s="193">
        <f t="shared" si="230"/>
        <v>8.7301600000000007E-2</v>
      </c>
      <c r="AH124" s="32"/>
      <c r="AI124" s="163">
        <f t="shared" si="238"/>
        <v>0</v>
      </c>
      <c r="AJ124" s="164">
        <f t="shared" si="239"/>
        <v>0</v>
      </c>
      <c r="AK124" s="154"/>
      <c r="AL124" s="39">
        <f>+$F$58</f>
        <v>4.0000000000000002E-4</v>
      </c>
      <c r="AM124" s="194">
        <f>+AM119</f>
        <v>218.25400000000002</v>
      </c>
      <c r="AN124" s="193">
        <f t="shared" si="231"/>
        <v>8.7301600000000007E-2</v>
      </c>
      <c r="AO124" s="32"/>
      <c r="AP124" s="163">
        <f t="shared" si="240"/>
        <v>0</v>
      </c>
      <c r="AQ124" s="164">
        <f t="shared" si="241"/>
        <v>0</v>
      </c>
      <c r="AR124" s="153"/>
      <c r="AS124" s="39">
        <f>+$F$58</f>
        <v>4.0000000000000002E-4</v>
      </c>
      <c r="AT124" s="194">
        <f>+AT119</f>
        <v>218.25400000000002</v>
      </c>
      <c r="AU124" s="193">
        <f t="shared" si="232"/>
        <v>8.7301600000000007E-2</v>
      </c>
      <c r="AV124" s="32"/>
      <c r="AW124" s="163">
        <f t="shared" si="242"/>
        <v>0</v>
      </c>
      <c r="AX124" s="164">
        <f t="shared" si="243"/>
        <v>0</v>
      </c>
    </row>
    <row r="125" spans="1:50" s="95" customFormat="1" x14ac:dyDescent="0.25">
      <c r="A125" s="1"/>
      <c r="B125" s="46" t="s">
        <v>90</v>
      </c>
      <c r="C125" s="32"/>
      <c r="D125" s="44" t="s">
        <v>41</v>
      </c>
      <c r="E125" s="43"/>
      <c r="F125" s="98">
        <v>0.25</v>
      </c>
      <c r="G125" s="159">
        <v>1</v>
      </c>
      <c r="H125" s="193">
        <f t="shared" si="226"/>
        <v>0.25</v>
      </c>
      <c r="I125" s="32"/>
      <c r="J125" s="39">
        <f>+$F$59</f>
        <v>0.25</v>
      </c>
      <c r="K125" s="195">
        <v>1</v>
      </c>
      <c r="L125" s="193">
        <f t="shared" si="227"/>
        <v>0.25</v>
      </c>
      <c r="M125" s="32"/>
      <c r="N125" s="163">
        <f t="shared" si="217"/>
        <v>0</v>
      </c>
      <c r="O125" s="164">
        <f t="shared" si="233"/>
        <v>0</v>
      </c>
      <c r="P125" s="153"/>
      <c r="Q125" s="39">
        <f>+$F$59</f>
        <v>0.25</v>
      </c>
      <c r="R125" s="195">
        <v>1</v>
      </c>
      <c r="S125" s="193">
        <f t="shared" si="228"/>
        <v>0.25</v>
      </c>
      <c r="T125" s="32"/>
      <c r="U125" s="163">
        <f t="shared" si="234"/>
        <v>0</v>
      </c>
      <c r="V125" s="164">
        <f t="shared" si="235"/>
        <v>0</v>
      </c>
      <c r="W125" s="154"/>
      <c r="X125" s="39">
        <f>+$F$59</f>
        <v>0.25</v>
      </c>
      <c r="Y125" s="195">
        <v>1</v>
      </c>
      <c r="Z125" s="193">
        <f t="shared" si="229"/>
        <v>0.25</v>
      </c>
      <c r="AA125" s="32"/>
      <c r="AB125" s="163">
        <f t="shared" si="236"/>
        <v>0</v>
      </c>
      <c r="AC125" s="164">
        <f t="shared" si="237"/>
        <v>0</v>
      </c>
      <c r="AD125" s="154"/>
      <c r="AE125" s="39">
        <f>+$F$59</f>
        <v>0.25</v>
      </c>
      <c r="AF125" s="195">
        <v>1</v>
      </c>
      <c r="AG125" s="193">
        <f t="shared" si="230"/>
        <v>0.25</v>
      </c>
      <c r="AH125" s="32"/>
      <c r="AI125" s="163">
        <f t="shared" si="238"/>
        <v>0</v>
      </c>
      <c r="AJ125" s="164">
        <f t="shared" si="239"/>
        <v>0</v>
      </c>
      <c r="AK125" s="154"/>
      <c r="AL125" s="39">
        <f>+$F$59</f>
        <v>0.25</v>
      </c>
      <c r="AM125" s="195">
        <v>1</v>
      </c>
      <c r="AN125" s="193">
        <f t="shared" si="231"/>
        <v>0.25</v>
      </c>
      <c r="AO125" s="32"/>
      <c r="AP125" s="163">
        <f t="shared" si="240"/>
        <v>0</v>
      </c>
      <c r="AQ125" s="164">
        <f t="shared" si="241"/>
        <v>0</v>
      </c>
      <c r="AR125" s="153"/>
      <c r="AS125" s="39">
        <f>+$F$59</f>
        <v>0.25</v>
      </c>
      <c r="AT125" s="195">
        <v>1</v>
      </c>
      <c r="AU125" s="193">
        <f t="shared" si="232"/>
        <v>0.25</v>
      </c>
      <c r="AV125" s="32"/>
      <c r="AW125" s="163">
        <f t="shared" si="242"/>
        <v>0</v>
      </c>
      <c r="AX125" s="164">
        <f t="shared" si="243"/>
        <v>0</v>
      </c>
    </row>
    <row r="126" spans="1:50" s="95" customFormat="1" x14ac:dyDescent="0.25">
      <c r="A126" s="1"/>
      <c r="B126" s="144" t="s">
        <v>9</v>
      </c>
      <c r="C126" s="32"/>
      <c r="D126" s="44" t="s">
        <v>7</v>
      </c>
      <c r="E126" s="43"/>
      <c r="F126" s="39">
        <v>6.5000000000000002E-2</v>
      </c>
      <c r="G126" s="196">
        <f>0.65*$F84</f>
        <v>137.80000000000001</v>
      </c>
      <c r="H126" s="193">
        <f t="shared" si="226"/>
        <v>8.9570000000000007</v>
      </c>
      <c r="I126" s="32"/>
      <c r="J126" s="39">
        <f>+$F$60</f>
        <v>6.5000000000000002E-2</v>
      </c>
      <c r="K126" s="196">
        <f t="shared" ref="K126:K132" si="244">$G126</f>
        <v>137.80000000000001</v>
      </c>
      <c r="L126" s="193">
        <f t="shared" si="227"/>
        <v>8.9570000000000007</v>
      </c>
      <c r="M126" s="32"/>
      <c r="N126" s="163">
        <f t="shared" si="217"/>
        <v>0</v>
      </c>
      <c r="O126" s="164">
        <f t="shared" si="233"/>
        <v>0</v>
      </c>
      <c r="P126" s="153"/>
      <c r="Q126" s="39">
        <f>+$F$60</f>
        <v>6.5000000000000002E-2</v>
      </c>
      <c r="R126" s="196">
        <f t="shared" ref="R126:R132" si="245">$G126</f>
        <v>137.80000000000001</v>
      </c>
      <c r="S126" s="193">
        <f t="shared" si="228"/>
        <v>8.9570000000000007</v>
      </c>
      <c r="T126" s="32"/>
      <c r="U126" s="163">
        <f t="shared" si="234"/>
        <v>0</v>
      </c>
      <c r="V126" s="164">
        <f t="shared" si="235"/>
        <v>0</v>
      </c>
      <c r="W126" s="154"/>
      <c r="X126" s="39">
        <f>+$F$60</f>
        <v>6.5000000000000002E-2</v>
      </c>
      <c r="Y126" s="196">
        <f t="shared" ref="Y126:Y132" si="246">$G126</f>
        <v>137.80000000000001</v>
      </c>
      <c r="Z126" s="193">
        <f t="shared" si="229"/>
        <v>8.9570000000000007</v>
      </c>
      <c r="AA126" s="32"/>
      <c r="AB126" s="163">
        <f t="shared" si="236"/>
        <v>0</v>
      </c>
      <c r="AC126" s="164">
        <f t="shared" si="237"/>
        <v>0</v>
      </c>
      <c r="AD126" s="154"/>
      <c r="AE126" s="39">
        <f>+$F$60</f>
        <v>6.5000000000000002E-2</v>
      </c>
      <c r="AF126" s="196">
        <f t="shared" ref="AF126:AF132" si="247">$G126</f>
        <v>137.80000000000001</v>
      </c>
      <c r="AG126" s="193">
        <f t="shared" si="230"/>
        <v>8.9570000000000007</v>
      </c>
      <c r="AH126" s="32"/>
      <c r="AI126" s="163">
        <f t="shared" si="238"/>
        <v>0</v>
      </c>
      <c r="AJ126" s="164">
        <f t="shared" si="239"/>
        <v>0</v>
      </c>
      <c r="AK126" s="154"/>
      <c r="AL126" s="39">
        <f>+$F$60</f>
        <v>6.5000000000000002E-2</v>
      </c>
      <c r="AM126" s="196">
        <f t="shared" ref="AM126:AM132" si="248">$G126</f>
        <v>137.80000000000001</v>
      </c>
      <c r="AN126" s="193">
        <f t="shared" si="231"/>
        <v>8.9570000000000007</v>
      </c>
      <c r="AO126" s="32"/>
      <c r="AP126" s="163">
        <f t="shared" si="240"/>
        <v>0</v>
      </c>
      <c r="AQ126" s="164">
        <f t="shared" si="241"/>
        <v>0</v>
      </c>
      <c r="AR126" s="153"/>
      <c r="AS126" s="39">
        <f>+$F$60</f>
        <v>6.5000000000000002E-2</v>
      </c>
      <c r="AT126" s="196">
        <f t="shared" ref="AT126:AT132" si="249">$G126</f>
        <v>137.80000000000001</v>
      </c>
      <c r="AU126" s="193">
        <f t="shared" si="232"/>
        <v>8.9570000000000007</v>
      </c>
      <c r="AV126" s="32"/>
      <c r="AW126" s="163">
        <f t="shared" si="242"/>
        <v>0</v>
      </c>
      <c r="AX126" s="164">
        <f t="shared" si="243"/>
        <v>0</v>
      </c>
    </row>
    <row r="127" spans="1:50" s="95" customFormat="1" x14ac:dyDescent="0.25">
      <c r="A127" s="1"/>
      <c r="B127" s="144" t="s">
        <v>8</v>
      </c>
      <c r="C127" s="32"/>
      <c r="D127" s="44" t="s">
        <v>7</v>
      </c>
      <c r="E127" s="43"/>
      <c r="F127" s="39">
        <v>9.4E-2</v>
      </c>
      <c r="G127" s="196">
        <f>0.17*$F84</f>
        <v>36.04</v>
      </c>
      <c r="H127" s="193">
        <f t="shared" si="226"/>
        <v>3.3877600000000001</v>
      </c>
      <c r="I127" s="32"/>
      <c r="J127" s="39">
        <f>+$F$61</f>
        <v>9.4E-2</v>
      </c>
      <c r="K127" s="196">
        <f t="shared" si="244"/>
        <v>36.04</v>
      </c>
      <c r="L127" s="193">
        <f t="shared" si="227"/>
        <v>3.3877600000000001</v>
      </c>
      <c r="M127" s="32"/>
      <c r="N127" s="163">
        <f t="shared" si="217"/>
        <v>0</v>
      </c>
      <c r="O127" s="164">
        <f t="shared" si="233"/>
        <v>0</v>
      </c>
      <c r="P127" s="153"/>
      <c r="Q127" s="39">
        <f>+$F$61</f>
        <v>9.4E-2</v>
      </c>
      <c r="R127" s="196">
        <f t="shared" si="245"/>
        <v>36.04</v>
      </c>
      <c r="S127" s="193">
        <f t="shared" si="228"/>
        <v>3.3877600000000001</v>
      </c>
      <c r="T127" s="32"/>
      <c r="U127" s="163">
        <f t="shared" si="234"/>
        <v>0</v>
      </c>
      <c r="V127" s="164">
        <f t="shared" si="235"/>
        <v>0</v>
      </c>
      <c r="W127" s="154"/>
      <c r="X127" s="39">
        <f>+$F$61</f>
        <v>9.4E-2</v>
      </c>
      <c r="Y127" s="196">
        <f t="shared" si="246"/>
        <v>36.04</v>
      </c>
      <c r="Z127" s="193">
        <f t="shared" si="229"/>
        <v>3.3877600000000001</v>
      </c>
      <c r="AA127" s="32"/>
      <c r="AB127" s="163">
        <f t="shared" si="236"/>
        <v>0</v>
      </c>
      <c r="AC127" s="164">
        <f t="shared" si="237"/>
        <v>0</v>
      </c>
      <c r="AD127" s="154"/>
      <c r="AE127" s="39">
        <f>+$F$61</f>
        <v>9.4E-2</v>
      </c>
      <c r="AF127" s="196">
        <f t="shared" si="247"/>
        <v>36.04</v>
      </c>
      <c r="AG127" s="193">
        <f t="shared" si="230"/>
        <v>3.3877600000000001</v>
      </c>
      <c r="AH127" s="32"/>
      <c r="AI127" s="163">
        <f t="shared" si="238"/>
        <v>0</v>
      </c>
      <c r="AJ127" s="164">
        <f t="shared" si="239"/>
        <v>0</v>
      </c>
      <c r="AK127" s="154"/>
      <c r="AL127" s="39">
        <f>+$F$61</f>
        <v>9.4E-2</v>
      </c>
      <c r="AM127" s="196">
        <f t="shared" si="248"/>
        <v>36.04</v>
      </c>
      <c r="AN127" s="193">
        <f t="shared" si="231"/>
        <v>3.3877600000000001</v>
      </c>
      <c r="AO127" s="32"/>
      <c r="AP127" s="163">
        <f t="shared" si="240"/>
        <v>0</v>
      </c>
      <c r="AQ127" s="164">
        <f t="shared" si="241"/>
        <v>0</v>
      </c>
      <c r="AR127" s="153"/>
      <c r="AS127" s="39">
        <f>+$F$61</f>
        <v>9.4E-2</v>
      </c>
      <c r="AT127" s="196">
        <f t="shared" si="249"/>
        <v>36.04</v>
      </c>
      <c r="AU127" s="193">
        <f t="shared" si="232"/>
        <v>3.3877600000000001</v>
      </c>
      <c r="AV127" s="32"/>
      <c r="AW127" s="163">
        <f t="shared" si="242"/>
        <v>0</v>
      </c>
      <c r="AX127" s="164">
        <f t="shared" si="243"/>
        <v>0</v>
      </c>
    </row>
    <row r="128" spans="1:50" s="95" customFormat="1" x14ac:dyDescent="0.25">
      <c r="A128" s="1"/>
      <c r="B128" s="145" t="s">
        <v>6</v>
      </c>
      <c r="C128" s="32"/>
      <c r="D128" s="44" t="s">
        <v>7</v>
      </c>
      <c r="E128" s="43"/>
      <c r="F128" s="39">
        <v>0.13200000000000001</v>
      </c>
      <c r="G128" s="196">
        <f>0.18*$F84</f>
        <v>38.159999999999997</v>
      </c>
      <c r="H128" s="193">
        <f t="shared" si="226"/>
        <v>5.0371199999999998</v>
      </c>
      <c r="I128" s="32"/>
      <c r="J128" s="39">
        <f>+$F$62</f>
        <v>0.13200000000000001</v>
      </c>
      <c r="K128" s="196">
        <f t="shared" si="244"/>
        <v>38.159999999999997</v>
      </c>
      <c r="L128" s="193">
        <f t="shared" si="227"/>
        <v>5.0371199999999998</v>
      </c>
      <c r="M128" s="32"/>
      <c r="N128" s="163">
        <f t="shared" si="217"/>
        <v>0</v>
      </c>
      <c r="O128" s="164">
        <f t="shared" si="233"/>
        <v>0</v>
      </c>
      <c r="P128" s="153"/>
      <c r="Q128" s="39">
        <f>+$F$62</f>
        <v>0.13200000000000001</v>
      </c>
      <c r="R128" s="196">
        <f t="shared" si="245"/>
        <v>38.159999999999997</v>
      </c>
      <c r="S128" s="193">
        <f t="shared" si="228"/>
        <v>5.0371199999999998</v>
      </c>
      <c r="T128" s="32"/>
      <c r="U128" s="163">
        <f t="shared" si="234"/>
        <v>0</v>
      </c>
      <c r="V128" s="164">
        <f t="shared" si="235"/>
        <v>0</v>
      </c>
      <c r="W128" s="154"/>
      <c r="X128" s="39">
        <f>+$F$62</f>
        <v>0.13200000000000001</v>
      </c>
      <c r="Y128" s="196">
        <f t="shared" si="246"/>
        <v>38.159999999999997</v>
      </c>
      <c r="Z128" s="193">
        <f t="shared" si="229"/>
        <v>5.0371199999999998</v>
      </c>
      <c r="AA128" s="32"/>
      <c r="AB128" s="163">
        <f t="shared" si="236"/>
        <v>0</v>
      </c>
      <c r="AC128" s="164">
        <f t="shared" si="237"/>
        <v>0</v>
      </c>
      <c r="AD128" s="154"/>
      <c r="AE128" s="39">
        <f>+$F$62</f>
        <v>0.13200000000000001</v>
      </c>
      <c r="AF128" s="196">
        <f t="shared" si="247"/>
        <v>38.159999999999997</v>
      </c>
      <c r="AG128" s="193">
        <f t="shared" si="230"/>
        <v>5.0371199999999998</v>
      </c>
      <c r="AH128" s="32"/>
      <c r="AI128" s="163">
        <f t="shared" si="238"/>
        <v>0</v>
      </c>
      <c r="AJ128" s="164">
        <f t="shared" si="239"/>
        <v>0</v>
      </c>
      <c r="AK128" s="154"/>
      <c r="AL128" s="39">
        <f>+$F$62</f>
        <v>0.13200000000000001</v>
      </c>
      <c r="AM128" s="196">
        <f t="shared" si="248"/>
        <v>38.159999999999997</v>
      </c>
      <c r="AN128" s="193">
        <f t="shared" si="231"/>
        <v>5.0371199999999998</v>
      </c>
      <c r="AO128" s="32"/>
      <c r="AP128" s="163">
        <f t="shared" si="240"/>
        <v>0</v>
      </c>
      <c r="AQ128" s="164">
        <f t="shared" si="241"/>
        <v>0</v>
      </c>
      <c r="AR128" s="153"/>
      <c r="AS128" s="39">
        <f>+$F$62</f>
        <v>0.13200000000000001</v>
      </c>
      <c r="AT128" s="196">
        <f t="shared" si="249"/>
        <v>38.159999999999997</v>
      </c>
      <c r="AU128" s="193">
        <f t="shared" si="232"/>
        <v>5.0371199999999998</v>
      </c>
      <c r="AV128" s="32"/>
      <c r="AW128" s="163">
        <f t="shared" si="242"/>
        <v>0</v>
      </c>
      <c r="AX128" s="164">
        <f t="shared" si="243"/>
        <v>0</v>
      </c>
    </row>
    <row r="129" spans="1:50" s="95" customFormat="1" x14ac:dyDescent="0.25">
      <c r="A129" s="6"/>
      <c r="B129" s="146" t="s">
        <v>5</v>
      </c>
      <c r="C129" s="21"/>
      <c r="D129" s="44" t="s">
        <v>7</v>
      </c>
      <c r="E129" s="40"/>
      <c r="F129" s="39">
        <v>7.6999999999999999E-2</v>
      </c>
      <c r="G129" s="197">
        <v>600</v>
      </c>
      <c r="H129" s="193">
        <f t="shared" si="226"/>
        <v>46.2</v>
      </c>
      <c r="I129" s="21"/>
      <c r="J129" s="39">
        <f>+$F$63</f>
        <v>7.6999999999999999E-2</v>
      </c>
      <c r="K129" s="197">
        <f t="shared" si="244"/>
        <v>600</v>
      </c>
      <c r="L129" s="193">
        <f t="shared" si="227"/>
        <v>46.2</v>
      </c>
      <c r="M129" s="21"/>
      <c r="N129" s="198">
        <f t="shared" si="217"/>
        <v>0</v>
      </c>
      <c r="O129" s="164">
        <f t="shared" si="233"/>
        <v>0</v>
      </c>
      <c r="P129" s="153"/>
      <c r="Q129" s="39">
        <f>+$F$63</f>
        <v>7.6999999999999999E-2</v>
      </c>
      <c r="R129" s="197">
        <f t="shared" si="245"/>
        <v>600</v>
      </c>
      <c r="S129" s="193">
        <f t="shared" si="228"/>
        <v>46.2</v>
      </c>
      <c r="T129" s="21"/>
      <c r="U129" s="163">
        <f t="shared" si="234"/>
        <v>0</v>
      </c>
      <c r="V129" s="164">
        <f t="shared" si="235"/>
        <v>0</v>
      </c>
      <c r="W129" s="154"/>
      <c r="X129" s="39">
        <f>+$F$63</f>
        <v>7.6999999999999999E-2</v>
      </c>
      <c r="Y129" s="197">
        <f t="shared" si="246"/>
        <v>600</v>
      </c>
      <c r="Z129" s="193">
        <f t="shared" si="229"/>
        <v>46.2</v>
      </c>
      <c r="AA129" s="21"/>
      <c r="AB129" s="163">
        <f t="shared" si="236"/>
        <v>0</v>
      </c>
      <c r="AC129" s="164">
        <f t="shared" si="237"/>
        <v>0</v>
      </c>
      <c r="AD129" s="154"/>
      <c r="AE129" s="39">
        <f>+$F$63</f>
        <v>7.6999999999999999E-2</v>
      </c>
      <c r="AF129" s="197">
        <f t="shared" si="247"/>
        <v>600</v>
      </c>
      <c r="AG129" s="193">
        <f t="shared" si="230"/>
        <v>46.2</v>
      </c>
      <c r="AH129" s="21"/>
      <c r="AI129" s="163">
        <f t="shared" si="238"/>
        <v>0</v>
      </c>
      <c r="AJ129" s="164">
        <f t="shared" si="239"/>
        <v>0</v>
      </c>
      <c r="AK129" s="154"/>
      <c r="AL129" s="39">
        <f>+$F$63</f>
        <v>7.6999999999999999E-2</v>
      </c>
      <c r="AM129" s="197">
        <f t="shared" si="248"/>
        <v>600</v>
      </c>
      <c r="AN129" s="193">
        <f t="shared" si="231"/>
        <v>46.2</v>
      </c>
      <c r="AO129" s="21"/>
      <c r="AP129" s="163">
        <f t="shared" si="240"/>
        <v>0</v>
      </c>
      <c r="AQ129" s="164">
        <f t="shared" si="241"/>
        <v>0</v>
      </c>
      <c r="AR129" s="153"/>
      <c r="AS129" s="39">
        <f>+$F$63</f>
        <v>7.6999999999999999E-2</v>
      </c>
      <c r="AT129" s="197">
        <f t="shared" si="249"/>
        <v>600</v>
      </c>
      <c r="AU129" s="193">
        <f t="shared" si="232"/>
        <v>46.2</v>
      </c>
      <c r="AV129" s="21"/>
      <c r="AW129" s="163">
        <f t="shared" si="242"/>
        <v>0</v>
      </c>
      <c r="AX129" s="164">
        <f t="shared" si="243"/>
        <v>0</v>
      </c>
    </row>
    <row r="130" spans="1:50" s="95" customFormat="1" x14ac:dyDescent="0.25">
      <c r="A130" s="6"/>
      <c r="B130" s="146" t="s">
        <v>4</v>
      </c>
      <c r="C130" s="21"/>
      <c r="D130" s="44" t="s">
        <v>7</v>
      </c>
      <c r="E130" s="40"/>
      <c r="F130" s="39">
        <v>8.8999999999999996E-2</v>
      </c>
      <c r="G130" s="197">
        <v>150</v>
      </c>
      <c r="H130" s="193">
        <f t="shared" si="226"/>
        <v>13.35</v>
      </c>
      <c r="I130" s="21"/>
      <c r="J130" s="39">
        <f>+$F$64</f>
        <v>8.8999999999999996E-2</v>
      </c>
      <c r="K130" s="197">
        <f t="shared" si="244"/>
        <v>150</v>
      </c>
      <c r="L130" s="193">
        <f t="shared" si="227"/>
        <v>13.35</v>
      </c>
      <c r="M130" s="21"/>
      <c r="N130" s="198">
        <f t="shared" si="217"/>
        <v>0</v>
      </c>
      <c r="O130" s="164">
        <f t="shared" si="233"/>
        <v>0</v>
      </c>
      <c r="P130" s="153"/>
      <c r="Q130" s="39">
        <f>+$F$64</f>
        <v>8.8999999999999996E-2</v>
      </c>
      <c r="R130" s="197">
        <f t="shared" si="245"/>
        <v>150</v>
      </c>
      <c r="S130" s="193">
        <f t="shared" si="228"/>
        <v>13.35</v>
      </c>
      <c r="T130" s="21"/>
      <c r="U130" s="163">
        <f t="shared" si="234"/>
        <v>0</v>
      </c>
      <c r="V130" s="164">
        <f t="shared" si="235"/>
        <v>0</v>
      </c>
      <c r="W130" s="154"/>
      <c r="X130" s="39">
        <f>+$F$64</f>
        <v>8.8999999999999996E-2</v>
      </c>
      <c r="Y130" s="197">
        <f t="shared" si="246"/>
        <v>150</v>
      </c>
      <c r="Z130" s="193">
        <f t="shared" si="229"/>
        <v>13.35</v>
      </c>
      <c r="AA130" s="21"/>
      <c r="AB130" s="163">
        <f t="shared" si="236"/>
        <v>0</v>
      </c>
      <c r="AC130" s="164">
        <f t="shared" si="237"/>
        <v>0</v>
      </c>
      <c r="AD130" s="154"/>
      <c r="AE130" s="39">
        <f>+$F$64</f>
        <v>8.8999999999999996E-2</v>
      </c>
      <c r="AF130" s="197">
        <f t="shared" si="247"/>
        <v>150</v>
      </c>
      <c r="AG130" s="193">
        <f t="shared" si="230"/>
        <v>13.35</v>
      </c>
      <c r="AH130" s="21"/>
      <c r="AI130" s="163">
        <f t="shared" si="238"/>
        <v>0</v>
      </c>
      <c r="AJ130" s="164">
        <f t="shared" si="239"/>
        <v>0</v>
      </c>
      <c r="AK130" s="154"/>
      <c r="AL130" s="39">
        <f>+$F$64</f>
        <v>8.8999999999999996E-2</v>
      </c>
      <c r="AM130" s="197">
        <f t="shared" si="248"/>
        <v>150</v>
      </c>
      <c r="AN130" s="193">
        <f t="shared" si="231"/>
        <v>13.35</v>
      </c>
      <c r="AO130" s="21"/>
      <c r="AP130" s="163">
        <f t="shared" si="240"/>
        <v>0</v>
      </c>
      <c r="AQ130" s="164">
        <f t="shared" si="241"/>
        <v>0</v>
      </c>
      <c r="AR130" s="153"/>
      <c r="AS130" s="39">
        <f>+$F$64</f>
        <v>8.8999999999999996E-2</v>
      </c>
      <c r="AT130" s="197">
        <f t="shared" si="249"/>
        <v>150</v>
      </c>
      <c r="AU130" s="193">
        <f t="shared" si="232"/>
        <v>13.35</v>
      </c>
      <c r="AV130" s="21"/>
      <c r="AW130" s="163">
        <f t="shared" si="242"/>
        <v>0</v>
      </c>
      <c r="AX130" s="164">
        <f t="shared" si="243"/>
        <v>0</v>
      </c>
    </row>
    <row r="131" spans="1:50" s="95" customFormat="1" x14ac:dyDescent="0.25">
      <c r="A131" s="6"/>
      <c r="B131" s="147" t="s">
        <v>63</v>
      </c>
      <c r="C131" s="21"/>
      <c r="D131" s="44" t="s">
        <v>7</v>
      </c>
      <c r="E131" s="40"/>
      <c r="F131" s="39">
        <f>+$F$66</f>
        <v>0.1164</v>
      </c>
      <c r="G131" s="197"/>
      <c r="H131" s="193">
        <f t="shared" si="226"/>
        <v>0</v>
      </c>
      <c r="I131" s="21"/>
      <c r="J131" s="39">
        <f>+$F$66</f>
        <v>0.1164</v>
      </c>
      <c r="K131" s="197">
        <f t="shared" si="244"/>
        <v>0</v>
      </c>
      <c r="L131" s="193">
        <f t="shared" si="227"/>
        <v>0</v>
      </c>
      <c r="M131" s="21"/>
      <c r="N131" s="198">
        <f t="shared" si="217"/>
        <v>0</v>
      </c>
      <c r="O131" s="164" t="str">
        <f t="shared" si="233"/>
        <v/>
      </c>
      <c r="P131" s="153"/>
      <c r="Q131" s="39">
        <f>+$F$66</f>
        <v>0.1164</v>
      </c>
      <c r="R131" s="197">
        <f t="shared" si="245"/>
        <v>0</v>
      </c>
      <c r="S131" s="193">
        <f t="shared" si="228"/>
        <v>0</v>
      </c>
      <c r="T131" s="21"/>
      <c r="U131" s="163">
        <f t="shared" si="234"/>
        <v>0</v>
      </c>
      <c r="V131" s="164" t="str">
        <f t="shared" si="235"/>
        <v/>
      </c>
      <c r="W131" s="154"/>
      <c r="X131" s="39">
        <f>+$F$66</f>
        <v>0.1164</v>
      </c>
      <c r="Y131" s="197">
        <f t="shared" si="246"/>
        <v>0</v>
      </c>
      <c r="Z131" s="193">
        <f t="shared" si="229"/>
        <v>0</v>
      </c>
      <c r="AA131" s="21"/>
      <c r="AB131" s="163">
        <f t="shared" si="236"/>
        <v>0</v>
      </c>
      <c r="AC131" s="164" t="str">
        <f t="shared" si="237"/>
        <v/>
      </c>
      <c r="AD131" s="154"/>
      <c r="AE131" s="39">
        <f>+$F$66</f>
        <v>0.1164</v>
      </c>
      <c r="AF131" s="197">
        <f t="shared" si="247"/>
        <v>0</v>
      </c>
      <c r="AG131" s="193">
        <f t="shared" si="230"/>
        <v>0</v>
      </c>
      <c r="AH131" s="21"/>
      <c r="AI131" s="163">
        <f t="shared" si="238"/>
        <v>0</v>
      </c>
      <c r="AJ131" s="164" t="str">
        <f t="shared" si="239"/>
        <v/>
      </c>
      <c r="AK131" s="154"/>
      <c r="AL131" s="39">
        <f>+$F$66</f>
        <v>0.1164</v>
      </c>
      <c r="AM131" s="197">
        <f t="shared" si="248"/>
        <v>0</v>
      </c>
      <c r="AN131" s="193">
        <f t="shared" si="231"/>
        <v>0</v>
      </c>
      <c r="AO131" s="21"/>
      <c r="AP131" s="163">
        <f t="shared" si="240"/>
        <v>0</v>
      </c>
      <c r="AQ131" s="164" t="str">
        <f t="shared" si="241"/>
        <v/>
      </c>
      <c r="AR131" s="153"/>
      <c r="AS131" s="39">
        <f>+$F$66</f>
        <v>0.1164</v>
      </c>
      <c r="AT131" s="197">
        <f t="shared" si="249"/>
        <v>0</v>
      </c>
      <c r="AU131" s="193">
        <f t="shared" si="232"/>
        <v>0</v>
      </c>
      <c r="AV131" s="21"/>
      <c r="AW131" s="163">
        <f t="shared" si="242"/>
        <v>0</v>
      </c>
      <c r="AX131" s="164" t="str">
        <f t="shared" si="243"/>
        <v/>
      </c>
    </row>
    <row r="132" spans="1:50" s="95" customFormat="1" ht="15.75" thickBot="1" x14ac:dyDescent="0.3">
      <c r="A132" s="6"/>
      <c r="B132" s="147" t="s">
        <v>64</v>
      </c>
      <c r="C132" s="21"/>
      <c r="D132" s="44" t="s">
        <v>7</v>
      </c>
      <c r="E132" s="40"/>
      <c r="F132" s="122">
        <v>0.1164</v>
      </c>
      <c r="G132" s="197"/>
      <c r="H132" s="193">
        <f t="shared" si="226"/>
        <v>0</v>
      </c>
      <c r="I132" s="21"/>
      <c r="J132" s="39">
        <f>+$F$66</f>
        <v>0.1164</v>
      </c>
      <c r="K132" s="197">
        <f t="shared" si="244"/>
        <v>0</v>
      </c>
      <c r="L132" s="193">
        <f t="shared" si="227"/>
        <v>0</v>
      </c>
      <c r="M132" s="21"/>
      <c r="N132" s="198">
        <f t="shared" si="217"/>
        <v>0</v>
      </c>
      <c r="O132" s="164" t="str">
        <f t="shared" si="233"/>
        <v/>
      </c>
      <c r="P132" s="153"/>
      <c r="Q132" s="39">
        <f>+$F$66</f>
        <v>0.1164</v>
      </c>
      <c r="R132" s="197">
        <f t="shared" si="245"/>
        <v>0</v>
      </c>
      <c r="S132" s="193">
        <f t="shared" si="228"/>
        <v>0</v>
      </c>
      <c r="T132" s="21"/>
      <c r="U132" s="163">
        <f t="shared" si="234"/>
        <v>0</v>
      </c>
      <c r="V132" s="164" t="str">
        <f t="shared" si="235"/>
        <v/>
      </c>
      <c r="W132" s="154"/>
      <c r="X132" s="39">
        <f>+$F$66</f>
        <v>0.1164</v>
      </c>
      <c r="Y132" s="197">
        <f t="shared" si="246"/>
        <v>0</v>
      </c>
      <c r="Z132" s="193">
        <f t="shared" si="229"/>
        <v>0</v>
      </c>
      <c r="AA132" s="21"/>
      <c r="AB132" s="163">
        <f t="shared" si="236"/>
        <v>0</v>
      </c>
      <c r="AC132" s="164" t="str">
        <f t="shared" si="237"/>
        <v/>
      </c>
      <c r="AD132" s="154"/>
      <c r="AE132" s="39">
        <f>+$F$66</f>
        <v>0.1164</v>
      </c>
      <c r="AF132" s="197">
        <f t="shared" si="247"/>
        <v>0</v>
      </c>
      <c r="AG132" s="193">
        <f t="shared" si="230"/>
        <v>0</v>
      </c>
      <c r="AH132" s="21"/>
      <c r="AI132" s="163">
        <f t="shared" si="238"/>
        <v>0</v>
      </c>
      <c r="AJ132" s="164" t="str">
        <f t="shared" si="239"/>
        <v/>
      </c>
      <c r="AK132" s="154"/>
      <c r="AL132" s="39">
        <f>+$F$66</f>
        <v>0.1164</v>
      </c>
      <c r="AM132" s="197">
        <f t="shared" si="248"/>
        <v>0</v>
      </c>
      <c r="AN132" s="193">
        <f t="shared" si="231"/>
        <v>0</v>
      </c>
      <c r="AO132" s="21"/>
      <c r="AP132" s="163">
        <f t="shared" si="240"/>
        <v>0</v>
      </c>
      <c r="AQ132" s="164" t="str">
        <f t="shared" si="241"/>
        <v/>
      </c>
      <c r="AR132" s="153"/>
      <c r="AS132" s="39">
        <f>+$F$66</f>
        <v>0.1164</v>
      </c>
      <c r="AT132" s="197">
        <f t="shared" si="249"/>
        <v>0</v>
      </c>
      <c r="AU132" s="193">
        <f t="shared" si="232"/>
        <v>0</v>
      </c>
      <c r="AV132" s="21"/>
      <c r="AW132" s="163">
        <f t="shared" si="242"/>
        <v>0</v>
      </c>
      <c r="AX132" s="164" t="str">
        <f t="shared" si="243"/>
        <v/>
      </c>
    </row>
    <row r="133" spans="1:50" s="95" customFormat="1" ht="15.75" thickBot="1" x14ac:dyDescent="0.3">
      <c r="A133" s="1"/>
      <c r="B133" s="97"/>
      <c r="C133" s="37"/>
      <c r="D133" s="38"/>
      <c r="E133" s="37"/>
      <c r="F133" s="29"/>
      <c r="G133" s="199"/>
      <c r="H133" s="200"/>
      <c r="I133" s="37"/>
      <c r="J133" s="29"/>
      <c r="K133" s="201"/>
      <c r="L133" s="200"/>
      <c r="M133" s="37"/>
      <c r="N133" s="202"/>
      <c r="O133" s="203"/>
      <c r="P133" s="153"/>
      <c r="Q133" s="29"/>
      <c r="R133" s="201"/>
      <c r="S133" s="200"/>
      <c r="T133" s="37"/>
      <c r="U133" s="202"/>
      <c r="V133" s="203"/>
      <c r="W133" s="154"/>
      <c r="X133" s="29"/>
      <c r="Y133" s="201"/>
      <c r="Z133" s="200"/>
      <c r="AA133" s="37"/>
      <c r="AB133" s="202"/>
      <c r="AC133" s="203"/>
      <c r="AD133" s="154"/>
      <c r="AE133" s="29"/>
      <c r="AF133" s="201"/>
      <c r="AG133" s="200"/>
      <c r="AH133" s="37"/>
      <c r="AI133" s="202"/>
      <c r="AJ133" s="203"/>
      <c r="AK133" s="154"/>
      <c r="AL133" s="29"/>
      <c r="AM133" s="201"/>
      <c r="AN133" s="200"/>
      <c r="AO133" s="37"/>
      <c r="AP133" s="202"/>
      <c r="AQ133" s="203"/>
      <c r="AR133" s="153"/>
      <c r="AS133" s="29"/>
      <c r="AT133" s="201"/>
      <c r="AU133" s="200"/>
      <c r="AV133" s="37"/>
      <c r="AW133" s="202"/>
      <c r="AX133" s="203"/>
    </row>
    <row r="134" spans="1:50" s="95" customFormat="1" x14ac:dyDescent="0.25">
      <c r="A134" s="1"/>
      <c r="B134" s="36" t="s">
        <v>3</v>
      </c>
      <c r="C134" s="32"/>
      <c r="D134" s="32"/>
      <c r="E134" s="32"/>
      <c r="F134" s="35"/>
      <c r="G134" s="204"/>
      <c r="H134" s="205">
        <f>SUM(H122:H128,H121)</f>
        <v>57.107050080000008</v>
      </c>
      <c r="I134" s="206"/>
      <c r="J134" s="207"/>
      <c r="K134" s="207"/>
      <c r="L134" s="208">
        <f>SUM(L122:L128,L121)</f>
        <v>63.676332640000005</v>
      </c>
      <c r="M134" s="209"/>
      <c r="N134" s="210">
        <f>L134-H134</f>
        <v>6.5692825599999978</v>
      </c>
      <c r="O134" s="211">
        <f t="shared" ref="O134:O137" si="250">IF(OR(H134=0,L134=0),"",(N134/H134))</f>
        <v>0.11503452815015369</v>
      </c>
      <c r="P134" s="153"/>
      <c r="Q134" s="207"/>
      <c r="R134" s="207"/>
      <c r="S134" s="208">
        <f>SUM(S122:S128,S121)</f>
        <v>64.148376220000003</v>
      </c>
      <c r="T134" s="209"/>
      <c r="U134" s="212">
        <f>S134-L134</f>
        <v>0.47204357999999758</v>
      </c>
      <c r="V134" s="211">
        <f>IF(OR(L134=0,S134=0),"",(U134/L134))</f>
        <v>7.4131715887084662E-3</v>
      </c>
      <c r="W134" s="154"/>
      <c r="X134" s="207"/>
      <c r="Y134" s="207"/>
      <c r="Z134" s="208">
        <f>SUM(Z122:Z128,Z121)</f>
        <v>65.518376219999993</v>
      </c>
      <c r="AA134" s="209"/>
      <c r="AB134" s="212">
        <f>Z134-S134</f>
        <v>1.3699999999999903</v>
      </c>
      <c r="AC134" s="211">
        <f>IF(OR(S134=0,Z134=0),"",(AB134/S134))</f>
        <v>2.1356737001440352E-2</v>
      </c>
      <c r="AD134" s="154"/>
      <c r="AE134" s="207"/>
      <c r="AF134" s="207"/>
      <c r="AG134" s="208">
        <f>SUM(AG122:AG128,AG121)</f>
        <v>66.588376220000001</v>
      </c>
      <c r="AH134" s="209"/>
      <c r="AI134" s="212">
        <f>AG134-Z134</f>
        <v>1.0700000000000074</v>
      </c>
      <c r="AJ134" s="211">
        <f>IF(OR(Z134=0,AG134=0),"",(AI134/Z134))</f>
        <v>1.6331296068863525E-2</v>
      </c>
      <c r="AK134" s="154"/>
      <c r="AL134" s="207"/>
      <c r="AM134" s="207"/>
      <c r="AN134" s="208">
        <f>SUM(AN122:AN128,AN121)</f>
        <v>67.918376219999999</v>
      </c>
      <c r="AO134" s="209"/>
      <c r="AP134" s="212">
        <f>AN134-AG134</f>
        <v>1.3299999999999983</v>
      </c>
      <c r="AQ134" s="211">
        <f>IF(OR(AG134=0,AN134=0),"",(AP134/AG134))</f>
        <v>1.9973455961830904E-2</v>
      </c>
      <c r="AR134" s="153"/>
      <c r="AS134" s="207"/>
      <c r="AT134" s="207"/>
      <c r="AU134" s="208">
        <f>SUM(AU122:AU128,AU121)</f>
        <v>69.748376219999997</v>
      </c>
      <c r="AV134" s="209"/>
      <c r="AW134" s="212">
        <f>AU134-AN134</f>
        <v>1.8299999999999983</v>
      </c>
      <c r="AX134" s="211">
        <f>IF(OR(AN134=0,AU134=0),"",(AW134/AN134))</f>
        <v>2.6944107056863297E-2</v>
      </c>
    </row>
    <row r="135" spans="1:50" s="95" customFormat="1" x14ac:dyDescent="0.25">
      <c r="A135" s="1"/>
      <c r="B135" s="36" t="s">
        <v>65</v>
      </c>
      <c r="C135" s="32"/>
      <c r="D135" s="32"/>
      <c r="E135" s="32"/>
      <c r="F135" s="213">
        <v>-0.08</v>
      </c>
      <c r="G135" s="204"/>
      <c r="H135" s="214">
        <f>+H134*F135</f>
        <v>-4.5685640064000008</v>
      </c>
      <c r="I135" s="206"/>
      <c r="J135" s="213">
        <v>-0.08</v>
      </c>
      <c r="K135" s="204"/>
      <c r="L135" s="215">
        <f>+L134*J135</f>
        <v>-5.0941066112000009</v>
      </c>
      <c r="M135" s="209"/>
      <c r="N135" s="215">
        <f>L135-H135</f>
        <v>-0.52554260480000003</v>
      </c>
      <c r="O135" s="216">
        <f t="shared" si="250"/>
        <v>0.11503452815015373</v>
      </c>
      <c r="P135" s="153"/>
      <c r="Q135" s="213">
        <v>-0.08</v>
      </c>
      <c r="R135" s="204"/>
      <c r="S135" s="215">
        <f>+S134*Q135</f>
        <v>-5.1318700976000002</v>
      </c>
      <c r="T135" s="209"/>
      <c r="U135" s="163">
        <f t="shared" ref="U135:U137" si="251">S135-L135</f>
        <v>-3.776348639999938E-2</v>
      </c>
      <c r="V135" s="216">
        <f t="shared" ref="V135:V137" si="252">IF(OR(L135=0,S135=0),"",(U135/L135))</f>
        <v>7.4131715887083812E-3</v>
      </c>
      <c r="W135" s="154"/>
      <c r="X135" s="213">
        <v>-0.08</v>
      </c>
      <c r="Y135" s="204"/>
      <c r="Z135" s="215">
        <f>+Z134*X135</f>
        <v>-5.2414700975999997</v>
      </c>
      <c r="AA135" s="209"/>
      <c r="AB135" s="163">
        <f t="shared" ref="AB135:AB137" si="253">Z135-S135</f>
        <v>-0.10959999999999948</v>
      </c>
      <c r="AC135" s="216">
        <f t="shared" ref="AC135:AC137" si="254">IF(OR(S135=0,Z135=0),"",(AB135/S135))</f>
        <v>2.1356737001440397E-2</v>
      </c>
      <c r="AD135" s="154"/>
      <c r="AE135" s="213">
        <v>-0.08</v>
      </c>
      <c r="AF135" s="204"/>
      <c r="AG135" s="215">
        <f>+AG134*AE135</f>
        <v>-5.3270700976000001</v>
      </c>
      <c r="AH135" s="209"/>
      <c r="AI135" s="163">
        <f t="shared" ref="AI135:AI137" si="255">AG135-Z135</f>
        <v>-8.5600000000000342E-2</v>
      </c>
      <c r="AJ135" s="216">
        <f t="shared" ref="AJ135:AJ137" si="256">IF(OR(Z135=0,AG135=0),"",(AI135/Z135))</f>
        <v>1.6331296068863476E-2</v>
      </c>
      <c r="AK135" s="154"/>
      <c r="AL135" s="213">
        <v>-0.08</v>
      </c>
      <c r="AM135" s="204"/>
      <c r="AN135" s="215">
        <f>+AN134*AL135</f>
        <v>-5.4334700975999999</v>
      </c>
      <c r="AO135" s="209"/>
      <c r="AP135" s="163">
        <f t="shared" ref="AP135:AP137" si="257">AN135-AG135</f>
        <v>-0.10639999999999983</v>
      </c>
      <c r="AQ135" s="216">
        <f t="shared" ref="AQ135:AQ137" si="258">IF(OR(AG135=0,AN135=0),"",(AP135/AG135))</f>
        <v>1.9973455961830897E-2</v>
      </c>
      <c r="AR135" s="153"/>
      <c r="AS135" s="213">
        <v>-0.08</v>
      </c>
      <c r="AT135" s="204"/>
      <c r="AU135" s="215">
        <f>+AU134*AS135</f>
        <v>-5.5798700975999997</v>
      </c>
      <c r="AV135" s="209"/>
      <c r="AW135" s="163">
        <f t="shared" ref="AW135:AW137" si="259">AU135-AN135</f>
        <v>-0.14639999999999986</v>
      </c>
      <c r="AX135" s="216">
        <f t="shared" ref="AX135:AX137" si="260">IF(OR(AN135=0,AU135=0),"",(AW135/AN135))</f>
        <v>2.6944107056863297E-2</v>
      </c>
    </row>
    <row r="136" spans="1:50" s="95" customFormat="1" x14ac:dyDescent="0.25">
      <c r="A136" s="1"/>
      <c r="B136" s="34" t="s">
        <v>1</v>
      </c>
      <c r="C136" s="32"/>
      <c r="D136" s="32"/>
      <c r="E136" s="32"/>
      <c r="F136" s="33">
        <v>0.13</v>
      </c>
      <c r="G136" s="217"/>
      <c r="H136" s="214">
        <f>H134*F136</f>
        <v>7.4239165104000016</v>
      </c>
      <c r="I136" s="218"/>
      <c r="J136" s="213">
        <v>0.13</v>
      </c>
      <c r="K136" s="218"/>
      <c r="L136" s="215">
        <f>L134*J136</f>
        <v>8.2779232432000018</v>
      </c>
      <c r="M136" s="219"/>
      <c r="N136" s="215">
        <f>L136-H136</f>
        <v>0.85400673280000028</v>
      </c>
      <c r="O136" s="216">
        <f t="shared" si="250"/>
        <v>0.11503452815015376</v>
      </c>
      <c r="P136" s="153"/>
      <c r="Q136" s="213">
        <v>0.13</v>
      </c>
      <c r="R136" s="218"/>
      <c r="S136" s="215">
        <f>S134*Q136</f>
        <v>8.3392889086000004</v>
      </c>
      <c r="T136" s="219"/>
      <c r="U136" s="163">
        <f t="shared" si="251"/>
        <v>6.1365665399998548E-2</v>
      </c>
      <c r="V136" s="216">
        <f t="shared" si="252"/>
        <v>7.4131715887083274E-3</v>
      </c>
      <c r="W136" s="154"/>
      <c r="X136" s="213">
        <v>0.13</v>
      </c>
      <c r="Y136" s="218"/>
      <c r="Z136" s="215">
        <f>Z134*X136</f>
        <v>8.5173889085999992</v>
      </c>
      <c r="AA136" s="219"/>
      <c r="AB136" s="163">
        <f t="shared" si="253"/>
        <v>0.17809999999999881</v>
      </c>
      <c r="AC136" s="216">
        <f t="shared" si="254"/>
        <v>2.1356737001440359E-2</v>
      </c>
      <c r="AD136" s="154"/>
      <c r="AE136" s="213">
        <v>0.13</v>
      </c>
      <c r="AF136" s="218"/>
      <c r="AG136" s="215">
        <f>AG134*AE136</f>
        <v>8.6564889086000001</v>
      </c>
      <c r="AH136" s="219"/>
      <c r="AI136" s="163">
        <f t="shared" si="255"/>
        <v>0.13910000000000089</v>
      </c>
      <c r="AJ136" s="216">
        <f t="shared" si="256"/>
        <v>1.6331296068863518E-2</v>
      </c>
      <c r="AK136" s="154"/>
      <c r="AL136" s="213">
        <v>0.13</v>
      </c>
      <c r="AM136" s="218"/>
      <c r="AN136" s="215">
        <f>AN134*AL136</f>
        <v>8.8293889086000004</v>
      </c>
      <c r="AO136" s="219"/>
      <c r="AP136" s="163">
        <f t="shared" si="257"/>
        <v>0.17290000000000028</v>
      </c>
      <c r="AQ136" s="216">
        <f t="shared" si="258"/>
        <v>1.9973455961830963E-2</v>
      </c>
      <c r="AR136" s="153"/>
      <c r="AS136" s="213">
        <v>0.13</v>
      </c>
      <c r="AT136" s="218"/>
      <c r="AU136" s="215">
        <f>AU134*AS136</f>
        <v>9.0672889086000001</v>
      </c>
      <c r="AV136" s="219"/>
      <c r="AW136" s="163">
        <f t="shared" si="259"/>
        <v>0.23789999999999978</v>
      </c>
      <c r="AX136" s="216">
        <f t="shared" si="260"/>
        <v>2.6944107056863294E-2</v>
      </c>
    </row>
    <row r="137" spans="1:50" s="95" customFormat="1" ht="15.75" thickBot="1" x14ac:dyDescent="0.3">
      <c r="A137" s="1"/>
      <c r="B137" s="425" t="s">
        <v>66</v>
      </c>
      <c r="C137" s="425"/>
      <c r="D137" s="425"/>
      <c r="E137" s="31"/>
      <c r="F137" s="30"/>
      <c r="G137" s="220"/>
      <c r="H137" s="221">
        <f>SUM(H134:H136)</f>
        <v>59.962402584000003</v>
      </c>
      <c r="I137" s="222"/>
      <c r="J137" s="222"/>
      <c r="K137" s="222"/>
      <c r="L137" s="223">
        <f>SUM(L134:L136)</f>
        <v>66.860149272000015</v>
      </c>
      <c r="M137" s="224"/>
      <c r="N137" s="223">
        <f>L137-H137</f>
        <v>6.8977466880000122</v>
      </c>
      <c r="O137" s="233">
        <f t="shared" si="250"/>
        <v>0.11503452815015396</v>
      </c>
      <c r="P137" s="153"/>
      <c r="Q137" s="222"/>
      <c r="R137" s="222"/>
      <c r="S137" s="223">
        <f>SUM(S134:S136)</f>
        <v>67.355795031</v>
      </c>
      <c r="T137" s="224"/>
      <c r="U137" s="227">
        <f t="shared" si="251"/>
        <v>0.49564575899998431</v>
      </c>
      <c r="V137" s="228">
        <f t="shared" si="252"/>
        <v>7.4131715887082684E-3</v>
      </c>
      <c r="W137" s="154"/>
      <c r="X137" s="222"/>
      <c r="Y137" s="222"/>
      <c r="Z137" s="223">
        <f>SUM(Z134:Z136)</f>
        <v>68.79429503099999</v>
      </c>
      <c r="AA137" s="224"/>
      <c r="AB137" s="227">
        <f t="shared" si="253"/>
        <v>1.4384999999999906</v>
      </c>
      <c r="AC137" s="228">
        <f t="shared" si="254"/>
        <v>2.1356737001440362E-2</v>
      </c>
      <c r="AD137" s="154"/>
      <c r="AE137" s="222"/>
      <c r="AF137" s="222"/>
      <c r="AG137" s="223">
        <f>SUM(AG134:AG136)</f>
        <v>69.917795030999997</v>
      </c>
      <c r="AH137" s="224"/>
      <c r="AI137" s="227">
        <f t="shared" si="255"/>
        <v>1.123500000000007</v>
      </c>
      <c r="AJ137" s="228">
        <f t="shared" si="256"/>
        <v>1.6331296068863518E-2</v>
      </c>
      <c r="AK137" s="154"/>
      <c r="AL137" s="222"/>
      <c r="AM137" s="222"/>
      <c r="AN137" s="223">
        <f>SUM(AN134:AN136)</f>
        <v>71.314295031</v>
      </c>
      <c r="AO137" s="224"/>
      <c r="AP137" s="227">
        <f t="shared" si="257"/>
        <v>1.3965000000000032</v>
      </c>
      <c r="AQ137" s="228">
        <f t="shared" si="258"/>
        <v>1.9973455961830977E-2</v>
      </c>
      <c r="AR137" s="153"/>
      <c r="AS137" s="222"/>
      <c r="AT137" s="222"/>
      <c r="AU137" s="223">
        <f>SUM(AU134:AU136)</f>
        <v>73.235795031000009</v>
      </c>
      <c r="AV137" s="224"/>
      <c r="AW137" s="227">
        <f t="shared" si="259"/>
        <v>1.9215000000000089</v>
      </c>
      <c r="AX137" s="228">
        <f t="shared" si="260"/>
        <v>2.6944107056863446E-2</v>
      </c>
    </row>
    <row r="138" spans="1:50" s="95" customFormat="1" ht="15.75" thickBot="1" x14ac:dyDescent="0.3">
      <c r="A138" s="6"/>
      <c r="B138" s="18" t="s">
        <v>61</v>
      </c>
      <c r="C138" s="16"/>
      <c r="D138" s="17"/>
      <c r="E138" s="16"/>
      <c r="F138" s="29"/>
      <c r="G138" s="229"/>
      <c r="H138" s="200"/>
      <c r="I138" s="16"/>
      <c r="J138" s="29"/>
      <c r="K138" s="230"/>
      <c r="L138" s="231"/>
      <c r="M138" s="16"/>
      <c r="N138" s="232"/>
      <c r="O138" s="203"/>
      <c r="P138" s="153"/>
      <c r="Q138" s="29"/>
      <c r="R138" s="230"/>
      <c r="S138" s="231"/>
      <c r="T138" s="16"/>
      <c r="U138" s="232"/>
      <c r="V138" s="203"/>
      <c r="W138" s="154"/>
      <c r="X138" s="29"/>
      <c r="Y138" s="230"/>
      <c r="Z138" s="231"/>
      <c r="AA138" s="16"/>
      <c r="AB138" s="232"/>
      <c r="AC138" s="203"/>
      <c r="AD138" s="154"/>
      <c r="AE138" s="29"/>
      <c r="AF138" s="230"/>
      <c r="AG138" s="231"/>
      <c r="AH138" s="16"/>
      <c r="AI138" s="232"/>
      <c r="AJ138" s="203"/>
      <c r="AK138" s="154"/>
      <c r="AL138" s="29"/>
      <c r="AM138" s="230"/>
      <c r="AN138" s="231"/>
      <c r="AO138" s="16"/>
      <c r="AP138" s="232"/>
      <c r="AQ138" s="203"/>
      <c r="AR138" s="153"/>
      <c r="AS138" s="29"/>
      <c r="AT138" s="230"/>
      <c r="AU138" s="231"/>
      <c r="AV138" s="16"/>
      <c r="AW138" s="232"/>
      <c r="AX138" s="203"/>
    </row>
    <row r="139" spans="1:50" s="95" customForma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5"/>
      <c r="M139" s="1"/>
      <c r="N139" s="1"/>
      <c r="O139" s="1"/>
      <c r="Q139" s="1"/>
      <c r="R139" s="1"/>
      <c r="S139" s="5"/>
      <c r="T139" s="1"/>
      <c r="U139" s="1"/>
      <c r="V139" s="1"/>
      <c r="W139" s="102"/>
      <c r="X139" s="1"/>
      <c r="Y139" s="1"/>
      <c r="Z139" s="5"/>
      <c r="AA139" s="1"/>
      <c r="AB139" s="1"/>
      <c r="AC139" s="1"/>
      <c r="AD139" s="102"/>
      <c r="AE139" s="1"/>
      <c r="AF139" s="1"/>
      <c r="AG139" s="5"/>
      <c r="AH139" s="1"/>
      <c r="AI139" s="1"/>
      <c r="AJ139" s="1"/>
      <c r="AK139" s="102"/>
      <c r="AL139" s="1"/>
      <c r="AM139" s="1"/>
      <c r="AN139" s="5"/>
      <c r="AO139" s="1"/>
      <c r="AP139" s="1"/>
      <c r="AQ139" s="1"/>
      <c r="AS139" s="1"/>
      <c r="AT139" s="1"/>
      <c r="AU139" s="5"/>
      <c r="AV139" s="1"/>
      <c r="AW139" s="1"/>
      <c r="AX139" s="1"/>
    </row>
    <row r="140" spans="1:50" s="95" customFormat="1" x14ac:dyDescent="0.25">
      <c r="A140" s="1"/>
      <c r="B140" s="4" t="s">
        <v>0</v>
      </c>
      <c r="C140" s="1"/>
      <c r="D140" s="1"/>
      <c r="E140" s="1"/>
      <c r="F140" s="3">
        <v>3.7600000000000001E-2</v>
      </c>
      <c r="G140" s="1"/>
      <c r="H140" s="1"/>
      <c r="I140" s="1"/>
      <c r="J140" s="3">
        <v>3.7600000000000001E-2</v>
      </c>
      <c r="K140" s="1"/>
      <c r="L140" s="1"/>
      <c r="M140" s="1"/>
      <c r="N140" s="1"/>
      <c r="O140" s="1"/>
      <c r="Q140" s="123">
        <v>2.9499999999999998E-2</v>
      </c>
      <c r="R140" s="1"/>
      <c r="S140" s="1"/>
      <c r="T140" s="1"/>
      <c r="U140" s="1"/>
      <c r="V140" s="1"/>
      <c r="W140" s="102"/>
      <c r="X140" s="3">
        <f>+$Q$74</f>
        <v>2.9499999999999998E-2</v>
      </c>
      <c r="Y140" s="1"/>
      <c r="Z140" s="1"/>
      <c r="AA140" s="1"/>
      <c r="AB140" s="1"/>
      <c r="AC140" s="1"/>
      <c r="AD140" s="102"/>
      <c r="AE140" s="3">
        <f>+$Q$74</f>
        <v>2.9499999999999998E-2</v>
      </c>
      <c r="AF140" s="1"/>
      <c r="AG140" s="1"/>
      <c r="AH140" s="1"/>
      <c r="AI140" s="1"/>
      <c r="AJ140" s="1"/>
      <c r="AK140" s="102"/>
      <c r="AL140" s="3">
        <f>+$Q$74</f>
        <v>2.9499999999999998E-2</v>
      </c>
      <c r="AM140" s="1"/>
      <c r="AN140" s="1"/>
      <c r="AO140" s="1"/>
      <c r="AP140" s="1"/>
      <c r="AQ140" s="1"/>
      <c r="AS140" s="3">
        <f>+$Q$74</f>
        <v>2.9499999999999998E-2</v>
      </c>
      <c r="AT140" s="1"/>
      <c r="AU140" s="1"/>
      <c r="AV140" s="1"/>
      <c r="AW140" s="1"/>
      <c r="AX140" s="1"/>
    </row>
    <row r="142" spans="1:50" s="138" customFormat="1" ht="18" x14ac:dyDescent="0.25">
      <c r="A142" s="1"/>
      <c r="B142" s="433" t="s">
        <v>34</v>
      </c>
      <c r="C142" s="433"/>
      <c r="D142" s="433"/>
      <c r="E142" s="433"/>
      <c r="F142" s="433"/>
      <c r="G142" s="433"/>
      <c r="H142" s="433"/>
      <c r="I142" s="433"/>
      <c r="J142" s="433"/>
      <c r="K142" s="433"/>
      <c r="L142" s="433"/>
      <c r="M142" s="433"/>
      <c r="N142" s="433"/>
      <c r="O142" s="433"/>
    </row>
    <row r="143" spans="1:50" s="138" customFormat="1" ht="18" x14ac:dyDescent="0.25">
      <c r="A143" s="1"/>
      <c r="B143" s="433" t="s">
        <v>33</v>
      </c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3"/>
      <c r="N143" s="433"/>
      <c r="O143" s="433"/>
    </row>
    <row r="144" spans="1:50" s="138" customForma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50" s="138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T145" s="138">
        <v>2</v>
      </c>
    </row>
    <row r="146" spans="1:50" s="138" customFormat="1" ht="15.75" x14ac:dyDescent="0.25">
      <c r="A146" s="1"/>
      <c r="B146" s="64" t="s">
        <v>32</v>
      </c>
      <c r="C146" s="1"/>
      <c r="D146" s="434" t="s">
        <v>54</v>
      </c>
      <c r="E146" s="434"/>
      <c r="F146" s="434"/>
      <c r="G146" s="434"/>
      <c r="H146" s="434"/>
      <c r="I146" s="434"/>
      <c r="J146" s="434"/>
      <c r="K146" s="434"/>
      <c r="L146" s="434"/>
      <c r="M146" s="434"/>
      <c r="N146" s="434"/>
      <c r="O146" s="434"/>
    </row>
    <row r="147" spans="1:50" s="138" customFormat="1" ht="15.75" x14ac:dyDescent="0.25">
      <c r="A147" s="1"/>
      <c r="B147" s="62"/>
      <c r="C147" s="1"/>
      <c r="D147" s="61"/>
      <c r="E147" s="61"/>
      <c r="F147" s="61"/>
      <c r="G147" s="130"/>
      <c r="H147" s="130"/>
      <c r="I147" s="130"/>
      <c r="J147" s="130"/>
      <c r="K147" s="130"/>
      <c r="L147" s="130"/>
      <c r="M147" s="130"/>
      <c r="N147" s="130"/>
      <c r="O147" s="130"/>
      <c r="P147" s="126"/>
      <c r="Q147" s="126"/>
      <c r="R147" s="126"/>
      <c r="S147" s="130"/>
      <c r="T147" s="126"/>
      <c r="U147" s="126"/>
      <c r="V147" s="126"/>
      <c r="W147" s="126"/>
      <c r="X147" s="126"/>
      <c r="Y147" s="126"/>
      <c r="Z147" s="130"/>
      <c r="AA147" s="126"/>
      <c r="AB147" s="126"/>
      <c r="AC147" s="126"/>
      <c r="AD147" s="126"/>
      <c r="AE147" s="126"/>
      <c r="AF147" s="126"/>
      <c r="AG147" s="130"/>
      <c r="AH147" s="126"/>
      <c r="AI147" s="126"/>
      <c r="AJ147" s="126"/>
      <c r="AK147" s="126"/>
      <c r="AL147" s="126"/>
      <c r="AM147" s="126"/>
      <c r="AN147" s="130"/>
      <c r="AO147" s="126"/>
      <c r="AP147" s="126"/>
      <c r="AQ147" s="126"/>
      <c r="AR147" s="126"/>
      <c r="AS147" s="126"/>
      <c r="AT147" s="126"/>
      <c r="AU147" s="130"/>
      <c r="AV147" s="126"/>
      <c r="AW147" s="126"/>
      <c r="AX147" s="126"/>
    </row>
    <row r="148" spans="1:50" s="138" customFormat="1" ht="15.75" x14ac:dyDescent="0.25">
      <c r="A148" s="1"/>
      <c r="B148" s="64" t="s">
        <v>31</v>
      </c>
      <c r="C148" s="1"/>
      <c r="D148" s="63" t="s">
        <v>30</v>
      </c>
      <c r="E148" s="61"/>
      <c r="F148" s="61"/>
      <c r="G148" s="130"/>
      <c r="H148" s="131"/>
      <c r="I148" s="130"/>
      <c r="J148" s="126"/>
      <c r="K148" s="130"/>
      <c r="L148" s="131"/>
      <c r="M148" s="130"/>
      <c r="N148" s="132"/>
      <c r="O148" s="133"/>
      <c r="P148" s="126"/>
      <c r="Q148" s="127"/>
      <c r="R148" s="126"/>
      <c r="S148" s="131"/>
      <c r="T148" s="126"/>
      <c r="U148" s="132"/>
      <c r="V148" s="133"/>
      <c r="W148" s="126"/>
      <c r="X148" s="127"/>
      <c r="Y148" s="126"/>
      <c r="Z148" s="131"/>
      <c r="AA148" s="126"/>
      <c r="AB148" s="132"/>
      <c r="AC148" s="133"/>
      <c r="AD148" s="126"/>
      <c r="AE148" s="127"/>
      <c r="AF148" s="126"/>
      <c r="AG148" s="131"/>
      <c r="AH148" s="126"/>
      <c r="AI148" s="132"/>
      <c r="AJ148" s="133"/>
      <c r="AK148" s="126"/>
      <c r="AL148" s="127"/>
      <c r="AM148" s="126"/>
      <c r="AN148" s="131"/>
      <c r="AO148" s="126"/>
      <c r="AP148" s="132"/>
      <c r="AQ148" s="133"/>
      <c r="AR148" s="126"/>
      <c r="AS148" s="127"/>
      <c r="AT148" s="126"/>
      <c r="AU148" s="131"/>
      <c r="AV148" s="126"/>
      <c r="AW148" s="132"/>
      <c r="AX148" s="133"/>
    </row>
    <row r="149" spans="1:50" s="138" customFormat="1" ht="15.75" x14ac:dyDescent="0.25">
      <c r="A149" s="1"/>
      <c r="B149" s="62"/>
      <c r="C149" s="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</row>
    <row r="150" spans="1:50" s="138" customFormat="1" x14ac:dyDescent="0.25">
      <c r="A150" s="1"/>
      <c r="B150" s="2"/>
      <c r="C150" s="1"/>
      <c r="D150" s="4" t="s">
        <v>29</v>
      </c>
      <c r="E150" s="4"/>
      <c r="F150" s="60">
        <v>650</v>
      </c>
      <c r="G150" s="4" t="s">
        <v>28</v>
      </c>
      <c r="H150" s="1"/>
      <c r="I150" s="1"/>
      <c r="J150" s="1"/>
      <c r="K150" s="1"/>
      <c r="L150" s="1"/>
      <c r="M150" s="1"/>
      <c r="N150" s="1"/>
      <c r="O150" s="1"/>
    </row>
    <row r="151" spans="1:50" s="138" customForma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5"/>
      <c r="M151" s="1"/>
      <c r="N151" s="1"/>
      <c r="O151" s="1"/>
    </row>
    <row r="152" spans="1:50" s="138" customFormat="1" x14ac:dyDescent="0.25">
      <c r="A152" s="1"/>
      <c r="B152" s="2"/>
      <c r="C152" s="1"/>
      <c r="D152" s="59"/>
      <c r="E152" s="59"/>
      <c r="F152" s="428" t="s">
        <v>92</v>
      </c>
      <c r="G152" s="435"/>
      <c r="H152" s="429"/>
      <c r="I152" s="1"/>
      <c r="J152" s="430" t="s">
        <v>114</v>
      </c>
      <c r="K152" s="431"/>
      <c r="L152" s="432"/>
      <c r="M152" s="1"/>
      <c r="N152" s="428" t="s">
        <v>27</v>
      </c>
      <c r="O152" s="429"/>
      <c r="Q152" s="430" t="s">
        <v>91</v>
      </c>
      <c r="R152" s="431"/>
      <c r="S152" s="432"/>
      <c r="T152" s="1"/>
      <c r="U152" s="428" t="s">
        <v>27</v>
      </c>
      <c r="V152" s="429"/>
      <c r="W152" s="102"/>
      <c r="X152" s="430" t="s">
        <v>93</v>
      </c>
      <c r="Y152" s="431"/>
      <c r="Z152" s="432"/>
      <c r="AA152" s="1"/>
      <c r="AB152" s="428" t="s">
        <v>27</v>
      </c>
      <c r="AC152" s="429"/>
      <c r="AD152" s="102"/>
      <c r="AE152" s="430" t="s">
        <v>94</v>
      </c>
      <c r="AF152" s="431"/>
      <c r="AG152" s="432"/>
      <c r="AH152" s="1"/>
      <c r="AI152" s="428" t="s">
        <v>27</v>
      </c>
      <c r="AJ152" s="429"/>
      <c r="AK152" s="102"/>
      <c r="AL152" s="430" t="s">
        <v>95</v>
      </c>
      <c r="AM152" s="431"/>
      <c r="AN152" s="432"/>
      <c r="AO152" s="1"/>
      <c r="AP152" s="428" t="s">
        <v>27</v>
      </c>
      <c r="AQ152" s="429"/>
      <c r="AS152" s="430" t="s">
        <v>96</v>
      </c>
      <c r="AT152" s="431"/>
      <c r="AU152" s="432"/>
      <c r="AV152" s="1"/>
      <c r="AW152" s="428" t="s">
        <v>27</v>
      </c>
      <c r="AX152" s="429"/>
    </row>
    <row r="153" spans="1:50" s="138" customFormat="1" ht="15" customHeight="1" x14ac:dyDescent="0.25">
      <c r="A153" s="1"/>
      <c r="B153" s="2"/>
      <c r="C153" s="1"/>
      <c r="D153" s="426" t="s">
        <v>26</v>
      </c>
      <c r="E153" s="58"/>
      <c r="F153" s="148" t="s">
        <v>25</v>
      </c>
      <c r="G153" s="148" t="s">
        <v>24</v>
      </c>
      <c r="H153" s="149" t="s">
        <v>23</v>
      </c>
      <c r="I153" s="32"/>
      <c r="J153" s="150" t="s">
        <v>25</v>
      </c>
      <c r="K153" s="151" t="s">
        <v>24</v>
      </c>
      <c r="L153" s="152" t="s">
        <v>23</v>
      </c>
      <c r="M153" s="32"/>
      <c r="N153" s="423" t="s">
        <v>22</v>
      </c>
      <c r="O153" s="421" t="s">
        <v>21</v>
      </c>
      <c r="P153" s="153"/>
      <c r="Q153" s="150" t="s">
        <v>25</v>
      </c>
      <c r="R153" s="151" t="s">
        <v>24</v>
      </c>
      <c r="S153" s="152" t="s">
        <v>23</v>
      </c>
      <c r="T153" s="32"/>
      <c r="U153" s="423" t="s">
        <v>22</v>
      </c>
      <c r="V153" s="421" t="s">
        <v>21</v>
      </c>
      <c r="W153" s="154"/>
      <c r="X153" s="150" t="s">
        <v>25</v>
      </c>
      <c r="Y153" s="151" t="s">
        <v>24</v>
      </c>
      <c r="Z153" s="152" t="s">
        <v>23</v>
      </c>
      <c r="AA153" s="32"/>
      <c r="AB153" s="423" t="s">
        <v>22</v>
      </c>
      <c r="AC153" s="421" t="s">
        <v>21</v>
      </c>
      <c r="AD153" s="154"/>
      <c r="AE153" s="150" t="s">
        <v>25</v>
      </c>
      <c r="AF153" s="151" t="s">
        <v>24</v>
      </c>
      <c r="AG153" s="152" t="s">
        <v>23</v>
      </c>
      <c r="AH153" s="32"/>
      <c r="AI153" s="423" t="s">
        <v>22</v>
      </c>
      <c r="AJ153" s="421" t="s">
        <v>21</v>
      </c>
      <c r="AK153" s="154"/>
      <c r="AL153" s="150" t="s">
        <v>25</v>
      </c>
      <c r="AM153" s="151" t="s">
        <v>24</v>
      </c>
      <c r="AN153" s="152" t="s">
        <v>23</v>
      </c>
      <c r="AO153" s="32"/>
      <c r="AP153" s="423" t="s">
        <v>22</v>
      </c>
      <c r="AQ153" s="421" t="s">
        <v>21</v>
      </c>
      <c r="AR153" s="153"/>
      <c r="AS153" s="150" t="s">
        <v>25</v>
      </c>
      <c r="AT153" s="151" t="s">
        <v>24</v>
      </c>
      <c r="AU153" s="152" t="s">
        <v>23</v>
      </c>
      <c r="AV153" s="32"/>
      <c r="AW153" s="423" t="s">
        <v>22</v>
      </c>
      <c r="AX153" s="421" t="s">
        <v>21</v>
      </c>
    </row>
    <row r="154" spans="1:50" s="138" customFormat="1" x14ac:dyDescent="0.25">
      <c r="A154" s="1"/>
      <c r="B154" s="2"/>
      <c r="C154" s="1"/>
      <c r="D154" s="427"/>
      <c r="E154" s="58"/>
      <c r="F154" s="155" t="s">
        <v>20</v>
      </c>
      <c r="G154" s="155"/>
      <c r="H154" s="156" t="s">
        <v>20</v>
      </c>
      <c r="I154" s="32"/>
      <c r="J154" s="157" t="s">
        <v>20</v>
      </c>
      <c r="K154" s="158"/>
      <c r="L154" s="158" t="s">
        <v>20</v>
      </c>
      <c r="M154" s="32"/>
      <c r="N154" s="424"/>
      <c r="O154" s="422"/>
      <c r="P154" s="153"/>
      <c r="Q154" s="157" t="s">
        <v>20</v>
      </c>
      <c r="R154" s="158"/>
      <c r="S154" s="158" t="s">
        <v>20</v>
      </c>
      <c r="T154" s="32"/>
      <c r="U154" s="424"/>
      <c r="V154" s="422"/>
      <c r="W154" s="154"/>
      <c r="X154" s="157" t="s">
        <v>20</v>
      </c>
      <c r="Y154" s="158"/>
      <c r="Z154" s="158" t="s">
        <v>20</v>
      </c>
      <c r="AA154" s="32"/>
      <c r="AB154" s="424"/>
      <c r="AC154" s="422"/>
      <c r="AD154" s="154"/>
      <c r="AE154" s="157" t="s">
        <v>20</v>
      </c>
      <c r="AF154" s="158"/>
      <c r="AG154" s="158" t="s">
        <v>20</v>
      </c>
      <c r="AH154" s="32"/>
      <c r="AI154" s="424"/>
      <c r="AJ154" s="422"/>
      <c r="AK154" s="154"/>
      <c r="AL154" s="157" t="s">
        <v>20</v>
      </c>
      <c r="AM154" s="158"/>
      <c r="AN154" s="158" t="s">
        <v>20</v>
      </c>
      <c r="AO154" s="32"/>
      <c r="AP154" s="424"/>
      <c r="AQ154" s="422"/>
      <c r="AR154" s="153"/>
      <c r="AS154" s="157" t="s">
        <v>20</v>
      </c>
      <c r="AT154" s="158"/>
      <c r="AU154" s="158" t="s">
        <v>20</v>
      </c>
      <c r="AV154" s="32"/>
      <c r="AW154" s="424"/>
      <c r="AX154" s="422"/>
    </row>
    <row r="155" spans="1:50" s="138" customFormat="1" x14ac:dyDescent="0.25">
      <c r="A155" s="1"/>
      <c r="B155" s="32" t="s">
        <v>57</v>
      </c>
      <c r="C155" s="32"/>
      <c r="D155" s="44" t="s">
        <v>41</v>
      </c>
      <c r="E155" s="43"/>
      <c r="F155" s="75">
        <v>32.630000000000003</v>
      </c>
      <c r="G155" s="159">
        <v>1</v>
      </c>
      <c r="H155" s="160">
        <f t="shared" ref="H155" si="261">G155*F155</f>
        <v>32.630000000000003</v>
      </c>
      <c r="I155" s="32"/>
      <c r="J155" s="115">
        <v>37.46</v>
      </c>
      <c r="K155" s="161">
        <v>1</v>
      </c>
      <c r="L155" s="162">
        <f t="shared" ref="L155" si="262">K155*J155</f>
        <v>37.46</v>
      </c>
      <c r="M155" s="32"/>
      <c r="N155" s="163">
        <f t="shared" ref="N155" si="263">L155-H155</f>
        <v>4.8299999999999983</v>
      </c>
      <c r="O155" s="164">
        <f>IF(OR(H155=0,L155=0),"",(N155/H155))</f>
        <v>0.1480232914495862</v>
      </c>
      <c r="P155" s="153"/>
      <c r="Q155" s="115">
        <v>42.14</v>
      </c>
      <c r="R155" s="161">
        <v>1</v>
      </c>
      <c r="S155" s="162">
        <f t="shared" ref="S155:S168" si="264">R155*Q155</f>
        <v>42.14</v>
      </c>
      <c r="T155" s="32"/>
      <c r="U155" s="163">
        <f>S155-L155</f>
        <v>4.68</v>
      </c>
      <c r="V155" s="164">
        <f>IF(OR(L155=0,S155=0),"",(U155/L155))</f>
        <v>0.12493326214628936</v>
      </c>
      <c r="W155" s="154"/>
      <c r="X155" s="115">
        <v>43.51</v>
      </c>
      <c r="Y155" s="161">
        <v>1</v>
      </c>
      <c r="Z155" s="162">
        <f t="shared" ref="Z155:Z168" si="265">Y155*X155</f>
        <v>43.51</v>
      </c>
      <c r="AA155" s="32"/>
      <c r="AB155" s="163">
        <f>Z155-S155</f>
        <v>1.3699999999999974</v>
      </c>
      <c r="AC155" s="164">
        <f>IF(OR(S155=0,Z155=0),"",(AB155/S155))</f>
        <v>3.2510678690080619E-2</v>
      </c>
      <c r="AD155" s="154"/>
      <c r="AE155" s="115">
        <v>44.58</v>
      </c>
      <c r="AF155" s="161">
        <v>1</v>
      </c>
      <c r="AG155" s="162">
        <f t="shared" ref="AG155:AG168" si="266">AF155*AE155</f>
        <v>44.58</v>
      </c>
      <c r="AH155" s="32"/>
      <c r="AI155" s="163">
        <f>AG155-Z155</f>
        <v>1.0700000000000003</v>
      </c>
      <c r="AJ155" s="164">
        <f>IF(OR(Z155=0,AG155=0),"",(AI155/Z155))</f>
        <v>2.4592047805102282E-2</v>
      </c>
      <c r="AK155" s="154"/>
      <c r="AL155" s="115">
        <v>46.47</v>
      </c>
      <c r="AM155" s="161">
        <v>1</v>
      </c>
      <c r="AN155" s="162">
        <f t="shared" ref="AN155:AN168" si="267">AM155*AL155</f>
        <v>46.47</v>
      </c>
      <c r="AO155" s="32"/>
      <c r="AP155" s="163">
        <f>AN155-AG155</f>
        <v>1.8900000000000006</v>
      </c>
      <c r="AQ155" s="164">
        <f>IF(OR(AG155=0,AN155=0),"",(AP155/AG155))</f>
        <v>4.2395693135935414E-2</v>
      </c>
      <c r="AR155" s="153"/>
      <c r="AS155" s="115">
        <v>48.3</v>
      </c>
      <c r="AT155" s="161">
        <v>1</v>
      </c>
      <c r="AU155" s="162">
        <f t="shared" ref="AU155:AU168" si="268">AT155*AS155</f>
        <v>48.3</v>
      </c>
      <c r="AV155" s="32"/>
      <c r="AW155" s="163">
        <f>AU155-AN155</f>
        <v>1.8299999999999983</v>
      </c>
      <c r="AX155" s="164">
        <f>IF(OR(AN155=0,AU155=0),"",(AW155/AN155))</f>
        <v>3.9380245319560969E-2</v>
      </c>
    </row>
    <row r="156" spans="1:50" s="138" customFormat="1" ht="30" x14ac:dyDescent="0.25">
      <c r="A156" s="1"/>
      <c r="B156" s="141" t="s">
        <v>103</v>
      </c>
      <c r="C156" s="43"/>
      <c r="D156" s="44" t="s">
        <v>41</v>
      </c>
      <c r="E156" s="43"/>
      <c r="F156" s="135"/>
      <c r="G156" s="165"/>
      <c r="H156" s="166"/>
      <c r="I156" s="43"/>
      <c r="J156" s="136"/>
      <c r="K156" s="167"/>
      <c r="L156" s="168"/>
      <c r="M156" s="43"/>
      <c r="N156" s="163"/>
      <c r="O156" s="164"/>
      <c r="P156" s="169"/>
      <c r="Q156" s="134">
        <v>0.09</v>
      </c>
      <c r="R156" s="170">
        <v>1</v>
      </c>
      <c r="S156" s="168">
        <f t="shared" si="264"/>
        <v>0.09</v>
      </c>
      <c r="T156" s="43"/>
      <c r="U156" s="163">
        <f t="shared" ref="U156:U177" si="269">S156-L156</f>
        <v>0.09</v>
      </c>
      <c r="V156" s="164" t="str">
        <f t="shared" ref="V156:V177" si="270">IF(OR(L156=0,S156=0),"",(U156/L156))</f>
        <v/>
      </c>
      <c r="W156" s="154"/>
      <c r="X156" s="134">
        <v>0.09</v>
      </c>
      <c r="Y156" s="170">
        <v>1</v>
      </c>
      <c r="Z156" s="168">
        <f t="shared" si="265"/>
        <v>0.09</v>
      </c>
      <c r="AA156" s="43"/>
      <c r="AB156" s="163">
        <f t="shared" ref="AB156:AB177" si="271">Z156-S156</f>
        <v>0</v>
      </c>
      <c r="AC156" s="164">
        <f t="shared" ref="AC156:AC177" si="272">IF(OR(S156=0,Z156=0),"",(AB156/S156))</f>
        <v>0</v>
      </c>
      <c r="AD156" s="154"/>
      <c r="AE156" s="134">
        <v>0.09</v>
      </c>
      <c r="AF156" s="170">
        <v>1</v>
      </c>
      <c r="AG156" s="168">
        <f t="shared" si="266"/>
        <v>0.09</v>
      </c>
      <c r="AH156" s="43"/>
      <c r="AI156" s="163">
        <f t="shared" ref="AI156:AI177" si="273">AG156-Z156</f>
        <v>0</v>
      </c>
      <c r="AJ156" s="164">
        <f t="shared" ref="AJ156:AJ177" si="274">IF(OR(Z156=0,AG156=0),"",(AI156/Z156))</f>
        <v>0</v>
      </c>
      <c r="AK156" s="154"/>
      <c r="AL156" s="134">
        <v>0.09</v>
      </c>
      <c r="AM156" s="170">
        <v>1</v>
      </c>
      <c r="AN156" s="168">
        <f t="shared" si="267"/>
        <v>0.09</v>
      </c>
      <c r="AO156" s="43"/>
      <c r="AP156" s="163">
        <f t="shared" ref="AP156:AP177" si="275">AN156-AG156</f>
        <v>0</v>
      </c>
      <c r="AQ156" s="164">
        <f t="shared" ref="AQ156:AQ177" si="276">IF(OR(AG156=0,AN156=0),"",(AP156/AG156))</f>
        <v>0</v>
      </c>
      <c r="AR156" s="169"/>
      <c r="AS156" s="134">
        <v>0.09</v>
      </c>
      <c r="AT156" s="170">
        <v>1</v>
      </c>
      <c r="AU156" s="168">
        <f t="shared" si="268"/>
        <v>0.09</v>
      </c>
      <c r="AV156" s="43"/>
      <c r="AW156" s="163">
        <f t="shared" ref="AW156:AW177" si="277">AU156-AN156</f>
        <v>0</v>
      </c>
      <c r="AX156" s="164">
        <f t="shared" ref="AX156:AX177" si="278">IF(OR(AN156=0,AU156=0),"",(AW156/AN156))</f>
        <v>0</v>
      </c>
    </row>
    <row r="157" spans="1:50" s="138" customFormat="1" ht="14.45" customHeight="1" x14ac:dyDescent="0.25">
      <c r="A157" s="1"/>
      <c r="B157" s="141" t="s">
        <v>112</v>
      </c>
      <c r="C157" s="43"/>
      <c r="D157" s="44" t="s">
        <v>41</v>
      </c>
      <c r="E157" s="43"/>
      <c r="F157" s="135"/>
      <c r="G157" s="165"/>
      <c r="H157" s="166"/>
      <c r="I157" s="43"/>
      <c r="J157" s="136"/>
      <c r="K157" s="167"/>
      <c r="L157" s="168"/>
      <c r="M157" s="43"/>
      <c r="N157" s="163"/>
      <c r="O157" s="164"/>
      <c r="P157" s="169"/>
      <c r="Q157" s="134">
        <v>0.9</v>
      </c>
      <c r="R157" s="170">
        <v>1</v>
      </c>
      <c r="S157" s="168">
        <f t="shared" si="264"/>
        <v>0.9</v>
      </c>
      <c r="T157" s="43"/>
      <c r="U157" s="163">
        <f t="shared" si="269"/>
        <v>0.9</v>
      </c>
      <c r="V157" s="164" t="str">
        <f t="shared" si="270"/>
        <v/>
      </c>
      <c r="W157" s="154"/>
      <c r="X157" s="134">
        <v>0.9</v>
      </c>
      <c r="Y157" s="170">
        <v>1</v>
      </c>
      <c r="Z157" s="168">
        <f t="shared" si="265"/>
        <v>0.9</v>
      </c>
      <c r="AA157" s="43"/>
      <c r="AB157" s="163">
        <f t="shared" si="271"/>
        <v>0</v>
      </c>
      <c r="AC157" s="164">
        <f t="shared" si="272"/>
        <v>0</v>
      </c>
      <c r="AD157" s="154"/>
      <c r="AE157" s="134">
        <v>0.9</v>
      </c>
      <c r="AF157" s="170">
        <v>1</v>
      </c>
      <c r="AG157" s="168">
        <f t="shared" si="266"/>
        <v>0.9</v>
      </c>
      <c r="AH157" s="43"/>
      <c r="AI157" s="163">
        <f t="shared" si="273"/>
        <v>0</v>
      </c>
      <c r="AJ157" s="164">
        <f t="shared" si="274"/>
        <v>0</v>
      </c>
      <c r="AK157" s="154"/>
      <c r="AL157" s="134">
        <v>0.9</v>
      </c>
      <c r="AM157" s="170">
        <v>1</v>
      </c>
      <c r="AN157" s="168">
        <f t="shared" si="267"/>
        <v>0.9</v>
      </c>
      <c r="AO157" s="43"/>
      <c r="AP157" s="163">
        <f t="shared" si="275"/>
        <v>0</v>
      </c>
      <c r="AQ157" s="164">
        <f t="shared" si="276"/>
        <v>0</v>
      </c>
      <c r="AR157" s="169"/>
      <c r="AS157" s="134">
        <v>0.9</v>
      </c>
      <c r="AT157" s="170">
        <v>1</v>
      </c>
      <c r="AU157" s="168">
        <f t="shared" si="268"/>
        <v>0.9</v>
      </c>
      <c r="AV157" s="43"/>
      <c r="AW157" s="163">
        <f t="shared" si="277"/>
        <v>0</v>
      </c>
      <c r="AX157" s="164">
        <f t="shared" si="278"/>
        <v>0</v>
      </c>
    </row>
    <row r="158" spans="1:50" s="138" customFormat="1" x14ac:dyDescent="0.25">
      <c r="A158" s="1"/>
      <c r="B158" s="141" t="s">
        <v>113</v>
      </c>
      <c r="C158" s="43"/>
      <c r="D158" s="44" t="s">
        <v>41</v>
      </c>
      <c r="E158" s="43"/>
      <c r="F158" s="135"/>
      <c r="G158" s="165"/>
      <c r="H158" s="166"/>
      <c r="I158" s="43"/>
      <c r="J158" s="136"/>
      <c r="K158" s="167"/>
      <c r="L158" s="168"/>
      <c r="M158" s="43"/>
      <c r="N158" s="163"/>
      <c r="O158" s="164"/>
      <c r="P158" s="169"/>
      <c r="Q158" s="134">
        <v>0.28000000000000003</v>
      </c>
      <c r="R158" s="170">
        <v>1</v>
      </c>
      <c r="S158" s="168">
        <f t="shared" si="264"/>
        <v>0.28000000000000003</v>
      </c>
      <c r="T158" s="43"/>
      <c r="U158" s="163">
        <f t="shared" si="269"/>
        <v>0.28000000000000003</v>
      </c>
      <c r="V158" s="164" t="str">
        <f t="shared" si="270"/>
        <v/>
      </c>
      <c r="W158" s="154"/>
      <c r="X158" s="134">
        <v>0.28000000000000003</v>
      </c>
      <c r="Y158" s="170">
        <v>1</v>
      </c>
      <c r="Z158" s="168">
        <f t="shared" si="265"/>
        <v>0.28000000000000003</v>
      </c>
      <c r="AA158" s="43"/>
      <c r="AB158" s="163">
        <f t="shared" si="271"/>
        <v>0</v>
      </c>
      <c r="AC158" s="164">
        <f t="shared" si="272"/>
        <v>0</v>
      </c>
      <c r="AD158" s="154"/>
      <c r="AE158" s="134">
        <v>0.28000000000000003</v>
      </c>
      <c r="AF158" s="170">
        <v>1</v>
      </c>
      <c r="AG158" s="168">
        <f t="shared" si="266"/>
        <v>0.28000000000000003</v>
      </c>
      <c r="AH158" s="43"/>
      <c r="AI158" s="163">
        <f t="shared" si="273"/>
        <v>0</v>
      </c>
      <c r="AJ158" s="164">
        <f t="shared" si="274"/>
        <v>0</v>
      </c>
      <c r="AK158" s="154"/>
      <c r="AL158" s="134">
        <v>0.28000000000000003</v>
      </c>
      <c r="AM158" s="170">
        <v>1</v>
      </c>
      <c r="AN158" s="168">
        <f t="shared" si="267"/>
        <v>0.28000000000000003</v>
      </c>
      <c r="AO158" s="43"/>
      <c r="AP158" s="163">
        <f t="shared" si="275"/>
        <v>0</v>
      </c>
      <c r="AQ158" s="164">
        <f t="shared" si="276"/>
        <v>0</v>
      </c>
      <c r="AR158" s="169"/>
      <c r="AS158" s="134">
        <v>0.28000000000000003</v>
      </c>
      <c r="AT158" s="170">
        <v>1</v>
      </c>
      <c r="AU158" s="168">
        <f t="shared" si="268"/>
        <v>0.28000000000000003</v>
      </c>
      <c r="AV158" s="43"/>
      <c r="AW158" s="163">
        <f t="shared" si="277"/>
        <v>0</v>
      </c>
      <c r="AX158" s="164">
        <f t="shared" si="278"/>
        <v>0</v>
      </c>
    </row>
    <row r="159" spans="1:50" s="138" customFormat="1" x14ac:dyDescent="0.25">
      <c r="A159" s="1"/>
      <c r="B159" s="141" t="s">
        <v>104</v>
      </c>
      <c r="C159" s="43"/>
      <c r="D159" s="44" t="s">
        <v>41</v>
      </c>
      <c r="E159" s="43"/>
      <c r="F159" s="135"/>
      <c r="G159" s="165"/>
      <c r="H159" s="166"/>
      <c r="I159" s="43"/>
      <c r="J159" s="136"/>
      <c r="K159" s="167"/>
      <c r="L159" s="168"/>
      <c r="M159" s="43"/>
      <c r="N159" s="163"/>
      <c r="O159" s="164"/>
      <c r="P159" s="169"/>
      <c r="Q159" s="134">
        <v>-0.02</v>
      </c>
      <c r="R159" s="170">
        <v>1</v>
      </c>
      <c r="S159" s="168">
        <f t="shared" si="264"/>
        <v>-0.02</v>
      </c>
      <c r="T159" s="43"/>
      <c r="U159" s="163">
        <f t="shared" si="269"/>
        <v>-0.02</v>
      </c>
      <c r="V159" s="164" t="str">
        <f t="shared" si="270"/>
        <v/>
      </c>
      <c r="W159" s="154"/>
      <c r="X159" s="134">
        <v>-0.02</v>
      </c>
      <c r="Y159" s="170">
        <v>1</v>
      </c>
      <c r="Z159" s="168">
        <f t="shared" si="265"/>
        <v>-0.02</v>
      </c>
      <c r="AA159" s="43"/>
      <c r="AB159" s="163">
        <f t="shared" si="271"/>
        <v>0</v>
      </c>
      <c r="AC159" s="164">
        <f t="shared" si="272"/>
        <v>0</v>
      </c>
      <c r="AD159" s="154"/>
      <c r="AE159" s="134">
        <v>-0.02</v>
      </c>
      <c r="AF159" s="170">
        <v>1</v>
      </c>
      <c r="AG159" s="168">
        <f t="shared" si="266"/>
        <v>-0.02</v>
      </c>
      <c r="AH159" s="43"/>
      <c r="AI159" s="163">
        <f t="shared" si="273"/>
        <v>0</v>
      </c>
      <c r="AJ159" s="164">
        <f t="shared" si="274"/>
        <v>0</v>
      </c>
      <c r="AK159" s="154"/>
      <c r="AL159" s="134">
        <v>-0.02</v>
      </c>
      <c r="AM159" s="170">
        <v>1</v>
      </c>
      <c r="AN159" s="168">
        <f t="shared" si="267"/>
        <v>-0.02</v>
      </c>
      <c r="AO159" s="43"/>
      <c r="AP159" s="163">
        <f t="shared" si="275"/>
        <v>0</v>
      </c>
      <c r="AQ159" s="164">
        <f t="shared" si="276"/>
        <v>0</v>
      </c>
      <c r="AR159" s="169"/>
      <c r="AS159" s="134">
        <v>-0.02</v>
      </c>
      <c r="AT159" s="170">
        <v>1</v>
      </c>
      <c r="AU159" s="168">
        <f t="shared" si="268"/>
        <v>-0.02</v>
      </c>
      <c r="AV159" s="43"/>
      <c r="AW159" s="163">
        <f t="shared" si="277"/>
        <v>0</v>
      </c>
      <c r="AX159" s="164">
        <f t="shared" si="278"/>
        <v>0</v>
      </c>
    </row>
    <row r="160" spans="1:50" s="138" customFormat="1" ht="30" x14ac:dyDescent="0.25">
      <c r="A160" s="1"/>
      <c r="B160" s="141" t="s">
        <v>105</v>
      </c>
      <c r="C160" s="43"/>
      <c r="D160" s="44" t="s">
        <v>41</v>
      </c>
      <c r="E160" s="43"/>
      <c r="F160" s="135"/>
      <c r="G160" s="165"/>
      <c r="H160" s="166"/>
      <c r="I160" s="43"/>
      <c r="J160" s="136"/>
      <c r="K160" s="167"/>
      <c r="L160" s="168"/>
      <c r="M160" s="43"/>
      <c r="N160" s="163"/>
      <c r="O160" s="164"/>
      <c r="P160" s="169"/>
      <c r="Q160" s="134">
        <v>-0.75</v>
      </c>
      <c r="R160" s="161">
        <v>1</v>
      </c>
      <c r="S160" s="168">
        <f t="shared" si="264"/>
        <v>-0.75</v>
      </c>
      <c r="T160" s="43"/>
      <c r="U160" s="163">
        <f t="shared" si="269"/>
        <v>-0.75</v>
      </c>
      <c r="V160" s="164" t="str">
        <f t="shared" si="270"/>
        <v/>
      </c>
      <c r="W160" s="154"/>
      <c r="X160" s="134">
        <v>-0.75</v>
      </c>
      <c r="Y160" s="161">
        <v>1</v>
      </c>
      <c r="Z160" s="168">
        <f t="shared" si="265"/>
        <v>-0.75</v>
      </c>
      <c r="AA160" s="43"/>
      <c r="AB160" s="163">
        <f t="shared" si="271"/>
        <v>0</v>
      </c>
      <c r="AC160" s="164">
        <f t="shared" si="272"/>
        <v>0</v>
      </c>
      <c r="AD160" s="154"/>
      <c r="AE160" s="134">
        <v>-0.75</v>
      </c>
      <c r="AF160" s="161">
        <v>1</v>
      </c>
      <c r="AG160" s="168">
        <f t="shared" si="266"/>
        <v>-0.75</v>
      </c>
      <c r="AH160" s="43"/>
      <c r="AI160" s="163">
        <f t="shared" si="273"/>
        <v>0</v>
      </c>
      <c r="AJ160" s="164">
        <f t="shared" si="274"/>
        <v>0</v>
      </c>
      <c r="AK160" s="154"/>
      <c r="AL160" s="134">
        <v>-0.75</v>
      </c>
      <c r="AM160" s="161">
        <v>1</v>
      </c>
      <c r="AN160" s="168">
        <f t="shared" si="267"/>
        <v>-0.75</v>
      </c>
      <c r="AO160" s="43"/>
      <c r="AP160" s="163">
        <f t="shared" si="275"/>
        <v>0</v>
      </c>
      <c r="AQ160" s="164">
        <f t="shared" si="276"/>
        <v>0</v>
      </c>
      <c r="AR160" s="169"/>
      <c r="AS160" s="134">
        <v>-0.75</v>
      </c>
      <c r="AT160" s="161">
        <v>1</v>
      </c>
      <c r="AU160" s="168">
        <f t="shared" si="268"/>
        <v>-0.75</v>
      </c>
      <c r="AV160" s="43"/>
      <c r="AW160" s="163">
        <f t="shared" si="277"/>
        <v>0</v>
      </c>
      <c r="AX160" s="164">
        <f t="shared" si="278"/>
        <v>0</v>
      </c>
    </row>
    <row r="161" spans="1:50" s="138" customFormat="1" ht="30" x14ac:dyDescent="0.25">
      <c r="A161" s="1"/>
      <c r="B161" s="141" t="s">
        <v>115</v>
      </c>
      <c r="C161" s="43"/>
      <c r="D161" s="44" t="s">
        <v>41</v>
      </c>
      <c r="E161" s="43"/>
      <c r="F161" s="135"/>
      <c r="G161" s="165"/>
      <c r="H161" s="166"/>
      <c r="I161" s="43"/>
      <c r="J161" s="136"/>
      <c r="K161" s="167"/>
      <c r="L161" s="168"/>
      <c r="M161" s="43"/>
      <c r="N161" s="163"/>
      <c r="O161" s="164"/>
      <c r="P161" s="169"/>
      <c r="Q161" s="134">
        <v>-0.12</v>
      </c>
      <c r="R161" s="161">
        <v>1</v>
      </c>
      <c r="S161" s="168">
        <f t="shared" si="264"/>
        <v>-0.12</v>
      </c>
      <c r="T161" s="43"/>
      <c r="U161" s="163">
        <f t="shared" si="269"/>
        <v>-0.12</v>
      </c>
      <c r="V161" s="164" t="str">
        <f t="shared" si="270"/>
        <v/>
      </c>
      <c r="W161" s="154"/>
      <c r="X161" s="134">
        <v>-0.12</v>
      </c>
      <c r="Y161" s="161">
        <v>1</v>
      </c>
      <c r="Z161" s="168">
        <f t="shared" si="265"/>
        <v>-0.12</v>
      </c>
      <c r="AA161" s="43"/>
      <c r="AB161" s="163">
        <f t="shared" si="271"/>
        <v>0</v>
      </c>
      <c r="AC161" s="164">
        <f t="shared" si="272"/>
        <v>0</v>
      </c>
      <c r="AD161" s="154"/>
      <c r="AE161" s="134">
        <v>-0.12</v>
      </c>
      <c r="AF161" s="161">
        <v>1</v>
      </c>
      <c r="AG161" s="168">
        <f t="shared" si="266"/>
        <v>-0.12</v>
      </c>
      <c r="AH161" s="43"/>
      <c r="AI161" s="163">
        <f t="shared" si="273"/>
        <v>0</v>
      </c>
      <c r="AJ161" s="164">
        <f t="shared" si="274"/>
        <v>0</v>
      </c>
      <c r="AK161" s="154"/>
      <c r="AL161" s="134">
        <v>-0.12</v>
      </c>
      <c r="AM161" s="161">
        <v>1</v>
      </c>
      <c r="AN161" s="168">
        <f t="shared" si="267"/>
        <v>-0.12</v>
      </c>
      <c r="AO161" s="43"/>
      <c r="AP161" s="163">
        <f t="shared" si="275"/>
        <v>0</v>
      </c>
      <c r="AQ161" s="164">
        <f t="shared" si="276"/>
        <v>0</v>
      </c>
      <c r="AR161" s="169"/>
      <c r="AS161" s="134">
        <v>-0.12</v>
      </c>
      <c r="AT161" s="161">
        <v>1</v>
      </c>
      <c r="AU161" s="168">
        <f t="shared" si="268"/>
        <v>-0.12</v>
      </c>
      <c r="AV161" s="43"/>
      <c r="AW161" s="163">
        <f t="shared" si="277"/>
        <v>0</v>
      </c>
      <c r="AX161" s="164">
        <f t="shared" si="278"/>
        <v>0</v>
      </c>
    </row>
    <row r="162" spans="1:50" s="138" customFormat="1" x14ac:dyDescent="0.25">
      <c r="A162" s="1"/>
      <c r="B162" s="141" t="s">
        <v>106</v>
      </c>
      <c r="C162" s="43"/>
      <c r="D162" s="44" t="s">
        <v>41</v>
      </c>
      <c r="E162" s="43"/>
      <c r="F162" s="135"/>
      <c r="G162" s="165"/>
      <c r="H162" s="166"/>
      <c r="I162" s="43"/>
      <c r="J162" s="136"/>
      <c r="K162" s="167"/>
      <c r="L162" s="168"/>
      <c r="M162" s="43"/>
      <c r="N162" s="163"/>
      <c r="O162" s="164"/>
      <c r="P162" s="169"/>
      <c r="Q162" s="134">
        <v>-0.01</v>
      </c>
      <c r="R162" s="161">
        <v>1</v>
      </c>
      <c r="S162" s="168">
        <f t="shared" si="264"/>
        <v>-0.01</v>
      </c>
      <c r="T162" s="43"/>
      <c r="U162" s="163">
        <f t="shared" si="269"/>
        <v>-0.01</v>
      </c>
      <c r="V162" s="164" t="str">
        <f t="shared" si="270"/>
        <v/>
      </c>
      <c r="W162" s="154"/>
      <c r="X162" s="134">
        <v>-0.01</v>
      </c>
      <c r="Y162" s="161">
        <v>1</v>
      </c>
      <c r="Z162" s="168">
        <f t="shared" si="265"/>
        <v>-0.01</v>
      </c>
      <c r="AA162" s="43"/>
      <c r="AB162" s="163">
        <f t="shared" si="271"/>
        <v>0</v>
      </c>
      <c r="AC162" s="164">
        <f t="shared" si="272"/>
        <v>0</v>
      </c>
      <c r="AD162" s="154"/>
      <c r="AE162" s="134">
        <v>-0.01</v>
      </c>
      <c r="AF162" s="161">
        <v>1</v>
      </c>
      <c r="AG162" s="168">
        <f t="shared" si="266"/>
        <v>-0.01</v>
      </c>
      <c r="AH162" s="43"/>
      <c r="AI162" s="163">
        <f t="shared" si="273"/>
        <v>0</v>
      </c>
      <c r="AJ162" s="164">
        <f t="shared" si="274"/>
        <v>0</v>
      </c>
      <c r="AK162" s="154"/>
      <c r="AL162" s="134">
        <v>-0.01</v>
      </c>
      <c r="AM162" s="161">
        <v>1</v>
      </c>
      <c r="AN162" s="168">
        <f t="shared" si="267"/>
        <v>-0.01</v>
      </c>
      <c r="AO162" s="43"/>
      <c r="AP162" s="163">
        <f t="shared" si="275"/>
        <v>0</v>
      </c>
      <c r="AQ162" s="164">
        <f t="shared" si="276"/>
        <v>0</v>
      </c>
      <c r="AR162" s="169"/>
      <c r="AS162" s="134">
        <v>-0.01</v>
      </c>
      <c r="AT162" s="161">
        <v>1</v>
      </c>
      <c r="AU162" s="168">
        <f t="shared" si="268"/>
        <v>-0.01</v>
      </c>
      <c r="AV162" s="43"/>
      <c r="AW162" s="163">
        <f t="shared" si="277"/>
        <v>0</v>
      </c>
      <c r="AX162" s="164">
        <f t="shared" si="278"/>
        <v>0</v>
      </c>
    </row>
    <row r="163" spans="1:50" s="138" customFormat="1" ht="30" x14ac:dyDescent="0.25">
      <c r="A163" s="1"/>
      <c r="B163" s="141" t="s">
        <v>107</v>
      </c>
      <c r="C163" s="43"/>
      <c r="D163" s="44" t="s">
        <v>41</v>
      </c>
      <c r="E163" s="43"/>
      <c r="F163" s="135"/>
      <c r="G163" s="165"/>
      <c r="H163" s="166"/>
      <c r="I163" s="43"/>
      <c r="J163" s="136"/>
      <c r="K163" s="167"/>
      <c r="L163" s="168"/>
      <c r="M163" s="43"/>
      <c r="N163" s="163"/>
      <c r="O163" s="164"/>
      <c r="P163" s="169"/>
      <c r="Q163" s="134">
        <v>-0.02</v>
      </c>
      <c r="R163" s="170">
        <v>1</v>
      </c>
      <c r="S163" s="168">
        <f t="shared" si="264"/>
        <v>-0.02</v>
      </c>
      <c r="T163" s="43"/>
      <c r="U163" s="163">
        <f t="shared" si="269"/>
        <v>-0.02</v>
      </c>
      <c r="V163" s="164" t="str">
        <f t="shared" si="270"/>
        <v/>
      </c>
      <c r="W163" s="154"/>
      <c r="X163" s="134">
        <v>-0.02</v>
      </c>
      <c r="Y163" s="170">
        <v>1</v>
      </c>
      <c r="Z163" s="168">
        <f t="shared" si="265"/>
        <v>-0.02</v>
      </c>
      <c r="AA163" s="43"/>
      <c r="AB163" s="163">
        <f t="shared" si="271"/>
        <v>0</v>
      </c>
      <c r="AC163" s="164">
        <f t="shared" si="272"/>
        <v>0</v>
      </c>
      <c r="AD163" s="154"/>
      <c r="AE163" s="134">
        <v>-0.02</v>
      </c>
      <c r="AF163" s="170">
        <v>1</v>
      </c>
      <c r="AG163" s="168">
        <f t="shared" si="266"/>
        <v>-0.02</v>
      </c>
      <c r="AH163" s="43"/>
      <c r="AI163" s="163">
        <f t="shared" si="273"/>
        <v>0</v>
      </c>
      <c r="AJ163" s="164">
        <f t="shared" si="274"/>
        <v>0</v>
      </c>
      <c r="AK163" s="154"/>
      <c r="AL163" s="134">
        <v>-0.02</v>
      </c>
      <c r="AM163" s="170">
        <v>1</v>
      </c>
      <c r="AN163" s="168">
        <f t="shared" si="267"/>
        <v>-0.02</v>
      </c>
      <c r="AO163" s="43"/>
      <c r="AP163" s="163">
        <f t="shared" si="275"/>
        <v>0</v>
      </c>
      <c r="AQ163" s="164">
        <f t="shared" si="276"/>
        <v>0</v>
      </c>
      <c r="AR163" s="169"/>
      <c r="AS163" s="134">
        <v>-0.02</v>
      </c>
      <c r="AT163" s="170">
        <v>1</v>
      </c>
      <c r="AU163" s="168">
        <f t="shared" si="268"/>
        <v>-0.02</v>
      </c>
      <c r="AV163" s="43"/>
      <c r="AW163" s="163">
        <f t="shared" si="277"/>
        <v>0</v>
      </c>
      <c r="AX163" s="164">
        <f t="shared" si="278"/>
        <v>0</v>
      </c>
    </row>
    <row r="164" spans="1:50" s="138" customFormat="1" ht="30" x14ac:dyDescent="0.25">
      <c r="A164" s="1"/>
      <c r="B164" s="141" t="s">
        <v>108</v>
      </c>
      <c r="C164" s="43"/>
      <c r="D164" s="44" t="s">
        <v>41</v>
      </c>
      <c r="E164" s="43"/>
      <c r="F164" s="135"/>
      <c r="G164" s="165"/>
      <c r="H164" s="166"/>
      <c r="I164" s="43"/>
      <c r="J164" s="136"/>
      <c r="K164" s="167"/>
      <c r="L164" s="168"/>
      <c r="M164" s="43"/>
      <c r="N164" s="163"/>
      <c r="O164" s="164"/>
      <c r="P164" s="169"/>
      <c r="Q164" s="134">
        <v>-0.63</v>
      </c>
      <c r="R164" s="170">
        <v>1</v>
      </c>
      <c r="S164" s="168">
        <f t="shared" si="264"/>
        <v>-0.63</v>
      </c>
      <c r="T164" s="43"/>
      <c r="U164" s="163">
        <f t="shared" si="269"/>
        <v>-0.63</v>
      </c>
      <c r="V164" s="164" t="str">
        <f t="shared" si="270"/>
        <v/>
      </c>
      <c r="W164" s="154"/>
      <c r="X164" s="134">
        <v>-0.63</v>
      </c>
      <c r="Y164" s="170">
        <v>1</v>
      </c>
      <c r="Z164" s="168">
        <f t="shared" si="265"/>
        <v>-0.63</v>
      </c>
      <c r="AA164" s="43"/>
      <c r="AB164" s="163">
        <f t="shared" si="271"/>
        <v>0</v>
      </c>
      <c r="AC164" s="164">
        <f t="shared" si="272"/>
        <v>0</v>
      </c>
      <c r="AD164" s="154"/>
      <c r="AE164" s="134">
        <v>-0.63</v>
      </c>
      <c r="AF164" s="170">
        <v>1</v>
      </c>
      <c r="AG164" s="168">
        <f t="shared" si="266"/>
        <v>-0.63</v>
      </c>
      <c r="AH164" s="43"/>
      <c r="AI164" s="163">
        <f t="shared" si="273"/>
        <v>0</v>
      </c>
      <c r="AJ164" s="164">
        <f t="shared" si="274"/>
        <v>0</v>
      </c>
      <c r="AK164" s="154"/>
      <c r="AL164" s="134">
        <v>-0.63</v>
      </c>
      <c r="AM164" s="170">
        <v>1</v>
      </c>
      <c r="AN164" s="168">
        <f t="shared" si="267"/>
        <v>-0.63</v>
      </c>
      <c r="AO164" s="43"/>
      <c r="AP164" s="163">
        <f t="shared" si="275"/>
        <v>0</v>
      </c>
      <c r="AQ164" s="164">
        <f t="shared" si="276"/>
        <v>0</v>
      </c>
      <c r="AR164" s="169"/>
      <c r="AS164" s="134">
        <v>-0.63</v>
      </c>
      <c r="AT164" s="170">
        <v>1</v>
      </c>
      <c r="AU164" s="168">
        <f t="shared" si="268"/>
        <v>-0.63</v>
      </c>
      <c r="AV164" s="43"/>
      <c r="AW164" s="163">
        <f t="shared" si="277"/>
        <v>0</v>
      </c>
      <c r="AX164" s="164">
        <f t="shared" si="278"/>
        <v>0</v>
      </c>
    </row>
    <row r="165" spans="1:50" s="138" customFormat="1" x14ac:dyDescent="0.25">
      <c r="A165" s="1"/>
      <c r="B165" s="141" t="s">
        <v>109</v>
      </c>
      <c r="C165" s="43"/>
      <c r="D165" s="44" t="s">
        <v>41</v>
      </c>
      <c r="E165" s="43"/>
      <c r="F165" s="135"/>
      <c r="G165" s="165"/>
      <c r="H165" s="166"/>
      <c r="I165" s="43"/>
      <c r="J165" s="136"/>
      <c r="K165" s="167"/>
      <c r="L165" s="168"/>
      <c r="M165" s="43"/>
      <c r="N165" s="163"/>
      <c r="O165" s="164"/>
      <c r="P165" s="169"/>
      <c r="Q165" s="134">
        <v>-0.02</v>
      </c>
      <c r="R165" s="170">
        <v>1</v>
      </c>
      <c r="S165" s="168">
        <f t="shared" si="264"/>
        <v>-0.02</v>
      </c>
      <c r="T165" s="43"/>
      <c r="U165" s="163">
        <f t="shared" si="269"/>
        <v>-0.02</v>
      </c>
      <c r="V165" s="164" t="str">
        <f t="shared" si="270"/>
        <v/>
      </c>
      <c r="W165" s="154"/>
      <c r="X165" s="134">
        <v>-0.02</v>
      </c>
      <c r="Y165" s="170">
        <v>1</v>
      </c>
      <c r="Z165" s="168">
        <f t="shared" si="265"/>
        <v>-0.02</v>
      </c>
      <c r="AA165" s="43"/>
      <c r="AB165" s="163">
        <f t="shared" si="271"/>
        <v>0</v>
      </c>
      <c r="AC165" s="164">
        <f t="shared" si="272"/>
        <v>0</v>
      </c>
      <c r="AD165" s="154"/>
      <c r="AE165" s="134">
        <v>-0.02</v>
      </c>
      <c r="AF165" s="170">
        <v>1</v>
      </c>
      <c r="AG165" s="168">
        <f t="shared" si="266"/>
        <v>-0.02</v>
      </c>
      <c r="AH165" s="43"/>
      <c r="AI165" s="163">
        <f t="shared" si="273"/>
        <v>0</v>
      </c>
      <c r="AJ165" s="164">
        <f t="shared" si="274"/>
        <v>0</v>
      </c>
      <c r="AK165" s="154"/>
      <c r="AL165" s="134">
        <v>-0.02</v>
      </c>
      <c r="AM165" s="170">
        <v>1</v>
      </c>
      <c r="AN165" s="168">
        <f t="shared" si="267"/>
        <v>-0.02</v>
      </c>
      <c r="AO165" s="43"/>
      <c r="AP165" s="163">
        <f t="shared" si="275"/>
        <v>0</v>
      </c>
      <c r="AQ165" s="164">
        <f t="shared" si="276"/>
        <v>0</v>
      </c>
      <c r="AR165" s="169"/>
      <c r="AS165" s="134">
        <v>-0.02</v>
      </c>
      <c r="AT165" s="170">
        <v>1</v>
      </c>
      <c r="AU165" s="168">
        <f t="shared" si="268"/>
        <v>-0.02</v>
      </c>
      <c r="AV165" s="43"/>
      <c r="AW165" s="163">
        <f t="shared" si="277"/>
        <v>0</v>
      </c>
      <c r="AX165" s="164">
        <f t="shared" si="278"/>
        <v>0</v>
      </c>
    </row>
    <row r="166" spans="1:50" s="138" customFormat="1" x14ac:dyDescent="0.25">
      <c r="A166" s="1"/>
      <c r="B166" s="141" t="s">
        <v>110</v>
      </c>
      <c r="C166" s="43"/>
      <c r="D166" s="44" t="s">
        <v>41</v>
      </c>
      <c r="E166" s="43"/>
      <c r="F166" s="135"/>
      <c r="G166" s="165"/>
      <c r="H166" s="166"/>
      <c r="I166" s="43"/>
      <c r="J166" s="136"/>
      <c r="K166" s="167"/>
      <c r="L166" s="168"/>
      <c r="M166" s="43"/>
      <c r="N166" s="163"/>
      <c r="O166" s="164"/>
      <c r="P166" s="169"/>
      <c r="Q166" s="134">
        <v>-0.45</v>
      </c>
      <c r="R166" s="170">
        <v>1</v>
      </c>
      <c r="S166" s="168">
        <f t="shared" si="264"/>
        <v>-0.45</v>
      </c>
      <c r="T166" s="43"/>
      <c r="U166" s="163">
        <f t="shared" si="269"/>
        <v>-0.45</v>
      </c>
      <c r="V166" s="164" t="str">
        <f t="shared" si="270"/>
        <v/>
      </c>
      <c r="W166" s="154"/>
      <c r="X166" s="134">
        <v>-0.45</v>
      </c>
      <c r="Y166" s="170">
        <v>1</v>
      </c>
      <c r="Z166" s="168">
        <f t="shared" si="265"/>
        <v>-0.45</v>
      </c>
      <c r="AA166" s="43"/>
      <c r="AB166" s="163">
        <f t="shared" si="271"/>
        <v>0</v>
      </c>
      <c r="AC166" s="164">
        <f t="shared" si="272"/>
        <v>0</v>
      </c>
      <c r="AD166" s="154"/>
      <c r="AE166" s="134">
        <v>-0.45</v>
      </c>
      <c r="AF166" s="170">
        <v>1</v>
      </c>
      <c r="AG166" s="168">
        <f t="shared" si="266"/>
        <v>-0.45</v>
      </c>
      <c r="AH166" s="43"/>
      <c r="AI166" s="163">
        <f t="shared" si="273"/>
        <v>0</v>
      </c>
      <c r="AJ166" s="164">
        <f t="shared" si="274"/>
        <v>0</v>
      </c>
      <c r="AK166" s="154"/>
      <c r="AL166" s="134">
        <v>-0.45</v>
      </c>
      <c r="AM166" s="170">
        <v>1</v>
      </c>
      <c r="AN166" s="168">
        <f t="shared" si="267"/>
        <v>-0.45</v>
      </c>
      <c r="AO166" s="43"/>
      <c r="AP166" s="163">
        <f t="shared" si="275"/>
        <v>0</v>
      </c>
      <c r="AQ166" s="164">
        <f t="shared" si="276"/>
        <v>0</v>
      </c>
      <c r="AR166" s="169"/>
      <c r="AS166" s="134">
        <v>-0.45</v>
      </c>
      <c r="AT166" s="170">
        <v>1</v>
      </c>
      <c r="AU166" s="168">
        <f t="shared" si="268"/>
        <v>-0.45</v>
      </c>
      <c r="AV166" s="43"/>
      <c r="AW166" s="163">
        <f t="shared" si="277"/>
        <v>0</v>
      </c>
      <c r="AX166" s="164">
        <f t="shared" si="278"/>
        <v>0</v>
      </c>
    </row>
    <row r="167" spans="1:50" s="138" customFormat="1" x14ac:dyDescent="0.25">
      <c r="A167" s="1"/>
      <c r="B167" s="141" t="s">
        <v>117</v>
      </c>
      <c r="C167" s="43"/>
      <c r="D167" s="44" t="s">
        <v>41</v>
      </c>
      <c r="E167" s="43"/>
      <c r="F167" s="135"/>
      <c r="G167" s="165"/>
      <c r="H167" s="166"/>
      <c r="I167" s="43"/>
      <c r="J167" s="136"/>
      <c r="K167" s="167"/>
      <c r="L167" s="168"/>
      <c r="M167" s="43"/>
      <c r="N167" s="163"/>
      <c r="O167" s="164"/>
      <c r="P167" s="169"/>
      <c r="Q167" s="134">
        <v>-0.08</v>
      </c>
      <c r="R167" s="170">
        <v>1</v>
      </c>
      <c r="S167" s="168">
        <f t="shared" si="264"/>
        <v>-0.08</v>
      </c>
      <c r="T167" s="43"/>
      <c r="U167" s="163">
        <f t="shared" si="269"/>
        <v>-0.08</v>
      </c>
      <c r="V167" s="164" t="str">
        <f t="shared" si="270"/>
        <v/>
      </c>
      <c r="W167" s="154"/>
      <c r="X167" s="134">
        <v>-0.08</v>
      </c>
      <c r="Y167" s="170">
        <v>1</v>
      </c>
      <c r="Z167" s="168">
        <f t="shared" si="265"/>
        <v>-0.08</v>
      </c>
      <c r="AA167" s="43"/>
      <c r="AB167" s="163">
        <f t="shared" si="271"/>
        <v>0</v>
      </c>
      <c r="AC167" s="164">
        <f t="shared" si="272"/>
        <v>0</v>
      </c>
      <c r="AD167" s="154"/>
      <c r="AE167" s="134">
        <v>-0.08</v>
      </c>
      <c r="AF167" s="170">
        <v>1</v>
      </c>
      <c r="AG167" s="168">
        <f t="shared" si="266"/>
        <v>-0.08</v>
      </c>
      <c r="AH167" s="43"/>
      <c r="AI167" s="163">
        <f t="shared" si="273"/>
        <v>0</v>
      </c>
      <c r="AJ167" s="164">
        <f t="shared" si="274"/>
        <v>0</v>
      </c>
      <c r="AK167" s="154"/>
      <c r="AL167" s="134">
        <v>-0.08</v>
      </c>
      <c r="AM167" s="170">
        <v>1</v>
      </c>
      <c r="AN167" s="168">
        <f t="shared" si="267"/>
        <v>-0.08</v>
      </c>
      <c r="AO167" s="43"/>
      <c r="AP167" s="163">
        <f t="shared" si="275"/>
        <v>0</v>
      </c>
      <c r="AQ167" s="164">
        <f t="shared" si="276"/>
        <v>0</v>
      </c>
      <c r="AR167" s="169"/>
      <c r="AS167" s="134">
        <v>-0.08</v>
      </c>
      <c r="AT167" s="170">
        <v>1</v>
      </c>
      <c r="AU167" s="168">
        <f t="shared" si="268"/>
        <v>-0.08</v>
      </c>
      <c r="AV167" s="43"/>
      <c r="AW167" s="163">
        <f t="shared" si="277"/>
        <v>0</v>
      </c>
      <c r="AX167" s="164">
        <f t="shared" si="278"/>
        <v>0</v>
      </c>
    </row>
    <row r="168" spans="1:50" s="138" customFormat="1" x14ac:dyDescent="0.25">
      <c r="A168" s="1"/>
      <c r="B168" s="142" t="s">
        <v>73</v>
      </c>
      <c r="C168" s="32"/>
      <c r="D168" s="44" t="s">
        <v>41</v>
      </c>
      <c r="E168" s="43"/>
      <c r="F168" s="75">
        <v>0.28000000000000003</v>
      </c>
      <c r="G168" s="159">
        <v>1</v>
      </c>
      <c r="H168" s="160">
        <f t="shared" ref="H168:H177" si="279">G168*F168</f>
        <v>0.28000000000000003</v>
      </c>
      <c r="I168" s="32"/>
      <c r="J168" s="115">
        <v>0.28000000000000003</v>
      </c>
      <c r="K168" s="161">
        <v>1</v>
      </c>
      <c r="L168" s="162">
        <f t="shared" ref="L168" si="280">K168*J168</f>
        <v>0.28000000000000003</v>
      </c>
      <c r="M168" s="32"/>
      <c r="N168" s="163">
        <f t="shared" ref="N168" si="281">L168-H168</f>
        <v>0</v>
      </c>
      <c r="O168" s="164">
        <f>IF(OR(H168=0,L168=0),"",(N168/H168))</f>
        <v>0</v>
      </c>
      <c r="P168" s="153"/>
      <c r="Q168" s="115"/>
      <c r="R168" s="161">
        <v>1</v>
      </c>
      <c r="S168" s="162">
        <f t="shared" si="264"/>
        <v>0</v>
      </c>
      <c r="T168" s="32"/>
      <c r="U168" s="163">
        <f t="shared" si="269"/>
        <v>-0.28000000000000003</v>
      </c>
      <c r="V168" s="164" t="str">
        <f t="shared" si="270"/>
        <v/>
      </c>
      <c r="W168" s="154"/>
      <c r="X168" s="115"/>
      <c r="Y168" s="161">
        <v>1</v>
      </c>
      <c r="Z168" s="162">
        <f t="shared" si="265"/>
        <v>0</v>
      </c>
      <c r="AA168" s="32"/>
      <c r="AB168" s="163">
        <f t="shared" si="271"/>
        <v>0</v>
      </c>
      <c r="AC168" s="164" t="str">
        <f t="shared" si="272"/>
        <v/>
      </c>
      <c r="AD168" s="154"/>
      <c r="AE168" s="115"/>
      <c r="AF168" s="161">
        <v>1</v>
      </c>
      <c r="AG168" s="162">
        <f t="shared" si="266"/>
        <v>0</v>
      </c>
      <c r="AH168" s="32"/>
      <c r="AI168" s="163">
        <f t="shared" si="273"/>
        <v>0</v>
      </c>
      <c r="AJ168" s="164" t="str">
        <f t="shared" si="274"/>
        <v/>
      </c>
      <c r="AK168" s="154"/>
      <c r="AL168" s="115"/>
      <c r="AM168" s="161">
        <v>1</v>
      </c>
      <c r="AN168" s="162">
        <f t="shared" si="267"/>
        <v>0</v>
      </c>
      <c r="AO168" s="32"/>
      <c r="AP168" s="163">
        <f t="shared" si="275"/>
        <v>0</v>
      </c>
      <c r="AQ168" s="164" t="str">
        <f t="shared" si="276"/>
        <v/>
      </c>
      <c r="AR168" s="153"/>
      <c r="AS168" s="115"/>
      <c r="AT168" s="161">
        <v>1</v>
      </c>
      <c r="AU168" s="162">
        <f t="shared" si="268"/>
        <v>0</v>
      </c>
      <c r="AV168" s="32"/>
      <c r="AW168" s="163">
        <f t="shared" si="277"/>
        <v>0</v>
      </c>
      <c r="AX168" s="164" t="str">
        <f t="shared" si="278"/>
        <v/>
      </c>
    </row>
    <row r="169" spans="1:50" s="138" customFormat="1" ht="30" x14ac:dyDescent="0.25">
      <c r="A169" s="1"/>
      <c r="B169" s="142" t="s">
        <v>74</v>
      </c>
      <c r="C169" s="32"/>
      <c r="D169" s="44" t="s">
        <v>41</v>
      </c>
      <c r="E169" s="43"/>
      <c r="F169" s="75">
        <v>-0.48</v>
      </c>
      <c r="G169" s="159">
        <v>1</v>
      </c>
      <c r="H169" s="160">
        <f t="shared" si="279"/>
        <v>-0.48</v>
      </c>
      <c r="I169" s="32"/>
      <c r="J169" s="115"/>
      <c r="K169" s="170">
        <v>1</v>
      </c>
      <c r="L169" s="162">
        <f>K169*J169</f>
        <v>0</v>
      </c>
      <c r="M169" s="32"/>
      <c r="N169" s="163">
        <f>L169-H169</f>
        <v>0.48</v>
      </c>
      <c r="O169" s="164" t="str">
        <f>IF(OR(H169=0,L169=0),"",(N169/H169))</f>
        <v/>
      </c>
      <c r="P169" s="153"/>
      <c r="Q169" s="134"/>
      <c r="R169" s="170">
        <v>1</v>
      </c>
      <c r="S169" s="162">
        <f>R169*Q169</f>
        <v>0</v>
      </c>
      <c r="T169" s="32"/>
      <c r="U169" s="163">
        <f t="shared" si="269"/>
        <v>0</v>
      </c>
      <c r="V169" s="164" t="str">
        <f t="shared" si="270"/>
        <v/>
      </c>
      <c r="W169" s="154"/>
      <c r="X169" s="134"/>
      <c r="Y169" s="170">
        <v>1</v>
      </c>
      <c r="Z169" s="162">
        <f>Y169*X169</f>
        <v>0</v>
      </c>
      <c r="AA169" s="32"/>
      <c r="AB169" s="163">
        <f t="shared" si="271"/>
        <v>0</v>
      </c>
      <c r="AC169" s="164" t="str">
        <f t="shared" si="272"/>
        <v/>
      </c>
      <c r="AD169" s="154"/>
      <c r="AE169" s="134"/>
      <c r="AF169" s="170">
        <v>1</v>
      </c>
      <c r="AG169" s="162">
        <f>AF169*AE169</f>
        <v>0</v>
      </c>
      <c r="AH169" s="32"/>
      <c r="AI169" s="163">
        <f t="shared" si="273"/>
        <v>0</v>
      </c>
      <c r="AJ169" s="164" t="str">
        <f t="shared" si="274"/>
        <v/>
      </c>
      <c r="AK169" s="154"/>
      <c r="AL169" s="134"/>
      <c r="AM169" s="170">
        <v>1</v>
      </c>
      <c r="AN169" s="162">
        <f>AM169*AL169</f>
        <v>0</v>
      </c>
      <c r="AO169" s="32"/>
      <c r="AP169" s="163">
        <f t="shared" si="275"/>
        <v>0</v>
      </c>
      <c r="AQ169" s="164" t="str">
        <f t="shared" si="276"/>
        <v/>
      </c>
      <c r="AR169" s="153"/>
      <c r="AS169" s="134"/>
      <c r="AT169" s="170">
        <v>1</v>
      </c>
      <c r="AU169" s="162">
        <f>AT169*AS169</f>
        <v>0</v>
      </c>
      <c r="AV169" s="32"/>
      <c r="AW169" s="163">
        <f t="shared" si="277"/>
        <v>0</v>
      </c>
      <c r="AX169" s="164" t="str">
        <f t="shared" si="278"/>
        <v/>
      </c>
    </row>
    <row r="170" spans="1:50" s="138" customFormat="1" ht="14.45" customHeight="1" x14ac:dyDescent="0.25">
      <c r="A170" s="1"/>
      <c r="B170" s="234" t="s">
        <v>75</v>
      </c>
      <c r="C170" s="32"/>
      <c r="D170" s="44" t="s">
        <v>41</v>
      </c>
      <c r="E170" s="43"/>
      <c r="F170" s="75">
        <v>-1.48</v>
      </c>
      <c r="G170" s="159">
        <v>1</v>
      </c>
      <c r="H170" s="160">
        <f t="shared" si="279"/>
        <v>-1.48</v>
      </c>
      <c r="I170" s="32"/>
      <c r="J170" s="115"/>
      <c r="K170" s="170">
        <v>1</v>
      </c>
      <c r="L170" s="162">
        <f t="shared" ref="L170:L173" si="282">K170*J170</f>
        <v>0</v>
      </c>
      <c r="M170" s="32"/>
      <c r="N170" s="163">
        <f t="shared" ref="N170:N173" si="283">L170-H170</f>
        <v>1.48</v>
      </c>
      <c r="O170" s="164" t="str">
        <f t="shared" ref="O170:O175" si="284">IF(OR(H170=0,L170=0),"",(N170/H170))</f>
        <v/>
      </c>
      <c r="P170" s="153"/>
      <c r="Q170" s="134"/>
      <c r="R170" s="170">
        <v>1</v>
      </c>
      <c r="S170" s="162">
        <f t="shared" ref="S170:S173" si="285">R170*Q170</f>
        <v>0</v>
      </c>
      <c r="T170" s="32"/>
      <c r="U170" s="163">
        <f t="shared" si="269"/>
        <v>0</v>
      </c>
      <c r="V170" s="164" t="str">
        <f t="shared" si="270"/>
        <v/>
      </c>
      <c r="W170" s="154"/>
      <c r="X170" s="134"/>
      <c r="Y170" s="170">
        <v>1</v>
      </c>
      <c r="Z170" s="162">
        <f t="shared" ref="Z170:Z173" si="286">Y170*X170</f>
        <v>0</v>
      </c>
      <c r="AA170" s="32"/>
      <c r="AB170" s="163">
        <f t="shared" si="271"/>
        <v>0</v>
      </c>
      <c r="AC170" s="164" t="str">
        <f t="shared" si="272"/>
        <v/>
      </c>
      <c r="AD170" s="154"/>
      <c r="AE170" s="134"/>
      <c r="AF170" s="170">
        <v>1</v>
      </c>
      <c r="AG170" s="162">
        <f t="shared" ref="AG170:AG173" si="287">AF170*AE170</f>
        <v>0</v>
      </c>
      <c r="AH170" s="32"/>
      <c r="AI170" s="163">
        <f t="shared" si="273"/>
        <v>0</v>
      </c>
      <c r="AJ170" s="164" t="str">
        <f t="shared" si="274"/>
        <v/>
      </c>
      <c r="AK170" s="154"/>
      <c r="AL170" s="134"/>
      <c r="AM170" s="170">
        <v>1</v>
      </c>
      <c r="AN170" s="162">
        <f t="shared" ref="AN170:AN173" si="288">AM170*AL170</f>
        <v>0</v>
      </c>
      <c r="AO170" s="32"/>
      <c r="AP170" s="163">
        <f t="shared" si="275"/>
        <v>0</v>
      </c>
      <c r="AQ170" s="164" t="str">
        <f t="shared" si="276"/>
        <v/>
      </c>
      <c r="AR170" s="153"/>
      <c r="AS170" s="134"/>
      <c r="AT170" s="170">
        <v>1</v>
      </c>
      <c r="AU170" s="162">
        <f t="shared" ref="AU170:AU173" si="289">AT170*AS170</f>
        <v>0</v>
      </c>
      <c r="AV170" s="32"/>
      <c r="AW170" s="163">
        <f t="shared" si="277"/>
        <v>0</v>
      </c>
      <c r="AX170" s="164" t="str">
        <f t="shared" si="278"/>
        <v/>
      </c>
    </row>
    <row r="171" spans="1:50" s="138" customFormat="1" ht="30" x14ac:dyDescent="0.25">
      <c r="A171" s="1"/>
      <c r="B171" s="142" t="s">
        <v>76</v>
      </c>
      <c r="C171" s="32"/>
      <c r="D171" s="44" t="s">
        <v>41</v>
      </c>
      <c r="E171" s="43"/>
      <c r="F171" s="75">
        <v>0.1</v>
      </c>
      <c r="G171" s="159">
        <v>1</v>
      </c>
      <c r="H171" s="160">
        <f t="shared" si="279"/>
        <v>0.1</v>
      </c>
      <c r="I171" s="32"/>
      <c r="J171" s="115">
        <v>0.1</v>
      </c>
      <c r="K171" s="170">
        <v>1</v>
      </c>
      <c r="L171" s="162">
        <f t="shared" si="282"/>
        <v>0.1</v>
      </c>
      <c r="M171" s="32"/>
      <c r="N171" s="163">
        <f t="shared" si="283"/>
        <v>0</v>
      </c>
      <c r="O171" s="164">
        <f t="shared" si="284"/>
        <v>0</v>
      </c>
      <c r="P171" s="153"/>
      <c r="Q171" s="134"/>
      <c r="R171" s="170">
        <v>1</v>
      </c>
      <c r="S171" s="162">
        <f t="shared" si="285"/>
        <v>0</v>
      </c>
      <c r="T171" s="32"/>
      <c r="U171" s="163">
        <f t="shared" si="269"/>
        <v>-0.1</v>
      </c>
      <c r="V171" s="164" t="str">
        <f t="shared" si="270"/>
        <v/>
      </c>
      <c r="W171" s="154"/>
      <c r="X171" s="134"/>
      <c r="Y171" s="170">
        <v>1</v>
      </c>
      <c r="Z171" s="162">
        <f t="shared" si="286"/>
        <v>0</v>
      </c>
      <c r="AA171" s="32"/>
      <c r="AB171" s="163">
        <f t="shared" si="271"/>
        <v>0</v>
      </c>
      <c r="AC171" s="164" t="str">
        <f t="shared" si="272"/>
        <v/>
      </c>
      <c r="AD171" s="154"/>
      <c r="AE171" s="134"/>
      <c r="AF171" s="170">
        <v>1</v>
      </c>
      <c r="AG171" s="162">
        <f t="shared" si="287"/>
        <v>0</v>
      </c>
      <c r="AH171" s="32"/>
      <c r="AI171" s="163">
        <f t="shared" si="273"/>
        <v>0</v>
      </c>
      <c r="AJ171" s="164" t="str">
        <f t="shared" si="274"/>
        <v/>
      </c>
      <c r="AK171" s="154"/>
      <c r="AL171" s="134"/>
      <c r="AM171" s="170">
        <v>1</v>
      </c>
      <c r="AN171" s="162">
        <f t="shared" si="288"/>
        <v>0</v>
      </c>
      <c r="AO171" s="32"/>
      <c r="AP171" s="163">
        <f t="shared" si="275"/>
        <v>0</v>
      </c>
      <c r="AQ171" s="164" t="str">
        <f t="shared" si="276"/>
        <v/>
      </c>
      <c r="AR171" s="153"/>
      <c r="AS171" s="134"/>
      <c r="AT171" s="170">
        <v>1</v>
      </c>
      <c r="AU171" s="162">
        <f t="shared" si="289"/>
        <v>0</v>
      </c>
      <c r="AV171" s="32"/>
      <c r="AW171" s="163">
        <f t="shared" si="277"/>
        <v>0</v>
      </c>
      <c r="AX171" s="164" t="str">
        <f t="shared" si="278"/>
        <v/>
      </c>
    </row>
    <row r="172" spans="1:50" s="138" customFormat="1" ht="30" x14ac:dyDescent="0.25">
      <c r="A172" s="1"/>
      <c r="B172" s="142" t="s">
        <v>77</v>
      </c>
      <c r="C172" s="32"/>
      <c r="D172" s="44" t="s">
        <v>41</v>
      </c>
      <c r="E172" s="43"/>
      <c r="F172" s="75">
        <v>0.03</v>
      </c>
      <c r="G172" s="159">
        <v>1</v>
      </c>
      <c r="H172" s="160">
        <f t="shared" si="279"/>
        <v>0.03</v>
      </c>
      <c r="I172" s="32"/>
      <c r="J172" s="115">
        <v>0.03</v>
      </c>
      <c r="K172" s="170">
        <v>1</v>
      </c>
      <c r="L172" s="162">
        <f t="shared" si="282"/>
        <v>0.03</v>
      </c>
      <c r="M172" s="32"/>
      <c r="N172" s="163">
        <f t="shared" si="283"/>
        <v>0</v>
      </c>
      <c r="O172" s="164">
        <f t="shared" si="284"/>
        <v>0</v>
      </c>
      <c r="P172" s="153"/>
      <c r="Q172" s="134"/>
      <c r="R172" s="170">
        <v>1</v>
      </c>
      <c r="S172" s="162">
        <f t="shared" si="285"/>
        <v>0</v>
      </c>
      <c r="T172" s="32"/>
      <c r="U172" s="163">
        <f t="shared" si="269"/>
        <v>-0.03</v>
      </c>
      <c r="V172" s="164" t="str">
        <f t="shared" si="270"/>
        <v/>
      </c>
      <c r="W172" s="154"/>
      <c r="X172" s="134"/>
      <c r="Y172" s="170">
        <v>1</v>
      </c>
      <c r="Z172" s="162">
        <f t="shared" si="286"/>
        <v>0</v>
      </c>
      <c r="AA172" s="32"/>
      <c r="AB172" s="163">
        <f t="shared" si="271"/>
        <v>0</v>
      </c>
      <c r="AC172" s="164" t="str">
        <f t="shared" si="272"/>
        <v/>
      </c>
      <c r="AD172" s="154"/>
      <c r="AE172" s="134"/>
      <c r="AF172" s="170">
        <v>1</v>
      </c>
      <c r="AG172" s="162">
        <f t="shared" si="287"/>
        <v>0</v>
      </c>
      <c r="AH172" s="32"/>
      <c r="AI172" s="163">
        <f t="shared" si="273"/>
        <v>0</v>
      </c>
      <c r="AJ172" s="164" t="str">
        <f t="shared" si="274"/>
        <v/>
      </c>
      <c r="AK172" s="154"/>
      <c r="AL172" s="134"/>
      <c r="AM172" s="170">
        <v>1</v>
      </c>
      <c r="AN172" s="162">
        <f t="shared" si="288"/>
        <v>0</v>
      </c>
      <c r="AO172" s="32"/>
      <c r="AP172" s="163">
        <f t="shared" si="275"/>
        <v>0</v>
      </c>
      <c r="AQ172" s="164" t="str">
        <f t="shared" si="276"/>
        <v/>
      </c>
      <c r="AR172" s="153"/>
      <c r="AS172" s="134"/>
      <c r="AT172" s="170">
        <v>1</v>
      </c>
      <c r="AU172" s="162">
        <f t="shared" si="289"/>
        <v>0</v>
      </c>
      <c r="AV172" s="32"/>
      <c r="AW172" s="163">
        <f t="shared" si="277"/>
        <v>0</v>
      </c>
      <c r="AX172" s="164" t="str">
        <f t="shared" si="278"/>
        <v/>
      </c>
    </row>
    <row r="173" spans="1:50" s="138" customFormat="1" x14ac:dyDescent="0.25">
      <c r="A173" s="1"/>
      <c r="B173" s="142" t="s">
        <v>78</v>
      </c>
      <c r="C173" s="32"/>
      <c r="D173" s="44" t="s">
        <v>41</v>
      </c>
      <c r="E173" s="43"/>
      <c r="F173" s="75">
        <v>0.46</v>
      </c>
      <c r="G173" s="159">
        <v>1</v>
      </c>
      <c r="H173" s="160">
        <f t="shared" si="279"/>
        <v>0.46</v>
      </c>
      <c r="I173" s="32"/>
      <c r="J173" s="115">
        <v>0.46</v>
      </c>
      <c r="K173" s="170">
        <v>1</v>
      </c>
      <c r="L173" s="162">
        <f t="shared" si="282"/>
        <v>0.46</v>
      </c>
      <c r="M173" s="32"/>
      <c r="N173" s="163">
        <f t="shared" si="283"/>
        <v>0</v>
      </c>
      <c r="O173" s="164">
        <f t="shared" si="284"/>
        <v>0</v>
      </c>
      <c r="P173" s="153"/>
      <c r="Q173" s="134"/>
      <c r="R173" s="170">
        <v>1</v>
      </c>
      <c r="S173" s="162">
        <f t="shared" si="285"/>
        <v>0</v>
      </c>
      <c r="T173" s="32"/>
      <c r="U173" s="163">
        <f t="shared" si="269"/>
        <v>-0.46</v>
      </c>
      <c r="V173" s="164" t="str">
        <f t="shared" si="270"/>
        <v/>
      </c>
      <c r="W173" s="154"/>
      <c r="X173" s="134"/>
      <c r="Y173" s="170">
        <v>1</v>
      </c>
      <c r="Z173" s="162">
        <f t="shared" si="286"/>
        <v>0</v>
      </c>
      <c r="AA173" s="32"/>
      <c r="AB173" s="163">
        <f t="shared" si="271"/>
        <v>0</v>
      </c>
      <c r="AC173" s="164" t="str">
        <f t="shared" si="272"/>
        <v/>
      </c>
      <c r="AD173" s="154"/>
      <c r="AE173" s="134"/>
      <c r="AF173" s="170">
        <v>1</v>
      </c>
      <c r="AG173" s="162">
        <f t="shared" si="287"/>
        <v>0</v>
      </c>
      <c r="AH173" s="32"/>
      <c r="AI173" s="163">
        <f t="shared" si="273"/>
        <v>0</v>
      </c>
      <c r="AJ173" s="164" t="str">
        <f t="shared" si="274"/>
        <v/>
      </c>
      <c r="AK173" s="154"/>
      <c r="AL173" s="134"/>
      <c r="AM173" s="170">
        <v>1</v>
      </c>
      <c r="AN173" s="162">
        <f t="shared" si="288"/>
        <v>0</v>
      </c>
      <c r="AO173" s="32"/>
      <c r="AP173" s="163">
        <f t="shared" si="275"/>
        <v>0</v>
      </c>
      <c r="AQ173" s="164" t="str">
        <f t="shared" si="276"/>
        <v/>
      </c>
      <c r="AR173" s="153"/>
      <c r="AS173" s="134"/>
      <c r="AT173" s="170">
        <v>1</v>
      </c>
      <c r="AU173" s="162">
        <f t="shared" si="289"/>
        <v>0</v>
      </c>
      <c r="AV173" s="32"/>
      <c r="AW173" s="163">
        <f t="shared" si="277"/>
        <v>0</v>
      </c>
      <c r="AX173" s="164" t="str">
        <f t="shared" si="278"/>
        <v/>
      </c>
    </row>
    <row r="174" spans="1:50" s="99" customFormat="1" x14ac:dyDescent="0.25">
      <c r="A174" s="54"/>
      <c r="B174" s="143" t="s">
        <v>79</v>
      </c>
      <c r="C174" s="43"/>
      <c r="D174" s="44" t="s">
        <v>41</v>
      </c>
      <c r="E174" s="43"/>
      <c r="F174" s="75">
        <v>0.88</v>
      </c>
      <c r="G174" s="159">
        <v>1</v>
      </c>
      <c r="H174" s="160">
        <f t="shared" si="279"/>
        <v>0.88</v>
      </c>
      <c r="I174" s="43"/>
      <c r="J174" s="115">
        <v>0.88</v>
      </c>
      <c r="K174" s="161">
        <v>1</v>
      </c>
      <c r="L174" s="171">
        <f>K174*J174</f>
        <v>0.88</v>
      </c>
      <c r="M174" s="43"/>
      <c r="N174" s="172">
        <f>L174-H174</f>
        <v>0</v>
      </c>
      <c r="O174" s="173">
        <f t="shared" si="284"/>
        <v>0</v>
      </c>
      <c r="P174" s="169"/>
      <c r="Q174" s="115"/>
      <c r="R174" s="161">
        <v>1</v>
      </c>
      <c r="S174" s="171">
        <f>R174*Q174</f>
        <v>0</v>
      </c>
      <c r="T174" s="43"/>
      <c r="U174" s="163">
        <f t="shared" si="269"/>
        <v>-0.88</v>
      </c>
      <c r="V174" s="164" t="str">
        <f t="shared" si="270"/>
        <v/>
      </c>
      <c r="W174" s="154"/>
      <c r="X174" s="115"/>
      <c r="Y174" s="161">
        <v>1</v>
      </c>
      <c r="Z174" s="171">
        <f>Y174*X174</f>
        <v>0</v>
      </c>
      <c r="AA174" s="43"/>
      <c r="AB174" s="163">
        <f t="shared" si="271"/>
        <v>0</v>
      </c>
      <c r="AC174" s="164" t="str">
        <f t="shared" si="272"/>
        <v/>
      </c>
      <c r="AD174" s="154"/>
      <c r="AE174" s="115"/>
      <c r="AF174" s="161">
        <v>1</v>
      </c>
      <c r="AG174" s="171">
        <f>AF174*AE174</f>
        <v>0</v>
      </c>
      <c r="AH174" s="43"/>
      <c r="AI174" s="163">
        <f t="shared" si="273"/>
        <v>0</v>
      </c>
      <c r="AJ174" s="164" t="str">
        <f t="shared" si="274"/>
        <v/>
      </c>
      <c r="AK174" s="154"/>
      <c r="AL174" s="115"/>
      <c r="AM174" s="161">
        <v>1</v>
      </c>
      <c r="AN174" s="171">
        <f>AM174*AL174</f>
        <v>0</v>
      </c>
      <c r="AO174" s="43"/>
      <c r="AP174" s="163">
        <f t="shared" si="275"/>
        <v>0</v>
      </c>
      <c r="AQ174" s="164" t="str">
        <f t="shared" si="276"/>
        <v/>
      </c>
      <c r="AR174" s="169"/>
      <c r="AS174" s="115"/>
      <c r="AT174" s="161">
        <v>1</v>
      </c>
      <c r="AU174" s="171">
        <f>AT174*AS174</f>
        <v>0</v>
      </c>
      <c r="AV174" s="43"/>
      <c r="AW174" s="163">
        <f t="shared" si="277"/>
        <v>0</v>
      </c>
      <c r="AX174" s="164" t="str">
        <f t="shared" si="278"/>
        <v/>
      </c>
    </row>
    <row r="175" spans="1:50" s="99" customFormat="1" x14ac:dyDescent="0.25">
      <c r="A175" s="54"/>
      <c r="B175" s="143" t="s">
        <v>80</v>
      </c>
      <c r="C175" s="43"/>
      <c r="D175" s="44" t="s">
        <v>41</v>
      </c>
      <c r="E175" s="43"/>
      <c r="F175" s="75">
        <v>0.28000000000000003</v>
      </c>
      <c r="G175" s="159">
        <v>1</v>
      </c>
      <c r="H175" s="160">
        <f t="shared" si="279"/>
        <v>0.28000000000000003</v>
      </c>
      <c r="I175" s="43"/>
      <c r="J175" s="115">
        <v>0.28000000000000003</v>
      </c>
      <c r="K175" s="161">
        <v>1</v>
      </c>
      <c r="L175" s="171">
        <f>K175*J175</f>
        <v>0.28000000000000003</v>
      </c>
      <c r="M175" s="43"/>
      <c r="N175" s="172">
        <f>L175-H175</f>
        <v>0</v>
      </c>
      <c r="O175" s="173">
        <f t="shared" si="284"/>
        <v>0</v>
      </c>
      <c r="P175" s="169"/>
      <c r="Q175" s="115"/>
      <c r="R175" s="161">
        <v>1</v>
      </c>
      <c r="S175" s="171">
        <f>R175*Q175</f>
        <v>0</v>
      </c>
      <c r="T175" s="43"/>
      <c r="U175" s="163">
        <f t="shared" si="269"/>
        <v>-0.28000000000000003</v>
      </c>
      <c r="V175" s="164" t="str">
        <f t="shared" si="270"/>
        <v/>
      </c>
      <c r="W175" s="154"/>
      <c r="X175" s="115"/>
      <c r="Y175" s="161">
        <v>1</v>
      </c>
      <c r="Z175" s="171">
        <f>Y175*X175</f>
        <v>0</v>
      </c>
      <c r="AA175" s="43"/>
      <c r="AB175" s="163">
        <f t="shared" si="271"/>
        <v>0</v>
      </c>
      <c r="AC175" s="164" t="str">
        <f t="shared" si="272"/>
        <v/>
      </c>
      <c r="AD175" s="154"/>
      <c r="AE175" s="115"/>
      <c r="AF175" s="161">
        <v>1</v>
      </c>
      <c r="AG175" s="171">
        <f>AF175*AE175</f>
        <v>0</v>
      </c>
      <c r="AH175" s="43"/>
      <c r="AI175" s="163">
        <f t="shared" si="273"/>
        <v>0</v>
      </c>
      <c r="AJ175" s="164" t="str">
        <f t="shared" si="274"/>
        <v/>
      </c>
      <c r="AK175" s="154"/>
      <c r="AL175" s="115"/>
      <c r="AM175" s="161">
        <v>1</v>
      </c>
      <c r="AN175" s="171">
        <f>AM175*AL175</f>
        <v>0</v>
      </c>
      <c r="AO175" s="43"/>
      <c r="AP175" s="163">
        <f t="shared" si="275"/>
        <v>0</v>
      </c>
      <c r="AQ175" s="164" t="str">
        <f t="shared" si="276"/>
        <v/>
      </c>
      <c r="AR175" s="169"/>
      <c r="AS175" s="115"/>
      <c r="AT175" s="161">
        <v>1</v>
      </c>
      <c r="AU175" s="171">
        <f>AT175*AS175</f>
        <v>0</v>
      </c>
      <c r="AV175" s="43"/>
      <c r="AW175" s="163">
        <f t="shared" si="277"/>
        <v>0</v>
      </c>
      <c r="AX175" s="164" t="str">
        <f t="shared" si="278"/>
        <v/>
      </c>
    </row>
    <row r="176" spans="1:50" s="138" customFormat="1" x14ac:dyDescent="0.25">
      <c r="A176" s="1"/>
      <c r="B176" s="46" t="s">
        <v>19</v>
      </c>
      <c r="C176" s="32"/>
      <c r="D176" s="44" t="s">
        <v>7</v>
      </c>
      <c r="E176" s="43"/>
      <c r="F176" s="76">
        <v>1.0630000000000001E-2</v>
      </c>
      <c r="G176" s="165">
        <f>F150</f>
        <v>650</v>
      </c>
      <c r="H176" s="160">
        <f t="shared" si="279"/>
        <v>6.9095000000000004</v>
      </c>
      <c r="I176" s="32"/>
      <c r="J176" s="116">
        <v>5.5199999999999997E-3</v>
      </c>
      <c r="K176" s="174">
        <f>+F150</f>
        <v>650</v>
      </c>
      <c r="L176" s="162">
        <f t="shared" ref="L176:L177" si="290">K176*J176</f>
        <v>3.5879999999999996</v>
      </c>
      <c r="M176" s="32"/>
      <c r="N176" s="163">
        <f t="shared" ref="N176:N198" si="291">L176-H176</f>
        <v>-3.3215000000000008</v>
      </c>
      <c r="O176" s="164">
        <f>IF(OR(H176=0,L176=0),"",(N176/H176))</f>
        <v>-0.4807149576669803</v>
      </c>
      <c r="P176" s="153"/>
      <c r="Q176" s="116"/>
      <c r="R176" s="174">
        <f>+F150</f>
        <v>650</v>
      </c>
      <c r="S176" s="162">
        <f t="shared" ref="S176:S177" si="292">R176*Q176</f>
        <v>0</v>
      </c>
      <c r="T176" s="32"/>
      <c r="U176" s="163">
        <f t="shared" si="269"/>
        <v>-3.5879999999999996</v>
      </c>
      <c r="V176" s="164" t="str">
        <f t="shared" si="270"/>
        <v/>
      </c>
      <c r="W176" s="154"/>
      <c r="X176" s="116"/>
      <c r="Y176" s="174">
        <f>+F150</f>
        <v>650</v>
      </c>
      <c r="Z176" s="162">
        <f t="shared" ref="Z176:Z177" si="293">Y176*X176</f>
        <v>0</v>
      </c>
      <c r="AA176" s="32"/>
      <c r="AB176" s="163">
        <f t="shared" si="271"/>
        <v>0</v>
      </c>
      <c r="AC176" s="164" t="str">
        <f t="shared" si="272"/>
        <v/>
      </c>
      <c r="AD176" s="154"/>
      <c r="AE176" s="116"/>
      <c r="AF176" s="174">
        <f>+F150</f>
        <v>650</v>
      </c>
      <c r="AG176" s="162">
        <f t="shared" ref="AG176:AG177" si="294">AF176*AE176</f>
        <v>0</v>
      </c>
      <c r="AH176" s="32"/>
      <c r="AI176" s="163">
        <f t="shared" si="273"/>
        <v>0</v>
      </c>
      <c r="AJ176" s="164" t="str">
        <f t="shared" si="274"/>
        <v/>
      </c>
      <c r="AK176" s="154"/>
      <c r="AL176" s="116"/>
      <c r="AM176" s="174">
        <f>+F150</f>
        <v>650</v>
      </c>
      <c r="AN176" s="162">
        <f t="shared" ref="AN176:AN177" si="295">AM176*AL176</f>
        <v>0</v>
      </c>
      <c r="AO176" s="32"/>
      <c r="AP176" s="163">
        <f t="shared" si="275"/>
        <v>0</v>
      </c>
      <c r="AQ176" s="164" t="str">
        <f t="shared" si="276"/>
        <v/>
      </c>
      <c r="AR176" s="153"/>
      <c r="AS176" s="116"/>
      <c r="AT176" s="174">
        <f>+F150</f>
        <v>650</v>
      </c>
      <c r="AU176" s="162">
        <f t="shared" ref="AU176:AU177" si="296">AT176*AS176</f>
        <v>0</v>
      </c>
      <c r="AV176" s="32"/>
      <c r="AW176" s="163">
        <f t="shared" si="277"/>
        <v>0</v>
      </c>
      <c r="AX176" s="164" t="str">
        <f t="shared" si="278"/>
        <v/>
      </c>
    </row>
    <row r="177" spans="1:50" s="138" customFormat="1" ht="30" x14ac:dyDescent="0.25">
      <c r="A177" s="1"/>
      <c r="B177" s="140" t="s">
        <v>81</v>
      </c>
      <c r="C177" s="32"/>
      <c r="D177" s="44" t="s">
        <v>7</v>
      </c>
      <c r="E177" s="43"/>
      <c r="F177" s="76">
        <v>4.0999999999999999E-4</v>
      </c>
      <c r="G177" s="165">
        <f>+F150</f>
        <v>650</v>
      </c>
      <c r="H177" s="160">
        <f t="shared" si="279"/>
        <v>0.26650000000000001</v>
      </c>
      <c r="I177" s="32"/>
      <c r="J177" s="116"/>
      <c r="K177" s="174">
        <f>+F150</f>
        <v>650</v>
      </c>
      <c r="L177" s="162">
        <f t="shared" si="290"/>
        <v>0</v>
      </c>
      <c r="M177" s="32"/>
      <c r="N177" s="163">
        <f t="shared" si="291"/>
        <v>-0.26650000000000001</v>
      </c>
      <c r="O177" s="164" t="str">
        <f t="shared" ref="O177" si="297">IF(OR(H177=0,L177=0),"",(N177/H177))</f>
        <v/>
      </c>
      <c r="P177" s="153"/>
      <c r="Q177" s="116"/>
      <c r="R177" s="174">
        <f>+F150</f>
        <v>650</v>
      </c>
      <c r="S177" s="162">
        <f t="shared" si="292"/>
        <v>0</v>
      </c>
      <c r="T177" s="32"/>
      <c r="U177" s="163">
        <f t="shared" si="269"/>
        <v>0</v>
      </c>
      <c r="V177" s="164" t="str">
        <f t="shared" si="270"/>
        <v/>
      </c>
      <c r="W177" s="154"/>
      <c r="X177" s="116"/>
      <c r="Y177" s="174">
        <f>+F150</f>
        <v>650</v>
      </c>
      <c r="Z177" s="162">
        <f t="shared" si="293"/>
        <v>0</v>
      </c>
      <c r="AA177" s="32"/>
      <c r="AB177" s="163">
        <f t="shared" si="271"/>
        <v>0</v>
      </c>
      <c r="AC177" s="164" t="str">
        <f t="shared" si="272"/>
        <v/>
      </c>
      <c r="AD177" s="154"/>
      <c r="AE177" s="116"/>
      <c r="AF177" s="174">
        <f>+F150</f>
        <v>650</v>
      </c>
      <c r="AG177" s="162">
        <f t="shared" si="294"/>
        <v>0</v>
      </c>
      <c r="AH177" s="32"/>
      <c r="AI177" s="163">
        <f t="shared" si="273"/>
        <v>0</v>
      </c>
      <c r="AJ177" s="164" t="str">
        <f t="shared" si="274"/>
        <v/>
      </c>
      <c r="AK177" s="154"/>
      <c r="AL177" s="116"/>
      <c r="AM177" s="174">
        <f>+F150</f>
        <v>650</v>
      </c>
      <c r="AN177" s="162">
        <f t="shared" si="295"/>
        <v>0</v>
      </c>
      <c r="AO177" s="32"/>
      <c r="AP177" s="163">
        <f t="shared" si="275"/>
        <v>0</v>
      </c>
      <c r="AQ177" s="164" t="str">
        <f t="shared" si="276"/>
        <v/>
      </c>
      <c r="AR177" s="153"/>
      <c r="AS177" s="116"/>
      <c r="AT177" s="174">
        <f>+F150</f>
        <v>650</v>
      </c>
      <c r="AU177" s="162">
        <f t="shared" si="296"/>
        <v>0</v>
      </c>
      <c r="AV177" s="32"/>
      <c r="AW177" s="163">
        <f t="shared" si="277"/>
        <v>0</v>
      </c>
      <c r="AX177" s="164" t="str">
        <f t="shared" si="278"/>
        <v/>
      </c>
    </row>
    <row r="178" spans="1:50" s="138" customFormat="1" x14ac:dyDescent="0.25">
      <c r="A178" s="54"/>
      <c r="B178" s="57" t="s">
        <v>18</v>
      </c>
      <c r="C178" s="48"/>
      <c r="D178" s="56"/>
      <c r="E178" s="48"/>
      <c r="F178" s="55"/>
      <c r="G178" s="175"/>
      <c r="H178" s="176">
        <f>SUM(H155:H177)</f>
        <v>39.876000000000012</v>
      </c>
      <c r="I178" s="177"/>
      <c r="J178" s="117"/>
      <c r="K178" s="178"/>
      <c r="L178" s="176">
        <f>SUM(L155:L177)</f>
        <v>43.07800000000001</v>
      </c>
      <c r="M178" s="177"/>
      <c r="N178" s="179">
        <f t="shared" si="291"/>
        <v>3.2019999999999982</v>
      </c>
      <c r="O178" s="180">
        <f>IF(OR(H178=0, L178=0),"",(N178/H178))</f>
        <v>8.0298926672685261E-2</v>
      </c>
      <c r="P178" s="153"/>
      <c r="Q178" s="117"/>
      <c r="R178" s="178"/>
      <c r="S178" s="176">
        <f>SUM(S155:S177)</f>
        <v>41.309999999999995</v>
      </c>
      <c r="T178" s="177"/>
      <c r="U178" s="179">
        <f>S178-L178</f>
        <v>-1.7680000000000149</v>
      </c>
      <c r="V178" s="180">
        <f>IF(OR(L178=0,S178=0),"",(U178/L178))</f>
        <v>-4.1041831097080053E-2</v>
      </c>
      <c r="W178" s="154"/>
      <c r="X178" s="117"/>
      <c r="Y178" s="178"/>
      <c r="Z178" s="176">
        <f>SUM(Z155:Z177)</f>
        <v>42.679999999999993</v>
      </c>
      <c r="AA178" s="177"/>
      <c r="AB178" s="179">
        <f>Z178-S178</f>
        <v>1.3699999999999974</v>
      </c>
      <c r="AC178" s="180">
        <f>IF(OR(S178=0,Z178=0),"",(AB178/S178))</f>
        <v>3.3163882837085393E-2</v>
      </c>
      <c r="AD178" s="154"/>
      <c r="AE178" s="117"/>
      <c r="AF178" s="178"/>
      <c r="AG178" s="176">
        <f>SUM(AG155:AG177)</f>
        <v>43.749999999999993</v>
      </c>
      <c r="AH178" s="177"/>
      <c r="AI178" s="179">
        <f>AG178-Z178</f>
        <v>1.0700000000000003</v>
      </c>
      <c r="AJ178" s="180">
        <f>IF(OR(Z178=0,AG178=0),"",(AI178/Z178))</f>
        <v>2.5070290534208072E-2</v>
      </c>
      <c r="AK178" s="154"/>
      <c r="AL178" s="117"/>
      <c r="AM178" s="178"/>
      <c r="AN178" s="176">
        <f>SUM(AN155:AN177)</f>
        <v>45.639999999999993</v>
      </c>
      <c r="AO178" s="177"/>
      <c r="AP178" s="179">
        <f>AN178-AG178</f>
        <v>1.8900000000000006</v>
      </c>
      <c r="AQ178" s="180">
        <f>IF(OR(AG178=0,AN178=0),"",(AP178/AG178))</f>
        <v>4.3200000000000023E-2</v>
      </c>
      <c r="AR178" s="153"/>
      <c r="AS178" s="117"/>
      <c r="AT178" s="178"/>
      <c r="AU178" s="176">
        <f>SUM(AU155:AU177)</f>
        <v>47.469999999999992</v>
      </c>
      <c r="AV178" s="177"/>
      <c r="AW178" s="179">
        <f>AU178-AN178</f>
        <v>1.8299999999999983</v>
      </c>
      <c r="AX178" s="180">
        <f>IF(OR(AN178=0,AU178=0),"",(AW178/AN178))</f>
        <v>4.0096406660823807E-2</v>
      </c>
    </row>
    <row r="179" spans="1:50" s="138" customFormat="1" x14ac:dyDescent="0.25">
      <c r="A179" s="1"/>
      <c r="B179" s="144" t="s">
        <v>17</v>
      </c>
      <c r="C179" s="32"/>
      <c r="D179" s="44" t="s">
        <v>7</v>
      </c>
      <c r="E179" s="43"/>
      <c r="F179" s="121">
        <f>IF(ISBLANK($D148)=TRUE, 0, IF($D148="TOU", 0.65*F192+0.17*F193+0.18*F194, IF(AND($D148="non-TOU", G196&gt;0), F196,F195)))</f>
        <v>8.1990000000000007E-2</v>
      </c>
      <c r="G179" s="181">
        <f>$F150*(1+F206)-$F150</f>
        <v>24.440000000000055</v>
      </c>
      <c r="H179" s="166">
        <f>G179*F179</f>
        <v>2.0038356000000048</v>
      </c>
      <c r="I179" s="32"/>
      <c r="J179" s="121">
        <f>IF(ISBLANK($D148)=TRUE, 0, IF($D148="TOU", 0.65*J192+0.17*J193+0.18*J194, IF(AND($D148="non-TOU", K196&gt;0), J196,J195)))</f>
        <v>8.1990000000000007E-2</v>
      </c>
      <c r="K179" s="181">
        <f>$F150*(1+J206)-$F150</f>
        <v>24.440000000000055</v>
      </c>
      <c r="L179" s="168">
        <f>K179*J179</f>
        <v>2.0038356000000048</v>
      </c>
      <c r="M179" s="32"/>
      <c r="N179" s="163">
        <f t="shared" si="291"/>
        <v>0</v>
      </c>
      <c r="O179" s="164">
        <f t="shared" ref="O179:O183" si="298">IF(OR(H179=0,L179=0),"",(N179/H179))</f>
        <v>0</v>
      </c>
      <c r="P179" s="153"/>
      <c r="Q179" s="121">
        <f>IF(ISBLANK($D148)=TRUE, 0, IF($D148="TOU", 0.65*Q192+0.17*Q193+0.18*Q194, IF(AND($D148="non-TOU", R196&gt;0), Q196,Q195)))</f>
        <v>8.1990000000000007E-2</v>
      </c>
      <c r="R179" s="182">
        <f>$F150*(1+Q206)-$F150</f>
        <v>19.175000000000068</v>
      </c>
      <c r="S179" s="168">
        <f>R179*Q179</f>
        <v>1.5721582500000058</v>
      </c>
      <c r="T179" s="32"/>
      <c r="U179" s="163">
        <f>S179-L179</f>
        <v>-0.43167734999999907</v>
      </c>
      <c r="V179" s="164">
        <f>IF(OR(L179=0,S179=0),"",(U179/L179))</f>
        <v>-0.21542553191489264</v>
      </c>
      <c r="W179" s="154"/>
      <c r="X179" s="121">
        <f>IF(ISBLANK($D148)=TRUE, 0, IF($D148="TOU", 0.65*X192+0.17*X193+0.18*X194, IF(AND($D148="non-TOU", Y196&gt;0), X196,X195)))</f>
        <v>8.1990000000000007E-2</v>
      </c>
      <c r="Y179" s="182">
        <f>$F150*(1+X206)-$F150</f>
        <v>19.175000000000068</v>
      </c>
      <c r="Z179" s="168">
        <f>Y179*X179</f>
        <v>1.5721582500000058</v>
      </c>
      <c r="AA179" s="32"/>
      <c r="AB179" s="163">
        <f>Z179-S179</f>
        <v>0</v>
      </c>
      <c r="AC179" s="164">
        <f>IF(OR(S179=0,Z179=0),"",(AB179/S179))</f>
        <v>0</v>
      </c>
      <c r="AD179" s="154"/>
      <c r="AE179" s="121">
        <f>IF(ISBLANK($D148)=TRUE, 0, IF($D148="TOU", 0.65*AE192+0.17*AE193+0.18*AE194, IF(AND($D148="non-TOU", AF196&gt;0), AE196,AE195)))</f>
        <v>8.1990000000000007E-2</v>
      </c>
      <c r="AF179" s="182">
        <f>$F150*(1+AE206)-$F150</f>
        <v>19.175000000000068</v>
      </c>
      <c r="AG179" s="168">
        <f>AF179*AE179</f>
        <v>1.5721582500000058</v>
      </c>
      <c r="AH179" s="32"/>
      <c r="AI179" s="163">
        <f>AG179-Z179</f>
        <v>0</v>
      </c>
      <c r="AJ179" s="164">
        <f>IF(OR(Z179=0,AG179=0),"",(AI179/Z179))</f>
        <v>0</v>
      </c>
      <c r="AK179" s="154"/>
      <c r="AL179" s="121">
        <f>IF(ISBLANK($D148)=TRUE, 0, IF($D148="TOU", 0.65*AL192+0.17*AL193+0.18*AL194, IF(AND($D148="non-TOU", AM196&gt;0), AL196,AL195)))</f>
        <v>8.1990000000000007E-2</v>
      </c>
      <c r="AM179" s="182">
        <f>$F150*(1+AL206)-$F150</f>
        <v>19.175000000000068</v>
      </c>
      <c r="AN179" s="168">
        <f>AM179*AL179</f>
        <v>1.5721582500000058</v>
      </c>
      <c r="AO179" s="32"/>
      <c r="AP179" s="163">
        <f>AN179-AG179</f>
        <v>0</v>
      </c>
      <c r="AQ179" s="164">
        <f>IF(OR(AG179=0,AN179=0),"",(AP179/AG179))</f>
        <v>0</v>
      </c>
      <c r="AR179" s="153"/>
      <c r="AS179" s="121">
        <f>IF(ISBLANK($D148)=TRUE, 0, IF($D148="TOU", 0.65*AS192+0.17*AS193+0.18*AS194, IF(AND($D148="non-TOU", AT196&gt;0), AS196,AS195)))</f>
        <v>8.1990000000000007E-2</v>
      </c>
      <c r="AT179" s="182">
        <f>$F150*(1+AS206)-$F150</f>
        <v>19.175000000000068</v>
      </c>
      <c r="AU179" s="168">
        <f>AT179*AS179</f>
        <v>1.5721582500000058</v>
      </c>
      <c r="AV179" s="32"/>
      <c r="AW179" s="163">
        <f>AU179-AN179</f>
        <v>0</v>
      </c>
      <c r="AX179" s="164">
        <f>IF(OR(AN179=0,AU179=0),"",(AW179/AN179))</f>
        <v>0</v>
      </c>
    </row>
    <row r="180" spans="1:50" s="99" customFormat="1" x14ac:dyDescent="0.25">
      <c r="A180" s="54"/>
      <c r="B180" s="140" t="s">
        <v>82</v>
      </c>
      <c r="C180" s="43"/>
      <c r="D180" s="44" t="s">
        <v>7</v>
      </c>
      <c r="E180" s="43"/>
      <c r="F180" s="100">
        <v>-3.2000000000000002E-3</v>
      </c>
      <c r="G180" s="165">
        <f>$F150</f>
        <v>650</v>
      </c>
      <c r="H180" s="166">
        <f t="shared" ref="H180:H183" si="299">G180*F180</f>
        <v>-2.08</v>
      </c>
      <c r="I180" s="43"/>
      <c r="J180" s="113"/>
      <c r="K180" s="167">
        <f>+F150</f>
        <v>650</v>
      </c>
      <c r="L180" s="168">
        <f t="shared" ref="L180:L182" si="300">K180*J180</f>
        <v>0</v>
      </c>
      <c r="M180" s="43"/>
      <c r="N180" s="163">
        <f t="shared" si="291"/>
        <v>2.08</v>
      </c>
      <c r="O180" s="164" t="str">
        <f t="shared" si="298"/>
        <v/>
      </c>
      <c r="P180" s="169"/>
      <c r="Q180" s="113"/>
      <c r="R180" s="167"/>
      <c r="S180" s="168">
        <f t="shared" ref="S180:S182" si="301">R180*Q180</f>
        <v>0</v>
      </c>
      <c r="T180" s="43"/>
      <c r="U180" s="163">
        <f t="shared" ref="U180:U183" si="302">S180-L180</f>
        <v>0</v>
      </c>
      <c r="V180" s="164" t="str">
        <f t="shared" ref="V180:V183" si="303">IF(OR(L180=0,S180=0),"",(U180/L180))</f>
        <v/>
      </c>
      <c r="W180" s="154"/>
      <c r="X180" s="113"/>
      <c r="Y180" s="167"/>
      <c r="Z180" s="168">
        <f t="shared" ref="Z180:Z182" si="304">Y180*X180</f>
        <v>0</v>
      </c>
      <c r="AA180" s="43"/>
      <c r="AB180" s="163">
        <f t="shared" ref="AB180:AB183" si="305">Z180-S180</f>
        <v>0</v>
      </c>
      <c r="AC180" s="164" t="str">
        <f t="shared" ref="AC180:AC183" si="306">IF(OR(S180=0,Z180=0),"",(AB180/S180))</f>
        <v/>
      </c>
      <c r="AD180" s="154"/>
      <c r="AE180" s="113"/>
      <c r="AF180" s="167"/>
      <c r="AG180" s="168">
        <f t="shared" ref="AG180:AG182" si="307">AF180*AE180</f>
        <v>0</v>
      </c>
      <c r="AH180" s="43"/>
      <c r="AI180" s="163">
        <f t="shared" ref="AI180:AI183" si="308">AG180-Z180</f>
        <v>0</v>
      </c>
      <c r="AJ180" s="164" t="str">
        <f t="shared" ref="AJ180:AJ183" si="309">IF(OR(Z180=0,AG180=0),"",(AI180/Z180))</f>
        <v/>
      </c>
      <c r="AK180" s="154"/>
      <c r="AL180" s="113"/>
      <c r="AM180" s="167"/>
      <c r="AN180" s="168">
        <f t="shared" ref="AN180:AN182" si="310">AM180*AL180</f>
        <v>0</v>
      </c>
      <c r="AO180" s="43"/>
      <c r="AP180" s="163">
        <f t="shared" ref="AP180:AP183" si="311">AN180-AG180</f>
        <v>0</v>
      </c>
      <c r="AQ180" s="164" t="str">
        <f t="shared" ref="AQ180:AQ183" si="312">IF(OR(AG180=0,AN180=0),"",(AP180/AG180))</f>
        <v/>
      </c>
      <c r="AR180" s="169"/>
      <c r="AS180" s="113"/>
      <c r="AT180" s="167"/>
      <c r="AU180" s="168">
        <f t="shared" ref="AU180" si="313">AT180*AS180</f>
        <v>0</v>
      </c>
      <c r="AV180" s="43"/>
      <c r="AW180" s="163">
        <f t="shared" ref="AW180:AW183" si="314">AU180-AN180</f>
        <v>0</v>
      </c>
      <c r="AX180" s="164" t="str">
        <f t="shared" ref="AX180:AX183" si="315">IF(OR(AN180=0,AU180=0),"",(AW180/AN180))</f>
        <v/>
      </c>
    </row>
    <row r="181" spans="1:50" s="99" customFormat="1" ht="30" x14ac:dyDescent="0.25">
      <c r="A181" s="54"/>
      <c r="B181" s="140" t="s">
        <v>83</v>
      </c>
      <c r="C181" s="43"/>
      <c r="D181" s="44" t="s">
        <v>7</v>
      </c>
      <c r="E181" s="43"/>
      <c r="F181" s="100">
        <v>6.9999999999999994E-5</v>
      </c>
      <c r="G181" s="165">
        <f>+F150</f>
        <v>650</v>
      </c>
      <c r="H181" s="166">
        <f t="shared" si="299"/>
        <v>4.5499999999999999E-2</v>
      </c>
      <c r="I181" s="43"/>
      <c r="J181" s="113"/>
      <c r="K181" s="167">
        <f>+F150</f>
        <v>650</v>
      </c>
      <c r="L181" s="168">
        <f t="shared" si="300"/>
        <v>0</v>
      </c>
      <c r="M181" s="43"/>
      <c r="N181" s="163">
        <f t="shared" si="291"/>
        <v>-4.5499999999999999E-2</v>
      </c>
      <c r="O181" s="164" t="str">
        <f t="shared" si="298"/>
        <v/>
      </c>
      <c r="P181" s="169"/>
      <c r="Q181" s="113"/>
      <c r="R181" s="167"/>
      <c r="S181" s="168">
        <f t="shared" si="301"/>
        <v>0</v>
      </c>
      <c r="T181" s="43"/>
      <c r="U181" s="163">
        <f t="shared" si="302"/>
        <v>0</v>
      </c>
      <c r="V181" s="164" t="str">
        <f t="shared" si="303"/>
        <v/>
      </c>
      <c r="W181" s="154"/>
      <c r="X181" s="113"/>
      <c r="Y181" s="167"/>
      <c r="Z181" s="168">
        <f t="shared" si="304"/>
        <v>0</v>
      </c>
      <c r="AA181" s="43"/>
      <c r="AB181" s="163">
        <f t="shared" si="305"/>
        <v>0</v>
      </c>
      <c r="AC181" s="164" t="str">
        <f t="shared" si="306"/>
        <v/>
      </c>
      <c r="AD181" s="154"/>
      <c r="AE181" s="113"/>
      <c r="AF181" s="167"/>
      <c r="AG181" s="168">
        <f t="shared" si="307"/>
        <v>0</v>
      </c>
      <c r="AH181" s="43"/>
      <c r="AI181" s="163">
        <f t="shared" si="308"/>
        <v>0</v>
      </c>
      <c r="AJ181" s="164" t="str">
        <f t="shared" si="309"/>
        <v/>
      </c>
      <c r="AK181" s="154"/>
      <c r="AL181" s="113"/>
      <c r="AM181" s="167"/>
      <c r="AN181" s="168">
        <f t="shared" si="310"/>
        <v>0</v>
      </c>
      <c r="AO181" s="43"/>
      <c r="AP181" s="163">
        <f t="shared" si="311"/>
        <v>0</v>
      </c>
      <c r="AQ181" s="164" t="str">
        <f t="shared" si="312"/>
        <v/>
      </c>
      <c r="AR181" s="169"/>
      <c r="AS181" s="113"/>
      <c r="AT181" s="167"/>
      <c r="AU181" s="168">
        <f>AT181*AS181</f>
        <v>0</v>
      </c>
      <c r="AV181" s="43"/>
      <c r="AW181" s="163">
        <f t="shared" si="314"/>
        <v>0</v>
      </c>
      <c r="AX181" s="164" t="str">
        <f t="shared" si="315"/>
        <v/>
      </c>
    </row>
    <row r="182" spans="1:50" s="99" customFormat="1" ht="30" x14ac:dyDescent="0.25">
      <c r="A182" s="54"/>
      <c r="B182" s="140" t="s">
        <v>84</v>
      </c>
      <c r="C182" s="43"/>
      <c r="D182" s="44" t="s">
        <v>7</v>
      </c>
      <c r="E182" s="43"/>
      <c r="F182" s="100">
        <v>-1.1199999999999999E-3</v>
      </c>
      <c r="G182" s="165"/>
      <c r="H182" s="166">
        <f t="shared" si="299"/>
        <v>0</v>
      </c>
      <c r="I182" s="43"/>
      <c r="J182" s="113"/>
      <c r="K182" s="167"/>
      <c r="L182" s="168">
        <f t="shared" si="300"/>
        <v>0</v>
      </c>
      <c r="M182" s="43"/>
      <c r="N182" s="163">
        <f t="shared" si="291"/>
        <v>0</v>
      </c>
      <c r="O182" s="164" t="str">
        <f t="shared" si="298"/>
        <v/>
      </c>
      <c r="P182" s="169"/>
      <c r="Q182" s="113"/>
      <c r="R182" s="167"/>
      <c r="S182" s="168">
        <f t="shared" si="301"/>
        <v>0</v>
      </c>
      <c r="T182" s="43"/>
      <c r="U182" s="163">
        <f t="shared" si="302"/>
        <v>0</v>
      </c>
      <c r="V182" s="164" t="str">
        <f t="shared" si="303"/>
        <v/>
      </c>
      <c r="W182" s="154"/>
      <c r="X182" s="113"/>
      <c r="Y182" s="167"/>
      <c r="Z182" s="168">
        <f t="shared" si="304"/>
        <v>0</v>
      </c>
      <c r="AA182" s="43"/>
      <c r="AB182" s="163">
        <f t="shared" si="305"/>
        <v>0</v>
      </c>
      <c r="AC182" s="164" t="str">
        <f t="shared" si="306"/>
        <v/>
      </c>
      <c r="AD182" s="154"/>
      <c r="AE182" s="113"/>
      <c r="AF182" s="167"/>
      <c r="AG182" s="168">
        <f t="shared" si="307"/>
        <v>0</v>
      </c>
      <c r="AH182" s="43"/>
      <c r="AI182" s="163">
        <f t="shared" si="308"/>
        <v>0</v>
      </c>
      <c r="AJ182" s="164" t="str">
        <f t="shared" si="309"/>
        <v/>
      </c>
      <c r="AK182" s="154"/>
      <c r="AL182" s="113"/>
      <c r="AM182" s="167"/>
      <c r="AN182" s="168">
        <f t="shared" si="310"/>
        <v>0</v>
      </c>
      <c r="AO182" s="43"/>
      <c r="AP182" s="163">
        <f t="shared" si="311"/>
        <v>0</v>
      </c>
      <c r="AQ182" s="164" t="str">
        <f t="shared" si="312"/>
        <v/>
      </c>
      <c r="AR182" s="169"/>
      <c r="AS182" s="113"/>
      <c r="AT182" s="167"/>
      <c r="AU182" s="168">
        <f t="shared" ref="AU182" si="316">AT182*AS182</f>
        <v>0</v>
      </c>
      <c r="AV182" s="43"/>
      <c r="AW182" s="163">
        <f t="shared" si="314"/>
        <v>0</v>
      </c>
      <c r="AX182" s="164" t="str">
        <f t="shared" si="315"/>
        <v/>
      </c>
    </row>
    <row r="183" spans="1:50" s="138" customFormat="1" x14ac:dyDescent="0.25">
      <c r="A183" s="1"/>
      <c r="B183" s="143" t="s">
        <v>116</v>
      </c>
      <c r="C183" s="32"/>
      <c r="D183" s="44" t="s">
        <v>41</v>
      </c>
      <c r="E183" s="43"/>
      <c r="F183" s="78">
        <v>0.56000000000000005</v>
      </c>
      <c r="G183" s="183">
        <v>1</v>
      </c>
      <c r="H183" s="166">
        <f t="shared" si="299"/>
        <v>0.56000000000000005</v>
      </c>
      <c r="I183" s="32"/>
      <c r="J183" s="118">
        <f>+$F$183</f>
        <v>0.56000000000000005</v>
      </c>
      <c r="K183" s="161">
        <v>1</v>
      </c>
      <c r="L183" s="168">
        <f>K183*J183</f>
        <v>0.56000000000000005</v>
      </c>
      <c r="M183" s="32"/>
      <c r="N183" s="163">
        <f t="shared" si="291"/>
        <v>0</v>
      </c>
      <c r="O183" s="164">
        <f t="shared" si="298"/>
        <v>0</v>
      </c>
      <c r="P183" s="153"/>
      <c r="Q183" s="118">
        <f>+$F$183</f>
        <v>0.56000000000000005</v>
      </c>
      <c r="R183" s="161">
        <v>1</v>
      </c>
      <c r="S183" s="168">
        <f>R183*Q183</f>
        <v>0.56000000000000005</v>
      </c>
      <c r="T183" s="32"/>
      <c r="U183" s="163">
        <f t="shared" si="302"/>
        <v>0</v>
      </c>
      <c r="V183" s="164">
        <f t="shared" si="303"/>
        <v>0</v>
      </c>
      <c r="W183" s="154"/>
      <c r="X183" s="118">
        <f>+$F$183</f>
        <v>0.56000000000000005</v>
      </c>
      <c r="Y183" s="161">
        <v>1</v>
      </c>
      <c r="Z183" s="168">
        <f>Y183*X183</f>
        <v>0.56000000000000005</v>
      </c>
      <c r="AA183" s="32"/>
      <c r="AB183" s="163">
        <f t="shared" si="305"/>
        <v>0</v>
      </c>
      <c r="AC183" s="164">
        <f t="shared" si="306"/>
        <v>0</v>
      </c>
      <c r="AD183" s="154"/>
      <c r="AE183" s="118">
        <f>+$F$183</f>
        <v>0.56000000000000005</v>
      </c>
      <c r="AF183" s="161">
        <v>1</v>
      </c>
      <c r="AG183" s="168">
        <f>AF183*AE183</f>
        <v>0.56000000000000005</v>
      </c>
      <c r="AH183" s="32"/>
      <c r="AI183" s="163">
        <f t="shared" si="308"/>
        <v>0</v>
      </c>
      <c r="AJ183" s="164">
        <f t="shared" si="309"/>
        <v>0</v>
      </c>
      <c r="AK183" s="154"/>
      <c r="AL183" s="118"/>
      <c r="AM183" s="161"/>
      <c r="AN183" s="168">
        <f>AM183*AL183</f>
        <v>0</v>
      </c>
      <c r="AO183" s="32"/>
      <c r="AP183" s="163">
        <f t="shared" si="311"/>
        <v>-0.56000000000000005</v>
      </c>
      <c r="AQ183" s="164" t="str">
        <f t="shared" si="312"/>
        <v/>
      </c>
      <c r="AR183" s="153"/>
      <c r="AS183" s="118"/>
      <c r="AT183" s="161"/>
      <c r="AU183" s="168">
        <f>AT183*AS183</f>
        <v>0</v>
      </c>
      <c r="AV183" s="32"/>
      <c r="AW183" s="163">
        <f t="shared" si="314"/>
        <v>0</v>
      </c>
      <c r="AX183" s="164" t="str">
        <f t="shared" si="315"/>
        <v/>
      </c>
    </row>
    <row r="184" spans="1:50" s="138" customFormat="1" x14ac:dyDescent="0.25">
      <c r="A184" s="1"/>
      <c r="B184" s="49" t="s">
        <v>16</v>
      </c>
      <c r="C184" s="52"/>
      <c r="D184" s="52"/>
      <c r="E184" s="52"/>
      <c r="F184" s="47"/>
      <c r="G184" s="47"/>
      <c r="H184" s="184">
        <f>SUM(H179:H183)+H178</f>
        <v>40.405335600000015</v>
      </c>
      <c r="I184" s="177"/>
      <c r="J184" s="185"/>
      <c r="K184" s="186"/>
      <c r="L184" s="187">
        <f>SUM(L179:L183)+L178</f>
        <v>45.641835600000014</v>
      </c>
      <c r="M184" s="177"/>
      <c r="N184" s="179">
        <f t="shared" si="291"/>
        <v>5.2364999999999995</v>
      </c>
      <c r="O184" s="180">
        <f>IF(OR(H184=0,L184=0),"",(N184/H184))</f>
        <v>0.12959922055442594</v>
      </c>
      <c r="P184" s="153"/>
      <c r="Q184" s="185"/>
      <c r="R184" s="186"/>
      <c r="S184" s="187">
        <f>SUM(S179:S183)+S178</f>
        <v>43.442158249999999</v>
      </c>
      <c r="T184" s="177"/>
      <c r="U184" s="179">
        <f>S184-L184</f>
        <v>-2.199677350000016</v>
      </c>
      <c r="V184" s="180">
        <f>IF(OR(L184=0,S184=0),"",(U184/L184))</f>
        <v>-4.8194322622730261E-2</v>
      </c>
      <c r="W184" s="154"/>
      <c r="X184" s="185"/>
      <c r="Y184" s="186"/>
      <c r="Z184" s="187">
        <f>SUM(Z179:Z183)+Z178</f>
        <v>44.812158249999996</v>
      </c>
      <c r="AA184" s="177"/>
      <c r="AB184" s="179">
        <f>Z184-S184</f>
        <v>1.3699999999999974</v>
      </c>
      <c r="AC184" s="180">
        <f>IF(OR(S184=0,Z184=0),"",(AB184/S184))</f>
        <v>3.1536186395619455E-2</v>
      </c>
      <c r="AD184" s="154"/>
      <c r="AE184" s="185"/>
      <c r="AF184" s="186"/>
      <c r="AG184" s="187">
        <f>SUM(AG179:AG183)+AG178</f>
        <v>45.882158249999996</v>
      </c>
      <c r="AH184" s="177"/>
      <c r="AI184" s="179">
        <f>AG184-Z184</f>
        <v>1.0700000000000003</v>
      </c>
      <c r="AJ184" s="180">
        <f>IF(OR(Z184=0,AG184=0),"",(AI184/Z184))</f>
        <v>2.3877448482410472E-2</v>
      </c>
      <c r="AK184" s="154"/>
      <c r="AL184" s="185"/>
      <c r="AM184" s="186"/>
      <c r="AN184" s="187">
        <f>SUM(AN179:AN183)+AN178</f>
        <v>47.212158250000002</v>
      </c>
      <c r="AO184" s="177"/>
      <c r="AP184" s="179">
        <f>AN184-AG184</f>
        <v>1.3300000000000054</v>
      </c>
      <c r="AQ184" s="180">
        <f>IF(OR(AG184=0,AN184=0),"",(AP184/AG184))</f>
        <v>2.8987302488108338E-2</v>
      </c>
      <c r="AR184" s="153"/>
      <c r="AS184" s="185"/>
      <c r="AT184" s="186"/>
      <c r="AU184" s="187">
        <f>SUM(AU179:AU183)+AU178</f>
        <v>49.04215825</v>
      </c>
      <c r="AV184" s="177"/>
      <c r="AW184" s="179">
        <f>AU184-AN184</f>
        <v>1.8299999999999983</v>
      </c>
      <c r="AX184" s="180">
        <f>IF(OR(AN184=0,AU184=0),"",(AW184/AN184))</f>
        <v>3.8761201941027515E-2</v>
      </c>
    </row>
    <row r="185" spans="1:50" s="138" customFormat="1" x14ac:dyDescent="0.25">
      <c r="A185" s="1"/>
      <c r="B185" s="51" t="s">
        <v>85</v>
      </c>
      <c r="C185" s="42"/>
      <c r="D185" s="44" t="s">
        <v>7</v>
      </c>
      <c r="E185" s="50"/>
      <c r="F185" s="116">
        <v>7.5900000000000004E-3</v>
      </c>
      <c r="G185" s="188">
        <f>$F150*(1+F206)</f>
        <v>674.44</v>
      </c>
      <c r="H185" s="160">
        <f>G185*F185</f>
        <v>5.1189996000000004</v>
      </c>
      <c r="I185" s="32"/>
      <c r="J185" s="116">
        <v>8.26E-3</v>
      </c>
      <c r="K185" s="188">
        <f>$F150*(1+J206)</f>
        <v>674.44</v>
      </c>
      <c r="L185" s="162">
        <f>K185*J185</f>
        <v>5.5708744000000001</v>
      </c>
      <c r="M185" s="32"/>
      <c r="N185" s="163">
        <f t="shared" si="291"/>
        <v>0.45187479999999969</v>
      </c>
      <c r="O185" s="164">
        <f>IF(OR(H185=0,L185=0),"",(N185/H185))</f>
        <v>8.8274044795783851E-2</v>
      </c>
      <c r="P185" s="153"/>
      <c r="Q185" s="116">
        <v>8.2500000000000004E-3</v>
      </c>
      <c r="R185" s="188">
        <f>$F150*(1+Q206)</f>
        <v>669.17500000000007</v>
      </c>
      <c r="S185" s="162">
        <f>R185*Q185</f>
        <v>5.5206937500000004</v>
      </c>
      <c r="T185" s="32"/>
      <c r="U185" s="163">
        <f>S185-L185</f>
        <v>-5.0180649999999716E-2</v>
      </c>
      <c r="V185" s="164">
        <f>IF(OR(L185=0,S185=0),"",(U185/L185))</f>
        <v>-9.0076792971673734E-3</v>
      </c>
      <c r="W185" s="154"/>
      <c r="X185" s="116">
        <f>+$Q$53</f>
        <v>8.2500000000000004E-3</v>
      </c>
      <c r="Y185" s="188">
        <f>$F150*(1+X206)</f>
        <v>669.17500000000007</v>
      </c>
      <c r="Z185" s="162">
        <f>Y185*X185</f>
        <v>5.5206937500000004</v>
      </c>
      <c r="AA185" s="32"/>
      <c r="AB185" s="163">
        <f>Z185-S185</f>
        <v>0</v>
      </c>
      <c r="AC185" s="164">
        <f>IF(OR(S185=0,Z185=0),"",(AB185/S185))</f>
        <v>0</v>
      </c>
      <c r="AD185" s="154"/>
      <c r="AE185" s="116">
        <f>+$Q$53</f>
        <v>8.2500000000000004E-3</v>
      </c>
      <c r="AF185" s="188">
        <f>$F150*(1+AE206)</f>
        <v>669.17500000000007</v>
      </c>
      <c r="AG185" s="162">
        <f>AF185*AE185</f>
        <v>5.5206937500000004</v>
      </c>
      <c r="AH185" s="32"/>
      <c r="AI185" s="163">
        <f>AG185-Z185</f>
        <v>0</v>
      </c>
      <c r="AJ185" s="164">
        <f>IF(OR(Z185=0,AG185=0),"",(AI185/Z185))</f>
        <v>0</v>
      </c>
      <c r="AK185" s="154"/>
      <c r="AL185" s="116">
        <f>+$Q$53</f>
        <v>8.2500000000000004E-3</v>
      </c>
      <c r="AM185" s="188">
        <f>$F150*(1+AL206)</f>
        <v>669.17500000000007</v>
      </c>
      <c r="AN185" s="162">
        <f>AM185*AL185</f>
        <v>5.5206937500000004</v>
      </c>
      <c r="AO185" s="32"/>
      <c r="AP185" s="163">
        <f>AN185-AG185</f>
        <v>0</v>
      </c>
      <c r="AQ185" s="164">
        <f>IF(OR(AG185=0,AN185=0),"",(AP185/AG185))</f>
        <v>0</v>
      </c>
      <c r="AR185" s="153"/>
      <c r="AS185" s="116">
        <f>+$Q$53</f>
        <v>8.2500000000000004E-3</v>
      </c>
      <c r="AT185" s="188">
        <f>$F150*(1+AS206)</f>
        <v>669.17500000000007</v>
      </c>
      <c r="AU185" s="162">
        <f>AT185*AS185</f>
        <v>5.5206937500000004</v>
      </c>
      <c r="AV185" s="32"/>
      <c r="AW185" s="163">
        <f>AU185-AN185</f>
        <v>0</v>
      </c>
      <c r="AX185" s="164">
        <f>IF(OR(AN185=0,AU185=0),"",(AW185/AN185))</f>
        <v>0</v>
      </c>
    </row>
    <row r="186" spans="1:50" s="138" customFormat="1" x14ac:dyDescent="0.25">
      <c r="A186" s="1"/>
      <c r="B186" s="51" t="s">
        <v>86</v>
      </c>
      <c r="C186" s="42"/>
      <c r="D186" s="44" t="s">
        <v>7</v>
      </c>
      <c r="E186" s="50"/>
      <c r="F186" s="116">
        <v>6.1700000000000001E-3</v>
      </c>
      <c r="G186" s="188">
        <f>G185</f>
        <v>674.44</v>
      </c>
      <c r="H186" s="160">
        <f>G186*F186</f>
        <v>4.1612948000000003</v>
      </c>
      <c r="I186" s="32"/>
      <c r="J186" s="116">
        <v>6.7999999999999996E-3</v>
      </c>
      <c r="K186" s="189">
        <f>+K185</f>
        <v>674.44</v>
      </c>
      <c r="L186" s="162">
        <f>K186*J186</f>
        <v>4.5861920000000005</v>
      </c>
      <c r="M186" s="32"/>
      <c r="N186" s="163">
        <f t="shared" si="291"/>
        <v>0.4248972000000002</v>
      </c>
      <c r="O186" s="164">
        <f>IF(OR(H186=0,L186=0),"",(N186/H186))</f>
        <v>0.10210696920583473</v>
      </c>
      <c r="P186" s="153"/>
      <c r="Q186" s="116">
        <v>6.79E-3</v>
      </c>
      <c r="R186" s="189">
        <f>+R185</f>
        <v>669.17500000000007</v>
      </c>
      <c r="S186" s="162">
        <f>R186*Q186</f>
        <v>4.5436982500000003</v>
      </c>
      <c r="T186" s="32"/>
      <c r="U186" s="163">
        <f>S186-L186</f>
        <v>-4.2493750000000219E-2</v>
      </c>
      <c r="V186" s="164">
        <f>IF(OR(L186=0,S186=0),"",(U186/L186))</f>
        <v>-9.2655846070117034E-3</v>
      </c>
      <c r="W186" s="154"/>
      <c r="X186" s="116">
        <f>+$Q$54</f>
        <v>6.79E-3</v>
      </c>
      <c r="Y186" s="189">
        <f>+Y185</f>
        <v>669.17500000000007</v>
      </c>
      <c r="Z186" s="162">
        <f>Y186*X186</f>
        <v>4.5436982500000003</v>
      </c>
      <c r="AA186" s="32"/>
      <c r="AB186" s="163">
        <f t="shared" ref="AB186" si="317">Z186-S186</f>
        <v>0</v>
      </c>
      <c r="AC186" s="164">
        <f t="shared" ref="AC186" si="318">IF(OR(S186=0,Z186=0),"",(AB186/S186))</f>
        <v>0</v>
      </c>
      <c r="AD186" s="154"/>
      <c r="AE186" s="116">
        <f>+$Q$54</f>
        <v>6.79E-3</v>
      </c>
      <c r="AF186" s="189">
        <f>+AF185</f>
        <v>669.17500000000007</v>
      </c>
      <c r="AG186" s="162">
        <f>AF186*AE186</f>
        <v>4.5436982500000003</v>
      </c>
      <c r="AH186" s="32"/>
      <c r="AI186" s="163">
        <f t="shared" ref="AI186" si="319">AG186-Z186</f>
        <v>0</v>
      </c>
      <c r="AJ186" s="164">
        <f t="shared" ref="AJ186" si="320">IF(OR(Z186=0,AG186=0),"",(AI186/Z186))</f>
        <v>0</v>
      </c>
      <c r="AK186" s="154"/>
      <c r="AL186" s="116">
        <f>+$Q$54</f>
        <v>6.79E-3</v>
      </c>
      <c r="AM186" s="189">
        <f>+AM185</f>
        <v>669.17500000000007</v>
      </c>
      <c r="AN186" s="162">
        <f>AM186*AL186</f>
        <v>4.5436982500000003</v>
      </c>
      <c r="AO186" s="32"/>
      <c r="AP186" s="163">
        <f t="shared" ref="AP186" si="321">AN186-AG186</f>
        <v>0</v>
      </c>
      <c r="AQ186" s="164">
        <f t="shared" ref="AQ186" si="322">IF(OR(AG186=0,AN186=0),"",(AP186/AG186))</f>
        <v>0</v>
      </c>
      <c r="AR186" s="153"/>
      <c r="AS186" s="116">
        <f>+$Q$54</f>
        <v>6.79E-3</v>
      </c>
      <c r="AT186" s="189">
        <f>+AT185</f>
        <v>669.17500000000007</v>
      </c>
      <c r="AU186" s="162">
        <f>AT186*AS186</f>
        <v>4.5436982500000003</v>
      </c>
      <c r="AV186" s="32"/>
      <c r="AW186" s="163">
        <f t="shared" ref="AW186" si="323">AU186-AN186</f>
        <v>0</v>
      </c>
      <c r="AX186" s="164">
        <f t="shared" ref="AX186" si="324">IF(OR(AN186=0,AU186=0),"",(AW186/AN186))</f>
        <v>0</v>
      </c>
    </row>
    <row r="187" spans="1:50" s="138" customFormat="1" x14ac:dyDescent="0.25">
      <c r="A187" s="1"/>
      <c r="B187" s="49" t="s">
        <v>13</v>
      </c>
      <c r="C187" s="48"/>
      <c r="D187" s="48"/>
      <c r="E187" s="48"/>
      <c r="F187" s="47"/>
      <c r="G187" s="47"/>
      <c r="H187" s="184">
        <f>SUM(H184:H186)</f>
        <v>49.685630000000018</v>
      </c>
      <c r="I187" s="190"/>
      <c r="J187" s="191"/>
      <c r="K187" s="192"/>
      <c r="L187" s="184">
        <f>SUM(L184:L186)</f>
        <v>55.798902000000012</v>
      </c>
      <c r="M187" s="190"/>
      <c r="N187" s="179">
        <f t="shared" si="291"/>
        <v>6.1132719999999949</v>
      </c>
      <c r="O187" s="180">
        <f>IF(OR(H187=0,L187=0),"",(N187/H187))</f>
        <v>0.12303903563263649</v>
      </c>
      <c r="P187" s="153"/>
      <c r="Q187" s="191"/>
      <c r="R187" s="192"/>
      <c r="S187" s="184">
        <f>SUM(S184:S186)</f>
        <v>53.506550249999997</v>
      </c>
      <c r="T187" s="190"/>
      <c r="U187" s="179">
        <f>S187-L187</f>
        <v>-2.2923517500000159</v>
      </c>
      <c r="V187" s="180">
        <f>IF(OR(L187=0,S187=0),"",(U187/L187))</f>
        <v>-4.1082380975883993E-2</v>
      </c>
      <c r="W187" s="154"/>
      <c r="X187" s="191"/>
      <c r="Y187" s="192"/>
      <c r="Z187" s="184">
        <f>SUM(Z184:Z186)</f>
        <v>54.876550249999994</v>
      </c>
      <c r="AA187" s="190"/>
      <c r="AB187" s="179">
        <f>Z187-S187</f>
        <v>1.3699999999999974</v>
      </c>
      <c r="AC187" s="180">
        <f>IF(OR(S187=0,Z187=0),"",(AB187/S187))</f>
        <v>2.5604341778696478E-2</v>
      </c>
      <c r="AD187" s="154"/>
      <c r="AE187" s="191"/>
      <c r="AF187" s="192"/>
      <c r="AG187" s="184">
        <f>SUM(AG184:AG186)</f>
        <v>55.946550249999994</v>
      </c>
      <c r="AH187" s="190"/>
      <c r="AI187" s="179">
        <f>AG187-Z187</f>
        <v>1.0700000000000003</v>
      </c>
      <c r="AJ187" s="180">
        <f>IF(OR(Z187=0,AG187=0),"",(AI187/Z187))</f>
        <v>1.949831020946876E-2</v>
      </c>
      <c r="AK187" s="154"/>
      <c r="AL187" s="191"/>
      <c r="AM187" s="192"/>
      <c r="AN187" s="184">
        <f>SUM(AN184:AN186)</f>
        <v>57.27655025</v>
      </c>
      <c r="AO187" s="190"/>
      <c r="AP187" s="179">
        <f>AN187-AG187</f>
        <v>1.3300000000000054</v>
      </c>
      <c r="AQ187" s="180">
        <f>IF(OR(AG187=0,AN187=0),"",(AP187/AG187))</f>
        <v>2.377269007752637E-2</v>
      </c>
      <c r="AR187" s="153"/>
      <c r="AS187" s="191"/>
      <c r="AT187" s="192"/>
      <c r="AU187" s="184">
        <f>SUM(AU184:AU186)</f>
        <v>59.106550249999998</v>
      </c>
      <c r="AV187" s="190"/>
      <c r="AW187" s="179">
        <f>AU187-AN187</f>
        <v>1.8299999999999983</v>
      </c>
      <c r="AX187" s="180">
        <f>IF(OR(AN187=0,AU187=0),"",(AW187/AN187))</f>
        <v>3.1950248260630858E-2</v>
      </c>
    </row>
    <row r="188" spans="1:50" s="138" customFormat="1" x14ac:dyDescent="0.25">
      <c r="A188" s="1"/>
      <c r="B188" s="46" t="s">
        <v>87</v>
      </c>
      <c r="C188" s="32"/>
      <c r="D188" s="44" t="s">
        <v>7</v>
      </c>
      <c r="E188" s="43"/>
      <c r="F188" s="39">
        <v>3.2000000000000002E-3</v>
      </c>
      <c r="G188" s="188">
        <f>G185</f>
        <v>674.44</v>
      </c>
      <c r="H188" s="193">
        <f t="shared" ref="H188:H198" si="325">G188*F188</f>
        <v>2.1582080000000001</v>
      </c>
      <c r="I188" s="32"/>
      <c r="J188" s="39">
        <f>+$F$188</f>
        <v>3.2000000000000002E-3</v>
      </c>
      <c r="K188" s="194">
        <f>+K185</f>
        <v>674.44</v>
      </c>
      <c r="L188" s="193">
        <f t="shared" ref="L188:L198" si="326">K188*J188</f>
        <v>2.1582080000000001</v>
      </c>
      <c r="M188" s="32"/>
      <c r="N188" s="163">
        <f t="shared" si="291"/>
        <v>0</v>
      </c>
      <c r="O188" s="164">
        <f>IF(OR(H188=0,L188=0),"",(N188/H188))</f>
        <v>0</v>
      </c>
      <c r="P188" s="153"/>
      <c r="Q188" s="39">
        <f>+$F$188</f>
        <v>3.2000000000000002E-3</v>
      </c>
      <c r="R188" s="194">
        <f>+R185</f>
        <v>669.17500000000007</v>
      </c>
      <c r="S188" s="193">
        <f t="shared" ref="S188:S198" si="327">R188*Q188</f>
        <v>2.1413600000000002</v>
      </c>
      <c r="T188" s="32"/>
      <c r="U188" s="163">
        <f>S188-L188</f>
        <v>-1.6847999999999974E-2</v>
      </c>
      <c r="V188" s="164">
        <f>IF(OR(L188=0,S188=0),"",(U188/L188))</f>
        <v>-7.8064764841942825E-3</v>
      </c>
      <c r="W188" s="154"/>
      <c r="X188" s="39">
        <f>+$F$188</f>
        <v>3.2000000000000002E-3</v>
      </c>
      <c r="Y188" s="194">
        <f>+Y185</f>
        <v>669.17500000000007</v>
      </c>
      <c r="Z188" s="193">
        <f t="shared" ref="Z188:Z198" si="328">Y188*X188</f>
        <v>2.1413600000000002</v>
      </c>
      <c r="AA188" s="32"/>
      <c r="AB188" s="163">
        <f>Z188-S188</f>
        <v>0</v>
      </c>
      <c r="AC188" s="164">
        <f>IF(OR(S188=0,Z188=0),"",(AB188/S188))</f>
        <v>0</v>
      </c>
      <c r="AD188" s="154"/>
      <c r="AE188" s="39">
        <f>+$F$188</f>
        <v>3.2000000000000002E-3</v>
      </c>
      <c r="AF188" s="194">
        <f>+AF185</f>
        <v>669.17500000000007</v>
      </c>
      <c r="AG188" s="193">
        <f t="shared" ref="AG188:AG198" si="329">AF188*AE188</f>
        <v>2.1413600000000002</v>
      </c>
      <c r="AH188" s="32"/>
      <c r="AI188" s="163">
        <f>AG188-Z188</f>
        <v>0</v>
      </c>
      <c r="AJ188" s="164">
        <f>IF(OR(Z188=0,AG188=0),"",(AI188/Z188))</f>
        <v>0</v>
      </c>
      <c r="AK188" s="154"/>
      <c r="AL188" s="39">
        <f>+$F$188</f>
        <v>3.2000000000000002E-3</v>
      </c>
      <c r="AM188" s="194">
        <f>+AM185</f>
        <v>669.17500000000007</v>
      </c>
      <c r="AN188" s="193">
        <f t="shared" ref="AN188:AN198" si="330">AM188*AL188</f>
        <v>2.1413600000000002</v>
      </c>
      <c r="AO188" s="32"/>
      <c r="AP188" s="163">
        <f>AN188-AG188</f>
        <v>0</v>
      </c>
      <c r="AQ188" s="164">
        <f>IF(OR(AG188=0,AN188=0),"",(AP188/AG188))</f>
        <v>0</v>
      </c>
      <c r="AR188" s="153"/>
      <c r="AS188" s="39">
        <f>+$F$188</f>
        <v>3.2000000000000002E-3</v>
      </c>
      <c r="AT188" s="194">
        <f>+AT185</f>
        <v>669.17500000000007</v>
      </c>
      <c r="AU188" s="193">
        <f t="shared" ref="AU188:AU198" si="331">AT188*AS188</f>
        <v>2.1413600000000002</v>
      </c>
      <c r="AV188" s="32"/>
      <c r="AW188" s="163">
        <f>AU188-AN188</f>
        <v>0</v>
      </c>
      <c r="AX188" s="164">
        <f>IF(OR(AN188=0,AU188=0),"",(AW188/AN188))</f>
        <v>0</v>
      </c>
    </row>
    <row r="189" spans="1:50" s="138" customFormat="1" x14ac:dyDescent="0.25">
      <c r="A189" s="1"/>
      <c r="B189" s="46" t="s">
        <v>88</v>
      </c>
      <c r="C189" s="32"/>
      <c r="D189" s="44" t="s">
        <v>7</v>
      </c>
      <c r="E189" s="43"/>
      <c r="F189" s="39">
        <v>2.9999999999999997E-4</v>
      </c>
      <c r="G189" s="188">
        <f>G185</f>
        <v>674.44</v>
      </c>
      <c r="H189" s="193">
        <f t="shared" si="325"/>
        <v>0.20233200000000001</v>
      </c>
      <c r="I189" s="32"/>
      <c r="J189" s="39">
        <f>+$F$189</f>
        <v>2.9999999999999997E-4</v>
      </c>
      <c r="K189" s="194">
        <f>+K185</f>
        <v>674.44</v>
      </c>
      <c r="L189" s="193">
        <f t="shared" si="326"/>
        <v>0.20233200000000001</v>
      </c>
      <c r="M189" s="32"/>
      <c r="N189" s="163">
        <f t="shared" si="291"/>
        <v>0</v>
      </c>
      <c r="O189" s="164">
        <f t="shared" ref="O189:O198" si="332">IF(OR(H189=0,L189=0),"",(N189/H189))</f>
        <v>0</v>
      </c>
      <c r="P189" s="153"/>
      <c r="Q189" s="39">
        <f>+$F$189</f>
        <v>2.9999999999999997E-4</v>
      </c>
      <c r="R189" s="194">
        <f>+R185</f>
        <v>669.17500000000007</v>
      </c>
      <c r="S189" s="193">
        <f t="shared" si="327"/>
        <v>0.2007525</v>
      </c>
      <c r="T189" s="32"/>
      <c r="U189" s="163">
        <f t="shared" ref="U189:U198" si="333">S189-L189</f>
        <v>-1.5795000000000115E-3</v>
      </c>
      <c r="V189" s="164">
        <f t="shared" ref="V189:V198" si="334">IF(OR(L189=0,S189=0),"",(U189/L189))</f>
        <v>-7.806476484194351E-3</v>
      </c>
      <c r="W189" s="154"/>
      <c r="X189" s="39">
        <f>+$F$189</f>
        <v>2.9999999999999997E-4</v>
      </c>
      <c r="Y189" s="194">
        <f>+Y185</f>
        <v>669.17500000000007</v>
      </c>
      <c r="Z189" s="193">
        <f t="shared" si="328"/>
        <v>0.2007525</v>
      </c>
      <c r="AA189" s="32"/>
      <c r="AB189" s="163">
        <f t="shared" ref="AB189:AB198" si="335">Z189-S189</f>
        <v>0</v>
      </c>
      <c r="AC189" s="164">
        <f t="shared" ref="AC189:AC198" si="336">IF(OR(S189=0,Z189=0),"",(AB189/S189))</f>
        <v>0</v>
      </c>
      <c r="AD189" s="154"/>
      <c r="AE189" s="39">
        <f>+$F$189</f>
        <v>2.9999999999999997E-4</v>
      </c>
      <c r="AF189" s="194">
        <f>+AF185</f>
        <v>669.17500000000007</v>
      </c>
      <c r="AG189" s="193">
        <f t="shared" si="329"/>
        <v>0.2007525</v>
      </c>
      <c r="AH189" s="32"/>
      <c r="AI189" s="163">
        <f t="shared" ref="AI189:AI198" si="337">AG189-Z189</f>
        <v>0</v>
      </c>
      <c r="AJ189" s="164">
        <f t="shared" ref="AJ189:AJ198" si="338">IF(OR(Z189=0,AG189=0),"",(AI189/Z189))</f>
        <v>0</v>
      </c>
      <c r="AK189" s="154"/>
      <c r="AL189" s="39">
        <f>+$F$189</f>
        <v>2.9999999999999997E-4</v>
      </c>
      <c r="AM189" s="194">
        <f>+AM185</f>
        <v>669.17500000000007</v>
      </c>
      <c r="AN189" s="193">
        <f t="shared" si="330"/>
        <v>0.2007525</v>
      </c>
      <c r="AO189" s="32"/>
      <c r="AP189" s="163">
        <f t="shared" ref="AP189:AP198" si="339">AN189-AG189</f>
        <v>0</v>
      </c>
      <c r="AQ189" s="164">
        <f t="shared" ref="AQ189:AQ198" si="340">IF(OR(AG189=0,AN189=0),"",(AP189/AG189))</f>
        <v>0</v>
      </c>
      <c r="AR189" s="153"/>
      <c r="AS189" s="39">
        <f>+$F$189</f>
        <v>2.9999999999999997E-4</v>
      </c>
      <c r="AT189" s="194">
        <f>+AT185</f>
        <v>669.17500000000007</v>
      </c>
      <c r="AU189" s="193">
        <f t="shared" si="331"/>
        <v>0.2007525</v>
      </c>
      <c r="AV189" s="32"/>
      <c r="AW189" s="163">
        <f t="shared" ref="AW189:AW198" si="341">AU189-AN189</f>
        <v>0</v>
      </c>
      <c r="AX189" s="164">
        <f t="shared" ref="AX189:AX198" si="342">IF(OR(AN189=0,AU189=0),"",(AW189/AN189))</f>
        <v>0</v>
      </c>
    </row>
    <row r="190" spans="1:50" s="138" customFormat="1" x14ac:dyDescent="0.25">
      <c r="A190" s="1"/>
      <c r="B190" s="46" t="s">
        <v>89</v>
      </c>
      <c r="C190" s="32"/>
      <c r="D190" s="44" t="s">
        <v>7</v>
      </c>
      <c r="E190" s="43"/>
      <c r="F190" s="39">
        <v>4.0000000000000002E-4</v>
      </c>
      <c r="G190" s="188">
        <f>+G185</f>
        <v>674.44</v>
      </c>
      <c r="H190" s="193">
        <f t="shared" si="325"/>
        <v>0.26977600000000002</v>
      </c>
      <c r="I190" s="32"/>
      <c r="J190" s="39">
        <f>+$F$190</f>
        <v>4.0000000000000002E-4</v>
      </c>
      <c r="K190" s="194">
        <f>+K185</f>
        <v>674.44</v>
      </c>
      <c r="L190" s="193">
        <f t="shared" si="326"/>
        <v>0.26977600000000002</v>
      </c>
      <c r="M190" s="32"/>
      <c r="N190" s="163">
        <f t="shared" si="291"/>
        <v>0</v>
      </c>
      <c r="O190" s="164">
        <f t="shared" si="332"/>
        <v>0</v>
      </c>
      <c r="P190" s="153"/>
      <c r="Q190" s="39">
        <f>+$F$190</f>
        <v>4.0000000000000002E-4</v>
      </c>
      <c r="R190" s="194">
        <f>+R185</f>
        <v>669.17500000000007</v>
      </c>
      <c r="S190" s="193">
        <f t="shared" si="327"/>
        <v>0.26767000000000002</v>
      </c>
      <c r="T190" s="32"/>
      <c r="U190" s="163">
        <f t="shared" si="333"/>
        <v>-2.1059999999999968E-3</v>
      </c>
      <c r="V190" s="164">
        <f t="shared" si="334"/>
        <v>-7.8064764841942825E-3</v>
      </c>
      <c r="W190" s="154"/>
      <c r="X190" s="39">
        <f>+$F$190</f>
        <v>4.0000000000000002E-4</v>
      </c>
      <c r="Y190" s="194">
        <f>+Y185</f>
        <v>669.17500000000007</v>
      </c>
      <c r="Z190" s="193">
        <f t="shared" si="328"/>
        <v>0.26767000000000002</v>
      </c>
      <c r="AA190" s="32"/>
      <c r="AB190" s="163">
        <f t="shared" si="335"/>
        <v>0</v>
      </c>
      <c r="AC190" s="164">
        <f t="shared" si="336"/>
        <v>0</v>
      </c>
      <c r="AD190" s="154"/>
      <c r="AE190" s="39">
        <f>+$F$190</f>
        <v>4.0000000000000002E-4</v>
      </c>
      <c r="AF190" s="194">
        <f>+AF185</f>
        <v>669.17500000000007</v>
      </c>
      <c r="AG190" s="193">
        <f t="shared" si="329"/>
        <v>0.26767000000000002</v>
      </c>
      <c r="AH190" s="32"/>
      <c r="AI190" s="163">
        <f t="shared" si="337"/>
        <v>0</v>
      </c>
      <c r="AJ190" s="164">
        <f t="shared" si="338"/>
        <v>0</v>
      </c>
      <c r="AK190" s="154"/>
      <c r="AL190" s="39">
        <f>+$F$190</f>
        <v>4.0000000000000002E-4</v>
      </c>
      <c r="AM190" s="194">
        <f>+AM185</f>
        <v>669.17500000000007</v>
      </c>
      <c r="AN190" s="193">
        <f t="shared" si="330"/>
        <v>0.26767000000000002</v>
      </c>
      <c r="AO190" s="32"/>
      <c r="AP190" s="163">
        <f t="shared" si="339"/>
        <v>0</v>
      </c>
      <c r="AQ190" s="164">
        <f t="shared" si="340"/>
        <v>0</v>
      </c>
      <c r="AR190" s="153"/>
      <c r="AS190" s="39">
        <f>+$F$190</f>
        <v>4.0000000000000002E-4</v>
      </c>
      <c r="AT190" s="194">
        <f>+AT185</f>
        <v>669.17500000000007</v>
      </c>
      <c r="AU190" s="193">
        <f t="shared" si="331"/>
        <v>0.26767000000000002</v>
      </c>
      <c r="AV190" s="32"/>
      <c r="AW190" s="163">
        <f t="shared" si="341"/>
        <v>0</v>
      </c>
      <c r="AX190" s="164">
        <f t="shared" si="342"/>
        <v>0</v>
      </c>
    </row>
    <row r="191" spans="1:50" s="138" customFormat="1" x14ac:dyDescent="0.25">
      <c r="A191" s="1"/>
      <c r="B191" s="32" t="s">
        <v>90</v>
      </c>
      <c r="C191" s="32"/>
      <c r="D191" s="44" t="s">
        <v>41</v>
      </c>
      <c r="E191" s="43"/>
      <c r="F191" s="98">
        <v>0.25</v>
      </c>
      <c r="G191" s="159">
        <v>1</v>
      </c>
      <c r="H191" s="193">
        <f t="shared" si="325"/>
        <v>0.25</v>
      </c>
      <c r="I191" s="32"/>
      <c r="J191" s="39">
        <f>+$F$191</f>
        <v>0.25</v>
      </c>
      <c r="K191" s="195">
        <v>1</v>
      </c>
      <c r="L191" s="193">
        <f t="shared" si="326"/>
        <v>0.25</v>
      </c>
      <c r="M191" s="32"/>
      <c r="N191" s="163">
        <f t="shared" si="291"/>
        <v>0</v>
      </c>
      <c r="O191" s="164">
        <f t="shared" si="332"/>
        <v>0</v>
      </c>
      <c r="P191" s="153"/>
      <c r="Q191" s="39">
        <f>+$F$191</f>
        <v>0.25</v>
      </c>
      <c r="R191" s="195">
        <v>1</v>
      </c>
      <c r="S191" s="193">
        <f t="shared" si="327"/>
        <v>0.25</v>
      </c>
      <c r="T191" s="32"/>
      <c r="U191" s="163">
        <f t="shared" si="333"/>
        <v>0</v>
      </c>
      <c r="V191" s="164">
        <f t="shared" si="334"/>
        <v>0</v>
      </c>
      <c r="W191" s="154"/>
      <c r="X191" s="39">
        <f>+$F$191</f>
        <v>0.25</v>
      </c>
      <c r="Y191" s="195">
        <v>1</v>
      </c>
      <c r="Z191" s="193">
        <f t="shared" si="328"/>
        <v>0.25</v>
      </c>
      <c r="AA191" s="32"/>
      <c r="AB191" s="163">
        <f t="shared" si="335"/>
        <v>0</v>
      </c>
      <c r="AC191" s="164">
        <f t="shared" si="336"/>
        <v>0</v>
      </c>
      <c r="AD191" s="154"/>
      <c r="AE191" s="39">
        <f>+$F$191</f>
        <v>0.25</v>
      </c>
      <c r="AF191" s="195">
        <v>1</v>
      </c>
      <c r="AG191" s="193">
        <f t="shared" si="329"/>
        <v>0.25</v>
      </c>
      <c r="AH191" s="32"/>
      <c r="AI191" s="163">
        <f t="shared" si="337"/>
        <v>0</v>
      </c>
      <c r="AJ191" s="164">
        <f t="shared" si="338"/>
        <v>0</v>
      </c>
      <c r="AK191" s="154"/>
      <c r="AL191" s="39">
        <f>+$F$191</f>
        <v>0.25</v>
      </c>
      <c r="AM191" s="195">
        <v>1</v>
      </c>
      <c r="AN191" s="193">
        <f t="shared" si="330"/>
        <v>0.25</v>
      </c>
      <c r="AO191" s="32"/>
      <c r="AP191" s="163">
        <f t="shared" si="339"/>
        <v>0</v>
      </c>
      <c r="AQ191" s="164">
        <f t="shared" si="340"/>
        <v>0</v>
      </c>
      <c r="AR191" s="153"/>
      <c r="AS191" s="39">
        <f>+$F$191</f>
        <v>0.25</v>
      </c>
      <c r="AT191" s="195">
        <v>1</v>
      </c>
      <c r="AU191" s="193">
        <f t="shared" si="331"/>
        <v>0.25</v>
      </c>
      <c r="AV191" s="32"/>
      <c r="AW191" s="163">
        <f t="shared" si="341"/>
        <v>0</v>
      </c>
      <c r="AX191" s="164">
        <f t="shared" si="342"/>
        <v>0</v>
      </c>
    </row>
    <row r="192" spans="1:50" s="138" customFormat="1" x14ac:dyDescent="0.25">
      <c r="A192" s="1"/>
      <c r="B192" s="45" t="s">
        <v>9</v>
      </c>
      <c r="C192" s="32"/>
      <c r="D192" s="44" t="s">
        <v>7</v>
      </c>
      <c r="E192" s="43"/>
      <c r="F192" s="39">
        <v>6.5000000000000002E-2</v>
      </c>
      <c r="G192" s="196">
        <f>0.65*$F150</f>
        <v>422.5</v>
      </c>
      <c r="H192" s="193">
        <f t="shared" si="325"/>
        <v>27.462500000000002</v>
      </c>
      <c r="I192" s="32"/>
      <c r="J192" s="39">
        <f>+$F$192</f>
        <v>6.5000000000000002E-2</v>
      </c>
      <c r="K192" s="196">
        <f t="shared" ref="K192:K198" si="343">$G192</f>
        <v>422.5</v>
      </c>
      <c r="L192" s="193">
        <f t="shared" si="326"/>
        <v>27.462500000000002</v>
      </c>
      <c r="M192" s="32"/>
      <c r="N192" s="163">
        <f t="shared" si="291"/>
        <v>0</v>
      </c>
      <c r="O192" s="164">
        <f t="shared" si="332"/>
        <v>0</v>
      </c>
      <c r="P192" s="153"/>
      <c r="Q192" s="39">
        <f>+$F$192</f>
        <v>6.5000000000000002E-2</v>
      </c>
      <c r="R192" s="196">
        <f t="shared" ref="R192:R198" si="344">$G192</f>
        <v>422.5</v>
      </c>
      <c r="S192" s="193">
        <f t="shared" si="327"/>
        <v>27.462500000000002</v>
      </c>
      <c r="T192" s="32"/>
      <c r="U192" s="163">
        <f t="shared" si="333"/>
        <v>0</v>
      </c>
      <c r="V192" s="164">
        <f t="shared" si="334"/>
        <v>0</v>
      </c>
      <c r="W192" s="154"/>
      <c r="X192" s="39">
        <f>+$F$192</f>
        <v>6.5000000000000002E-2</v>
      </c>
      <c r="Y192" s="196">
        <f t="shared" ref="Y192:Y198" si="345">$G192</f>
        <v>422.5</v>
      </c>
      <c r="Z192" s="193">
        <f t="shared" si="328"/>
        <v>27.462500000000002</v>
      </c>
      <c r="AA192" s="32"/>
      <c r="AB192" s="163">
        <f t="shared" si="335"/>
        <v>0</v>
      </c>
      <c r="AC192" s="164">
        <f t="shared" si="336"/>
        <v>0</v>
      </c>
      <c r="AD192" s="154"/>
      <c r="AE192" s="39">
        <f>+$F$192</f>
        <v>6.5000000000000002E-2</v>
      </c>
      <c r="AF192" s="196">
        <f t="shared" ref="AF192:AF198" si="346">$G192</f>
        <v>422.5</v>
      </c>
      <c r="AG192" s="193">
        <f t="shared" si="329"/>
        <v>27.462500000000002</v>
      </c>
      <c r="AH192" s="32"/>
      <c r="AI192" s="163">
        <f t="shared" si="337"/>
        <v>0</v>
      </c>
      <c r="AJ192" s="164">
        <f t="shared" si="338"/>
        <v>0</v>
      </c>
      <c r="AK192" s="154"/>
      <c r="AL192" s="39">
        <f>+$F$192</f>
        <v>6.5000000000000002E-2</v>
      </c>
      <c r="AM192" s="196">
        <f t="shared" ref="AM192:AM198" si="347">$G192</f>
        <v>422.5</v>
      </c>
      <c r="AN192" s="193">
        <f t="shared" si="330"/>
        <v>27.462500000000002</v>
      </c>
      <c r="AO192" s="32"/>
      <c r="AP192" s="163">
        <f t="shared" si="339"/>
        <v>0</v>
      </c>
      <c r="AQ192" s="164">
        <f t="shared" si="340"/>
        <v>0</v>
      </c>
      <c r="AR192" s="153"/>
      <c r="AS192" s="39">
        <f>+$F$192</f>
        <v>6.5000000000000002E-2</v>
      </c>
      <c r="AT192" s="196">
        <f t="shared" ref="AT192:AT198" si="348">$G192</f>
        <v>422.5</v>
      </c>
      <c r="AU192" s="193">
        <f t="shared" si="331"/>
        <v>27.462500000000002</v>
      </c>
      <c r="AV192" s="32"/>
      <c r="AW192" s="163">
        <f t="shared" si="341"/>
        <v>0</v>
      </c>
      <c r="AX192" s="164">
        <f t="shared" si="342"/>
        <v>0</v>
      </c>
    </row>
    <row r="193" spans="1:50" s="138" customFormat="1" x14ac:dyDescent="0.25">
      <c r="A193" s="1"/>
      <c r="B193" s="45" t="s">
        <v>8</v>
      </c>
      <c r="C193" s="32"/>
      <c r="D193" s="44" t="s">
        <v>7</v>
      </c>
      <c r="E193" s="43"/>
      <c r="F193" s="39">
        <v>9.4E-2</v>
      </c>
      <c r="G193" s="196">
        <f>0.17*$F150</f>
        <v>110.50000000000001</v>
      </c>
      <c r="H193" s="193">
        <f t="shared" si="325"/>
        <v>10.387000000000002</v>
      </c>
      <c r="I193" s="32"/>
      <c r="J193" s="39">
        <f>+$F$193</f>
        <v>9.4E-2</v>
      </c>
      <c r="K193" s="196">
        <f t="shared" si="343"/>
        <v>110.50000000000001</v>
      </c>
      <c r="L193" s="193">
        <f t="shared" si="326"/>
        <v>10.387000000000002</v>
      </c>
      <c r="M193" s="32"/>
      <c r="N193" s="163">
        <f t="shared" si="291"/>
        <v>0</v>
      </c>
      <c r="O193" s="164">
        <f t="shared" si="332"/>
        <v>0</v>
      </c>
      <c r="P193" s="153"/>
      <c r="Q193" s="39">
        <f>+$F$193</f>
        <v>9.4E-2</v>
      </c>
      <c r="R193" s="196">
        <f t="shared" si="344"/>
        <v>110.50000000000001</v>
      </c>
      <c r="S193" s="193">
        <f t="shared" si="327"/>
        <v>10.387000000000002</v>
      </c>
      <c r="T193" s="32"/>
      <c r="U193" s="163">
        <f t="shared" si="333"/>
        <v>0</v>
      </c>
      <c r="V193" s="164">
        <f t="shared" si="334"/>
        <v>0</v>
      </c>
      <c r="W193" s="154"/>
      <c r="X193" s="39">
        <f>+$F$193</f>
        <v>9.4E-2</v>
      </c>
      <c r="Y193" s="196">
        <f t="shared" si="345"/>
        <v>110.50000000000001</v>
      </c>
      <c r="Z193" s="193">
        <f t="shared" si="328"/>
        <v>10.387000000000002</v>
      </c>
      <c r="AA193" s="32"/>
      <c r="AB193" s="163">
        <f t="shared" si="335"/>
        <v>0</v>
      </c>
      <c r="AC193" s="164">
        <f t="shared" si="336"/>
        <v>0</v>
      </c>
      <c r="AD193" s="154"/>
      <c r="AE193" s="39">
        <f>+$F$193</f>
        <v>9.4E-2</v>
      </c>
      <c r="AF193" s="196">
        <f t="shared" si="346"/>
        <v>110.50000000000001</v>
      </c>
      <c r="AG193" s="193">
        <f t="shared" si="329"/>
        <v>10.387000000000002</v>
      </c>
      <c r="AH193" s="32"/>
      <c r="AI193" s="163">
        <f t="shared" si="337"/>
        <v>0</v>
      </c>
      <c r="AJ193" s="164">
        <f t="shared" si="338"/>
        <v>0</v>
      </c>
      <c r="AK193" s="154"/>
      <c r="AL193" s="39">
        <f>+$F$193</f>
        <v>9.4E-2</v>
      </c>
      <c r="AM193" s="196">
        <f t="shared" si="347"/>
        <v>110.50000000000001</v>
      </c>
      <c r="AN193" s="193">
        <f t="shared" si="330"/>
        <v>10.387000000000002</v>
      </c>
      <c r="AO193" s="32"/>
      <c r="AP193" s="163">
        <f t="shared" si="339"/>
        <v>0</v>
      </c>
      <c r="AQ193" s="164">
        <f t="shared" si="340"/>
        <v>0</v>
      </c>
      <c r="AR193" s="153"/>
      <c r="AS193" s="39">
        <f>+$F$193</f>
        <v>9.4E-2</v>
      </c>
      <c r="AT193" s="196">
        <f t="shared" si="348"/>
        <v>110.50000000000001</v>
      </c>
      <c r="AU193" s="193">
        <f t="shared" si="331"/>
        <v>10.387000000000002</v>
      </c>
      <c r="AV193" s="32"/>
      <c r="AW193" s="163">
        <f t="shared" si="341"/>
        <v>0</v>
      </c>
      <c r="AX193" s="164">
        <f t="shared" si="342"/>
        <v>0</v>
      </c>
    </row>
    <row r="194" spans="1:50" s="138" customFormat="1" x14ac:dyDescent="0.25">
      <c r="A194" s="1"/>
      <c r="B194" s="2" t="s">
        <v>6</v>
      </c>
      <c r="C194" s="32"/>
      <c r="D194" s="44" t="s">
        <v>7</v>
      </c>
      <c r="E194" s="43"/>
      <c r="F194" s="39">
        <v>0.13200000000000001</v>
      </c>
      <c r="G194" s="196">
        <f>0.18*$F150</f>
        <v>117</v>
      </c>
      <c r="H194" s="193">
        <f t="shared" si="325"/>
        <v>15.444000000000001</v>
      </c>
      <c r="I194" s="32"/>
      <c r="J194" s="39">
        <f>+$F$194</f>
        <v>0.13200000000000001</v>
      </c>
      <c r="K194" s="196">
        <f t="shared" si="343"/>
        <v>117</v>
      </c>
      <c r="L194" s="193">
        <f t="shared" si="326"/>
        <v>15.444000000000001</v>
      </c>
      <c r="M194" s="32"/>
      <c r="N194" s="163">
        <f t="shared" si="291"/>
        <v>0</v>
      </c>
      <c r="O194" s="164">
        <f t="shared" si="332"/>
        <v>0</v>
      </c>
      <c r="P194" s="153"/>
      <c r="Q194" s="39">
        <f>+$F$194</f>
        <v>0.13200000000000001</v>
      </c>
      <c r="R194" s="196">
        <f t="shared" si="344"/>
        <v>117</v>
      </c>
      <c r="S194" s="193">
        <f t="shared" si="327"/>
        <v>15.444000000000001</v>
      </c>
      <c r="T194" s="32"/>
      <c r="U194" s="163">
        <f t="shared" si="333"/>
        <v>0</v>
      </c>
      <c r="V194" s="164">
        <f t="shared" si="334"/>
        <v>0</v>
      </c>
      <c r="W194" s="154"/>
      <c r="X194" s="39">
        <f>+$F$194</f>
        <v>0.13200000000000001</v>
      </c>
      <c r="Y194" s="196">
        <f t="shared" si="345"/>
        <v>117</v>
      </c>
      <c r="Z194" s="193">
        <f t="shared" si="328"/>
        <v>15.444000000000001</v>
      </c>
      <c r="AA194" s="32"/>
      <c r="AB194" s="163">
        <f t="shared" si="335"/>
        <v>0</v>
      </c>
      <c r="AC194" s="164">
        <f t="shared" si="336"/>
        <v>0</v>
      </c>
      <c r="AD194" s="154"/>
      <c r="AE194" s="39">
        <f>+$F$194</f>
        <v>0.13200000000000001</v>
      </c>
      <c r="AF194" s="196">
        <f t="shared" si="346"/>
        <v>117</v>
      </c>
      <c r="AG194" s="193">
        <f t="shared" si="329"/>
        <v>15.444000000000001</v>
      </c>
      <c r="AH194" s="32"/>
      <c r="AI194" s="163">
        <f t="shared" si="337"/>
        <v>0</v>
      </c>
      <c r="AJ194" s="164">
        <f t="shared" si="338"/>
        <v>0</v>
      </c>
      <c r="AK194" s="154"/>
      <c r="AL194" s="39">
        <f>+$F$194</f>
        <v>0.13200000000000001</v>
      </c>
      <c r="AM194" s="196">
        <f t="shared" si="347"/>
        <v>117</v>
      </c>
      <c r="AN194" s="193">
        <f t="shared" si="330"/>
        <v>15.444000000000001</v>
      </c>
      <c r="AO194" s="32"/>
      <c r="AP194" s="163">
        <f t="shared" si="339"/>
        <v>0</v>
      </c>
      <c r="AQ194" s="164">
        <f t="shared" si="340"/>
        <v>0</v>
      </c>
      <c r="AR194" s="153"/>
      <c r="AS194" s="39">
        <f>+$F$194</f>
        <v>0.13200000000000001</v>
      </c>
      <c r="AT194" s="196">
        <f t="shared" si="348"/>
        <v>117</v>
      </c>
      <c r="AU194" s="193">
        <f t="shared" si="331"/>
        <v>15.444000000000001</v>
      </c>
      <c r="AV194" s="32"/>
      <c r="AW194" s="163">
        <f t="shared" si="341"/>
        <v>0</v>
      </c>
      <c r="AX194" s="164">
        <f t="shared" si="342"/>
        <v>0</v>
      </c>
    </row>
    <row r="195" spans="1:50" s="138" customFormat="1" x14ac:dyDescent="0.25">
      <c r="A195" s="6"/>
      <c r="B195" s="41" t="s">
        <v>5</v>
      </c>
      <c r="C195" s="21"/>
      <c r="D195" s="44" t="s">
        <v>7</v>
      </c>
      <c r="E195" s="40"/>
      <c r="F195" s="39">
        <v>7.6999999999999999E-2</v>
      </c>
      <c r="G195" s="197">
        <v>600</v>
      </c>
      <c r="H195" s="193">
        <f t="shared" si="325"/>
        <v>46.2</v>
      </c>
      <c r="I195" s="21"/>
      <c r="J195" s="39">
        <f>+$F$195</f>
        <v>7.6999999999999999E-2</v>
      </c>
      <c r="K195" s="197">
        <f t="shared" si="343"/>
        <v>600</v>
      </c>
      <c r="L195" s="193">
        <f t="shared" si="326"/>
        <v>46.2</v>
      </c>
      <c r="M195" s="21"/>
      <c r="N195" s="198">
        <f t="shared" si="291"/>
        <v>0</v>
      </c>
      <c r="O195" s="164">
        <f t="shared" si="332"/>
        <v>0</v>
      </c>
      <c r="P195" s="153"/>
      <c r="Q195" s="39">
        <f>+$F$195</f>
        <v>7.6999999999999999E-2</v>
      </c>
      <c r="R195" s="197">
        <f t="shared" si="344"/>
        <v>600</v>
      </c>
      <c r="S195" s="193">
        <f t="shared" si="327"/>
        <v>46.2</v>
      </c>
      <c r="T195" s="21"/>
      <c r="U195" s="163">
        <f t="shared" si="333"/>
        <v>0</v>
      </c>
      <c r="V195" s="164">
        <f t="shared" si="334"/>
        <v>0</v>
      </c>
      <c r="W195" s="154"/>
      <c r="X195" s="39">
        <f>+$F$195</f>
        <v>7.6999999999999999E-2</v>
      </c>
      <c r="Y195" s="197">
        <f t="shared" si="345"/>
        <v>600</v>
      </c>
      <c r="Z195" s="193">
        <f t="shared" si="328"/>
        <v>46.2</v>
      </c>
      <c r="AA195" s="21"/>
      <c r="AB195" s="163">
        <f t="shared" si="335"/>
        <v>0</v>
      </c>
      <c r="AC195" s="164">
        <f t="shared" si="336"/>
        <v>0</v>
      </c>
      <c r="AD195" s="154"/>
      <c r="AE195" s="39">
        <f>+$F$195</f>
        <v>7.6999999999999999E-2</v>
      </c>
      <c r="AF195" s="197">
        <f t="shared" si="346"/>
        <v>600</v>
      </c>
      <c r="AG195" s="193">
        <f t="shared" si="329"/>
        <v>46.2</v>
      </c>
      <c r="AH195" s="21"/>
      <c r="AI195" s="163">
        <f t="shared" si="337"/>
        <v>0</v>
      </c>
      <c r="AJ195" s="164">
        <f t="shared" si="338"/>
        <v>0</v>
      </c>
      <c r="AK195" s="154"/>
      <c r="AL195" s="39">
        <f>+$F$195</f>
        <v>7.6999999999999999E-2</v>
      </c>
      <c r="AM195" s="197">
        <f t="shared" si="347"/>
        <v>600</v>
      </c>
      <c r="AN195" s="193">
        <f t="shared" si="330"/>
        <v>46.2</v>
      </c>
      <c r="AO195" s="21"/>
      <c r="AP195" s="163">
        <f t="shared" si="339"/>
        <v>0</v>
      </c>
      <c r="AQ195" s="164">
        <f t="shared" si="340"/>
        <v>0</v>
      </c>
      <c r="AR195" s="153"/>
      <c r="AS195" s="39">
        <f>+$F$195</f>
        <v>7.6999999999999999E-2</v>
      </c>
      <c r="AT195" s="197">
        <f t="shared" si="348"/>
        <v>600</v>
      </c>
      <c r="AU195" s="193">
        <f t="shared" si="331"/>
        <v>46.2</v>
      </c>
      <c r="AV195" s="21"/>
      <c r="AW195" s="163">
        <f t="shared" si="341"/>
        <v>0</v>
      </c>
      <c r="AX195" s="164">
        <f t="shared" si="342"/>
        <v>0</v>
      </c>
    </row>
    <row r="196" spans="1:50" s="138" customFormat="1" x14ac:dyDescent="0.25">
      <c r="A196" s="6"/>
      <c r="B196" s="41" t="s">
        <v>4</v>
      </c>
      <c r="C196" s="21"/>
      <c r="D196" s="44" t="s">
        <v>7</v>
      </c>
      <c r="E196" s="40"/>
      <c r="F196" s="39">
        <v>8.8999999999999996E-2</v>
      </c>
      <c r="G196" s="197">
        <v>150</v>
      </c>
      <c r="H196" s="193">
        <f t="shared" si="325"/>
        <v>13.35</v>
      </c>
      <c r="I196" s="21"/>
      <c r="J196" s="39">
        <f>+$F$196</f>
        <v>8.8999999999999996E-2</v>
      </c>
      <c r="K196" s="197">
        <f t="shared" si="343"/>
        <v>150</v>
      </c>
      <c r="L196" s="193">
        <f t="shared" si="326"/>
        <v>13.35</v>
      </c>
      <c r="M196" s="21"/>
      <c r="N196" s="198">
        <f t="shared" si="291"/>
        <v>0</v>
      </c>
      <c r="O196" s="164">
        <f t="shared" si="332"/>
        <v>0</v>
      </c>
      <c r="P196" s="153"/>
      <c r="Q196" s="39">
        <f>+$F$196</f>
        <v>8.8999999999999996E-2</v>
      </c>
      <c r="R196" s="197">
        <f t="shared" si="344"/>
        <v>150</v>
      </c>
      <c r="S196" s="193">
        <f t="shared" si="327"/>
        <v>13.35</v>
      </c>
      <c r="T196" s="21"/>
      <c r="U196" s="163">
        <f t="shared" si="333"/>
        <v>0</v>
      </c>
      <c r="V196" s="164">
        <f t="shared" si="334"/>
        <v>0</v>
      </c>
      <c r="W196" s="154"/>
      <c r="X196" s="39">
        <f>+$F$196</f>
        <v>8.8999999999999996E-2</v>
      </c>
      <c r="Y196" s="197">
        <f t="shared" si="345"/>
        <v>150</v>
      </c>
      <c r="Z196" s="193">
        <f t="shared" si="328"/>
        <v>13.35</v>
      </c>
      <c r="AA196" s="21"/>
      <c r="AB196" s="163">
        <f t="shared" si="335"/>
        <v>0</v>
      </c>
      <c r="AC196" s="164">
        <f t="shared" si="336"/>
        <v>0</v>
      </c>
      <c r="AD196" s="154"/>
      <c r="AE196" s="39">
        <f>+$F$196</f>
        <v>8.8999999999999996E-2</v>
      </c>
      <c r="AF196" s="197">
        <f t="shared" si="346"/>
        <v>150</v>
      </c>
      <c r="AG196" s="193">
        <f t="shared" si="329"/>
        <v>13.35</v>
      </c>
      <c r="AH196" s="21"/>
      <c r="AI196" s="163">
        <f t="shared" si="337"/>
        <v>0</v>
      </c>
      <c r="AJ196" s="164">
        <f t="shared" si="338"/>
        <v>0</v>
      </c>
      <c r="AK196" s="154"/>
      <c r="AL196" s="39">
        <f>+$F$196</f>
        <v>8.8999999999999996E-2</v>
      </c>
      <c r="AM196" s="197">
        <f t="shared" si="347"/>
        <v>150</v>
      </c>
      <c r="AN196" s="193">
        <f t="shared" si="330"/>
        <v>13.35</v>
      </c>
      <c r="AO196" s="21"/>
      <c r="AP196" s="163">
        <f t="shared" si="339"/>
        <v>0</v>
      </c>
      <c r="AQ196" s="164">
        <f t="shared" si="340"/>
        <v>0</v>
      </c>
      <c r="AR196" s="153"/>
      <c r="AS196" s="39">
        <f>+$F$196</f>
        <v>8.8999999999999996E-2</v>
      </c>
      <c r="AT196" s="197">
        <f t="shared" si="348"/>
        <v>150</v>
      </c>
      <c r="AU196" s="193">
        <f t="shared" si="331"/>
        <v>13.35</v>
      </c>
      <c r="AV196" s="21"/>
      <c r="AW196" s="163">
        <f t="shared" si="341"/>
        <v>0</v>
      </c>
      <c r="AX196" s="164">
        <f t="shared" si="342"/>
        <v>0</v>
      </c>
    </row>
    <row r="197" spans="1:50" s="138" customFormat="1" x14ac:dyDescent="0.25">
      <c r="A197" s="6"/>
      <c r="B197" s="101" t="s">
        <v>63</v>
      </c>
      <c r="C197" s="21"/>
      <c r="D197" s="44" t="s">
        <v>7</v>
      </c>
      <c r="E197" s="40"/>
      <c r="F197" s="39">
        <f>+$F$66</f>
        <v>0.1164</v>
      </c>
      <c r="G197" s="197"/>
      <c r="H197" s="193">
        <f t="shared" si="325"/>
        <v>0</v>
      </c>
      <c r="I197" s="21"/>
      <c r="J197" s="39">
        <f>+$F$198</f>
        <v>0.1164</v>
      </c>
      <c r="K197" s="197">
        <f t="shared" si="343"/>
        <v>0</v>
      </c>
      <c r="L197" s="193">
        <f t="shared" si="326"/>
        <v>0</v>
      </c>
      <c r="M197" s="21"/>
      <c r="N197" s="198">
        <f t="shared" si="291"/>
        <v>0</v>
      </c>
      <c r="O197" s="164" t="str">
        <f t="shared" si="332"/>
        <v/>
      </c>
      <c r="P197" s="153"/>
      <c r="Q197" s="39">
        <f>+$F$198</f>
        <v>0.1164</v>
      </c>
      <c r="R197" s="197">
        <f t="shared" si="344"/>
        <v>0</v>
      </c>
      <c r="S197" s="193">
        <f t="shared" si="327"/>
        <v>0</v>
      </c>
      <c r="T197" s="21"/>
      <c r="U197" s="163">
        <f t="shared" si="333"/>
        <v>0</v>
      </c>
      <c r="V197" s="164" t="str">
        <f t="shared" si="334"/>
        <v/>
      </c>
      <c r="W197" s="154"/>
      <c r="X197" s="39">
        <f>+$F$198</f>
        <v>0.1164</v>
      </c>
      <c r="Y197" s="197">
        <f t="shared" si="345"/>
        <v>0</v>
      </c>
      <c r="Z197" s="193">
        <f t="shared" si="328"/>
        <v>0</v>
      </c>
      <c r="AA197" s="21"/>
      <c r="AB197" s="163">
        <f t="shared" si="335"/>
        <v>0</v>
      </c>
      <c r="AC197" s="164" t="str">
        <f t="shared" si="336"/>
        <v/>
      </c>
      <c r="AD197" s="154"/>
      <c r="AE197" s="39">
        <f>+$F$198</f>
        <v>0.1164</v>
      </c>
      <c r="AF197" s="197">
        <f t="shared" si="346"/>
        <v>0</v>
      </c>
      <c r="AG197" s="193">
        <f t="shared" si="329"/>
        <v>0</v>
      </c>
      <c r="AH197" s="21"/>
      <c r="AI197" s="163">
        <f t="shared" si="337"/>
        <v>0</v>
      </c>
      <c r="AJ197" s="164" t="str">
        <f t="shared" si="338"/>
        <v/>
      </c>
      <c r="AK197" s="154"/>
      <c r="AL197" s="39">
        <f>+$F$198</f>
        <v>0.1164</v>
      </c>
      <c r="AM197" s="197">
        <f t="shared" si="347"/>
        <v>0</v>
      </c>
      <c r="AN197" s="193">
        <f t="shared" si="330"/>
        <v>0</v>
      </c>
      <c r="AO197" s="21"/>
      <c r="AP197" s="163">
        <f t="shared" si="339"/>
        <v>0</v>
      </c>
      <c r="AQ197" s="164" t="str">
        <f t="shared" si="340"/>
        <v/>
      </c>
      <c r="AR197" s="153"/>
      <c r="AS197" s="39">
        <f>+$F$198</f>
        <v>0.1164</v>
      </c>
      <c r="AT197" s="197">
        <f t="shared" si="348"/>
        <v>0</v>
      </c>
      <c r="AU197" s="193">
        <f t="shared" si="331"/>
        <v>0</v>
      </c>
      <c r="AV197" s="21"/>
      <c r="AW197" s="163">
        <f t="shared" si="341"/>
        <v>0</v>
      </c>
      <c r="AX197" s="164" t="str">
        <f t="shared" si="342"/>
        <v/>
      </c>
    </row>
    <row r="198" spans="1:50" s="138" customFormat="1" ht="15.75" thickBot="1" x14ac:dyDescent="0.3">
      <c r="A198" s="6"/>
      <c r="B198" s="101" t="s">
        <v>64</v>
      </c>
      <c r="C198" s="21"/>
      <c r="D198" s="44" t="s">
        <v>7</v>
      </c>
      <c r="E198" s="40"/>
      <c r="F198" s="122">
        <v>0.1164</v>
      </c>
      <c r="G198" s="197"/>
      <c r="H198" s="193">
        <f t="shared" si="325"/>
        <v>0</v>
      </c>
      <c r="I198" s="21"/>
      <c r="J198" s="39">
        <f>+$F$198</f>
        <v>0.1164</v>
      </c>
      <c r="K198" s="197">
        <f t="shared" si="343"/>
        <v>0</v>
      </c>
      <c r="L198" s="193">
        <f t="shared" si="326"/>
        <v>0</v>
      </c>
      <c r="M198" s="21"/>
      <c r="N198" s="198">
        <f t="shared" si="291"/>
        <v>0</v>
      </c>
      <c r="O198" s="164" t="str">
        <f t="shared" si="332"/>
        <v/>
      </c>
      <c r="P198" s="153"/>
      <c r="Q198" s="39">
        <f>+$F$198</f>
        <v>0.1164</v>
      </c>
      <c r="R198" s="197">
        <f t="shared" si="344"/>
        <v>0</v>
      </c>
      <c r="S198" s="193">
        <f t="shared" si="327"/>
        <v>0</v>
      </c>
      <c r="T198" s="21"/>
      <c r="U198" s="163">
        <f t="shared" si="333"/>
        <v>0</v>
      </c>
      <c r="V198" s="164" t="str">
        <f t="shared" si="334"/>
        <v/>
      </c>
      <c r="W198" s="154"/>
      <c r="X198" s="39">
        <f>+$F$198</f>
        <v>0.1164</v>
      </c>
      <c r="Y198" s="197">
        <f t="shared" si="345"/>
        <v>0</v>
      </c>
      <c r="Z198" s="193">
        <f t="shared" si="328"/>
        <v>0</v>
      </c>
      <c r="AA198" s="21"/>
      <c r="AB198" s="163">
        <f t="shared" si="335"/>
        <v>0</v>
      </c>
      <c r="AC198" s="164" t="str">
        <f t="shared" si="336"/>
        <v/>
      </c>
      <c r="AD198" s="154"/>
      <c r="AE198" s="39">
        <f>+$F$198</f>
        <v>0.1164</v>
      </c>
      <c r="AF198" s="197">
        <f t="shared" si="346"/>
        <v>0</v>
      </c>
      <c r="AG198" s="193">
        <f t="shared" si="329"/>
        <v>0</v>
      </c>
      <c r="AH198" s="21"/>
      <c r="AI198" s="163">
        <f t="shared" si="337"/>
        <v>0</v>
      </c>
      <c r="AJ198" s="164" t="str">
        <f t="shared" si="338"/>
        <v/>
      </c>
      <c r="AK198" s="154"/>
      <c r="AL198" s="39">
        <f>+$F$198</f>
        <v>0.1164</v>
      </c>
      <c r="AM198" s="197">
        <f t="shared" si="347"/>
        <v>0</v>
      </c>
      <c r="AN198" s="193">
        <f t="shared" si="330"/>
        <v>0</v>
      </c>
      <c r="AO198" s="21"/>
      <c r="AP198" s="163">
        <f t="shared" si="339"/>
        <v>0</v>
      </c>
      <c r="AQ198" s="164" t="str">
        <f t="shared" si="340"/>
        <v/>
      </c>
      <c r="AR198" s="153"/>
      <c r="AS198" s="39">
        <f>+$F$198</f>
        <v>0.1164</v>
      </c>
      <c r="AT198" s="197">
        <f t="shared" si="348"/>
        <v>0</v>
      </c>
      <c r="AU198" s="193">
        <f t="shared" si="331"/>
        <v>0</v>
      </c>
      <c r="AV198" s="21"/>
      <c r="AW198" s="163">
        <f t="shared" si="341"/>
        <v>0</v>
      </c>
      <c r="AX198" s="164" t="str">
        <f t="shared" si="342"/>
        <v/>
      </c>
    </row>
    <row r="199" spans="1:50" s="138" customFormat="1" ht="15.75" thickBot="1" x14ac:dyDescent="0.3">
      <c r="A199" s="1"/>
      <c r="B199" s="97"/>
      <c r="C199" s="37"/>
      <c r="D199" s="38"/>
      <c r="E199" s="37"/>
      <c r="F199" s="29"/>
      <c r="G199" s="199"/>
      <c r="H199" s="200"/>
      <c r="I199" s="37"/>
      <c r="J199" s="29"/>
      <c r="K199" s="201"/>
      <c r="L199" s="200"/>
      <c r="M199" s="37"/>
      <c r="N199" s="202"/>
      <c r="O199" s="203"/>
      <c r="P199" s="153"/>
      <c r="Q199" s="29"/>
      <c r="R199" s="201"/>
      <c r="S199" s="200"/>
      <c r="T199" s="37"/>
      <c r="U199" s="202"/>
      <c r="V199" s="203"/>
      <c r="W199" s="154"/>
      <c r="X199" s="29"/>
      <c r="Y199" s="201"/>
      <c r="Z199" s="200"/>
      <c r="AA199" s="37"/>
      <c r="AB199" s="202"/>
      <c r="AC199" s="203"/>
      <c r="AD199" s="154"/>
      <c r="AE199" s="29"/>
      <c r="AF199" s="201"/>
      <c r="AG199" s="200"/>
      <c r="AH199" s="37"/>
      <c r="AI199" s="202"/>
      <c r="AJ199" s="203"/>
      <c r="AK199" s="154"/>
      <c r="AL199" s="29"/>
      <c r="AM199" s="201"/>
      <c r="AN199" s="200"/>
      <c r="AO199" s="37"/>
      <c r="AP199" s="202"/>
      <c r="AQ199" s="203"/>
      <c r="AR199" s="153"/>
      <c r="AS199" s="29"/>
      <c r="AT199" s="201"/>
      <c r="AU199" s="200"/>
      <c r="AV199" s="37"/>
      <c r="AW199" s="202"/>
      <c r="AX199" s="203"/>
    </row>
    <row r="200" spans="1:50" s="138" customFormat="1" x14ac:dyDescent="0.25">
      <c r="A200" s="1"/>
      <c r="B200" s="36" t="s">
        <v>3</v>
      </c>
      <c r="C200" s="32"/>
      <c r="D200" s="32"/>
      <c r="E200" s="32"/>
      <c r="F200" s="35"/>
      <c r="G200" s="204"/>
      <c r="H200" s="205">
        <f>SUM(H188:H194,H187)</f>
        <v>105.85944600000002</v>
      </c>
      <c r="I200" s="206"/>
      <c r="J200" s="207"/>
      <c r="K200" s="207"/>
      <c r="L200" s="208">
        <f>SUM(L188:L194,L187)</f>
        <v>111.97271800000001</v>
      </c>
      <c r="M200" s="209"/>
      <c r="N200" s="210">
        <f>L200-H200</f>
        <v>6.1132719999999949</v>
      </c>
      <c r="O200" s="211">
        <f t="shared" ref="O200:O203" si="349">IF(OR(H200=0,L200=0),"",(N200/H200))</f>
        <v>5.7748951378415431E-2</v>
      </c>
      <c r="P200" s="153"/>
      <c r="Q200" s="207"/>
      <c r="R200" s="207"/>
      <c r="S200" s="208">
        <f>SUM(S188:S194,S187)</f>
        <v>109.65983275000001</v>
      </c>
      <c r="T200" s="209"/>
      <c r="U200" s="212">
        <f>S200-L200</f>
        <v>-2.3128852500000079</v>
      </c>
      <c r="V200" s="211">
        <f>IF(OR(L200=0,S200=0),"",(U200/L200))</f>
        <v>-2.0655792690501697E-2</v>
      </c>
      <c r="W200" s="154"/>
      <c r="X200" s="207"/>
      <c r="Y200" s="207"/>
      <c r="Z200" s="208">
        <f>SUM(Z188:Z194,Z187)</f>
        <v>111.02983275</v>
      </c>
      <c r="AA200" s="209"/>
      <c r="AB200" s="212">
        <f>Z200-S200</f>
        <v>1.3699999999999903</v>
      </c>
      <c r="AC200" s="211">
        <f>IF(OR(S200=0,Z200=0),"",(AB200/S200))</f>
        <v>1.249317973266734E-2</v>
      </c>
      <c r="AD200" s="154"/>
      <c r="AE200" s="207"/>
      <c r="AF200" s="207"/>
      <c r="AG200" s="208">
        <f>SUM(AG188:AG194,AG187)</f>
        <v>112.09983275</v>
      </c>
      <c r="AH200" s="209"/>
      <c r="AI200" s="212">
        <f>AG200-Z200</f>
        <v>1.0700000000000074</v>
      </c>
      <c r="AJ200" s="211">
        <f>IF(OR(Z200=0,AG200=0),"",(AI200/Z200))</f>
        <v>9.6370495523421147E-3</v>
      </c>
      <c r="AK200" s="154"/>
      <c r="AL200" s="207"/>
      <c r="AM200" s="207"/>
      <c r="AN200" s="208">
        <f>SUM(AN188:AN194,AN187)</f>
        <v>113.42983275</v>
      </c>
      <c r="AO200" s="209"/>
      <c r="AP200" s="212">
        <f>AN200-AG200</f>
        <v>1.3299999999999983</v>
      </c>
      <c r="AQ200" s="211">
        <f>IF(OR(AG200=0,AN200=0),"",(AP200/AG200))</f>
        <v>1.1864424481043646E-2</v>
      </c>
      <c r="AR200" s="153"/>
      <c r="AS200" s="207"/>
      <c r="AT200" s="207"/>
      <c r="AU200" s="208">
        <f>SUM(AU188:AU194,AU187)</f>
        <v>115.25983275000002</v>
      </c>
      <c r="AV200" s="209"/>
      <c r="AW200" s="212">
        <f>AU200-AN200</f>
        <v>1.8300000000000125</v>
      </c>
      <c r="AX200" s="211">
        <f>IF(OR(AN200=0,AU200=0),"",(AW200/AN200))</f>
        <v>1.613332185751647E-2</v>
      </c>
    </row>
    <row r="201" spans="1:50" s="138" customFormat="1" x14ac:dyDescent="0.25">
      <c r="A201" s="1"/>
      <c r="B201" s="36" t="s">
        <v>65</v>
      </c>
      <c r="C201" s="32"/>
      <c r="D201" s="32"/>
      <c r="E201" s="32"/>
      <c r="F201" s="213">
        <v>-0.08</v>
      </c>
      <c r="G201" s="204"/>
      <c r="H201" s="214">
        <f>+H200*F201</f>
        <v>-8.468755680000001</v>
      </c>
      <c r="I201" s="206"/>
      <c r="J201" s="213">
        <v>-0.08</v>
      </c>
      <c r="K201" s="204"/>
      <c r="L201" s="215">
        <f>+L200*J201</f>
        <v>-8.9578174400000012</v>
      </c>
      <c r="M201" s="209"/>
      <c r="N201" s="215">
        <f>L201-H201</f>
        <v>-0.48906176000000023</v>
      </c>
      <c r="O201" s="216">
        <f t="shared" si="349"/>
        <v>5.7748951378415507E-2</v>
      </c>
      <c r="P201" s="153"/>
      <c r="Q201" s="213">
        <v>-0.08</v>
      </c>
      <c r="R201" s="204"/>
      <c r="S201" s="215">
        <f>+S200*Q201</f>
        <v>-8.7727866200000015</v>
      </c>
      <c r="T201" s="209"/>
      <c r="U201" s="163">
        <f t="shared" ref="U201:U203" si="350">S201-L201</f>
        <v>0.18503081999999971</v>
      </c>
      <c r="V201" s="216">
        <f t="shared" ref="V201:V203" si="351">IF(OR(L201=0,S201=0),"",(U201/L201))</f>
        <v>-2.0655792690501593E-2</v>
      </c>
      <c r="W201" s="154"/>
      <c r="X201" s="213">
        <v>-0.08</v>
      </c>
      <c r="Y201" s="204"/>
      <c r="Z201" s="215">
        <f>+Z200*X201</f>
        <v>-8.8823866200000001</v>
      </c>
      <c r="AA201" s="209"/>
      <c r="AB201" s="163">
        <f t="shared" ref="AB201:AB203" si="352">Z201-S201</f>
        <v>-0.10959999999999859</v>
      </c>
      <c r="AC201" s="216">
        <f t="shared" ref="AC201:AC203" si="353">IF(OR(S201=0,Z201=0),"",(AB201/S201))</f>
        <v>1.2493179732667265E-2</v>
      </c>
      <c r="AD201" s="154"/>
      <c r="AE201" s="213">
        <v>-0.08</v>
      </c>
      <c r="AF201" s="204"/>
      <c r="AG201" s="215">
        <f>+AG200*AE201</f>
        <v>-8.9679866200000014</v>
      </c>
      <c r="AH201" s="209"/>
      <c r="AI201" s="163">
        <f t="shared" ref="AI201:AI203" si="354">AG201-Z201</f>
        <v>-8.5600000000001231E-2</v>
      </c>
      <c r="AJ201" s="216">
        <f t="shared" ref="AJ201:AJ203" si="355">IF(OR(Z201=0,AG201=0),"",(AI201/Z201))</f>
        <v>9.6370495523421876E-3</v>
      </c>
      <c r="AK201" s="154"/>
      <c r="AL201" s="213">
        <v>-0.08</v>
      </c>
      <c r="AM201" s="204"/>
      <c r="AN201" s="215">
        <f>+AN200*AL201</f>
        <v>-9.0743866200000003</v>
      </c>
      <c r="AO201" s="209"/>
      <c r="AP201" s="163">
        <f t="shared" ref="AP201:AP203" si="356">AN201-AG201</f>
        <v>-0.10639999999999894</v>
      </c>
      <c r="AQ201" s="216">
        <f t="shared" ref="AQ201:AQ203" si="357">IF(OR(AG201=0,AN201=0),"",(AP201/AG201))</f>
        <v>1.1864424481043542E-2</v>
      </c>
      <c r="AR201" s="153"/>
      <c r="AS201" s="213">
        <v>-0.08</v>
      </c>
      <c r="AT201" s="204"/>
      <c r="AU201" s="215">
        <f>+AU200*AS201</f>
        <v>-9.2207866200000019</v>
      </c>
      <c r="AV201" s="209"/>
      <c r="AW201" s="163">
        <f t="shared" ref="AW201:AW203" si="358">AU201-AN201</f>
        <v>-0.14640000000000164</v>
      </c>
      <c r="AX201" s="216">
        <f t="shared" ref="AX201:AX203" si="359">IF(OR(AN201=0,AU201=0),"",(AW201/AN201))</f>
        <v>1.6133321857516539E-2</v>
      </c>
    </row>
    <row r="202" spans="1:50" s="138" customFormat="1" x14ac:dyDescent="0.25">
      <c r="A202" s="1"/>
      <c r="B202" s="34" t="s">
        <v>1</v>
      </c>
      <c r="C202" s="32"/>
      <c r="D202" s="32"/>
      <c r="E202" s="32"/>
      <c r="F202" s="33">
        <v>0.13</v>
      </c>
      <c r="G202" s="217"/>
      <c r="H202" s="214">
        <f>H200*F202</f>
        <v>13.761727980000003</v>
      </c>
      <c r="I202" s="218"/>
      <c r="J202" s="213">
        <v>0.13</v>
      </c>
      <c r="K202" s="218"/>
      <c r="L202" s="215">
        <f>L200*J202</f>
        <v>14.556453340000003</v>
      </c>
      <c r="M202" s="219"/>
      <c r="N202" s="215">
        <f>L202-H202</f>
        <v>0.79472535999999927</v>
      </c>
      <c r="O202" s="216">
        <f t="shared" si="349"/>
        <v>5.7748951378415424E-2</v>
      </c>
      <c r="P202" s="153"/>
      <c r="Q202" s="213">
        <v>0.13</v>
      </c>
      <c r="R202" s="218"/>
      <c r="S202" s="215">
        <f>S200*Q202</f>
        <v>14.255778257500001</v>
      </c>
      <c r="T202" s="219"/>
      <c r="U202" s="163">
        <f t="shared" si="350"/>
        <v>-0.30067508250000152</v>
      </c>
      <c r="V202" s="216">
        <f t="shared" si="351"/>
        <v>-2.0655792690501728E-2</v>
      </c>
      <c r="W202" s="154"/>
      <c r="X202" s="213">
        <v>0.13</v>
      </c>
      <c r="Y202" s="218"/>
      <c r="Z202" s="215">
        <f>Z200*X202</f>
        <v>14.4338782575</v>
      </c>
      <c r="AA202" s="219"/>
      <c r="AB202" s="163">
        <f t="shared" si="352"/>
        <v>0.17809999999999881</v>
      </c>
      <c r="AC202" s="216">
        <f t="shared" si="353"/>
        <v>1.2493179732667345E-2</v>
      </c>
      <c r="AD202" s="154"/>
      <c r="AE202" s="213">
        <v>0.13</v>
      </c>
      <c r="AF202" s="218"/>
      <c r="AG202" s="215">
        <f>AG200*AE202</f>
        <v>14.572978257500001</v>
      </c>
      <c r="AH202" s="219"/>
      <c r="AI202" s="163">
        <f t="shared" si="354"/>
        <v>0.13910000000000089</v>
      </c>
      <c r="AJ202" s="216">
        <f t="shared" si="355"/>
        <v>9.6370495523421095E-3</v>
      </c>
      <c r="AK202" s="154"/>
      <c r="AL202" s="213">
        <v>0.13</v>
      </c>
      <c r="AM202" s="218"/>
      <c r="AN202" s="215">
        <f>AN200*AL202</f>
        <v>14.745878257500001</v>
      </c>
      <c r="AO202" s="219"/>
      <c r="AP202" s="163">
        <f t="shared" si="356"/>
        <v>0.17290000000000028</v>
      </c>
      <c r="AQ202" s="216">
        <f t="shared" si="357"/>
        <v>1.1864424481043679E-2</v>
      </c>
      <c r="AR202" s="153"/>
      <c r="AS202" s="213">
        <v>0.13</v>
      </c>
      <c r="AT202" s="218"/>
      <c r="AU202" s="215">
        <f>AU200*AS202</f>
        <v>14.983778257500003</v>
      </c>
      <c r="AV202" s="219"/>
      <c r="AW202" s="163">
        <f t="shared" si="358"/>
        <v>0.23790000000000155</v>
      </c>
      <c r="AX202" s="216">
        <f t="shared" si="359"/>
        <v>1.6133321857516463E-2</v>
      </c>
    </row>
    <row r="203" spans="1:50" s="138" customFormat="1" ht="15.75" thickBot="1" x14ac:dyDescent="0.3">
      <c r="A203" s="1"/>
      <c r="B203" s="425" t="s">
        <v>66</v>
      </c>
      <c r="C203" s="425"/>
      <c r="D203" s="425"/>
      <c r="E203" s="31"/>
      <c r="F203" s="30"/>
      <c r="G203" s="220"/>
      <c r="H203" s="221">
        <f>SUM(H200:H202)</f>
        <v>111.15241830000002</v>
      </c>
      <c r="I203" s="222"/>
      <c r="J203" s="222"/>
      <c r="K203" s="222"/>
      <c r="L203" s="223">
        <f>SUM(L200:L202)</f>
        <v>117.57135390000002</v>
      </c>
      <c r="M203" s="224"/>
      <c r="N203" s="225">
        <f>L203-H203</f>
        <v>6.4189355999999975</v>
      </c>
      <c r="O203" s="226">
        <f t="shared" si="349"/>
        <v>5.7748951378415458E-2</v>
      </c>
      <c r="P203" s="153"/>
      <c r="Q203" s="222"/>
      <c r="R203" s="222"/>
      <c r="S203" s="223">
        <f>SUM(S200:S202)</f>
        <v>115.1428243875</v>
      </c>
      <c r="T203" s="224"/>
      <c r="U203" s="227">
        <f t="shared" si="350"/>
        <v>-2.4285295125000204</v>
      </c>
      <c r="V203" s="228">
        <f t="shared" si="351"/>
        <v>-2.0655792690501797E-2</v>
      </c>
      <c r="W203" s="154"/>
      <c r="X203" s="222"/>
      <c r="Y203" s="222"/>
      <c r="Z203" s="223">
        <f>SUM(Z200:Z202)</f>
        <v>116.58132438749999</v>
      </c>
      <c r="AA203" s="224"/>
      <c r="AB203" s="227">
        <f t="shared" si="352"/>
        <v>1.4384999999999906</v>
      </c>
      <c r="AC203" s="228">
        <f t="shared" si="353"/>
        <v>1.2493179732667347E-2</v>
      </c>
      <c r="AD203" s="154"/>
      <c r="AE203" s="222"/>
      <c r="AF203" s="222"/>
      <c r="AG203" s="223">
        <f>SUM(AG200:AG202)</f>
        <v>117.7048243875</v>
      </c>
      <c r="AH203" s="224"/>
      <c r="AI203" s="227">
        <f t="shared" si="354"/>
        <v>1.123500000000007</v>
      </c>
      <c r="AJ203" s="228">
        <f t="shared" si="355"/>
        <v>9.6370495523421095E-3</v>
      </c>
      <c r="AK203" s="154"/>
      <c r="AL203" s="222"/>
      <c r="AM203" s="222"/>
      <c r="AN203" s="223">
        <f>SUM(AN200:AN202)</f>
        <v>119.1013243875</v>
      </c>
      <c r="AO203" s="224"/>
      <c r="AP203" s="227">
        <f t="shared" si="356"/>
        <v>1.3965000000000032</v>
      </c>
      <c r="AQ203" s="228">
        <f t="shared" si="357"/>
        <v>1.1864424481043689E-2</v>
      </c>
      <c r="AR203" s="153"/>
      <c r="AS203" s="222"/>
      <c r="AT203" s="222"/>
      <c r="AU203" s="223">
        <f>SUM(AU200:AU202)</f>
        <v>121.02282438750002</v>
      </c>
      <c r="AV203" s="224"/>
      <c r="AW203" s="227">
        <f t="shared" si="358"/>
        <v>1.9215000000000231</v>
      </c>
      <c r="AX203" s="228">
        <f t="shared" si="359"/>
        <v>1.6133321857516553E-2</v>
      </c>
    </row>
    <row r="204" spans="1:50" s="138" customFormat="1" ht="15.75" thickBot="1" x14ac:dyDescent="0.3">
      <c r="A204" s="6"/>
      <c r="B204" s="18" t="s">
        <v>61</v>
      </c>
      <c r="C204" s="16"/>
      <c r="D204" s="17"/>
      <c r="E204" s="16"/>
      <c r="F204" s="29"/>
      <c r="G204" s="229"/>
      <c r="H204" s="200"/>
      <c r="I204" s="16"/>
      <c r="J204" s="29"/>
      <c r="K204" s="230"/>
      <c r="L204" s="231"/>
      <c r="M204" s="16"/>
      <c r="N204" s="232"/>
      <c r="O204" s="203"/>
      <c r="P204" s="153"/>
      <c r="Q204" s="29"/>
      <c r="R204" s="230"/>
      <c r="S204" s="231"/>
      <c r="T204" s="16"/>
      <c r="U204" s="232"/>
      <c r="V204" s="203"/>
      <c r="W204" s="154"/>
      <c r="X204" s="29"/>
      <c r="Y204" s="230"/>
      <c r="Z204" s="231"/>
      <c r="AA204" s="16"/>
      <c r="AB204" s="232"/>
      <c r="AC204" s="203"/>
      <c r="AD204" s="154"/>
      <c r="AE204" s="29"/>
      <c r="AF204" s="230"/>
      <c r="AG204" s="231"/>
      <c r="AH204" s="16"/>
      <c r="AI204" s="232"/>
      <c r="AJ204" s="203"/>
      <c r="AK204" s="154"/>
      <c r="AL204" s="29"/>
      <c r="AM204" s="230"/>
      <c r="AN204" s="231"/>
      <c r="AO204" s="16"/>
      <c r="AP204" s="232"/>
      <c r="AQ204" s="203"/>
      <c r="AR204" s="153"/>
      <c r="AS204" s="29"/>
      <c r="AT204" s="230"/>
      <c r="AU204" s="231"/>
      <c r="AV204" s="16"/>
      <c r="AW204" s="232"/>
      <c r="AX204" s="203"/>
    </row>
    <row r="205" spans="1:50" s="138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5"/>
      <c r="M205" s="1"/>
      <c r="N205" s="1"/>
      <c r="O205" s="1"/>
      <c r="Q205" s="1"/>
      <c r="R205" s="1"/>
      <c r="S205" s="5"/>
      <c r="T205" s="1"/>
      <c r="U205" s="1"/>
      <c r="V205" s="1"/>
      <c r="W205" s="102"/>
      <c r="X205" s="1"/>
      <c r="Y205" s="1"/>
      <c r="Z205" s="5"/>
      <c r="AA205" s="1"/>
      <c r="AB205" s="1"/>
      <c r="AC205" s="1"/>
      <c r="AD205" s="102"/>
      <c r="AE205" s="1"/>
      <c r="AF205" s="1"/>
      <c r="AG205" s="5"/>
      <c r="AH205" s="1"/>
      <c r="AI205" s="1"/>
      <c r="AJ205" s="1"/>
      <c r="AK205" s="102"/>
      <c r="AL205" s="1"/>
      <c r="AM205" s="1"/>
      <c r="AN205" s="5"/>
      <c r="AO205" s="1"/>
      <c r="AP205" s="1"/>
      <c r="AQ205" s="1"/>
      <c r="AS205" s="1"/>
      <c r="AT205" s="1"/>
      <c r="AU205" s="5"/>
      <c r="AV205" s="1"/>
      <c r="AW205" s="1"/>
      <c r="AX205" s="1"/>
    </row>
    <row r="206" spans="1:50" s="138" customFormat="1" x14ac:dyDescent="0.25">
      <c r="A206" s="1"/>
      <c r="B206" s="4" t="s">
        <v>0</v>
      </c>
      <c r="C206" s="1"/>
      <c r="D206" s="1"/>
      <c r="E206" s="1"/>
      <c r="F206" s="3">
        <v>3.7600000000000001E-2</v>
      </c>
      <c r="G206" s="1"/>
      <c r="H206" s="1"/>
      <c r="I206" s="1"/>
      <c r="J206" s="3">
        <v>3.7600000000000001E-2</v>
      </c>
      <c r="K206" s="1"/>
      <c r="L206" s="1"/>
      <c r="M206" s="1"/>
      <c r="N206" s="1"/>
      <c r="O206" s="1"/>
      <c r="Q206" s="123">
        <v>2.9499999999999998E-2</v>
      </c>
      <c r="R206" s="1"/>
      <c r="S206" s="1"/>
      <c r="T206" s="1"/>
      <c r="U206" s="1"/>
      <c r="V206" s="1"/>
      <c r="W206" s="102"/>
      <c r="X206" s="3">
        <f>+$Q$74</f>
        <v>2.9499999999999998E-2</v>
      </c>
      <c r="Y206" s="1"/>
      <c r="Z206" s="1"/>
      <c r="AA206" s="1"/>
      <c r="AB206" s="1"/>
      <c r="AC206" s="1"/>
      <c r="AD206" s="102"/>
      <c r="AE206" s="3">
        <f>+$Q$74</f>
        <v>2.9499999999999998E-2</v>
      </c>
      <c r="AF206" s="1"/>
      <c r="AG206" s="1"/>
      <c r="AH206" s="1"/>
      <c r="AI206" s="1"/>
      <c r="AJ206" s="1"/>
      <c r="AK206" s="102"/>
      <c r="AL206" s="3">
        <f>+$Q$74</f>
        <v>2.9499999999999998E-2</v>
      </c>
      <c r="AM206" s="1"/>
      <c r="AN206" s="1"/>
      <c r="AO206" s="1"/>
      <c r="AP206" s="1"/>
      <c r="AQ206" s="1"/>
      <c r="AS206" s="3">
        <f>+$Q$74</f>
        <v>2.9499999999999998E-2</v>
      </c>
      <c r="AT206" s="1"/>
      <c r="AU206" s="1"/>
      <c r="AV206" s="1"/>
      <c r="AW206" s="1"/>
      <c r="AX206" s="1"/>
    </row>
  </sheetData>
  <mergeCells count="91">
    <mergeCell ref="B76:O76"/>
    <mergeCell ref="B77:O77"/>
    <mergeCell ref="A3:K3"/>
    <mergeCell ref="F20:H20"/>
    <mergeCell ref="J20:L20"/>
    <mergeCell ref="D14:O14"/>
    <mergeCell ref="B10:O10"/>
    <mergeCell ref="B11:O11"/>
    <mergeCell ref="AB21:AB22"/>
    <mergeCell ref="AC21:AC22"/>
    <mergeCell ref="AE20:AG20"/>
    <mergeCell ref="AI20:AJ20"/>
    <mergeCell ref="AI21:AI22"/>
    <mergeCell ref="AJ21:AJ22"/>
    <mergeCell ref="X20:Z20"/>
    <mergeCell ref="AB20:AC20"/>
    <mergeCell ref="Q20:S20"/>
    <mergeCell ref="U20:V20"/>
    <mergeCell ref="N20:O20"/>
    <mergeCell ref="U21:U22"/>
    <mergeCell ref="V21:V22"/>
    <mergeCell ref="B71:D71"/>
    <mergeCell ref="D21:D22"/>
    <mergeCell ref="N21:N22"/>
    <mergeCell ref="O21:O22"/>
    <mergeCell ref="AW20:AX20"/>
    <mergeCell ref="AW21:AW22"/>
    <mergeCell ref="AX21:AX22"/>
    <mergeCell ref="AL20:AN20"/>
    <mergeCell ref="AP20:AQ20"/>
    <mergeCell ref="AP21:AP22"/>
    <mergeCell ref="AQ21:AQ22"/>
    <mergeCell ref="AS20:AU20"/>
    <mergeCell ref="D80:O80"/>
    <mergeCell ref="F86:H86"/>
    <mergeCell ref="J86:L86"/>
    <mergeCell ref="N86:O86"/>
    <mergeCell ref="Q86:S86"/>
    <mergeCell ref="AQ87:AQ88"/>
    <mergeCell ref="AW87:AW88"/>
    <mergeCell ref="U86:V86"/>
    <mergeCell ref="X86:Z86"/>
    <mergeCell ref="AB86:AC86"/>
    <mergeCell ref="AE86:AG86"/>
    <mergeCell ref="AI86:AJ86"/>
    <mergeCell ref="AX87:AX88"/>
    <mergeCell ref="B137:D137"/>
    <mergeCell ref="AL86:AN86"/>
    <mergeCell ref="AP86:AQ86"/>
    <mergeCell ref="AS86:AU86"/>
    <mergeCell ref="AW86:AX86"/>
    <mergeCell ref="D87:D88"/>
    <mergeCell ref="N87:N88"/>
    <mergeCell ref="O87:O88"/>
    <mergeCell ref="U87:U88"/>
    <mergeCell ref="V87:V88"/>
    <mergeCell ref="AB87:AB88"/>
    <mergeCell ref="AC87:AC88"/>
    <mergeCell ref="AI87:AI88"/>
    <mergeCell ref="AJ87:AJ88"/>
    <mergeCell ref="AP87:AP88"/>
    <mergeCell ref="B142:O142"/>
    <mergeCell ref="B143:O143"/>
    <mergeCell ref="D146:O146"/>
    <mergeCell ref="F152:H152"/>
    <mergeCell ref="J152:L152"/>
    <mergeCell ref="N152:O152"/>
    <mergeCell ref="Q152:S152"/>
    <mergeCell ref="U152:V152"/>
    <mergeCell ref="X152:Z152"/>
    <mergeCell ref="AB152:AC152"/>
    <mergeCell ref="AE152:AG152"/>
    <mergeCell ref="AI152:AJ152"/>
    <mergeCell ref="AL152:AN152"/>
    <mergeCell ref="AP152:AQ152"/>
    <mergeCell ref="AS152:AU152"/>
    <mergeCell ref="AW152:AX152"/>
    <mergeCell ref="AQ153:AQ154"/>
    <mergeCell ref="AW153:AW154"/>
    <mergeCell ref="AX153:AX154"/>
    <mergeCell ref="B203:D203"/>
    <mergeCell ref="AB153:AB154"/>
    <mergeCell ref="AC153:AC154"/>
    <mergeCell ref="AI153:AI154"/>
    <mergeCell ref="AJ153:AJ154"/>
    <mergeCell ref="AP153:AP154"/>
    <mergeCell ref="D153:D154"/>
    <mergeCell ref="N153:N154"/>
    <mergeCell ref="O153:O154"/>
    <mergeCell ref="U153:U154"/>
    <mergeCell ref="V153:V154"/>
  </mergeCells>
  <dataValidations disablePrompts="1" xWindow="271" yWindow="424" count="6">
    <dataValidation type="list" allowBlank="1" showInputMessage="1" showErrorMessage="1" sqref="E72 E63:E66 E138 E129:E132 E204 E195:E198">
      <formula1>#REF!</formula1>
    </dataValidation>
    <dataValidation type="list" allowBlank="1" showInputMessage="1" showErrorMessage="1" prompt="Select Charge Unit - monthly, per kWh, per kW" sqref="D67 D72 D133 D138 D199 D204">
      <formula1>"Monthly, per kWh, per kW"</formula1>
    </dataValidation>
    <dataValidation type="list" allowBlank="1" showInputMessage="1" showErrorMessage="1" sqref="E53:E54 E67 E56:E62 E47:E51 E119:E120 E133 E122:E128 E113:E117 E185:E186 E199 E188:E194 E179:E183 E23:E45 E89:E111 E155:E177">
      <formula1>#REF!</formula1>
    </dataValidation>
    <dataValidation type="list" allowBlank="1" showInputMessage="1" showErrorMessage="1" prompt="Select Charge Unit - per 30 days, per kWh, per kW, per kVA." sqref="D53:D54 D56:D66 D47:D51 D119:D120 D122:D132 D113:D117 D33 D24 D35:D45 D26 D28 D30 D90 D101:D111 D92 D94 D96 D99 D185:D186 D188:D198 D179:D183 D165 D156 D167:D177 D158 D160 D162">
      <formula1>"per 30 days, per kWh, per kW, per kVA"</formula1>
    </dataValidation>
    <dataValidation type="list" allowBlank="1" showInputMessage="1" showErrorMessage="1" sqref="D16 D82 D148">
      <formula1>"TOU, non-TOU"</formula1>
    </dataValidation>
    <dataValidation type="list" allowBlank="1" showInputMessage="1" showErrorMessage="1" sqref="D23 D89 D25 D27 D29 D31 D32 D34 D91 D93 D95 D97 D98 D100 D155 D157 D159 D161 D163 D164 D166">
      <formula1>"per 30 days, per kWh, per kW, per kVA"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9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rowBreaks count="2" manualBreakCount="2">
    <brk id="75" min="1" max="49" man="1"/>
    <brk id="141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209550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Option Button 54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" name="Option Button 61">
              <controlPr defaultSize="0" autoFill="0" autoLine="0" autoPict="0">
                <anchor moveWithCells="1">
                  <from>
                    <xdr:col>9</xdr:col>
                    <xdr:colOff>361950</xdr:colOff>
                    <xdr:row>82</xdr:row>
                    <xdr:rowOff>114300</xdr:rowOff>
                  </from>
                  <to>
                    <xdr:col>17</xdr:col>
                    <xdr:colOff>209550</xdr:colOff>
                    <xdr:row>84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" name="Option Button 62">
              <controlPr defaultSize="0" autoFill="0" autoLine="0" autoPict="0">
                <anchor moveWithCells="1">
                  <from>
                    <xdr:col>6</xdr:col>
                    <xdr:colOff>381000</xdr:colOff>
                    <xdr:row>82</xdr:row>
                    <xdr:rowOff>190500</xdr:rowOff>
                  </from>
                  <to>
                    <xdr:col>10</xdr:col>
                    <xdr:colOff>200025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Option Button 63">
              <controlPr defaultSize="0" autoFill="0" autoLine="0" autoPict="0">
                <anchor moveWithCells="1">
                  <from>
                    <xdr:col>9</xdr:col>
                    <xdr:colOff>361950</xdr:colOff>
                    <xdr:row>148</xdr:row>
                    <xdr:rowOff>114300</xdr:rowOff>
                  </from>
                  <to>
                    <xdr:col>17</xdr:col>
                    <xdr:colOff>209550</xdr:colOff>
                    <xdr:row>150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Option Button 64">
              <controlPr defaultSize="0" autoFill="0" autoLine="0" autoPict="0">
                <anchor moveWithCells="1">
                  <from>
                    <xdr:col>6</xdr:col>
                    <xdr:colOff>381000</xdr:colOff>
                    <xdr:row>148</xdr:row>
                    <xdr:rowOff>190500</xdr:rowOff>
                  </from>
                  <to>
                    <xdr:col>10</xdr:col>
                    <xdr:colOff>200025</xdr:colOff>
                    <xdr:row>150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X130"/>
  <sheetViews>
    <sheetView showGridLines="0" tabSelected="1" view="pageBreakPreview" topLeftCell="A16" zoomScale="60" zoomScaleNormal="4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7109375" style="79" customWidth="1"/>
    <col min="3" max="3" width="1.5703125" style="79" customWidth="1"/>
    <col min="4" max="4" width="12.85546875" style="79" customWidth="1"/>
    <col min="5" max="5" width="1.7109375" style="79" customWidth="1"/>
    <col min="6" max="6" width="9.85546875" style="79" bestFit="1" customWidth="1"/>
    <col min="7" max="7" width="7.7109375" style="79" bestFit="1" customWidth="1"/>
    <col min="8" max="8" width="7.85546875" style="79" bestFit="1" customWidth="1"/>
    <col min="9" max="9" width="1.28515625" style="79" customWidth="1"/>
    <col min="10" max="10" width="9.85546875" style="79" bestFit="1" customWidth="1"/>
    <col min="11" max="11" width="7.7109375" style="79" bestFit="1" customWidth="1"/>
    <col min="12" max="12" width="7.8554687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1.42578125" style="79" customWidth="1"/>
    <col min="17" max="17" width="9.85546875" style="79" bestFit="1" customWidth="1"/>
    <col min="18" max="18" width="7.7109375" style="79" bestFit="1" customWidth="1"/>
    <col min="19" max="19" width="7.85546875" style="79" bestFit="1" customWidth="1"/>
    <col min="20" max="20" width="2" style="79" bestFit="1" customWidth="1"/>
    <col min="21" max="21" width="9.28515625" style="79" bestFit="1" customWidth="1"/>
    <col min="22" max="22" width="10" style="79" bestFit="1" customWidth="1"/>
    <col min="23" max="23" width="1.28515625" style="79" customWidth="1"/>
    <col min="24" max="24" width="9.85546875" style="79" bestFit="1" customWidth="1"/>
    <col min="25" max="25" width="7.7109375" style="79" bestFit="1" customWidth="1"/>
    <col min="26" max="26" width="7.85546875" style="79" bestFit="1" customWidth="1"/>
    <col min="27" max="27" width="1.28515625" style="79" customWidth="1"/>
    <col min="28" max="28" width="9.285156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7.7109375" style="79" bestFit="1" customWidth="1"/>
    <col min="33" max="33" width="7.85546875" style="79" bestFit="1" customWidth="1"/>
    <col min="34" max="34" width="1.140625" style="79" customWidth="1"/>
    <col min="35" max="35" width="9.28515625" style="79" bestFit="1" customWidth="1"/>
    <col min="36" max="36" width="10" style="79" bestFit="1" customWidth="1"/>
    <col min="37" max="37" width="0.85546875" style="79" customWidth="1"/>
    <col min="38" max="38" width="9.85546875" style="79" bestFit="1" customWidth="1"/>
    <col min="39" max="39" width="7.7109375" style="79" bestFit="1" customWidth="1"/>
    <col min="40" max="40" width="7.85546875" style="79" bestFit="1" customWidth="1"/>
    <col min="41" max="41" width="0.85546875" style="79" customWidth="1"/>
    <col min="42" max="42" width="9.28515625" style="79" bestFit="1" customWidth="1"/>
    <col min="43" max="43" width="10" style="79" bestFit="1" customWidth="1"/>
    <col min="44" max="44" width="1.28515625" style="79" customWidth="1"/>
    <col min="45" max="45" width="9.85546875" style="79" bestFit="1" customWidth="1"/>
    <col min="46" max="46" width="7.7109375" style="79" bestFit="1" customWidth="1"/>
    <col min="47" max="47" width="7.85546875" style="79" bestFit="1" customWidth="1"/>
    <col min="48" max="48" width="1" style="79" customWidth="1"/>
    <col min="49" max="49" width="9.285156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T11" s="79">
        <v>2</v>
      </c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62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30</v>
      </c>
      <c r="E16" s="61"/>
      <c r="F16" s="61"/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 t="s">
        <v>29</v>
      </c>
      <c r="E18" s="4"/>
      <c r="F18" s="60">
        <v>300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5"/>
      <c r="M19" s="1"/>
      <c r="N19" s="1"/>
      <c r="O19" s="1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R20" s="95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144"/>
      <c r="C21" s="46"/>
      <c r="D21" s="437" t="s">
        <v>26</v>
      </c>
      <c r="E21" s="247"/>
      <c r="F21" s="248" t="s">
        <v>25</v>
      </c>
      <c r="G21" s="248" t="s">
        <v>24</v>
      </c>
      <c r="H21" s="249" t="s">
        <v>23</v>
      </c>
      <c r="I21" s="46"/>
      <c r="J21" s="250" t="s">
        <v>25</v>
      </c>
      <c r="K21" s="251" t="s">
        <v>24</v>
      </c>
      <c r="L21" s="249" t="s">
        <v>23</v>
      </c>
      <c r="M21" s="46"/>
      <c r="N21" s="423" t="s">
        <v>22</v>
      </c>
      <c r="O21" s="421" t="s">
        <v>21</v>
      </c>
      <c r="P21" s="252"/>
      <c r="Q21" s="253" t="s">
        <v>25</v>
      </c>
      <c r="R21" s="254" t="s">
        <v>24</v>
      </c>
      <c r="S21" s="255" t="s">
        <v>23</v>
      </c>
      <c r="T21" s="46"/>
      <c r="U21" s="423" t="s">
        <v>22</v>
      </c>
      <c r="V21" s="421" t="s">
        <v>21</v>
      </c>
      <c r="W21" s="256"/>
      <c r="X21" s="253" t="s">
        <v>25</v>
      </c>
      <c r="Y21" s="254" t="s">
        <v>24</v>
      </c>
      <c r="Z21" s="255" t="s">
        <v>23</v>
      </c>
      <c r="AA21" s="46"/>
      <c r="AB21" s="423" t="s">
        <v>22</v>
      </c>
      <c r="AC21" s="421" t="s">
        <v>21</v>
      </c>
      <c r="AD21" s="256"/>
      <c r="AE21" s="253" t="s">
        <v>25</v>
      </c>
      <c r="AF21" s="254" t="s">
        <v>24</v>
      </c>
      <c r="AG21" s="255" t="s">
        <v>23</v>
      </c>
      <c r="AH21" s="46"/>
      <c r="AI21" s="423" t="s">
        <v>22</v>
      </c>
      <c r="AJ21" s="421" t="s">
        <v>21</v>
      </c>
      <c r="AK21" s="256"/>
      <c r="AL21" s="253" t="s">
        <v>25</v>
      </c>
      <c r="AM21" s="254" t="s">
        <v>24</v>
      </c>
      <c r="AN21" s="255" t="s">
        <v>23</v>
      </c>
      <c r="AO21" s="46"/>
      <c r="AP21" s="423" t="s">
        <v>22</v>
      </c>
      <c r="AQ21" s="421" t="s">
        <v>21</v>
      </c>
      <c r="AR21" s="252"/>
      <c r="AS21" s="253" t="s">
        <v>25</v>
      </c>
      <c r="AT21" s="254" t="s">
        <v>24</v>
      </c>
      <c r="AU21" s="255" t="s">
        <v>23</v>
      </c>
      <c r="AV21" s="46"/>
      <c r="AW21" s="423" t="s">
        <v>22</v>
      </c>
      <c r="AX21" s="421" t="s">
        <v>21</v>
      </c>
    </row>
    <row r="22" spans="1:50" x14ac:dyDescent="0.25">
      <c r="A22" s="1"/>
      <c r="B22" s="144"/>
      <c r="C22" s="46"/>
      <c r="D22" s="438"/>
      <c r="E22" s="247"/>
      <c r="F22" s="257" t="s">
        <v>20</v>
      </c>
      <c r="G22" s="257"/>
      <c r="H22" s="258" t="s">
        <v>20</v>
      </c>
      <c r="I22" s="46"/>
      <c r="J22" s="259" t="s">
        <v>20</v>
      </c>
      <c r="K22" s="258"/>
      <c r="L22" s="258" t="s">
        <v>20</v>
      </c>
      <c r="M22" s="46"/>
      <c r="N22" s="424"/>
      <c r="O22" s="422"/>
      <c r="P22" s="252"/>
      <c r="Q22" s="260" t="s">
        <v>20</v>
      </c>
      <c r="R22" s="261"/>
      <c r="S22" s="261" t="s">
        <v>20</v>
      </c>
      <c r="T22" s="46"/>
      <c r="U22" s="424"/>
      <c r="V22" s="422"/>
      <c r="W22" s="256"/>
      <c r="X22" s="260" t="s">
        <v>20</v>
      </c>
      <c r="Y22" s="261"/>
      <c r="Z22" s="261" t="s">
        <v>20</v>
      </c>
      <c r="AA22" s="46"/>
      <c r="AB22" s="424"/>
      <c r="AC22" s="422"/>
      <c r="AD22" s="256"/>
      <c r="AE22" s="260" t="s">
        <v>20</v>
      </c>
      <c r="AF22" s="261"/>
      <c r="AG22" s="261" t="s">
        <v>20</v>
      </c>
      <c r="AH22" s="46"/>
      <c r="AI22" s="424"/>
      <c r="AJ22" s="422"/>
      <c r="AK22" s="256"/>
      <c r="AL22" s="260" t="s">
        <v>20</v>
      </c>
      <c r="AM22" s="261"/>
      <c r="AN22" s="261" t="s">
        <v>20</v>
      </c>
      <c r="AO22" s="46"/>
      <c r="AP22" s="424"/>
      <c r="AQ22" s="422"/>
      <c r="AR22" s="252"/>
      <c r="AS22" s="260" t="s">
        <v>20</v>
      </c>
      <c r="AT22" s="261"/>
      <c r="AU22" s="261" t="s">
        <v>20</v>
      </c>
      <c r="AV22" s="46"/>
      <c r="AW22" s="424"/>
      <c r="AX22" s="422"/>
    </row>
    <row r="23" spans="1:50" x14ac:dyDescent="0.25">
      <c r="A23" s="1"/>
      <c r="B23" s="46" t="s">
        <v>57</v>
      </c>
      <c r="C23" s="46"/>
      <c r="D23" s="262" t="s">
        <v>41</v>
      </c>
      <c r="E23" s="143"/>
      <c r="F23" s="263">
        <v>26.8</v>
      </c>
      <c r="G23" s="264">
        <v>1</v>
      </c>
      <c r="H23" s="265">
        <f t="shared" ref="H23" si="0">G23*F23</f>
        <v>26.8</v>
      </c>
      <c r="I23" s="46"/>
      <c r="J23" s="266">
        <v>30.56</v>
      </c>
      <c r="K23" s="267">
        <v>1</v>
      </c>
      <c r="L23" s="265">
        <f t="shared" ref="L23:L40" si="1">K23*J23</f>
        <v>30.56</v>
      </c>
      <c r="M23" s="46"/>
      <c r="N23" s="268">
        <f t="shared" ref="N23:N52" si="2">L23-H23</f>
        <v>3.759999999999998</v>
      </c>
      <c r="O23" s="269">
        <f>IF(OR(H23=0,L23=0),"",(N23/H23))</f>
        <v>0.14029850746268649</v>
      </c>
      <c r="P23" s="252"/>
      <c r="Q23" s="266">
        <v>33.4</v>
      </c>
      <c r="R23" s="270">
        <v>1</v>
      </c>
      <c r="S23" s="271">
        <f t="shared" ref="S23:S31" si="3">R23*Q23</f>
        <v>33.4</v>
      </c>
      <c r="T23" s="46"/>
      <c r="U23" s="268">
        <f>S23-L23</f>
        <v>2.84</v>
      </c>
      <c r="V23" s="269">
        <f>IF(OR(L23=0,S23=0),"",(U23/L23))</f>
        <v>9.293193717277487E-2</v>
      </c>
      <c r="W23" s="256"/>
      <c r="X23" s="266">
        <v>34.49</v>
      </c>
      <c r="Y23" s="272">
        <v>1</v>
      </c>
      <c r="Z23" s="271">
        <f t="shared" ref="Z23:Z31" si="4">Y23*X23</f>
        <v>34.49</v>
      </c>
      <c r="AA23" s="46"/>
      <c r="AB23" s="268">
        <f>Z23-S23</f>
        <v>1.0900000000000034</v>
      </c>
      <c r="AC23" s="269">
        <f>IF(OR(S23=0,Z23=0),"",(AB23/S23))</f>
        <v>3.2634730538922262E-2</v>
      </c>
      <c r="AD23" s="256"/>
      <c r="AE23" s="266">
        <v>35.340000000000003</v>
      </c>
      <c r="AF23" s="272">
        <v>1</v>
      </c>
      <c r="AG23" s="271">
        <f t="shared" ref="AG23:AG31" si="5">AF23*AE23</f>
        <v>35.340000000000003</v>
      </c>
      <c r="AH23" s="46"/>
      <c r="AI23" s="268">
        <f>AG23-Z23</f>
        <v>0.85000000000000142</v>
      </c>
      <c r="AJ23" s="269">
        <f>IF(OR(Z23=0,AG23=0),"",(AI23/Z23))</f>
        <v>2.4644824586836804E-2</v>
      </c>
      <c r="AK23" s="256"/>
      <c r="AL23" s="266">
        <v>36.840000000000003</v>
      </c>
      <c r="AM23" s="272">
        <v>1</v>
      </c>
      <c r="AN23" s="271">
        <f t="shared" ref="AN23:AN31" si="6">AM23*AL23</f>
        <v>36.840000000000003</v>
      </c>
      <c r="AO23" s="46"/>
      <c r="AP23" s="268">
        <f>AN23-AG23</f>
        <v>1.5</v>
      </c>
      <c r="AQ23" s="269">
        <f>IF(OR(AG23=0,AN23=0),"",(AP23/AG23))</f>
        <v>4.2444821731748725E-2</v>
      </c>
      <c r="AR23" s="252"/>
      <c r="AS23" s="266">
        <v>38.29</v>
      </c>
      <c r="AT23" s="272">
        <v>1</v>
      </c>
      <c r="AU23" s="271">
        <f t="shared" ref="AU23" si="7">AT23*AS23</f>
        <v>38.29</v>
      </c>
      <c r="AV23" s="46"/>
      <c r="AW23" s="268">
        <f>AU23-AN23</f>
        <v>1.4499999999999957</v>
      </c>
      <c r="AX23" s="269">
        <f>IF(OR(AN23=0,AU23=0),"",(AW23/AN23))</f>
        <v>3.9359391965255036E-2</v>
      </c>
    </row>
    <row r="24" spans="1:50" s="95" customFormat="1" ht="30" x14ac:dyDescent="0.25">
      <c r="A24" s="1"/>
      <c r="B24" s="141" t="s">
        <v>103</v>
      </c>
      <c r="C24" s="143"/>
      <c r="D24" s="262" t="s">
        <v>41</v>
      </c>
      <c r="E24" s="143"/>
      <c r="F24" s="273"/>
      <c r="G24" s="274"/>
      <c r="H24" s="275"/>
      <c r="I24" s="143"/>
      <c r="J24" s="276"/>
      <c r="K24" s="277"/>
      <c r="L24" s="278"/>
      <c r="M24" s="143"/>
      <c r="N24" s="268"/>
      <c r="O24" s="269"/>
      <c r="P24" s="279"/>
      <c r="Q24" s="276">
        <v>0.06</v>
      </c>
      <c r="R24" s="270">
        <v>1</v>
      </c>
      <c r="S24" s="278">
        <f t="shared" si="3"/>
        <v>0.06</v>
      </c>
      <c r="T24" s="143"/>
      <c r="U24" s="268">
        <f t="shared" ref="U24:U31" si="8">S24-L24</f>
        <v>0.06</v>
      </c>
      <c r="V24" s="269" t="str">
        <f t="shared" ref="V24:V31" si="9">IF(OR(L24=0,S24=0),"",(U24/L24))</f>
        <v/>
      </c>
      <c r="W24" s="256"/>
      <c r="X24" s="276">
        <v>0.06</v>
      </c>
      <c r="Y24" s="270">
        <v>1</v>
      </c>
      <c r="Z24" s="278">
        <f t="shared" si="4"/>
        <v>0.06</v>
      </c>
      <c r="AA24" s="143"/>
      <c r="AB24" s="268">
        <f t="shared" ref="AB24:AB40" si="10">Z24-S24</f>
        <v>0</v>
      </c>
      <c r="AC24" s="269">
        <f t="shared" ref="AC24:AC40" si="11">IF(OR(S24=0,Z24=0),"",(AB24/S24))</f>
        <v>0</v>
      </c>
      <c r="AD24" s="256"/>
      <c r="AE24" s="276">
        <v>0.06</v>
      </c>
      <c r="AF24" s="270">
        <v>1</v>
      </c>
      <c r="AG24" s="278">
        <f t="shared" si="5"/>
        <v>0.06</v>
      </c>
      <c r="AH24" s="143"/>
      <c r="AI24" s="268">
        <f t="shared" ref="AI24:AI40" si="12">AG24-Z24</f>
        <v>0</v>
      </c>
      <c r="AJ24" s="269">
        <f t="shared" ref="AJ24:AJ40" si="13">IF(OR(Z24=0,AG24=0),"",(AI24/Z24))</f>
        <v>0</v>
      </c>
      <c r="AK24" s="256"/>
      <c r="AL24" s="276">
        <v>0.06</v>
      </c>
      <c r="AM24" s="270">
        <v>1</v>
      </c>
      <c r="AN24" s="278">
        <f t="shared" si="6"/>
        <v>0.06</v>
      </c>
      <c r="AO24" s="143"/>
      <c r="AP24" s="268">
        <f t="shared" ref="AP24:AP40" si="14">AN24-AG24</f>
        <v>0</v>
      </c>
      <c r="AQ24" s="269">
        <f t="shared" ref="AQ24:AQ40" si="15">IF(OR(AG24=0,AN24=0),"",(AP24/AG24))</f>
        <v>0</v>
      </c>
      <c r="AR24" s="279"/>
      <c r="AS24" s="276">
        <v>0.06</v>
      </c>
      <c r="AT24" s="270">
        <v>1</v>
      </c>
      <c r="AU24" s="278">
        <f t="shared" ref="AU24:AU31" si="16">AT24*AS24</f>
        <v>0.06</v>
      </c>
      <c r="AV24" s="143"/>
      <c r="AW24" s="268">
        <f t="shared" ref="AW24:AW40" si="17">AU24-AN24</f>
        <v>0</v>
      </c>
      <c r="AX24" s="269">
        <f t="shared" ref="AX24:AX40" si="18">IF(OR(AN24=0,AU24=0),"",(AW24/AN24))</f>
        <v>0</v>
      </c>
    </row>
    <row r="25" spans="1:50" s="95" customFormat="1" ht="14.45" customHeight="1" x14ac:dyDescent="0.25">
      <c r="A25" s="1"/>
      <c r="B25" s="141" t="s">
        <v>112</v>
      </c>
      <c r="C25" s="143"/>
      <c r="D25" s="262" t="s">
        <v>41</v>
      </c>
      <c r="E25" s="143"/>
      <c r="F25" s="273"/>
      <c r="G25" s="274"/>
      <c r="H25" s="275"/>
      <c r="I25" s="143"/>
      <c r="J25" s="276"/>
      <c r="K25" s="277"/>
      <c r="L25" s="278"/>
      <c r="M25" s="143"/>
      <c r="N25" s="268"/>
      <c r="O25" s="269"/>
      <c r="P25" s="279"/>
      <c r="Q25" s="276">
        <v>0.61</v>
      </c>
      <c r="R25" s="270">
        <v>1</v>
      </c>
      <c r="S25" s="278">
        <f t="shared" si="3"/>
        <v>0.61</v>
      </c>
      <c r="T25" s="143"/>
      <c r="U25" s="268">
        <f t="shared" si="8"/>
        <v>0.61</v>
      </c>
      <c r="V25" s="269" t="str">
        <f t="shared" si="9"/>
        <v/>
      </c>
      <c r="W25" s="256"/>
      <c r="X25" s="276">
        <v>0.61</v>
      </c>
      <c r="Y25" s="270">
        <v>1</v>
      </c>
      <c r="Z25" s="278">
        <f t="shared" si="4"/>
        <v>0.61</v>
      </c>
      <c r="AA25" s="143"/>
      <c r="AB25" s="268">
        <f t="shared" si="10"/>
        <v>0</v>
      </c>
      <c r="AC25" s="269">
        <f t="shared" si="11"/>
        <v>0</v>
      </c>
      <c r="AD25" s="256"/>
      <c r="AE25" s="276">
        <v>0.61</v>
      </c>
      <c r="AF25" s="270">
        <v>1</v>
      </c>
      <c r="AG25" s="278">
        <f t="shared" si="5"/>
        <v>0.61</v>
      </c>
      <c r="AH25" s="143"/>
      <c r="AI25" s="268">
        <f t="shared" si="12"/>
        <v>0</v>
      </c>
      <c r="AJ25" s="269">
        <f t="shared" si="13"/>
        <v>0</v>
      </c>
      <c r="AK25" s="256"/>
      <c r="AL25" s="276">
        <v>0.61</v>
      </c>
      <c r="AM25" s="270">
        <v>1</v>
      </c>
      <c r="AN25" s="278">
        <f t="shared" si="6"/>
        <v>0.61</v>
      </c>
      <c r="AO25" s="143"/>
      <c r="AP25" s="268">
        <f t="shared" si="14"/>
        <v>0</v>
      </c>
      <c r="AQ25" s="269">
        <f t="shared" si="15"/>
        <v>0</v>
      </c>
      <c r="AR25" s="279"/>
      <c r="AS25" s="276">
        <v>0.61</v>
      </c>
      <c r="AT25" s="270">
        <v>1</v>
      </c>
      <c r="AU25" s="278">
        <f t="shared" si="16"/>
        <v>0.61</v>
      </c>
      <c r="AV25" s="143"/>
      <c r="AW25" s="268">
        <f t="shared" si="17"/>
        <v>0</v>
      </c>
      <c r="AX25" s="269">
        <f t="shared" si="18"/>
        <v>0</v>
      </c>
    </row>
    <row r="26" spans="1:50" s="95" customFormat="1" ht="30" x14ac:dyDescent="0.25">
      <c r="A26" s="1"/>
      <c r="B26" s="141" t="s">
        <v>105</v>
      </c>
      <c r="C26" s="143"/>
      <c r="D26" s="262" t="s">
        <v>41</v>
      </c>
      <c r="E26" s="143"/>
      <c r="F26" s="273"/>
      <c r="G26" s="274"/>
      <c r="H26" s="275"/>
      <c r="I26" s="143"/>
      <c r="J26" s="276"/>
      <c r="K26" s="277"/>
      <c r="L26" s="278"/>
      <c r="M26" s="143"/>
      <c r="N26" s="268"/>
      <c r="O26" s="269"/>
      <c r="P26" s="279"/>
      <c r="Q26" s="276">
        <v>-0.51</v>
      </c>
      <c r="R26" s="270">
        <v>1</v>
      </c>
      <c r="S26" s="278">
        <f t="shared" si="3"/>
        <v>-0.51</v>
      </c>
      <c r="T26" s="143"/>
      <c r="U26" s="268">
        <f t="shared" si="8"/>
        <v>-0.51</v>
      </c>
      <c r="V26" s="269" t="str">
        <f t="shared" si="9"/>
        <v/>
      </c>
      <c r="W26" s="256"/>
      <c r="X26" s="276">
        <v>-0.51</v>
      </c>
      <c r="Y26" s="270">
        <v>1</v>
      </c>
      <c r="Z26" s="278">
        <f t="shared" si="4"/>
        <v>-0.51</v>
      </c>
      <c r="AA26" s="143"/>
      <c r="AB26" s="268">
        <f t="shared" si="10"/>
        <v>0</v>
      </c>
      <c r="AC26" s="269">
        <f t="shared" si="11"/>
        <v>0</v>
      </c>
      <c r="AD26" s="256"/>
      <c r="AE26" s="276">
        <v>-0.51</v>
      </c>
      <c r="AF26" s="270">
        <v>1</v>
      </c>
      <c r="AG26" s="278">
        <f t="shared" si="5"/>
        <v>-0.51</v>
      </c>
      <c r="AH26" s="143"/>
      <c r="AI26" s="268">
        <f t="shared" si="12"/>
        <v>0</v>
      </c>
      <c r="AJ26" s="269">
        <f t="shared" si="13"/>
        <v>0</v>
      </c>
      <c r="AK26" s="256"/>
      <c r="AL26" s="276">
        <v>-0.51</v>
      </c>
      <c r="AM26" s="270">
        <v>1</v>
      </c>
      <c r="AN26" s="278">
        <f t="shared" si="6"/>
        <v>-0.51</v>
      </c>
      <c r="AO26" s="143"/>
      <c r="AP26" s="268">
        <f t="shared" si="14"/>
        <v>0</v>
      </c>
      <c r="AQ26" s="269">
        <f t="shared" si="15"/>
        <v>0</v>
      </c>
      <c r="AR26" s="279"/>
      <c r="AS26" s="276">
        <v>-0.51</v>
      </c>
      <c r="AT26" s="270">
        <v>1</v>
      </c>
      <c r="AU26" s="278">
        <f t="shared" si="16"/>
        <v>-0.51</v>
      </c>
      <c r="AV26" s="143"/>
      <c r="AW26" s="268">
        <f t="shared" si="17"/>
        <v>0</v>
      </c>
      <c r="AX26" s="269">
        <f t="shared" si="18"/>
        <v>0</v>
      </c>
    </row>
    <row r="27" spans="1:50" s="95" customFormat="1" ht="30" x14ac:dyDescent="0.25">
      <c r="A27" s="1"/>
      <c r="B27" s="141" t="s">
        <v>115</v>
      </c>
      <c r="C27" s="143"/>
      <c r="D27" s="262" t="s">
        <v>41</v>
      </c>
      <c r="E27" s="143"/>
      <c r="F27" s="273"/>
      <c r="G27" s="274"/>
      <c r="H27" s="275"/>
      <c r="I27" s="143"/>
      <c r="J27" s="276"/>
      <c r="K27" s="277"/>
      <c r="L27" s="278"/>
      <c r="M27" s="143"/>
      <c r="N27" s="268"/>
      <c r="O27" s="269"/>
      <c r="P27" s="279"/>
      <c r="Q27" s="276">
        <v>-0.08</v>
      </c>
      <c r="R27" s="272">
        <v>1</v>
      </c>
      <c r="S27" s="278">
        <f t="shared" si="3"/>
        <v>-0.08</v>
      </c>
      <c r="T27" s="143"/>
      <c r="U27" s="268">
        <f t="shared" si="8"/>
        <v>-0.08</v>
      </c>
      <c r="V27" s="269" t="str">
        <f t="shared" si="9"/>
        <v/>
      </c>
      <c r="W27" s="256"/>
      <c r="X27" s="276">
        <v>-0.08</v>
      </c>
      <c r="Y27" s="272">
        <v>1</v>
      </c>
      <c r="Z27" s="278">
        <f t="shared" si="4"/>
        <v>-0.08</v>
      </c>
      <c r="AA27" s="143"/>
      <c r="AB27" s="268">
        <f t="shared" si="10"/>
        <v>0</v>
      </c>
      <c r="AC27" s="269">
        <f t="shared" si="11"/>
        <v>0</v>
      </c>
      <c r="AD27" s="256"/>
      <c r="AE27" s="276">
        <v>-0.08</v>
      </c>
      <c r="AF27" s="272">
        <v>1</v>
      </c>
      <c r="AG27" s="278">
        <f t="shared" si="5"/>
        <v>-0.08</v>
      </c>
      <c r="AH27" s="143"/>
      <c r="AI27" s="268">
        <f t="shared" si="12"/>
        <v>0</v>
      </c>
      <c r="AJ27" s="269">
        <f t="shared" si="13"/>
        <v>0</v>
      </c>
      <c r="AK27" s="256"/>
      <c r="AL27" s="276">
        <v>-0.08</v>
      </c>
      <c r="AM27" s="272">
        <v>1</v>
      </c>
      <c r="AN27" s="278">
        <f t="shared" si="6"/>
        <v>-0.08</v>
      </c>
      <c r="AO27" s="143"/>
      <c r="AP27" s="268">
        <f t="shared" si="14"/>
        <v>0</v>
      </c>
      <c r="AQ27" s="269">
        <f t="shared" si="15"/>
        <v>0</v>
      </c>
      <c r="AR27" s="279"/>
      <c r="AS27" s="276">
        <v>-0.08</v>
      </c>
      <c r="AT27" s="272">
        <v>1</v>
      </c>
      <c r="AU27" s="278">
        <f t="shared" si="16"/>
        <v>-0.08</v>
      </c>
      <c r="AV27" s="143"/>
      <c r="AW27" s="268">
        <f t="shared" si="17"/>
        <v>0</v>
      </c>
      <c r="AX27" s="269">
        <f t="shared" si="18"/>
        <v>0</v>
      </c>
    </row>
    <row r="28" spans="1:50" s="95" customFormat="1" ht="30" x14ac:dyDescent="0.25">
      <c r="A28" s="1"/>
      <c r="B28" s="141" t="s">
        <v>107</v>
      </c>
      <c r="C28" s="143"/>
      <c r="D28" s="262" t="s">
        <v>41</v>
      </c>
      <c r="E28" s="143"/>
      <c r="F28" s="273"/>
      <c r="G28" s="274"/>
      <c r="H28" s="275"/>
      <c r="I28" s="143"/>
      <c r="J28" s="276"/>
      <c r="K28" s="277"/>
      <c r="L28" s="278"/>
      <c r="M28" s="143"/>
      <c r="N28" s="268"/>
      <c r="O28" s="269"/>
      <c r="P28" s="279"/>
      <c r="Q28" s="276">
        <v>-0.01</v>
      </c>
      <c r="R28" s="272">
        <v>1</v>
      </c>
      <c r="S28" s="278">
        <f t="shared" si="3"/>
        <v>-0.01</v>
      </c>
      <c r="T28" s="143"/>
      <c r="U28" s="268">
        <f t="shared" si="8"/>
        <v>-0.01</v>
      </c>
      <c r="V28" s="269" t="str">
        <f t="shared" si="9"/>
        <v/>
      </c>
      <c r="W28" s="256"/>
      <c r="X28" s="276">
        <v>-0.01</v>
      </c>
      <c r="Y28" s="272">
        <v>1</v>
      </c>
      <c r="Z28" s="278">
        <f t="shared" si="4"/>
        <v>-0.01</v>
      </c>
      <c r="AA28" s="143"/>
      <c r="AB28" s="268">
        <f t="shared" si="10"/>
        <v>0</v>
      </c>
      <c r="AC28" s="269">
        <f t="shared" si="11"/>
        <v>0</v>
      </c>
      <c r="AD28" s="256"/>
      <c r="AE28" s="276">
        <v>-0.01</v>
      </c>
      <c r="AF28" s="272">
        <v>1</v>
      </c>
      <c r="AG28" s="278">
        <f t="shared" si="5"/>
        <v>-0.01</v>
      </c>
      <c r="AH28" s="143"/>
      <c r="AI28" s="268">
        <f t="shared" si="12"/>
        <v>0</v>
      </c>
      <c r="AJ28" s="269">
        <f t="shared" si="13"/>
        <v>0</v>
      </c>
      <c r="AK28" s="256"/>
      <c r="AL28" s="276">
        <v>-0.01</v>
      </c>
      <c r="AM28" s="272">
        <v>1</v>
      </c>
      <c r="AN28" s="278">
        <f t="shared" si="6"/>
        <v>-0.01</v>
      </c>
      <c r="AO28" s="143"/>
      <c r="AP28" s="268">
        <f t="shared" si="14"/>
        <v>0</v>
      </c>
      <c r="AQ28" s="269">
        <f t="shared" si="15"/>
        <v>0</v>
      </c>
      <c r="AR28" s="279"/>
      <c r="AS28" s="276">
        <v>-0.01</v>
      </c>
      <c r="AT28" s="272">
        <v>1</v>
      </c>
      <c r="AU28" s="278">
        <f t="shared" si="16"/>
        <v>-0.01</v>
      </c>
      <c r="AV28" s="143"/>
      <c r="AW28" s="268">
        <f t="shared" si="17"/>
        <v>0</v>
      </c>
      <c r="AX28" s="269">
        <f t="shared" si="18"/>
        <v>0</v>
      </c>
    </row>
    <row r="29" spans="1:50" s="95" customFormat="1" ht="30" x14ac:dyDescent="0.25">
      <c r="A29" s="1"/>
      <c r="B29" s="141" t="s">
        <v>108</v>
      </c>
      <c r="C29" s="143"/>
      <c r="D29" s="262" t="s">
        <v>41</v>
      </c>
      <c r="E29" s="143"/>
      <c r="F29" s="273"/>
      <c r="G29" s="274"/>
      <c r="H29" s="275"/>
      <c r="I29" s="143"/>
      <c r="J29" s="276"/>
      <c r="K29" s="277"/>
      <c r="L29" s="278"/>
      <c r="M29" s="143"/>
      <c r="N29" s="268"/>
      <c r="O29" s="269"/>
      <c r="P29" s="279"/>
      <c r="Q29" s="276">
        <v>-0.43</v>
      </c>
      <c r="R29" s="270">
        <v>1</v>
      </c>
      <c r="S29" s="278">
        <f t="shared" si="3"/>
        <v>-0.43</v>
      </c>
      <c r="T29" s="143"/>
      <c r="U29" s="268">
        <f t="shared" si="8"/>
        <v>-0.43</v>
      </c>
      <c r="V29" s="269" t="str">
        <f t="shared" si="9"/>
        <v/>
      </c>
      <c r="W29" s="256"/>
      <c r="X29" s="276">
        <v>-0.43</v>
      </c>
      <c r="Y29" s="270">
        <v>1</v>
      </c>
      <c r="Z29" s="278">
        <f t="shared" si="4"/>
        <v>-0.43</v>
      </c>
      <c r="AA29" s="143"/>
      <c r="AB29" s="268">
        <f t="shared" si="10"/>
        <v>0</v>
      </c>
      <c r="AC29" s="269">
        <f t="shared" si="11"/>
        <v>0</v>
      </c>
      <c r="AD29" s="256"/>
      <c r="AE29" s="276">
        <v>-0.43</v>
      </c>
      <c r="AF29" s="270">
        <v>1</v>
      </c>
      <c r="AG29" s="278">
        <f t="shared" si="5"/>
        <v>-0.43</v>
      </c>
      <c r="AH29" s="143"/>
      <c r="AI29" s="268">
        <f t="shared" si="12"/>
        <v>0</v>
      </c>
      <c r="AJ29" s="269">
        <f t="shared" si="13"/>
        <v>0</v>
      </c>
      <c r="AK29" s="256"/>
      <c r="AL29" s="276">
        <v>-0.43</v>
      </c>
      <c r="AM29" s="270">
        <v>1</v>
      </c>
      <c r="AN29" s="278">
        <f t="shared" si="6"/>
        <v>-0.43</v>
      </c>
      <c r="AO29" s="143"/>
      <c r="AP29" s="268">
        <f t="shared" si="14"/>
        <v>0</v>
      </c>
      <c r="AQ29" s="269">
        <f t="shared" si="15"/>
        <v>0</v>
      </c>
      <c r="AR29" s="279"/>
      <c r="AS29" s="276">
        <v>-0.43</v>
      </c>
      <c r="AT29" s="270">
        <v>1</v>
      </c>
      <c r="AU29" s="278">
        <f t="shared" si="16"/>
        <v>-0.43</v>
      </c>
      <c r="AV29" s="143"/>
      <c r="AW29" s="268">
        <f t="shared" si="17"/>
        <v>0</v>
      </c>
      <c r="AX29" s="269">
        <f t="shared" si="18"/>
        <v>0</v>
      </c>
    </row>
    <row r="30" spans="1:50" s="95" customFormat="1" x14ac:dyDescent="0.25">
      <c r="A30" s="1"/>
      <c r="B30" s="141" t="s">
        <v>109</v>
      </c>
      <c r="C30" s="143"/>
      <c r="D30" s="262" t="s">
        <v>41</v>
      </c>
      <c r="E30" s="143"/>
      <c r="F30" s="273"/>
      <c r="G30" s="274"/>
      <c r="H30" s="275"/>
      <c r="I30" s="143"/>
      <c r="J30" s="276"/>
      <c r="K30" s="277"/>
      <c r="L30" s="278"/>
      <c r="M30" s="143"/>
      <c r="N30" s="268"/>
      <c r="O30" s="269"/>
      <c r="P30" s="279"/>
      <c r="Q30" s="276">
        <v>-0.02</v>
      </c>
      <c r="R30" s="270">
        <v>1</v>
      </c>
      <c r="S30" s="278">
        <f t="shared" si="3"/>
        <v>-0.02</v>
      </c>
      <c r="T30" s="143"/>
      <c r="U30" s="268">
        <f t="shared" si="8"/>
        <v>-0.02</v>
      </c>
      <c r="V30" s="269" t="str">
        <f t="shared" si="9"/>
        <v/>
      </c>
      <c r="W30" s="256"/>
      <c r="X30" s="276">
        <v>-0.02</v>
      </c>
      <c r="Y30" s="270">
        <v>1</v>
      </c>
      <c r="Z30" s="278">
        <f t="shared" si="4"/>
        <v>-0.02</v>
      </c>
      <c r="AA30" s="143"/>
      <c r="AB30" s="268">
        <f t="shared" si="10"/>
        <v>0</v>
      </c>
      <c r="AC30" s="269">
        <f t="shared" si="11"/>
        <v>0</v>
      </c>
      <c r="AD30" s="256"/>
      <c r="AE30" s="276">
        <v>-0.02</v>
      </c>
      <c r="AF30" s="270">
        <v>1</v>
      </c>
      <c r="AG30" s="278">
        <f t="shared" si="5"/>
        <v>-0.02</v>
      </c>
      <c r="AH30" s="143"/>
      <c r="AI30" s="268">
        <f t="shared" si="12"/>
        <v>0</v>
      </c>
      <c r="AJ30" s="269">
        <f t="shared" si="13"/>
        <v>0</v>
      </c>
      <c r="AK30" s="256"/>
      <c r="AL30" s="276">
        <v>-0.02</v>
      </c>
      <c r="AM30" s="270">
        <v>1</v>
      </c>
      <c r="AN30" s="278">
        <f t="shared" si="6"/>
        <v>-0.02</v>
      </c>
      <c r="AO30" s="143"/>
      <c r="AP30" s="268">
        <f t="shared" si="14"/>
        <v>0</v>
      </c>
      <c r="AQ30" s="269">
        <f t="shared" si="15"/>
        <v>0</v>
      </c>
      <c r="AR30" s="279"/>
      <c r="AS30" s="276">
        <v>-0.02</v>
      </c>
      <c r="AT30" s="270">
        <v>1</v>
      </c>
      <c r="AU30" s="278">
        <f t="shared" si="16"/>
        <v>-0.02</v>
      </c>
      <c r="AV30" s="143"/>
      <c r="AW30" s="268">
        <f t="shared" si="17"/>
        <v>0</v>
      </c>
      <c r="AX30" s="269">
        <f t="shared" si="18"/>
        <v>0</v>
      </c>
    </row>
    <row r="31" spans="1:50" s="95" customFormat="1" x14ac:dyDescent="0.25">
      <c r="A31" s="1"/>
      <c r="B31" s="141" t="s">
        <v>110</v>
      </c>
      <c r="C31" s="143"/>
      <c r="D31" s="262" t="s">
        <v>41</v>
      </c>
      <c r="E31" s="143"/>
      <c r="F31" s="273"/>
      <c r="G31" s="274"/>
      <c r="H31" s="275"/>
      <c r="I31" s="143"/>
      <c r="J31" s="276"/>
      <c r="K31" s="277"/>
      <c r="L31" s="278"/>
      <c r="M31" s="143"/>
      <c r="N31" s="268"/>
      <c r="O31" s="269"/>
      <c r="P31" s="279"/>
      <c r="Q31" s="276">
        <v>-0.3</v>
      </c>
      <c r="R31" s="270">
        <v>1</v>
      </c>
      <c r="S31" s="278">
        <f t="shared" si="3"/>
        <v>-0.3</v>
      </c>
      <c r="T31" s="143"/>
      <c r="U31" s="268">
        <f t="shared" si="8"/>
        <v>-0.3</v>
      </c>
      <c r="V31" s="269" t="str">
        <f t="shared" si="9"/>
        <v/>
      </c>
      <c r="W31" s="256"/>
      <c r="X31" s="276">
        <v>-0.3</v>
      </c>
      <c r="Y31" s="270">
        <v>1</v>
      </c>
      <c r="Z31" s="278">
        <f t="shared" si="4"/>
        <v>-0.3</v>
      </c>
      <c r="AA31" s="143"/>
      <c r="AB31" s="268">
        <f t="shared" si="10"/>
        <v>0</v>
      </c>
      <c r="AC31" s="269">
        <f t="shared" si="11"/>
        <v>0</v>
      </c>
      <c r="AD31" s="256"/>
      <c r="AE31" s="276">
        <v>-0.3</v>
      </c>
      <c r="AF31" s="270">
        <v>1</v>
      </c>
      <c r="AG31" s="278">
        <f t="shared" si="5"/>
        <v>-0.3</v>
      </c>
      <c r="AH31" s="143"/>
      <c r="AI31" s="268">
        <f t="shared" si="12"/>
        <v>0</v>
      </c>
      <c r="AJ31" s="269">
        <f t="shared" si="13"/>
        <v>0</v>
      </c>
      <c r="AK31" s="256"/>
      <c r="AL31" s="276">
        <v>-0.3</v>
      </c>
      <c r="AM31" s="270">
        <v>1</v>
      </c>
      <c r="AN31" s="278">
        <f t="shared" si="6"/>
        <v>-0.3</v>
      </c>
      <c r="AO31" s="143"/>
      <c r="AP31" s="268">
        <f t="shared" si="14"/>
        <v>0</v>
      </c>
      <c r="AQ31" s="269">
        <f t="shared" si="15"/>
        <v>0</v>
      </c>
      <c r="AR31" s="279"/>
      <c r="AS31" s="276">
        <v>-0.3</v>
      </c>
      <c r="AT31" s="270">
        <v>1</v>
      </c>
      <c r="AU31" s="278">
        <f t="shared" si="16"/>
        <v>-0.3</v>
      </c>
      <c r="AV31" s="143"/>
      <c r="AW31" s="268">
        <f t="shared" si="17"/>
        <v>0</v>
      </c>
      <c r="AX31" s="269">
        <f t="shared" si="18"/>
        <v>0</v>
      </c>
    </row>
    <row r="32" spans="1:50" s="95" customFormat="1" ht="30" x14ac:dyDescent="0.25">
      <c r="A32" s="1"/>
      <c r="B32" s="234" t="s">
        <v>74</v>
      </c>
      <c r="C32" s="46"/>
      <c r="D32" s="262" t="s">
        <v>41</v>
      </c>
      <c r="E32" s="143"/>
      <c r="F32" s="263">
        <v>-0.19</v>
      </c>
      <c r="G32" s="264">
        <v>1</v>
      </c>
      <c r="H32" s="265">
        <f t="shared" ref="H32:H38" si="19">G32*F32</f>
        <v>-0.19</v>
      </c>
      <c r="I32" s="46"/>
      <c r="J32" s="266"/>
      <c r="K32" s="264">
        <v>1</v>
      </c>
      <c r="L32" s="265">
        <f>K32*J32</f>
        <v>0</v>
      </c>
      <c r="M32" s="46"/>
      <c r="N32" s="268">
        <f>L32-H32</f>
        <v>0.19</v>
      </c>
      <c r="O32" s="269" t="str">
        <f>IF(OR(H32=0,L32=0),"",(N32/H32))</f>
        <v/>
      </c>
      <c r="P32" s="252"/>
      <c r="Q32" s="276"/>
      <c r="R32" s="270">
        <v>1</v>
      </c>
      <c r="S32" s="271">
        <f>R32*Q32</f>
        <v>0</v>
      </c>
      <c r="T32" s="46"/>
      <c r="U32" s="268">
        <f t="shared" ref="U32:U40" si="20">S32-L32</f>
        <v>0</v>
      </c>
      <c r="V32" s="269" t="str">
        <f t="shared" ref="V32:V40" si="21">IF(OR(L32=0,S32=0),"",(U32/L32))</f>
        <v/>
      </c>
      <c r="W32" s="256"/>
      <c r="X32" s="276"/>
      <c r="Y32" s="270">
        <v>1</v>
      </c>
      <c r="Z32" s="271">
        <f>Y32*X32</f>
        <v>0</v>
      </c>
      <c r="AA32" s="46"/>
      <c r="AB32" s="268">
        <f t="shared" si="10"/>
        <v>0</v>
      </c>
      <c r="AC32" s="269" t="str">
        <f t="shared" si="11"/>
        <v/>
      </c>
      <c r="AD32" s="256"/>
      <c r="AE32" s="276"/>
      <c r="AF32" s="270">
        <v>1</v>
      </c>
      <c r="AG32" s="271">
        <f>AF32*AE32</f>
        <v>0</v>
      </c>
      <c r="AH32" s="46"/>
      <c r="AI32" s="268">
        <f t="shared" si="12"/>
        <v>0</v>
      </c>
      <c r="AJ32" s="269" t="str">
        <f t="shared" si="13"/>
        <v/>
      </c>
      <c r="AK32" s="256"/>
      <c r="AL32" s="276"/>
      <c r="AM32" s="270">
        <v>1</v>
      </c>
      <c r="AN32" s="271">
        <f>AM32*AL32</f>
        <v>0</v>
      </c>
      <c r="AO32" s="46"/>
      <c r="AP32" s="268">
        <f t="shared" si="14"/>
        <v>0</v>
      </c>
      <c r="AQ32" s="269" t="str">
        <f t="shared" si="15"/>
        <v/>
      </c>
      <c r="AR32" s="252"/>
      <c r="AS32" s="276"/>
      <c r="AT32" s="270">
        <v>1</v>
      </c>
      <c r="AU32" s="271">
        <f>AT32*AS32</f>
        <v>0</v>
      </c>
      <c r="AV32" s="46"/>
      <c r="AW32" s="268">
        <f t="shared" si="17"/>
        <v>0</v>
      </c>
      <c r="AX32" s="269" t="str">
        <f t="shared" si="18"/>
        <v/>
      </c>
    </row>
    <row r="33" spans="1:50" s="95" customFormat="1" ht="14.45" customHeight="1" x14ac:dyDescent="0.25">
      <c r="A33" s="1"/>
      <c r="B33" s="234" t="s">
        <v>75</v>
      </c>
      <c r="C33" s="46"/>
      <c r="D33" s="262" t="s">
        <v>41</v>
      </c>
      <c r="E33" s="143"/>
      <c r="F33" s="263">
        <v>-0.59</v>
      </c>
      <c r="G33" s="264">
        <v>1</v>
      </c>
      <c r="H33" s="265">
        <f t="shared" si="19"/>
        <v>-0.59</v>
      </c>
      <c r="I33" s="46"/>
      <c r="J33" s="280"/>
      <c r="K33" s="264">
        <v>1</v>
      </c>
      <c r="L33" s="265">
        <f t="shared" ref="L33:L36" si="22">K33*J33</f>
        <v>0</v>
      </c>
      <c r="M33" s="46"/>
      <c r="N33" s="268">
        <f t="shared" ref="N33:N36" si="23">L33-H33</f>
        <v>0.59</v>
      </c>
      <c r="O33" s="269" t="str">
        <f t="shared" ref="O33:O36" si="24">IF(OR(H33=0,L33=0),"",(N33/H33))</f>
        <v/>
      </c>
      <c r="P33" s="252"/>
      <c r="Q33" s="276"/>
      <c r="R33" s="270">
        <v>1</v>
      </c>
      <c r="S33" s="271">
        <f t="shared" ref="S33:S36" si="25">R33*Q33</f>
        <v>0</v>
      </c>
      <c r="T33" s="46"/>
      <c r="U33" s="268">
        <f t="shared" si="20"/>
        <v>0</v>
      </c>
      <c r="V33" s="269" t="str">
        <f t="shared" si="21"/>
        <v/>
      </c>
      <c r="W33" s="256"/>
      <c r="X33" s="276"/>
      <c r="Y33" s="270">
        <v>1</v>
      </c>
      <c r="Z33" s="271">
        <f t="shared" ref="Z33:Z36" si="26">Y33*X33</f>
        <v>0</v>
      </c>
      <c r="AA33" s="46"/>
      <c r="AB33" s="268">
        <f t="shared" si="10"/>
        <v>0</v>
      </c>
      <c r="AC33" s="269" t="str">
        <f t="shared" si="11"/>
        <v/>
      </c>
      <c r="AD33" s="256"/>
      <c r="AE33" s="276"/>
      <c r="AF33" s="270">
        <v>1</v>
      </c>
      <c r="AG33" s="271">
        <f t="shared" ref="AG33:AG36" si="27">AF33*AE33</f>
        <v>0</v>
      </c>
      <c r="AH33" s="46"/>
      <c r="AI33" s="268">
        <f t="shared" si="12"/>
        <v>0</v>
      </c>
      <c r="AJ33" s="269" t="str">
        <f t="shared" si="13"/>
        <v/>
      </c>
      <c r="AK33" s="256"/>
      <c r="AL33" s="276"/>
      <c r="AM33" s="270">
        <v>1</v>
      </c>
      <c r="AN33" s="271">
        <f t="shared" ref="AN33:AN36" si="28">AM33*AL33</f>
        <v>0</v>
      </c>
      <c r="AO33" s="46"/>
      <c r="AP33" s="268">
        <f t="shared" si="14"/>
        <v>0</v>
      </c>
      <c r="AQ33" s="269" t="str">
        <f t="shared" si="15"/>
        <v/>
      </c>
      <c r="AR33" s="252"/>
      <c r="AS33" s="276"/>
      <c r="AT33" s="270">
        <v>1</v>
      </c>
      <c r="AU33" s="271">
        <f t="shared" ref="AU33:AU36" si="29">AT33*AS33</f>
        <v>0</v>
      </c>
      <c r="AV33" s="46"/>
      <c r="AW33" s="268">
        <f t="shared" si="17"/>
        <v>0</v>
      </c>
      <c r="AX33" s="269" t="str">
        <f t="shared" si="18"/>
        <v/>
      </c>
    </row>
    <row r="34" spans="1:50" s="95" customFormat="1" ht="30" x14ac:dyDescent="0.25">
      <c r="A34" s="1"/>
      <c r="B34" s="234" t="s">
        <v>76</v>
      </c>
      <c r="C34" s="46"/>
      <c r="D34" s="262" t="s">
        <v>41</v>
      </c>
      <c r="E34" s="143"/>
      <c r="F34" s="263">
        <v>0.04</v>
      </c>
      <c r="G34" s="264">
        <v>1</v>
      </c>
      <c r="H34" s="265">
        <f t="shared" si="19"/>
        <v>0.04</v>
      </c>
      <c r="I34" s="46"/>
      <c r="J34" s="266">
        <v>0.04</v>
      </c>
      <c r="K34" s="264">
        <v>1</v>
      </c>
      <c r="L34" s="265">
        <f t="shared" si="22"/>
        <v>0.04</v>
      </c>
      <c r="M34" s="46"/>
      <c r="N34" s="268">
        <f t="shared" si="23"/>
        <v>0</v>
      </c>
      <c r="O34" s="269">
        <f t="shared" si="24"/>
        <v>0</v>
      </c>
      <c r="P34" s="252"/>
      <c r="Q34" s="276"/>
      <c r="R34" s="270">
        <v>1</v>
      </c>
      <c r="S34" s="271">
        <f t="shared" si="25"/>
        <v>0</v>
      </c>
      <c r="T34" s="46"/>
      <c r="U34" s="268">
        <f t="shared" si="20"/>
        <v>-0.04</v>
      </c>
      <c r="V34" s="269" t="str">
        <f t="shared" si="21"/>
        <v/>
      </c>
      <c r="W34" s="256"/>
      <c r="X34" s="276"/>
      <c r="Y34" s="270">
        <v>1</v>
      </c>
      <c r="Z34" s="271">
        <f t="shared" si="26"/>
        <v>0</v>
      </c>
      <c r="AA34" s="46"/>
      <c r="AB34" s="268">
        <f t="shared" si="10"/>
        <v>0</v>
      </c>
      <c r="AC34" s="269" t="str">
        <f t="shared" si="11"/>
        <v/>
      </c>
      <c r="AD34" s="256"/>
      <c r="AE34" s="276"/>
      <c r="AF34" s="270">
        <v>1</v>
      </c>
      <c r="AG34" s="271">
        <f t="shared" si="27"/>
        <v>0</v>
      </c>
      <c r="AH34" s="46"/>
      <c r="AI34" s="268">
        <f t="shared" si="12"/>
        <v>0</v>
      </c>
      <c r="AJ34" s="269" t="str">
        <f t="shared" si="13"/>
        <v/>
      </c>
      <c r="AK34" s="256"/>
      <c r="AL34" s="276"/>
      <c r="AM34" s="270">
        <v>1</v>
      </c>
      <c r="AN34" s="271">
        <f t="shared" si="28"/>
        <v>0</v>
      </c>
      <c r="AO34" s="46"/>
      <c r="AP34" s="268">
        <f t="shared" si="14"/>
        <v>0</v>
      </c>
      <c r="AQ34" s="269" t="str">
        <f t="shared" si="15"/>
        <v/>
      </c>
      <c r="AR34" s="252"/>
      <c r="AS34" s="276"/>
      <c r="AT34" s="270">
        <v>1</v>
      </c>
      <c r="AU34" s="271">
        <f t="shared" si="29"/>
        <v>0</v>
      </c>
      <c r="AV34" s="46"/>
      <c r="AW34" s="268">
        <f t="shared" si="17"/>
        <v>0</v>
      </c>
      <c r="AX34" s="269" t="str">
        <f t="shared" si="18"/>
        <v/>
      </c>
    </row>
    <row r="35" spans="1:50" s="95" customFormat="1" ht="30" x14ac:dyDescent="0.25">
      <c r="A35" s="1"/>
      <c r="B35" s="234" t="s">
        <v>77</v>
      </c>
      <c r="C35" s="46"/>
      <c r="D35" s="262" t="s">
        <v>41</v>
      </c>
      <c r="E35" s="143"/>
      <c r="F35" s="263">
        <v>0.01</v>
      </c>
      <c r="G35" s="264">
        <v>1</v>
      </c>
      <c r="H35" s="265">
        <f t="shared" si="19"/>
        <v>0.01</v>
      </c>
      <c r="I35" s="46"/>
      <c r="J35" s="266">
        <v>0.01</v>
      </c>
      <c r="K35" s="264">
        <v>1</v>
      </c>
      <c r="L35" s="265">
        <f t="shared" si="22"/>
        <v>0.01</v>
      </c>
      <c r="M35" s="46"/>
      <c r="N35" s="268">
        <f t="shared" si="23"/>
        <v>0</v>
      </c>
      <c r="O35" s="269">
        <f t="shared" si="24"/>
        <v>0</v>
      </c>
      <c r="P35" s="252"/>
      <c r="Q35" s="276"/>
      <c r="R35" s="270">
        <v>1</v>
      </c>
      <c r="S35" s="271">
        <f t="shared" si="25"/>
        <v>0</v>
      </c>
      <c r="T35" s="46"/>
      <c r="U35" s="268">
        <f t="shared" si="20"/>
        <v>-0.01</v>
      </c>
      <c r="V35" s="269" t="str">
        <f t="shared" si="21"/>
        <v/>
      </c>
      <c r="W35" s="256"/>
      <c r="X35" s="276"/>
      <c r="Y35" s="270">
        <v>1</v>
      </c>
      <c r="Z35" s="271">
        <f t="shared" si="26"/>
        <v>0</v>
      </c>
      <c r="AA35" s="46"/>
      <c r="AB35" s="268">
        <f t="shared" si="10"/>
        <v>0</v>
      </c>
      <c r="AC35" s="269" t="str">
        <f t="shared" si="11"/>
        <v/>
      </c>
      <c r="AD35" s="256"/>
      <c r="AE35" s="276"/>
      <c r="AF35" s="270">
        <v>1</v>
      </c>
      <c r="AG35" s="271">
        <f t="shared" si="27"/>
        <v>0</v>
      </c>
      <c r="AH35" s="46"/>
      <c r="AI35" s="268">
        <f t="shared" si="12"/>
        <v>0</v>
      </c>
      <c r="AJ35" s="269" t="str">
        <f t="shared" si="13"/>
        <v/>
      </c>
      <c r="AK35" s="256"/>
      <c r="AL35" s="276"/>
      <c r="AM35" s="270">
        <v>1</v>
      </c>
      <c r="AN35" s="271">
        <f t="shared" si="28"/>
        <v>0</v>
      </c>
      <c r="AO35" s="46"/>
      <c r="AP35" s="268">
        <f t="shared" si="14"/>
        <v>0</v>
      </c>
      <c r="AQ35" s="269" t="str">
        <f t="shared" si="15"/>
        <v/>
      </c>
      <c r="AR35" s="252"/>
      <c r="AS35" s="276"/>
      <c r="AT35" s="270">
        <v>1</v>
      </c>
      <c r="AU35" s="271">
        <f t="shared" si="29"/>
        <v>0</v>
      </c>
      <c r="AV35" s="46"/>
      <c r="AW35" s="268">
        <f t="shared" si="17"/>
        <v>0</v>
      </c>
      <c r="AX35" s="269" t="str">
        <f t="shared" si="18"/>
        <v/>
      </c>
    </row>
    <row r="36" spans="1:50" s="95" customFormat="1" x14ac:dyDescent="0.25">
      <c r="A36" s="1"/>
      <c r="B36" s="234" t="s">
        <v>78</v>
      </c>
      <c r="C36" s="46"/>
      <c r="D36" s="262" t="s">
        <v>41</v>
      </c>
      <c r="E36" s="143"/>
      <c r="F36" s="263">
        <v>0.18</v>
      </c>
      <c r="G36" s="264">
        <v>1</v>
      </c>
      <c r="H36" s="265">
        <f t="shared" si="19"/>
        <v>0.18</v>
      </c>
      <c r="I36" s="46"/>
      <c r="J36" s="266">
        <v>0.18</v>
      </c>
      <c r="K36" s="264">
        <v>1</v>
      </c>
      <c r="L36" s="265">
        <f t="shared" si="22"/>
        <v>0.18</v>
      </c>
      <c r="M36" s="46"/>
      <c r="N36" s="268">
        <f t="shared" si="23"/>
        <v>0</v>
      </c>
      <c r="O36" s="269">
        <f t="shared" si="24"/>
        <v>0</v>
      </c>
      <c r="P36" s="252"/>
      <c r="Q36" s="276"/>
      <c r="R36" s="270">
        <v>1</v>
      </c>
      <c r="S36" s="271">
        <f t="shared" si="25"/>
        <v>0</v>
      </c>
      <c r="T36" s="46"/>
      <c r="U36" s="268">
        <f t="shared" si="20"/>
        <v>-0.18</v>
      </c>
      <c r="V36" s="269" t="str">
        <f t="shared" si="21"/>
        <v/>
      </c>
      <c r="W36" s="256"/>
      <c r="X36" s="276"/>
      <c r="Y36" s="270">
        <v>1</v>
      </c>
      <c r="Z36" s="271">
        <f t="shared" si="26"/>
        <v>0</v>
      </c>
      <c r="AA36" s="46"/>
      <c r="AB36" s="268">
        <f t="shared" si="10"/>
        <v>0</v>
      </c>
      <c r="AC36" s="269" t="str">
        <f t="shared" si="11"/>
        <v/>
      </c>
      <c r="AD36" s="256"/>
      <c r="AE36" s="276"/>
      <c r="AF36" s="270">
        <v>1</v>
      </c>
      <c r="AG36" s="271">
        <f t="shared" si="27"/>
        <v>0</v>
      </c>
      <c r="AH36" s="46"/>
      <c r="AI36" s="268">
        <f t="shared" si="12"/>
        <v>0</v>
      </c>
      <c r="AJ36" s="269" t="str">
        <f t="shared" si="13"/>
        <v/>
      </c>
      <c r="AK36" s="256"/>
      <c r="AL36" s="276"/>
      <c r="AM36" s="270">
        <v>1</v>
      </c>
      <c r="AN36" s="271">
        <f t="shared" si="28"/>
        <v>0</v>
      </c>
      <c r="AO36" s="46"/>
      <c r="AP36" s="268">
        <f t="shared" si="14"/>
        <v>0</v>
      </c>
      <c r="AQ36" s="269" t="str">
        <f t="shared" si="15"/>
        <v/>
      </c>
      <c r="AR36" s="252"/>
      <c r="AS36" s="276"/>
      <c r="AT36" s="270">
        <v>1</v>
      </c>
      <c r="AU36" s="271">
        <f t="shared" si="29"/>
        <v>0</v>
      </c>
      <c r="AV36" s="46"/>
      <c r="AW36" s="268">
        <f t="shared" si="17"/>
        <v>0</v>
      </c>
      <c r="AX36" s="269" t="str">
        <f t="shared" si="18"/>
        <v/>
      </c>
    </row>
    <row r="37" spans="1:50" s="99" customFormat="1" x14ac:dyDescent="0.25">
      <c r="A37" s="54"/>
      <c r="B37" s="143" t="s">
        <v>79</v>
      </c>
      <c r="C37" s="143"/>
      <c r="D37" s="262" t="s">
        <v>41</v>
      </c>
      <c r="E37" s="143"/>
      <c r="F37" s="263">
        <v>0.19</v>
      </c>
      <c r="G37" s="264">
        <v>1</v>
      </c>
      <c r="H37" s="265">
        <f t="shared" si="19"/>
        <v>0.19</v>
      </c>
      <c r="I37" s="143"/>
      <c r="J37" s="266">
        <v>0.19</v>
      </c>
      <c r="K37" s="267">
        <v>1</v>
      </c>
      <c r="L37" s="281">
        <f t="shared" si="1"/>
        <v>0.19</v>
      </c>
      <c r="M37" s="143"/>
      <c r="N37" s="282">
        <f t="shared" ref="N37:N38" si="30">L37-H37</f>
        <v>0</v>
      </c>
      <c r="O37" s="283">
        <f t="shared" ref="O37:O38" si="31">IF(OR(H37=0,L37=0),"",(N37/H37))</f>
        <v>0</v>
      </c>
      <c r="P37" s="279"/>
      <c r="Q37" s="266"/>
      <c r="R37" s="272">
        <v>1</v>
      </c>
      <c r="S37" s="284">
        <f>R37*Q37</f>
        <v>0</v>
      </c>
      <c r="T37" s="143"/>
      <c r="U37" s="268">
        <f t="shared" si="20"/>
        <v>-0.19</v>
      </c>
      <c r="V37" s="269" t="str">
        <f t="shared" si="21"/>
        <v/>
      </c>
      <c r="W37" s="256"/>
      <c r="X37" s="266"/>
      <c r="Y37" s="272">
        <v>1</v>
      </c>
      <c r="Z37" s="284">
        <f>Y37*X37</f>
        <v>0</v>
      </c>
      <c r="AA37" s="143"/>
      <c r="AB37" s="268">
        <f t="shared" si="10"/>
        <v>0</v>
      </c>
      <c r="AC37" s="269" t="str">
        <f t="shared" si="11"/>
        <v/>
      </c>
      <c r="AD37" s="256"/>
      <c r="AE37" s="266"/>
      <c r="AF37" s="272">
        <v>1</v>
      </c>
      <c r="AG37" s="284">
        <f>AF37*AE37</f>
        <v>0</v>
      </c>
      <c r="AH37" s="143"/>
      <c r="AI37" s="268">
        <f t="shared" si="12"/>
        <v>0</v>
      </c>
      <c r="AJ37" s="269" t="str">
        <f t="shared" si="13"/>
        <v/>
      </c>
      <c r="AK37" s="256"/>
      <c r="AL37" s="266"/>
      <c r="AM37" s="272">
        <v>1</v>
      </c>
      <c r="AN37" s="284">
        <f>AM37*AL37</f>
        <v>0</v>
      </c>
      <c r="AO37" s="143"/>
      <c r="AP37" s="268">
        <f t="shared" si="14"/>
        <v>0</v>
      </c>
      <c r="AQ37" s="269" t="str">
        <f t="shared" si="15"/>
        <v/>
      </c>
      <c r="AR37" s="279"/>
      <c r="AS37" s="266"/>
      <c r="AT37" s="272">
        <v>1</v>
      </c>
      <c r="AU37" s="284">
        <f>AT37*AS37</f>
        <v>0</v>
      </c>
      <c r="AV37" s="143"/>
      <c r="AW37" s="268">
        <f t="shared" si="17"/>
        <v>0</v>
      </c>
      <c r="AX37" s="269" t="str">
        <f t="shared" si="18"/>
        <v/>
      </c>
    </row>
    <row r="38" spans="1:50" s="99" customFormat="1" x14ac:dyDescent="0.25">
      <c r="A38" s="54"/>
      <c r="B38" s="143" t="s">
        <v>80</v>
      </c>
      <c r="C38" s="143"/>
      <c r="D38" s="262" t="s">
        <v>41</v>
      </c>
      <c r="E38" s="143"/>
      <c r="F38" s="263">
        <v>0.09</v>
      </c>
      <c r="G38" s="264">
        <v>1</v>
      </c>
      <c r="H38" s="265">
        <f t="shared" si="19"/>
        <v>0.09</v>
      </c>
      <c r="I38" s="143"/>
      <c r="J38" s="266">
        <v>0.09</v>
      </c>
      <c r="K38" s="267">
        <v>1</v>
      </c>
      <c r="L38" s="281">
        <f t="shared" si="1"/>
        <v>0.09</v>
      </c>
      <c r="M38" s="143"/>
      <c r="N38" s="282">
        <f t="shared" si="30"/>
        <v>0</v>
      </c>
      <c r="O38" s="283">
        <f t="shared" si="31"/>
        <v>0</v>
      </c>
      <c r="P38" s="279"/>
      <c r="Q38" s="266"/>
      <c r="R38" s="272">
        <v>1</v>
      </c>
      <c r="S38" s="284">
        <f>R38*Q38</f>
        <v>0</v>
      </c>
      <c r="T38" s="143"/>
      <c r="U38" s="268">
        <f t="shared" si="20"/>
        <v>-0.09</v>
      </c>
      <c r="V38" s="269" t="str">
        <f t="shared" si="21"/>
        <v/>
      </c>
      <c r="W38" s="256"/>
      <c r="X38" s="266"/>
      <c r="Y38" s="272">
        <v>1</v>
      </c>
      <c r="Z38" s="284">
        <f>Y38*X38</f>
        <v>0</v>
      </c>
      <c r="AA38" s="143"/>
      <c r="AB38" s="268">
        <f t="shared" si="10"/>
        <v>0</v>
      </c>
      <c r="AC38" s="269" t="str">
        <f t="shared" si="11"/>
        <v/>
      </c>
      <c r="AD38" s="256"/>
      <c r="AE38" s="266"/>
      <c r="AF38" s="272">
        <v>1</v>
      </c>
      <c r="AG38" s="284">
        <f>AF38*AE38</f>
        <v>0</v>
      </c>
      <c r="AH38" s="143"/>
      <c r="AI38" s="268">
        <f t="shared" si="12"/>
        <v>0</v>
      </c>
      <c r="AJ38" s="269" t="str">
        <f t="shared" si="13"/>
        <v/>
      </c>
      <c r="AK38" s="256"/>
      <c r="AL38" s="266"/>
      <c r="AM38" s="272">
        <v>1</v>
      </c>
      <c r="AN38" s="284">
        <f>AM38*AL38</f>
        <v>0</v>
      </c>
      <c r="AO38" s="143"/>
      <c r="AP38" s="268">
        <f t="shared" si="14"/>
        <v>0</v>
      </c>
      <c r="AQ38" s="269" t="str">
        <f t="shared" si="15"/>
        <v/>
      </c>
      <c r="AR38" s="279"/>
      <c r="AS38" s="266"/>
      <c r="AT38" s="272">
        <v>1</v>
      </c>
      <c r="AU38" s="284">
        <f>AT38*AS38</f>
        <v>0</v>
      </c>
      <c r="AV38" s="143"/>
      <c r="AW38" s="268">
        <f t="shared" si="17"/>
        <v>0</v>
      </c>
      <c r="AX38" s="269" t="str">
        <f t="shared" si="18"/>
        <v/>
      </c>
    </row>
    <row r="39" spans="1:50" x14ac:dyDescent="0.25">
      <c r="A39" s="1"/>
      <c r="B39" s="46" t="s">
        <v>19</v>
      </c>
      <c r="C39" s="46"/>
      <c r="D39" s="262" t="s">
        <v>7</v>
      </c>
      <c r="E39" s="143"/>
      <c r="F39" s="285">
        <v>1.627E-2</v>
      </c>
      <c r="G39" s="286">
        <f>F18</f>
        <v>300</v>
      </c>
      <c r="H39" s="265">
        <f t="shared" ref="H39:H40" si="32">G39*F39</f>
        <v>4.8810000000000002</v>
      </c>
      <c r="I39" s="46"/>
      <c r="J39" s="287">
        <v>8.4499999999999992E-3</v>
      </c>
      <c r="K39" s="286">
        <f>+F18</f>
        <v>300</v>
      </c>
      <c r="L39" s="265">
        <f t="shared" si="1"/>
        <v>2.5349999999999997</v>
      </c>
      <c r="M39" s="46"/>
      <c r="N39" s="268">
        <f t="shared" si="2"/>
        <v>-2.3460000000000005</v>
      </c>
      <c r="O39" s="269">
        <f>IF(OR(H39=0,L39=0),"",(N39/H39))</f>
        <v>-0.48063921327596815</v>
      </c>
      <c r="P39" s="252"/>
      <c r="Q39" s="287"/>
      <c r="R39" s="288">
        <f>+F18</f>
        <v>300</v>
      </c>
      <c r="S39" s="271">
        <f t="shared" ref="S39:S40" si="33">R39*Q39</f>
        <v>0</v>
      </c>
      <c r="T39" s="46"/>
      <c r="U39" s="268">
        <f t="shared" si="20"/>
        <v>-2.5349999999999997</v>
      </c>
      <c r="V39" s="269" t="str">
        <f t="shared" si="21"/>
        <v/>
      </c>
      <c r="W39" s="256"/>
      <c r="X39" s="287"/>
      <c r="Y39" s="288">
        <f>+F18</f>
        <v>300</v>
      </c>
      <c r="Z39" s="271">
        <f t="shared" ref="Z39:Z40" si="34">Y39*X39</f>
        <v>0</v>
      </c>
      <c r="AA39" s="46"/>
      <c r="AB39" s="268">
        <f t="shared" si="10"/>
        <v>0</v>
      </c>
      <c r="AC39" s="269" t="str">
        <f t="shared" si="11"/>
        <v/>
      </c>
      <c r="AD39" s="256"/>
      <c r="AE39" s="287"/>
      <c r="AF39" s="288">
        <f>+F18</f>
        <v>300</v>
      </c>
      <c r="AG39" s="271">
        <f t="shared" ref="AG39:AG40" si="35">AF39*AE39</f>
        <v>0</v>
      </c>
      <c r="AH39" s="46"/>
      <c r="AI39" s="268">
        <f t="shared" si="12"/>
        <v>0</v>
      </c>
      <c r="AJ39" s="269" t="str">
        <f t="shared" si="13"/>
        <v/>
      </c>
      <c r="AK39" s="256"/>
      <c r="AL39" s="287"/>
      <c r="AM39" s="288">
        <f>+F18</f>
        <v>300</v>
      </c>
      <c r="AN39" s="271">
        <f t="shared" ref="AN39:AN40" si="36">AM39*AL39</f>
        <v>0</v>
      </c>
      <c r="AO39" s="46"/>
      <c r="AP39" s="268">
        <f t="shared" si="14"/>
        <v>0</v>
      </c>
      <c r="AQ39" s="269" t="str">
        <f t="shared" si="15"/>
        <v/>
      </c>
      <c r="AR39" s="252"/>
      <c r="AS39" s="287"/>
      <c r="AT39" s="288">
        <f>+F18</f>
        <v>300</v>
      </c>
      <c r="AU39" s="271">
        <f t="shared" ref="AU39:AU40" si="37">AT39*AS39</f>
        <v>0</v>
      </c>
      <c r="AV39" s="46"/>
      <c r="AW39" s="268">
        <f t="shared" si="17"/>
        <v>0</v>
      </c>
      <c r="AX39" s="269" t="str">
        <f t="shared" si="18"/>
        <v/>
      </c>
    </row>
    <row r="40" spans="1:50" s="95" customFormat="1" ht="30" x14ac:dyDescent="0.25">
      <c r="A40" s="1"/>
      <c r="B40" s="140" t="s">
        <v>81</v>
      </c>
      <c r="C40" s="46"/>
      <c r="D40" s="262" t="s">
        <v>7</v>
      </c>
      <c r="E40" s="143"/>
      <c r="F40" s="285">
        <v>6.8000000000000005E-4</v>
      </c>
      <c r="G40" s="274">
        <f>+F18</f>
        <v>300</v>
      </c>
      <c r="H40" s="265">
        <f t="shared" si="32"/>
        <v>0.20400000000000001</v>
      </c>
      <c r="I40" s="46"/>
      <c r="J40" s="287"/>
      <c r="K40" s="286">
        <f>+F18</f>
        <v>300</v>
      </c>
      <c r="L40" s="265">
        <f t="shared" si="1"/>
        <v>0</v>
      </c>
      <c r="M40" s="46"/>
      <c r="N40" s="268">
        <f t="shared" si="2"/>
        <v>-0.20400000000000001</v>
      </c>
      <c r="O40" s="269" t="str">
        <f t="shared" ref="O40" si="38">IF(OR(H40=0,L40=0),"",(N40/H40))</f>
        <v/>
      </c>
      <c r="P40" s="252"/>
      <c r="Q40" s="287"/>
      <c r="R40" s="288">
        <f>+F18</f>
        <v>300</v>
      </c>
      <c r="S40" s="271">
        <f t="shared" si="33"/>
        <v>0</v>
      </c>
      <c r="T40" s="46"/>
      <c r="U40" s="268">
        <f t="shared" si="20"/>
        <v>0</v>
      </c>
      <c r="V40" s="269" t="str">
        <f t="shared" si="21"/>
        <v/>
      </c>
      <c r="W40" s="256"/>
      <c r="X40" s="287"/>
      <c r="Y40" s="288">
        <f>+F18</f>
        <v>300</v>
      </c>
      <c r="Z40" s="271">
        <f t="shared" si="34"/>
        <v>0</v>
      </c>
      <c r="AA40" s="46"/>
      <c r="AB40" s="268">
        <f t="shared" si="10"/>
        <v>0</v>
      </c>
      <c r="AC40" s="269" t="str">
        <f t="shared" si="11"/>
        <v/>
      </c>
      <c r="AD40" s="256"/>
      <c r="AE40" s="287"/>
      <c r="AF40" s="288">
        <f>+F18</f>
        <v>300</v>
      </c>
      <c r="AG40" s="271">
        <f t="shared" si="35"/>
        <v>0</v>
      </c>
      <c r="AH40" s="46"/>
      <c r="AI40" s="268">
        <f t="shared" si="12"/>
        <v>0</v>
      </c>
      <c r="AJ40" s="269" t="str">
        <f t="shared" si="13"/>
        <v/>
      </c>
      <c r="AK40" s="256"/>
      <c r="AL40" s="287"/>
      <c r="AM40" s="288">
        <f>+F18</f>
        <v>300</v>
      </c>
      <c r="AN40" s="271">
        <f t="shared" si="36"/>
        <v>0</v>
      </c>
      <c r="AO40" s="46"/>
      <c r="AP40" s="268">
        <f t="shared" si="14"/>
        <v>0</v>
      </c>
      <c r="AQ40" s="269" t="str">
        <f t="shared" si="15"/>
        <v/>
      </c>
      <c r="AR40" s="252"/>
      <c r="AS40" s="287"/>
      <c r="AT40" s="288">
        <f>+F18</f>
        <v>300</v>
      </c>
      <c r="AU40" s="271">
        <f t="shared" si="37"/>
        <v>0</v>
      </c>
      <c r="AV40" s="46"/>
      <c r="AW40" s="268">
        <f t="shared" si="17"/>
        <v>0</v>
      </c>
      <c r="AX40" s="269" t="str">
        <f t="shared" si="18"/>
        <v/>
      </c>
    </row>
    <row r="41" spans="1:50" x14ac:dyDescent="0.25">
      <c r="A41" s="54"/>
      <c r="B41" s="289" t="s">
        <v>18</v>
      </c>
      <c r="C41" s="290"/>
      <c r="D41" s="291"/>
      <c r="E41" s="290"/>
      <c r="F41" s="292"/>
      <c r="G41" s="293"/>
      <c r="H41" s="294">
        <f>SUM(H23:H40)</f>
        <v>31.615000000000002</v>
      </c>
      <c r="I41" s="295"/>
      <c r="J41" s="296"/>
      <c r="K41" s="297"/>
      <c r="L41" s="294">
        <f>SUM(L23:L40)</f>
        <v>33.604999999999997</v>
      </c>
      <c r="M41" s="295"/>
      <c r="N41" s="298">
        <f t="shared" si="2"/>
        <v>1.9899999999999949</v>
      </c>
      <c r="O41" s="299">
        <f>IF(OR(H41=0, L41=0),"",(N41/H41))</f>
        <v>6.2944804681321992E-2</v>
      </c>
      <c r="P41" s="252"/>
      <c r="Q41" s="296"/>
      <c r="R41" s="300"/>
      <c r="S41" s="294">
        <f>SUM(S23:S40)</f>
        <v>32.720000000000006</v>
      </c>
      <c r="T41" s="295"/>
      <c r="U41" s="298">
        <f>S41-L41</f>
        <v>-0.88499999999999091</v>
      </c>
      <c r="V41" s="299">
        <f>IF(OR(L41=0,S41=0),"",(U41/L41))</f>
        <v>-2.6335366760898409E-2</v>
      </c>
      <c r="W41" s="256"/>
      <c r="X41" s="296"/>
      <c r="Y41" s="300"/>
      <c r="Z41" s="294">
        <f>SUM(Z23:Z40)</f>
        <v>33.810000000000009</v>
      </c>
      <c r="AA41" s="295"/>
      <c r="AB41" s="298">
        <f>Z41-S41</f>
        <v>1.0900000000000034</v>
      </c>
      <c r="AC41" s="299">
        <f>IF(OR(S41=0,Z41=0),"",(AB41/S41))</f>
        <v>3.3312958435207922E-2</v>
      </c>
      <c r="AD41" s="256"/>
      <c r="AE41" s="296"/>
      <c r="AF41" s="300"/>
      <c r="AG41" s="294">
        <f>SUM(AG23:AG40)</f>
        <v>34.660000000000011</v>
      </c>
      <c r="AH41" s="295"/>
      <c r="AI41" s="298">
        <f>AG41-Z41</f>
        <v>0.85000000000000142</v>
      </c>
      <c r="AJ41" s="299">
        <f>IF(OR(Z41=0,AG41=0),"",(AI41/Z41))</f>
        <v>2.514049097900033E-2</v>
      </c>
      <c r="AK41" s="256"/>
      <c r="AL41" s="296"/>
      <c r="AM41" s="300"/>
      <c r="AN41" s="294">
        <f>SUM(AN23:AN40)</f>
        <v>36.160000000000011</v>
      </c>
      <c r="AO41" s="295"/>
      <c r="AP41" s="298">
        <f>AN41-AG41</f>
        <v>1.5</v>
      </c>
      <c r="AQ41" s="299">
        <f>IF(OR(AG41=0,AN41=0),"",(AP41/AG41))</f>
        <v>4.3277553375649147E-2</v>
      </c>
      <c r="AR41" s="252"/>
      <c r="AS41" s="296"/>
      <c r="AT41" s="300"/>
      <c r="AU41" s="294">
        <f>SUM(AU23:AU40)</f>
        <v>37.610000000000007</v>
      </c>
      <c r="AV41" s="295"/>
      <c r="AW41" s="298">
        <f>AU41-AN41</f>
        <v>1.4499999999999957</v>
      </c>
      <c r="AX41" s="299">
        <f>IF(OR(AN41=0,AU41=0),"",(AW41/AN41))</f>
        <v>4.0099557522123762E-2</v>
      </c>
    </row>
    <row r="42" spans="1:50" x14ac:dyDescent="0.25">
      <c r="A42" s="1"/>
      <c r="B42" s="144" t="s">
        <v>17</v>
      </c>
      <c r="C42" s="46"/>
      <c r="D42" s="262" t="s">
        <v>7</v>
      </c>
      <c r="E42" s="143"/>
      <c r="F42" s="301">
        <f>+RESIDENTIAL!$F$47</f>
        <v>8.1990000000000007E-2</v>
      </c>
      <c r="G42" s="302">
        <f>$F18*(1+F69)-$F18</f>
        <v>11.28000000000003</v>
      </c>
      <c r="H42" s="275">
        <f t="shared" ref="H42:H46" si="39">G42*F42</f>
        <v>0.92484720000000253</v>
      </c>
      <c r="I42" s="46"/>
      <c r="J42" s="303">
        <f>+$F$42</f>
        <v>8.1990000000000007E-2</v>
      </c>
      <c r="K42" s="302">
        <f>$F18*(1+J69)-$F18</f>
        <v>11.28000000000003</v>
      </c>
      <c r="L42" s="275">
        <f>K42*J42</f>
        <v>0.92484720000000253</v>
      </c>
      <c r="M42" s="46"/>
      <c r="N42" s="268">
        <f t="shared" si="2"/>
        <v>0</v>
      </c>
      <c r="O42" s="269">
        <f t="shared" ref="O42" si="40">IF(OR(H42=0,L42=0),"",(N42/H42))</f>
        <v>0</v>
      </c>
      <c r="P42" s="252"/>
      <c r="Q42" s="304">
        <f>+$F$42</f>
        <v>8.1990000000000007E-2</v>
      </c>
      <c r="R42" s="305">
        <f>$F18*(1+Q69)-$F18</f>
        <v>8.8500000000000227</v>
      </c>
      <c r="S42" s="278">
        <f>R42*Q42</f>
        <v>0.72561150000000196</v>
      </c>
      <c r="T42" s="46"/>
      <c r="U42" s="268">
        <f>S42-L42</f>
        <v>-0.19923570000000057</v>
      </c>
      <c r="V42" s="269">
        <f>IF(OR(L42=0,S42=0),"",(U42/L42))</f>
        <v>-0.21542553191489364</v>
      </c>
      <c r="W42" s="256"/>
      <c r="X42" s="304">
        <f>+$F$42</f>
        <v>8.1990000000000007E-2</v>
      </c>
      <c r="Y42" s="305">
        <f>$F18*(1+X69)-$F18</f>
        <v>8.8500000000000227</v>
      </c>
      <c r="Z42" s="278">
        <f>Y42*X42</f>
        <v>0.72561150000000196</v>
      </c>
      <c r="AA42" s="46"/>
      <c r="AB42" s="268">
        <f>Z42-S42</f>
        <v>0</v>
      </c>
      <c r="AC42" s="269">
        <f>IF(OR(S42=0,Z42=0),"",(AB42/S42))</f>
        <v>0</v>
      </c>
      <c r="AD42" s="256"/>
      <c r="AE42" s="304">
        <f>+$F$42</f>
        <v>8.1990000000000007E-2</v>
      </c>
      <c r="AF42" s="305">
        <f>$F18*(1+AE69)-$F18</f>
        <v>8.8500000000000227</v>
      </c>
      <c r="AG42" s="278">
        <f>AF42*AE42</f>
        <v>0.72561150000000196</v>
      </c>
      <c r="AH42" s="46"/>
      <c r="AI42" s="268">
        <f>AG42-Z42</f>
        <v>0</v>
      </c>
      <c r="AJ42" s="269">
        <f>IF(OR(Z42=0,AG42=0),"",(AI42/Z42))</f>
        <v>0</v>
      </c>
      <c r="AK42" s="256"/>
      <c r="AL42" s="304">
        <f>+$F$42</f>
        <v>8.1990000000000007E-2</v>
      </c>
      <c r="AM42" s="305">
        <f>$F18*(1+AL69)-$F18</f>
        <v>8.8500000000000227</v>
      </c>
      <c r="AN42" s="278">
        <f>AM42*AL42</f>
        <v>0.72561150000000196</v>
      </c>
      <c r="AO42" s="46"/>
      <c r="AP42" s="268">
        <f>AN42-AG42</f>
        <v>0</v>
      </c>
      <c r="AQ42" s="269">
        <f>IF(OR(AG42=0,AN42=0),"",(AP42/AG42))</f>
        <v>0</v>
      </c>
      <c r="AR42" s="252"/>
      <c r="AS42" s="304">
        <f>+$F$42</f>
        <v>8.1990000000000007E-2</v>
      </c>
      <c r="AT42" s="305">
        <f>$F18*(1+AS69)-$F18</f>
        <v>8.8500000000000227</v>
      </c>
      <c r="AU42" s="278">
        <f>AT42*AS42</f>
        <v>0.72561150000000196</v>
      </c>
      <c r="AV42" s="46"/>
      <c r="AW42" s="268">
        <f>AU42-AN42</f>
        <v>0</v>
      </c>
      <c r="AX42" s="269">
        <f>IF(OR(AN42=0,AU42=0),"",(AW42/AN42))</f>
        <v>0</v>
      </c>
    </row>
    <row r="43" spans="1:50" s="99" customFormat="1" x14ac:dyDescent="0.25">
      <c r="A43" s="54"/>
      <c r="B43" s="140" t="s">
        <v>82</v>
      </c>
      <c r="C43" s="143"/>
      <c r="D43" s="262" t="s">
        <v>7</v>
      </c>
      <c r="E43" s="143"/>
      <c r="F43" s="306">
        <v>-3.9199999999999999E-3</v>
      </c>
      <c r="G43" s="274">
        <f>+F18</f>
        <v>300</v>
      </c>
      <c r="H43" s="275">
        <f t="shared" si="39"/>
        <v>-1.1759999999999999</v>
      </c>
      <c r="I43" s="143"/>
      <c r="J43" s="303"/>
      <c r="K43" s="307">
        <f>+F18</f>
        <v>300</v>
      </c>
      <c r="L43" s="275">
        <f t="shared" ref="L43:L45" si="41">K43*J43</f>
        <v>0</v>
      </c>
      <c r="M43" s="143"/>
      <c r="N43" s="268">
        <f t="shared" ref="N43:N46" si="42">L43-H43</f>
        <v>1.1759999999999999</v>
      </c>
      <c r="O43" s="308" t="str">
        <f t="shared" ref="O43:O46" si="43">IF(OR(H43=0,L43=0),"",(N43/H43))</f>
        <v/>
      </c>
      <c r="P43" s="279"/>
      <c r="Q43" s="309"/>
      <c r="R43" s="277"/>
      <c r="S43" s="278">
        <f t="shared" ref="S43:S44" si="44">R43*Q43</f>
        <v>0</v>
      </c>
      <c r="T43" s="143"/>
      <c r="U43" s="268">
        <f t="shared" ref="U43:U46" si="45">S43-L43</f>
        <v>0</v>
      </c>
      <c r="V43" s="269" t="str">
        <f t="shared" ref="V43:V46" si="46">IF(OR(L43=0,S43=0),"",(U43/L43))</f>
        <v/>
      </c>
      <c r="W43" s="256"/>
      <c r="X43" s="309"/>
      <c r="Y43" s="277"/>
      <c r="Z43" s="278">
        <f t="shared" ref="Z43:Z44" si="47">Y43*X43</f>
        <v>0</v>
      </c>
      <c r="AA43" s="143"/>
      <c r="AB43" s="268">
        <f t="shared" ref="AB43:AB46" si="48">Z43-S43</f>
        <v>0</v>
      </c>
      <c r="AC43" s="269" t="str">
        <f t="shared" ref="AC43:AC46" si="49">IF(OR(S43=0,Z43=0),"",(AB43/S43))</f>
        <v/>
      </c>
      <c r="AD43" s="256"/>
      <c r="AE43" s="309"/>
      <c r="AF43" s="277"/>
      <c r="AG43" s="278">
        <f t="shared" ref="AG43:AG44" si="50">AF43*AE43</f>
        <v>0</v>
      </c>
      <c r="AH43" s="143"/>
      <c r="AI43" s="268">
        <f t="shared" ref="AI43:AI46" si="51">AG43-Z43</f>
        <v>0</v>
      </c>
      <c r="AJ43" s="269" t="str">
        <f t="shared" ref="AJ43:AJ46" si="52">IF(OR(Z43=0,AG43=0),"",(AI43/Z43))</f>
        <v/>
      </c>
      <c r="AK43" s="256"/>
      <c r="AL43" s="309"/>
      <c r="AM43" s="277"/>
      <c r="AN43" s="278">
        <f t="shared" ref="AN43:AN44" si="53">AM43*AL43</f>
        <v>0</v>
      </c>
      <c r="AO43" s="143"/>
      <c r="AP43" s="268">
        <f t="shared" ref="AP43:AP46" si="54">AN43-AG43</f>
        <v>0</v>
      </c>
      <c r="AQ43" s="269" t="str">
        <f t="shared" ref="AQ43:AQ46" si="55">IF(OR(AG43=0,AN43=0),"",(AP43/AG43))</f>
        <v/>
      </c>
      <c r="AR43" s="279"/>
      <c r="AS43" s="309"/>
      <c r="AT43" s="277"/>
      <c r="AU43" s="278">
        <f t="shared" ref="AU43:AU44" si="56">AT43*AS43</f>
        <v>0</v>
      </c>
      <c r="AV43" s="143"/>
      <c r="AW43" s="268">
        <f t="shared" ref="AW43:AW46" si="57">AU43-AN43</f>
        <v>0</v>
      </c>
      <c r="AX43" s="269" t="str">
        <f t="shared" ref="AX43:AX46" si="58">IF(OR(AN43=0,AU43=0),"",(AW43/AN43))</f>
        <v/>
      </c>
    </row>
    <row r="44" spans="1:50" s="99" customFormat="1" ht="30" x14ac:dyDescent="0.25">
      <c r="A44" s="54"/>
      <c r="B44" s="140" t="s">
        <v>83</v>
      </c>
      <c r="C44" s="143"/>
      <c r="D44" s="262" t="s">
        <v>7</v>
      </c>
      <c r="E44" s="143"/>
      <c r="F44" s="306">
        <v>6.9999999999999994E-5</v>
      </c>
      <c r="G44" s="274">
        <f>+F18</f>
        <v>300</v>
      </c>
      <c r="H44" s="275">
        <f t="shared" si="39"/>
        <v>2.0999999999999998E-2</v>
      </c>
      <c r="I44" s="143"/>
      <c r="J44" s="303"/>
      <c r="K44" s="307">
        <f>+F18</f>
        <v>300</v>
      </c>
      <c r="L44" s="275">
        <f t="shared" si="41"/>
        <v>0</v>
      </c>
      <c r="M44" s="143"/>
      <c r="N44" s="268">
        <f t="shared" si="42"/>
        <v>-2.0999999999999998E-2</v>
      </c>
      <c r="O44" s="308" t="str">
        <f t="shared" si="43"/>
        <v/>
      </c>
      <c r="P44" s="279"/>
      <c r="Q44" s="309"/>
      <c r="R44" s="277"/>
      <c r="S44" s="278">
        <f t="shared" si="44"/>
        <v>0</v>
      </c>
      <c r="T44" s="143"/>
      <c r="U44" s="268">
        <f t="shared" si="45"/>
        <v>0</v>
      </c>
      <c r="V44" s="269" t="str">
        <f t="shared" si="46"/>
        <v/>
      </c>
      <c r="W44" s="256"/>
      <c r="X44" s="309"/>
      <c r="Y44" s="277"/>
      <c r="Z44" s="278">
        <f t="shared" si="47"/>
        <v>0</v>
      </c>
      <c r="AA44" s="143"/>
      <c r="AB44" s="268">
        <f t="shared" si="48"/>
        <v>0</v>
      </c>
      <c r="AC44" s="269" t="str">
        <f t="shared" si="49"/>
        <v/>
      </c>
      <c r="AD44" s="256"/>
      <c r="AE44" s="309"/>
      <c r="AF44" s="277"/>
      <c r="AG44" s="278">
        <f t="shared" si="50"/>
        <v>0</v>
      </c>
      <c r="AH44" s="143"/>
      <c r="AI44" s="268">
        <f t="shared" si="51"/>
        <v>0</v>
      </c>
      <c r="AJ44" s="269" t="str">
        <f t="shared" si="52"/>
        <v/>
      </c>
      <c r="AK44" s="256"/>
      <c r="AL44" s="309"/>
      <c r="AM44" s="277"/>
      <c r="AN44" s="278">
        <f t="shared" si="53"/>
        <v>0</v>
      </c>
      <c r="AO44" s="143"/>
      <c r="AP44" s="268">
        <f t="shared" si="54"/>
        <v>0</v>
      </c>
      <c r="AQ44" s="269" t="str">
        <f t="shared" si="55"/>
        <v/>
      </c>
      <c r="AR44" s="279"/>
      <c r="AS44" s="309"/>
      <c r="AT44" s="277"/>
      <c r="AU44" s="278">
        <f t="shared" si="56"/>
        <v>0</v>
      </c>
      <c r="AV44" s="143"/>
      <c r="AW44" s="268">
        <f t="shared" si="57"/>
        <v>0</v>
      </c>
      <c r="AX44" s="269" t="str">
        <f t="shared" si="58"/>
        <v/>
      </c>
    </row>
    <row r="45" spans="1:50" s="99" customFormat="1" ht="30" x14ac:dyDescent="0.25">
      <c r="A45" s="54"/>
      <c r="B45" s="140" t="s">
        <v>84</v>
      </c>
      <c r="C45" s="143"/>
      <c r="D45" s="262" t="s">
        <v>7</v>
      </c>
      <c r="E45" s="143"/>
      <c r="F45" s="306">
        <v>-1.1199999999999999E-3</v>
      </c>
      <c r="G45" s="274"/>
      <c r="H45" s="275">
        <f t="shared" si="39"/>
        <v>0</v>
      </c>
      <c r="I45" s="143"/>
      <c r="J45" s="309"/>
      <c r="K45" s="307"/>
      <c r="L45" s="275">
        <f t="shared" si="41"/>
        <v>0</v>
      </c>
      <c r="M45" s="143"/>
      <c r="N45" s="268">
        <f t="shared" si="42"/>
        <v>0</v>
      </c>
      <c r="O45" s="269" t="str">
        <f t="shared" si="43"/>
        <v/>
      </c>
      <c r="P45" s="279"/>
      <c r="Q45" s="309"/>
      <c r="R45" s="277"/>
      <c r="S45" s="278">
        <f t="shared" ref="S45" si="59">R45*Q45</f>
        <v>0</v>
      </c>
      <c r="T45" s="143"/>
      <c r="U45" s="268">
        <f t="shared" si="45"/>
        <v>0</v>
      </c>
      <c r="V45" s="269" t="str">
        <f t="shared" si="46"/>
        <v/>
      </c>
      <c r="W45" s="256"/>
      <c r="X45" s="309"/>
      <c r="Y45" s="277"/>
      <c r="Z45" s="278">
        <f t="shared" ref="Z45" si="60">Y45*X45</f>
        <v>0</v>
      </c>
      <c r="AA45" s="143"/>
      <c r="AB45" s="268">
        <f t="shared" si="48"/>
        <v>0</v>
      </c>
      <c r="AC45" s="269" t="str">
        <f t="shared" si="49"/>
        <v/>
      </c>
      <c r="AD45" s="256"/>
      <c r="AE45" s="309"/>
      <c r="AF45" s="277"/>
      <c r="AG45" s="278">
        <f t="shared" ref="AG45" si="61">AF45*AE45</f>
        <v>0</v>
      </c>
      <c r="AH45" s="143"/>
      <c r="AI45" s="268">
        <f t="shared" si="51"/>
        <v>0</v>
      </c>
      <c r="AJ45" s="269" t="str">
        <f t="shared" si="52"/>
        <v/>
      </c>
      <c r="AK45" s="256"/>
      <c r="AL45" s="309"/>
      <c r="AM45" s="277"/>
      <c r="AN45" s="278">
        <f t="shared" ref="AN45" si="62">AM45*AL45</f>
        <v>0</v>
      </c>
      <c r="AO45" s="143"/>
      <c r="AP45" s="268">
        <f t="shared" si="54"/>
        <v>0</v>
      </c>
      <c r="AQ45" s="269" t="str">
        <f t="shared" si="55"/>
        <v/>
      </c>
      <c r="AR45" s="279"/>
      <c r="AS45" s="309"/>
      <c r="AT45" s="277"/>
      <c r="AU45" s="278">
        <f t="shared" ref="AU45" si="63">AT45*AS45</f>
        <v>0</v>
      </c>
      <c r="AV45" s="143"/>
      <c r="AW45" s="268">
        <f t="shared" si="57"/>
        <v>0</v>
      </c>
      <c r="AX45" s="269" t="str">
        <f t="shared" si="58"/>
        <v/>
      </c>
    </row>
    <row r="46" spans="1:50" x14ac:dyDescent="0.25">
      <c r="A46" s="1"/>
      <c r="B46" s="143" t="s">
        <v>116</v>
      </c>
      <c r="C46" s="46"/>
      <c r="D46" s="262" t="s">
        <v>41</v>
      </c>
      <c r="E46" s="143"/>
      <c r="F46" s="310">
        <v>0.56000000000000005</v>
      </c>
      <c r="G46" s="286">
        <v>1</v>
      </c>
      <c r="H46" s="275">
        <f t="shared" si="39"/>
        <v>0.56000000000000005</v>
      </c>
      <c r="I46" s="46"/>
      <c r="J46" s="311">
        <f>+$F$46</f>
        <v>0.56000000000000005</v>
      </c>
      <c r="K46" s="267">
        <v>1</v>
      </c>
      <c r="L46" s="275">
        <f>K46*J46</f>
        <v>0.56000000000000005</v>
      </c>
      <c r="M46" s="46"/>
      <c r="N46" s="268">
        <f t="shared" si="42"/>
        <v>0</v>
      </c>
      <c r="O46" s="269">
        <f t="shared" si="43"/>
        <v>0</v>
      </c>
      <c r="P46" s="252"/>
      <c r="Q46" s="311">
        <f>+$F$46</f>
        <v>0.56000000000000005</v>
      </c>
      <c r="R46" s="272">
        <v>1</v>
      </c>
      <c r="S46" s="278">
        <f>R46*Q46</f>
        <v>0.56000000000000005</v>
      </c>
      <c r="T46" s="46"/>
      <c r="U46" s="268">
        <f t="shared" si="45"/>
        <v>0</v>
      </c>
      <c r="V46" s="269">
        <f t="shared" si="46"/>
        <v>0</v>
      </c>
      <c r="W46" s="256"/>
      <c r="X46" s="311">
        <f>+$F$46</f>
        <v>0.56000000000000005</v>
      </c>
      <c r="Y46" s="272">
        <v>1</v>
      </c>
      <c r="Z46" s="278">
        <f>Y46*X46</f>
        <v>0.56000000000000005</v>
      </c>
      <c r="AA46" s="46"/>
      <c r="AB46" s="268">
        <f t="shared" si="48"/>
        <v>0</v>
      </c>
      <c r="AC46" s="269">
        <f t="shared" si="49"/>
        <v>0</v>
      </c>
      <c r="AD46" s="256"/>
      <c r="AE46" s="311">
        <f>+$F$46</f>
        <v>0.56000000000000005</v>
      </c>
      <c r="AF46" s="272">
        <v>1</v>
      </c>
      <c r="AG46" s="278">
        <f>AF46*AE46</f>
        <v>0.56000000000000005</v>
      </c>
      <c r="AH46" s="46"/>
      <c r="AI46" s="268">
        <f t="shared" si="51"/>
        <v>0</v>
      </c>
      <c r="AJ46" s="269">
        <f t="shared" si="52"/>
        <v>0</v>
      </c>
      <c r="AK46" s="256"/>
      <c r="AL46" s="311"/>
      <c r="AM46" s="272"/>
      <c r="AN46" s="278">
        <f>AM46*AL46</f>
        <v>0</v>
      </c>
      <c r="AO46" s="46"/>
      <c r="AP46" s="268">
        <f t="shared" si="54"/>
        <v>-0.56000000000000005</v>
      </c>
      <c r="AQ46" s="269" t="str">
        <f t="shared" si="55"/>
        <v/>
      </c>
      <c r="AR46" s="252"/>
      <c r="AS46" s="311"/>
      <c r="AT46" s="272"/>
      <c r="AU46" s="278">
        <f>AT46*AS46</f>
        <v>0</v>
      </c>
      <c r="AV46" s="46"/>
      <c r="AW46" s="268">
        <f t="shared" si="57"/>
        <v>0</v>
      </c>
      <c r="AX46" s="269" t="str">
        <f t="shared" si="58"/>
        <v/>
      </c>
    </row>
    <row r="47" spans="1:50" x14ac:dyDescent="0.25">
      <c r="A47" s="1"/>
      <c r="B47" s="49" t="s">
        <v>16</v>
      </c>
      <c r="C47" s="290"/>
      <c r="D47" s="290"/>
      <c r="E47" s="290"/>
      <c r="F47" s="312"/>
      <c r="G47" s="312"/>
      <c r="H47" s="313">
        <f>SUM(H42:H46)+H41</f>
        <v>31.944847200000005</v>
      </c>
      <c r="I47" s="295"/>
      <c r="J47" s="314"/>
      <c r="K47" s="315"/>
      <c r="L47" s="313">
        <f>SUM(L42:L46)+L41</f>
        <v>35.089847200000001</v>
      </c>
      <c r="M47" s="295"/>
      <c r="N47" s="298">
        <f t="shared" si="2"/>
        <v>3.144999999999996</v>
      </c>
      <c r="O47" s="299">
        <f>IF(OR(H47=0,L47=0),"",(N47/H47))</f>
        <v>9.8450932643684569E-2</v>
      </c>
      <c r="P47" s="252"/>
      <c r="Q47" s="314"/>
      <c r="R47" s="316"/>
      <c r="S47" s="317">
        <f>SUM(S42:S46)+S41</f>
        <v>34.005611500000008</v>
      </c>
      <c r="T47" s="295"/>
      <c r="U47" s="298">
        <f>S47-L47</f>
        <v>-1.0842356999999936</v>
      </c>
      <c r="V47" s="299">
        <f>IF(OR(L47=0,S47=0),"",(U47/L47))</f>
        <v>-3.0898843583450929E-2</v>
      </c>
      <c r="W47" s="256"/>
      <c r="X47" s="314"/>
      <c r="Y47" s="316"/>
      <c r="Z47" s="317">
        <f>SUM(Z42:Z46)+Z41</f>
        <v>35.095611500000011</v>
      </c>
      <c r="AA47" s="295"/>
      <c r="AB47" s="298">
        <f>Z47-S47</f>
        <v>1.0900000000000034</v>
      </c>
      <c r="AC47" s="299">
        <f>IF(OR(S47=0,Z47=0),"",(AB47/S47))</f>
        <v>3.2053533282293808E-2</v>
      </c>
      <c r="AD47" s="256"/>
      <c r="AE47" s="314"/>
      <c r="AF47" s="316"/>
      <c r="AG47" s="317">
        <f>SUM(AG42:AG46)+AG41</f>
        <v>35.945611500000012</v>
      </c>
      <c r="AH47" s="295"/>
      <c r="AI47" s="298">
        <f>AG47-Z47</f>
        <v>0.85000000000000142</v>
      </c>
      <c r="AJ47" s="299">
        <f>IF(OR(Z47=0,AG47=0),"",(AI47/Z47))</f>
        <v>2.421955235058381E-2</v>
      </c>
      <c r="AK47" s="256"/>
      <c r="AL47" s="314"/>
      <c r="AM47" s="316"/>
      <c r="AN47" s="317">
        <f>SUM(AN42:AN46)+AN41</f>
        <v>36.88561150000001</v>
      </c>
      <c r="AO47" s="295"/>
      <c r="AP47" s="298">
        <f>AN47-AG47</f>
        <v>0.93999999999999773</v>
      </c>
      <c r="AQ47" s="299">
        <f>IF(OR(AG47=0,AN47=0),"",(AP47/AG47))</f>
        <v>2.6150619248750225E-2</v>
      </c>
      <c r="AR47" s="252"/>
      <c r="AS47" s="314"/>
      <c r="AT47" s="316"/>
      <c r="AU47" s="317">
        <f>SUM(AU42:AU46)+AU41</f>
        <v>38.335611500000006</v>
      </c>
      <c r="AV47" s="295"/>
      <c r="AW47" s="298">
        <f>AU47-AN47</f>
        <v>1.4499999999999957</v>
      </c>
      <c r="AX47" s="299">
        <f>IF(OR(AN47=0,AU47=0),"",(AW47/AN47))</f>
        <v>3.9310721471975472E-2</v>
      </c>
    </row>
    <row r="48" spans="1:50" x14ac:dyDescent="0.25">
      <c r="A48" s="1"/>
      <c r="B48" s="46" t="s">
        <v>85</v>
      </c>
      <c r="C48" s="46"/>
      <c r="D48" s="262" t="s">
        <v>7</v>
      </c>
      <c r="E48" s="143"/>
      <c r="F48" s="285">
        <v>7.5900000000000004E-3</v>
      </c>
      <c r="G48" s="318">
        <f>$F18*(1+F69)</f>
        <v>311.28000000000003</v>
      </c>
      <c r="H48" s="265">
        <f>G48*F48</f>
        <v>2.3626152000000005</v>
      </c>
      <c r="I48" s="46"/>
      <c r="J48" s="287">
        <v>8.26E-3</v>
      </c>
      <c r="K48" s="318">
        <f>$F18*(1+J69)</f>
        <v>311.28000000000003</v>
      </c>
      <c r="L48" s="265">
        <f>K48*J48</f>
        <v>2.5711728000000003</v>
      </c>
      <c r="M48" s="46"/>
      <c r="N48" s="268">
        <f t="shared" si="2"/>
        <v>0.20855759999999979</v>
      </c>
      <c r="O48" s="269">
        <f>IF(OR(H48=0,L48=0),"",(N48/H48))</f>
        <v>8.8274044795783824E-2</v>
      </c>
      <c r="P48" s="252"/>
      <c r="Q48" s="287">
        <v>8.2500000000000004E-3</v>
      </c>
      <c r="R48" s="318">
        <f>$F18*(1+Q69)</f>
        <v>308.85000000000002</v>
      </c>
      <c r="S48" s="271">
        <f>R48*Q48</f>
        <v>2.5480125000000005</v>
      </c>
      <c r="T48" s="46"/>
      <c r="U48" s="268">
        <f>S48-L48</f>
        <v>-2.31602999999998E-2</v>
      </c>
      <c r="V48" s="269">
        <f>IF(OR(L48=0,S48=0),"",(U48/L48))</f>
        <v>-9.0076792971673456E-3</v>
      </c>
      <c r="W48" s="256"/>
      <c r="X48" s="287">
        <f>+$Q$48</f>
        <v>8.2500000000000004E-3</v>
      </c>
      <c r="Y48" s="318">
        <f>$F18*(1+X69)</f>
        <v>308.85000000000002</v>
      </c>
      <c r="Z48" s="271">
        <f>Y48*X48</f>
        <v>2.5480125000000005</v>
      </c>
      <c r="AA48" s="46"/>
      <c r="AB48" s="268">
        <f>Z48-S48</f>
        <v>0</v>
      </c>
      <c r="AC48" s="269">
        <f>IF(OR(S48=0,Z48=0),"",(AB48/S48))</f>
        <v>0</v>
      </c>
      <c r="AD48" s="256"/>
      <c r="AE48" s="287">
        <f>+$Q$48</f>
        <v>8.2500000000000004E-3</v>
      </c>
      <c r="AF48" s="318">
        <f>$F18*(1+AE69)</f>
        <v>308.85000000000002</v>
      </c>
      <c r="AG48" s="271">
        <f>AF48*AE48</f>
        <v>2.5480125000000005</v>
      </c>
      <c r="AH48" s="46"/>
      <c r="AI48" s="268">
        <f>AG48-Z48</f>
        <v>0</v>
      </c>
      <c r="AJ48" s="269">
        <f>IF(OR(Z48=0,AG48=0),"",(AI48/Z48))</f>
        <v>0</v>
      </c>
      <c r="AK48" s="256"/>
      <c r="AL48" s="287">
        <f>+$Q$48</f>
        <v>8.2500000000000004E-3</v>
      </c>
      <c r="AM48" s="318">
        <f>$F18*(1+AL69)</f>
        <v>308.85000000000002</v>
      </c>
      <c r="AN48" s="271">
        <f>AM48*AL48</f>
        <v>2.5480125000000005</v>
      </c>
      <c r="AO48" s="46"/>
      <c r="AP48" s="268">
        <f>AN48-AG48</f>
        <v>0</v>
      </c>
      <c r="AQ48" s="269">
        <f>IF(OR(AG48=0,AN48=0),"",(AP48/AG48))</f>
        <v>0</v>
      </c>
      <c r="AR48" s="252"/>
      <c r="AS48" s="287">
        <f>+$Q$48</f>
        <v>8.2500000000000004E-3</v>
      </c>
      <c r="AT48" s="318">
        <f>$F18*(1+AS69)</f>
        <v>308.85000000000002</v>
      </c>
      <c r="AU48" s="271">
        <f>AT48*AS48</f>
        <v>2.5480125000000005</v>
      </c>
      <c r="AV48" s="46"/>
      <c r="AW48" s="268">
        <f>AU48-AN48</f>
        <v>0</v>
      </c>
      <c r="AX48" s="269">
        <f>IF(OR(AN48=0,AU48=0),"",(AW48/AN48))</f>
        <v>0</v>
      </c>
    </row>
    <row r="49" spans="1:50" x14ac:dyDescent="0.25">
      <c r="A49" s="1"/>
      <c r="B49" s="46" t="s">
        <v>86</v>
      </c>
      <c r="C49" s="46"/>
      <c r="D49" s="262" t="s">
        <v>7</v>
      </c>
      <c r="E49" s="143"/>
      <c r="F49" s="285">
        <v>6.1700000000000001E-3</v>
      </c>
      <c r="G49" s="318">
        <f>G48</f>
        <v>311.28000000000003</v>
      </c>
      <c r="H49" s="265">
        <f>G49*F49</f>
        <v>1.9205976000000002</v>
      </c>
      <c r="I49" s="46"/>
      <c r="J49" s="287">
        <v>6.7999999999999996E-3</v>
      </c>
      <c r="K49" s="318">
        <f>K48</f>
        <v>311.28000000000003</v>
      </c>
      <c r="L49" s="265">
        <f>K49*J49</f>
        <v>2.1167039999999999</v>
      </c>
      <c r="M49" s="46"/>
      <c r="N49" s="268">
        <f t="shared" si="2"/>
        <v>0.19610639999999968</v>
      </c>
      <c r="O49" s="269">
        <f>IF(OR(H49=0,L49=0),"",(N49/H49))</f>
        <v>0.10210696920583451</v>
      </c>
      <c r="P49" s="252"/>
      <c r="Q49" s="287">
        <v>6.79E-3</v>
      </c>
      <c r="R49" s="319">
        <f>+R48</f>
        <v>308.85000000000002</v>
      </c>
      <c r="S49" s="271">
        <f>R49*Q49</f>
        <v>2.0970915000000003</v>
      </c>
      <c r="T49" s="46"/>
      <c r="U49" s="268">
        <f>S49-L49</f>
        <v>-1.9612499999999589E-2</v>
      </c>
      <c r="V49" s="269">
        <f>IF(OR(L49=0,S49=0),"",(U49/L49))</f>
        <v>-9.2655846070114622E-3</v>
      </c>
      <c r="W49" s="256"/>
      <c r="X49" s="287">
        <f>+$Q$49</f>
        <v>6.79E-3</v>
      </c>
      <c r="Y49" s="319">
        <f>+Y48</f>
        <v>308.85000000000002</v>
      </c>
      <c r="Z49" s="271">
        <f>Y49*X49</f>
        <v>2.0970915000000003</v>
      </c>
      <c r="AA49" s="46"/>
      <c r="AB49" s="268">
        <f>Z49-S49</f>
        <v>0</v>
      </c>
      <c r="AC49" s="269">
        <f>IF(OR(S49=0,Z49=0),"",(AB49/S49))</f>
        <v>0</v>
      </c>
      <c r="AD49" s="256"/>
      <c r="AE49" s="287">
        <f>+$Q$49</f>
        <v>6.79E-3</v>
      </c>
      <c r="AF49" s="319">
        <f>+AF48</f>
        <v>308.85000000000002</v>
      </c>
      <c r="AG49" s="271">
        <f>AF49*AE49</f>
        <v>2.0970915000000003</v>
      </c>
      <c r="AH49" s="46"/>
      <c r="AI49" s="268">
        <f>AG49-Z49</f>
        <v>0</v>
      </c>
      <c r="AJ49" s="269">
        <f>IF(OR(Z49=0,AG49=0),"",(AI49/Z49))</f>
        <v>0</v>
      </c>
      <c r="AK49" s="256"/>
      <c r="AL49" s="287">
        <f>+$Q$49</f>
        <v>6.79E-3</v>
      </c>
      <c r="AM49" s="319">
        <f>+AM48</f>
        <v>308.85000000000002</v>
      </c>
      <c r="AN49" s="271">
        <f>AM49*AL49</f>
        <v>2.0970915000000003</v>
      </c>
      <c r="AO49" s="46"/>
      <c r="AP49" s="268">
        <f>AN49-AG49</f>
        <v>0</v>
      </c>
      <c r="AQ49" s="269">
        <f>IF(OR(AG49=0,AN49=0),"",(AP49/AG49))</f>
        <v>0</v>
      </c>
      <c r="AR49" s="252"/>
      <c r="AS49" s="287">
        <f>+$Q$49</f>
        <v>6.79E-3</v>
      </c>
      <c r="AT49" s="319">
        <f>+AT48</f>
        <v>308.85000000000002</v>
      </c>
      <c r="AU49" s="271">
        <f>AT49*AS49</f>
        <v>2.0970915000000003</v>
      </c>
      <c r="AV49" s="46"/>
      <c r="AW49" s="268">
        <f>AU49-AN49</f>
        <v>0</v>
      </c>
      <c r="AX49" s="269">
        <f>IF(OR(AN49=0,AU49=0),"",(AW49/AN49))</f>
        <v>0</v>
      </c>
    </row>
    <row r="50" spans="1:50" x14ac:dyDescent="0.25">
      <c r="A50" s="1"/>
      <c r="B50" s="49" t="s">
        <v>13</v>
      </c>
      <c r="C50" s="290"/>
      <c r="D50" s="290"/>
      <c r="E50" s="290"/>
      <c r="F50" s="312"/>
      <c r="G50" s="312"/>
      <c r="H50" s="313">
        <f>SUM(H47:H49)</f>
        <v>36.228060000000006</v>
      </c>
      <c r="I50" s="320"/>
      <c r="J50" s="321"/>
      <c r="K50" s="312"/>
      <c r="L50" s="313">
        <f>SUM(L47:L49)</f>
        <v>39.777723999999999</v>
      </c>
      <c r="M50" s="320"/>
      <c r="N50" s="298">
        <f t="shared" si="2"/>
        <v>3.5496639999999928</v>
      </c>
      <c r="O50" s="299">
        <f>IF(OR(H50=0,L50=0),"",(N50/H50))</f>
        <v>9.7981067713810571E-2</v>
      </c>
      <c r="P50" s="252"/>
      <c r="Q50" s="321"/>
      <c r="R50" s="322"/>
      <c r="S50" s="313">
        <f>SUM(S47:S49)</f>
        <v>38.650715500000004</v>
      </c>
      <c r="T50" s="320"/>
      <c r="U50" s="298">
        <f>S50-L50</f>
        <v>-1.1270084999999952</v>
      </c>
      <c r="V50" s="299">
        <f>IF(OR(L50=0,S50=0),"",(U50/L50))</f>
        <v>-2.8332654226269838E-2</v>
      </c>
      <c r="W50" s="256"/>
      <c r="X50" s="321"/>
      <c r="Y50" s="322"/>
      <c r="Z50" s="313">
        <f>SUM(Z47:Z49)</f>
        <v>39.740715500000007</v>
      </c>
      <c r="AA50" s="320"/>
      <c r="AB50" s="298">
        <f>Z50-S50</f>
        <v>1.0900000000000034</v>
      </c>
      <c r="AC50" s="299">
        <f>IF(OR(S50=0,Z50=0),"",(AB50/S50))</f>
        <v>2.8201289055050049E-2</v>
      </c>
      <c r="AD50" s="256"/>
      <c r="AE50" s="321"/>
      <c r="AF50" s="322"/>
      <c r="AG50" s="313">
        <f>SUM(AG47:AG49)</f>
        <v>40.590715500000009</v>
      </c>
      <c r="AH50" s="320"/>
      <c r="AI50" s="298">
        <f>AG50-Z50</f>
        <v>0.85000000000000142</v>
      </c>
      <c r="AJ50" s="299">
        <f>IF(OR(Z50=0,AG50=0),"",(AI50/Z50))</f>
        <v>2.1388643593998734E-2</v>
      </c>
      <c r="AK50" s="256"/>
      <c r="AL50" s="321"/>
      <c r="AM50" s="322"/>
      <c r="AN50" s="313">
        <f>SUM(AN47:AN49)</f>
        <v>41.530715500000007</v>
      </c>
      <c r="AO50" s="320"/>
      <c r="AP50" s="298">
        <f>AN50-AG50</f>
        <v>0.93999999999999773</v>
      </c>
      <c r="AQ50" s="299">
        <f>IF(OR(AG50=0,AN50=0),"",(AP50/AG50))</f>
        <v>2.3158005184707758E-2</v>
      </c>
      <c r="AR50" s="252"/>
      <c r="AS50" s="321"/>
      <c r="AT50" s="322"/>
      <c r="AU50" s="313">
        <f>SUM(AU47:AU49)</f>
        <v>42.980715500000002</v>
      </c>
      <c r="AV50" s="320"/>
      <c r="AW50" s="298">
        <f>AU50-AN50</f>
        <v>1.4499999999999957</v>
      </c>
      <c r="AX50" s="299">
        <f>IF(OR(AN50=0,AU50=0),"",(AW50/AN50))</f>
        <v>3.4913918109597597E-2</v>
      </c>
    </row>
    <row r="51" spans="1:50" x14ac:dyDescent="0.25">
      <c r="A51" s="1"/>
      <c r="B51" s="46" t="s">
        <v>87</v>
      </c>
      <c r="C51" s="46"/>
      <c r="D51" s="262" t="s">
        <v>7</v>
      </c>
      <c r="E51" s="143"/>
      <c r="F51" s="323">
        <f>+RESIDENTIAL!$F$56</f>
        <v>3.2000000000000002E-3</v>
      </c>
      <c r="G51" s="318">
        <f>+G48</f>
        <v>311.28000000000003</v>
      </c>
      <c r="H51" s="324">
        <f t="shared" ref="H51:H61" si="64">G51*F51</f>
        <v>0.99609600000000009</v>
      </c>
      <c r="I51" s="46"/>
      <c r="J51" s="323">
        <f>+RESIDENTIAL!$F$56</f>
        <v>3.2000000000000002E-3</v>
      </c>
      <c r="K51" s="318">
        <f>+K48</f>
        <v>311.28000000000003</v>
      </c>
      <c r="L51" s="324">
        <f t="shared" ref="L51:L53" si="65">K51*J51</f>
        <v>0.99609600000000009</v>
      </c>
      <c r="M51" s="46"/>
      <c r="N51" s="268">
        <f t="shared" si="2"/>
        <v>0</v>
      </c>
      <c r="O51" s="269">
        <f>IF(OR(H51=0,L51=0),"",(N51/H51))</f>
        <v>0</v>
      </c>
      <c r="P51" s="252"/>
      <c r="Q51" s="323">
        <f>+RESIDENTIAL!$F$56</f>
        <v>3.2000000000000002E-3</v>
      </c>
      <c r="R51" s="325">
        <f>+R48</f>
        <v>308.85000000000002</v>
      </c>
      <c r="S51" s="324">
        <f t="shared" ref="S51:S61" si="66">R51*Q51</f>
        <v>0.98832000000000009</v>
      </c>
      <c r="T51" s="46"/>
      <c r="U51" s="268">
        <f>S51-L51</f>
        <v>-7.7760000000000051E-3</v>
      </c>
      <c r="V51" s="269">
        <f>IF(OR(L51=0,S51=0),"",(U51/L51))</f>
        <v>-7.8064764841942989E-3</v>
      </c>
      <c r="W51" s="256"/>
      <c r="X51" s="323">
        <f>+RESIDENTIAL!$F$56</f>
        <v>3.2000000000000002E-3</v>
      </c>
      <c r="Y51" s="325">
        <f>+Y48</f>
        <v>308.85000000000002</v>
      </c>
      <c r="Z51" s="324">
        <f t="shared" ref="Z51:Z53" si="67">Y51*X51</f>
        <v>0.98832000000000009</v>
      </c>
      <c r="AA51" s="46"/>
      <c r="AB51" s="268">
        <f>Z51-S51</f>
        <v>0</v>
      </c>
      <c r="AC51" s="269">
        <f>IF(OR(S51=0,Z51=0),"",(AB51/S51))</f>
        <v>0</v>
      </c>
      <c r="AD51" s="256"/>
      <c r="AE51" s="323">
        <f>+RESIDENTIAL!$F$56</f>
        <v>3.2000000000000002E-3</v>
      </c>
      <c r="AF51" s="325">
        <f>+AF48</f>
        <v>308.85000000000002</v>
      </c>
      <c r="AG51" s="324">
        <f t="shared" ref="AG51:AG53" si="68">AF51*AE51</f>
        <v>0.98832000000000009</v>
      </c>
      <c r="AH51" s="46"/>
      <c r="AI51" s="268">
        <f>AG51-Z51</f>
        <v>0</v>
      </c>
      <c r="AJ51" s="269">
        <f>IF(OR(Z51=0,AG51=0),"",(AI51/Z51))</f>
        <v>0</v>
      </c>
      <c r="AK51" s="256"/>
      <c r="AL51" s="323">
        <f>+RESIDENTIAL!$F$56</f>
        <v>3.2000000000000002E-3</v>
      </c>
      <c r="AM51" s="325">
        <f>+AM48</f>
        <v>308.85000000000002</v>
      </c>
      <c r="AN51" s="324">
        <f t="shared" ref="AN51:AN53" si="69">AM51*AL51</f>
        <v>0.98832000000000009</v>
      </c>
      <c r="AO51" s="46"/>
      <c r="AP51" s="268">
        <f>AN51-AG51</f>
        <v>0</v>
      </c>
      <c r="AQ51" s="269">
        <f>IF(OR(AG51=0,AN51=0),"",(AP51/AG51))</f>
        <v>0</v>
      </c>
      <c r="AR51" s="252"/>
      <c r="AS51" s="323">
        <f>+RESIDENTIAL!$F$56</f>
        <v>3.2000000000000002E-3</v>
      </c>
      <c r="AT51" s="325">
        <f>+AT48</f>
        <v>308.85000000000002</v>
      </c>
      <c r="AU51" s="324">
        <f t="shared" ref="AU51:AU53" si="70">AT51*AS51</f>
        <v>0.98832000000000009</v>
      </c>
      <c r="AV51" s="46"/>
      <c r="AW51" s="268">
        <f>AU51-AN51</f>
        <v>0</v>
      </c>
      <c r="AX51" s="269">
        <f>IF(OR(AN51=0,AU51=0),"",(AW51/AN51))</f>
        <v>0</v>
      </c>
    </row>
    <row r="52" spans="1:50" x14ac:dyDescent="0.25">
      <c r="A52" s="1"/>
      <c r="B52" s="46" t="s">
        <v>88</v>
      </c>
      <c r="C52" s="46"/>
      <c r="D52" s="262" t="s">
        <v>7</v>
      </c>
      <c r="E52" s="143"/>
      <c r="F52" s="323">
        <f>+RESIDENTIAL!$F$57</f>
        <v>2.9999999999999997E-4</v>
      </c>
      <c r="G52" s="318">
        <f>+G48</f>
        <v>311.28000000000003</v>
      </c>
      <c r="H52" s="324">
        <f t="shared" si="64"/>
        <v>9.3383999999999995E-2</v>
      </c>
      <c r="I52" s="46"/>
      <c r="J52" s="323">
        <f>+RESIDENTIAL!$F$57</f>
        <v>2.9999999999999997E-4</v>
      </c>
      <c r="K52" s="318">
        <f>+K48</f>
        <v>311.28000000000003</v>
      </c>
      <c r="L52" s="324">
        <f t="shared" si="65"/>
        <v>9.3383999999999995E-2</v>
      </c>
      <c r="M52" s="46"/>
      <c r="N52" s="268">
        <f t="shared" si="2"/>
        <v>0</v>
      </c>
      <c r="O52" s="269">
        <f t="shared" ref="O52:O66" si="71">IF(OR(H52=0,L52=0),"",(N52/H52))</f>
        <v>0</v>
      </c>
      <c r="P52" s="252"/>
      <c r="Q52" s="323">
        <f>+RESIDENTIAL!$F$57</f>
        <v>2.9999999999999997E-4</v>
      </c>
      <c r="R52" s="325">
        <f>+R48</f>
        <v>308.85000000000002</v>
      </c>
      <c r="S52" s="324">
        <f t="shared" si="66"/>
        <v>9.2655000000000001E-2</v>
      </c>
      <c r="T52" s="46"/>
      <c r="U52" s="268">
        <f t="shared" ref="U52:U61" si="72">S52-L52</f>
        <v>-7.2899999999999354E-4</v>
      </c>
      <c r="V52" s="269">
        <f t="shared" ref="V52:V61" si="73">IF(OR(L52=0,S52=0),"",(U52/L52))</f>
        <v>-7.8064764841942261E-3</v>
      </c>
      <c r="W52" s="256"/>
      <c r="X52" s="323">
        <f>+RESIDENTIAL!$F$57</f>
        <v>2.9999999999999997E-4</v>
      </c>
      <c r="Y52" s="325">
        <f>+Y48</f>
        <v>308.85000000000002</v>
      </c>
      <c r="Z52" s="324">
        <f t="shared" si="67"/>
        <v>9.2655000000000001E-2</v>
      </c>
      <c r="AA52" s="46"/>
      <c r="AB52" s="268">
        <f t="shared" ref="AB52:AB61" si="74">Z52-S52</f>
        <v>0</v>
      </c>
      <c r="AC52" s="269">
        <f t="shared" ref="AC52:AC61" si="75">IF(OR(S52=0,Z52=0),"",(AB52/S52))</f>
        <v>0</v>
      </c>
      <c r="AD52" s="256"/>
      <c r="AE52" s="323">
        <f>+RESIDENTIAL!$F$57</f>
        <v>2.9999999999999997E-4</v>
      </c>
      <c r="AF52" s="325">
        <f>+AF48</f>
        <v>308.85000000000002</v>
      </c>
      <c r="AG52" s="324">
        <f t="shared" si="68"/>
        <v>9.2655000000000001E-2</v>
      </c>
      <c r="AH52" s="46"/>
      <c r="AI52" s="268">
        <f t="shared" ref="AI52:AI61" si="76">AG52-Z52</f>
        <v>0</v>
      </c>
      <c r="AJ52" s="269">
        <f t="shared" ref="AJ52:AJ61" si="77">IF(OR(Z52=0,AG52=0),"",(AI52/Z52))</f>
        <v>0</v>
      </c>
      <c r="AK52" s="256"/>
      <c r="AL52" s="323">
        <f>+RESIDENTIAL!$F$57</f>
        <v>2.9999999999999997E-4</v>
      </c>
      <c r="AM52" s="325">
        <f>+AM48</f>
        <v>308.85000000000002</v>
      </c>
      <c r="AN52" s="324">
        <f t="shared" si="69"/>
        <v>9.2655000000000001E-2</v>
      </c>
      <c r="AO52" s="46"/>
      <c r="AP52" s="268">
        <f t="shared" ref="AP52:AP61" si="78">AN52-AG52</f>
        <v>0</v>
      </c>
      <c r="AQ52" s="269">
        <f t="shared" ref="AQ52:AQ61" si="79">IF(OR(AG52=0,AN52=0),"",(AP52/AG52))</f>
        <v>0</v>
      </c>
      <c r="AR52" s="252"/>
      <c r="AS52" s="323">
        <f>+RESIDENTIAL!$F$57</f>
        <v>2.9999999999999997E-4</v>
      </c>
      <c r="AT52" s="325">
        <f>+AT48</f>
        <v>308.85000000000002</v>
      </c>
      <c r="AU52" s="324">
        <f t="shared" si="70"/>
        <v>9.2655000000000001E-2</v>
      </c>
      <c r="AV52" s="46"/>
      <c r="AW52" s="268">
        <f t="shared" ref="AW52:AW61" si="80">AU52-AN52</f>
        <v>0</v>
      </c>
      <c r="AX52" s="269">
        <f t="shared" ref="AX52:AX61" si="81">IF(OR(AN52=0,AU52=0),"",(AW52/AN52))</f>
        <v>0</v>
      </c>
    </row>
    <row r="53" spans="1:50" s="95" customFormat="1" x14ac:dyDescent="0.25">
      <c r="A53" s="1"/>
      <c r="B53" s="46" t="s">
        <v>89</v>
      </c>
      <c r="C53" s="46"/>
      <c r="D53" s="262" t="s">
        <v>7</v>
      </c>
      <c r="E53" s="143"/>
      <c r="F53" s="323">
        <f>+RESIDENTIAL!$F$58</f>
        <v>4.0000000000000002E-4</v>
      </c>
      <c r="G53" s="318">
        <f>+G48</f>
        <v>311.28000000000003</v>
      </c>
      <c r="H53" s="324">
        <f t="shared" si="64"/>
        <v>0.12451200000000001</v>
      </c>
      <c r="I53" s="46"/>
      <c r="J53" s="323">
        <f>+RESIDENTIAL!$F$58</f>
        <v>4.0000000000000002E-4</v>
      </c>
      <c r="K53" s="318">
        <f>+K48</f>
        <v>311.28000000000003</v>
      </c>
      <c r="L53" s="324">
        <f t="shared" si="65"/>
        <v>0.12451200000000001</v>
      </c>
      <c r="M53" s="46"/>
      <c r="N53" s="268">
        <f t="shared" ref="N53:N61" si="82">L53-H53</f>
        <v>0</v>
      </c>
      <c r="O53" s="269">
        <f t="shared" ref="O53:O61" si="83">IF(OR(H53=0,L53=0),"",(N53/H53))</f>
        <v>0</v>
      </c>
      <c r="P53" s="252"/>
      <c r="Q53" s="323">
        <f>+RESIDENTIAL!$F$58</f>
        <v>4.0000000000000002E-4</v>
      </c>
      <c r="R53" s="325">
        <f>+R48</f>
        <v>308.85000000000002</v>
      </c>
      <c r="S53" s="324">
        <f t="shared" si="66"/>
        <v>0.12354000000000001</v>
      </c>
      <c r="T53" s="46"/>
      <c r="U53" s="268">
        <f t="shared" si="72"/>
        <v>-9.7200000000000064E-4</v>
      </c>
      <c r="V53" s="269">
        <f t="shared" si="73"/>
        <v>-7.8064764841942989E-3</v>
      </c>
      <c r="W53" s="256"/>
      <c r="X53" s="323">
        <f>+RESIDENTIAL!$F$58</f>
        <v>4.0000000000000002E-4</v>
      </c>
      <c r="Y53" s="325">
        <f>+Y48</f>
        <v>308.85000000000002</v>
      </c>
      <c r="Z53" s="324">
        <f t="shared" si="67"/>
        <v>0.12354000000000001</v>
      </c>
      <c r="AA53" s="46"/>
      <c r="AB53" s="268">
        <f t="shared" si="74"/>
        <v>0</v>
      </c>
      <c r="AC53" s="269">
        <f t="shared" si="75"/>
        <v>0</v>
      </c>
      <c r="AD53" s="256"/>
      <c r="AE53" s="323">
        <f>+RESIDENTIAL!$F$58</f>
        <v>4.0000000000000002E-4</v>
      </c>
      <c r="AF53" s="325">
        <f>+AF48</f>
        <v>308.85000000000002</v>
      </c>
      <c r="AG53" s="324">
        <f t="shared" si="68"/>
        <v>0.12354000000000001</v>
      </c>
      <c r="AH53" s="46"/>
      <c r="AI53" s="268">
        <f t="shared" si="76"/>
        <v>0</v>
      </c>
      <c r="AJ53" s="269">
        <f t="shared" si="77"/>
        <v>0</v>
      </c>
      <c r="AK53" s="256"/>
      <c r="AL53" s="323">
        <f>+RESIDENTIAL!$F$58</f>
        <v>4.0000000000000002E-4</v>
      </c>
      <c r="AM53" s="325">
        <f>+AM48</f>
        <v>308.85000000000002</v>
      </c>
      <c r="AN53" s="324">
        <f t="shared" si="69"/>
        <v>0.12354000000000001</v>
      </c>
      <c r="AO53" s="46"/>
      <c r="AP53" s="268">
        <f t="shared" si="78"/>
        <v>0</v>
      </c>
      <c r="AQ53" s="269">
        <f t="shared" si="79"/>
        <v>0</v>
      </c>
      <c r="AR53" s="252"/>
      <c r="AS53" s="323">
        <f>+RESIDENTIAL!$F$58</f>
        <v>4.0000000000000002E-4</v>
      </c>
      <c r="AT53" s="325">
        <f>+AT48</f>
        <v>308.85000000000002</v>
      </c>
      <c r="AU53" s="324">
        <f t="shared" si="70"/>
        <v>0.12354000000000001</v>
      </c>
      <c r="AV53" s="46"/>
      <c r="AW53" s="268">
        <f t="shared" si="80"/>
        <v>0</v>
      </c>
      <c r="AX53" s="269">
        <f t="shared" si="81"/>
        <v>0</v>
      </c>
    </row>
    <row r="54" spans="1:50" x14ac:dyDescent="0.25">
      <c r="A54" s="1"/>
      <c r="B54" s="46" t="s">
        <v>90</v>
      </c>
      <c r="C54" s="46"/>
      <c r="D54" s="262" t="s">
        <v>41</v>
      </c>
      <c r="E54" s="143"/>
      <c r="F54" s="326">
        <f>+RESIDENTIAL!$F$59</f>
        <v>0.25</v>
      </c>
      <c r="G54" s="264">
        <v>1</v>
      </c>
      <c r="H54" s="324">
        <f t="shared" si="64"/>
        <v>0.25</v>
      </c>
      <c r="I54" s="46"/>
      <c r="J54" s="326">
        <f>+RESIDENTIAL!$F$59</f>
        <v>0.25</v>
      </c>
      <c r="K54" s="267">
        <v>1</v>
      </c>
      <c r="L54" s="324">
        <f t="shared" ref="L54:L61" si="84">K54*J54</f>
        <v>0.25</v>
      </c>
      <c r="M54" s="46"/>
      <c r="N54" s="268">
        <f t="shared" si="82"/>
        <v>0</v>
      </c>
      <c r="O54" s="269">
        <f t="shared" si="83"/>
        <v>0</v>
      </c>
      <c r="P54" s="252"/>
      <c r="Q54" s="326">
        <f>+RESIDENTIAL!$F$59</f>
        <v>0.25</v>
      </c>
      <c r="R54" s="267">
        <v>1</v>
      </c>
      <c r="S54" s="324">
        <f t="shared" si="66"/>
        <v>0.25</v>
      </c>
      <c r="T54" s="46"/>
      <c r="U54" s="268">
        <f t="shared" si="72"/>
        <v>0</v>
      </c>
      <c r="V54" s="269">
        <f t="shared" si="73"/>
        <v>0</v>
      </c>
      <c r="W54" s="256"/>
      <c r="X54" s="326">
        <f>+RESIDENTIAL!$F$59</f>
        <v>0.25</v>
      </c>
      <c r="Y54" s="267">
        <v>1</v>
      </c>
      <c r="Z54" s="324">
        <f t="shared" ref="Z54:Z61" si="85">Y54*X54</f>
        <v>0.25</v>
      </c>
      <c r="AA54" s="46"/>
      <c r="AB54" s="268">
        <f t="shared" si="74"/>
        <v>0</v>
      </c>
      <c r="AC54" s="269">
        <f t="shared" si="75"/>
        <v>0</v>
      </c>
      <c r="AD54" s="256"/>
      <c r="AE54" s="326">
        <f>+RESIDENTIAL!$F$59</f>
        <v>0.25</v>
      </c>
      <c r="AF54" s="267">
        <v>1</v>
      </c>
      <c r="AG54" s="324">
        <f t="shared" ref="AG54:AG61" si="86">AF54*AE54</f>
        <v>0.25</v>
      </c>
      <c r="AH54" s="46"/>
      <c r="AI54" s="268">
        <f t="shared" si="76"/>
        <v>0</v>
      </c>
      <c r="AJ54" s="269">
        <f t="shared" si="77"/>
        <v>0</v>
      </c>
      <c r="AK54" s="256"/>
      <c r="AL54" s="326">
        <f>+RESIDENTIAL!$F$59</f>
        <v>0.25</v>
      </c>
      <c r="AM54" s="267">
        <v>1</v>
      </c>
      <c r="AN54" s="324">
        <f t="shared" ref="AN54:AN61" si="87">AM54*AL54</f>
        <v>0.25</v>
      </c>
      <c r="AO54" s="46"/>
      <c r="AP54" s="268">
        <f t="shared" si="78"/>
        <v>0</v>
      </c>
      <c r="AQ54" s="269">
        <f t="shared" si="79"/>
        <v>0</v>
      </c>
      <c r="AR54" s="252"/>
      <c r="AS54" s="326">
        <f>+RESIDENTIAL!$F$59</f>
        <v>0.25</v>
      </c>
      <c r="AT54" s="267">
        <v>1</v>
      </c>
      <c r="AU54" s="324">
        <f t="shared" ref="AU54:AU61" si="88">AT54*AS54</f>
        <v>0.25</v>
      </c>
      <c r="AV54" s="46"/>
      <c r="AW54" s="268">
        <f t="shared" si="80"/>
        <v>0</v>
      </c>
      <c r="AX54" s="269">
        <f t="shared" si="81"/>
        <v>0</v>
      </c>
    </row>
    <row r="55" spans="1:50" x14ac:dyDescent="0.25">
      <c r="A55" s="1"/>
      <c r="B55" s="144" t="s">
        <v>9</v>
      </c>
      <c r="C55" s="46"/>
      <c r="D55" s="262" t="s">
        <v>7</v>
      </c>
      <c r="E55" s="143"/>
      <c r="F55" s="323">
        <f>+RESIDENTIAL!$F$60</f>
        <v>6.5000000000000002E-2</v>
      </c>
      <c r="G55" s="327">
        <f>0.65*$F18</f>
        <v>195</v>
      </c>
      <c r="H55" s="324">
        <f t="shared" si="64"/>
        <v>12.675000000000001</v>
      </c>
      <c r="I55" s="46"/>
      <c r="J55" s="323">
        <f>+RESIDENTIAL!$F$60</f>
        <v>6.5000000000000002E-2</v>
      </c>
      <c r="K55" s="327">
        <f>$G55</f>
        <v>195</v>
      </c>
      <c r="L55" s="324">
        <f t="shared" si="84"/>
        <v>12.675000000000001</v>
      </c>
      <c r="M55" s="46"/>
      <c r="N55" s="268">
        <f t="shared" si="82"/>
        <v>0</v>
      </c>
      <c r="O55" s="269">
        <f t="shared" si="83"/>
        <v>0</v>
      </c>
      <c r="P55" s="252"/>
      <c r="Q55" s="323">
        <f>+RESIDENTIAL!$F$60</f>
        <v>6.5000000000000002E-2</v>
      </c>
      <c r="R55" s="327">
        <f t="shared" ref="R55:R61" si="89">$G55</f>
        <v>195</v>
      </c>
      <c r="S55" s="324">
        <f t="shared" si="66"/>
        <v>12.675000000000001</v>
      </c>
      <c r="T55" s="46"/>
      <c r="U55" s="268">
        <f t="shared" si="72"/>
        <v>0</v>
      </c>
      <c r="V55" s="269">
        <f t="shared" si="73"/>
        <v>0</v>
      </c>
      <c r="W55" s="256"/>
      <c r="X55" s="323">
        <f>+RESIDENTIAL!$F$60</f>
        <v>6.5000000000000002E-2</v>
      </c>
      <c r="Y55" s="327">
        <f t="shared" ref="Y55:Y61" si="90">$G55</f>
        <v>195</v>
      </c>
      <c r="Z55" s="324">
        <f t="shared" si="85"/>
        <v>12.675000000000001</v>
      </c>
      <c r="AA55" s="46"/>
      <c r="AB55" s="268">
        <f t="shared" si="74"/>
        <v>0</v>
      </c>
      <c r="AC55" s="269">
        <f t="shared" si="75"/>
        <v>0</v>
      </c>
      <c r="AD55" s="256"/>
      <c r="AE55" s="323">
        <f>+RESIDENTIAL!$F$60</f>
        <v>6.5000000000000002E-2</v>
      </c>
      <c r="AF55" s="327">
        <f t="shared" ref="AF55:AF61" si="91">$G55</f>
        <v>195</v>
      </c>
      <c r="AG55" s="324">
        <f t="shared" si="86"/>
        <v>12.675000000000001</v>
      </c>
      <c r="AH55" s="46"/>
      <c r="AI55" s="268">
        <f t="shared" si="76"/>
        <v>0</v>
      </c>
      <c r="AJ55" s="269">
        <f t="shared" si="77"/>
        <v>0</v>
      </c>
      <c r="AK55" s="256"/>
      <c r="AL55" s="323">
        <f>+RESIDENTIAL!$F$60</f>
        <v>6.5000000000000002E-2</v>
      </c>
      <c r="AM55" s="327">
        <f t="shared" ref="AM55:AM61" si="92">$G55</f>
        <v>195</v>
      </c>
      <c r="AN55" s="324">
        <f t="shared" si="87"/>
        <v>12.675000000000001</v>
      </c>
      <c r="AO55" s="46"/>
      <c r="AP55" s="268">
        <f t="shared" si="78"/>
        <v>0</v>
      </c>
      <c r="AQ55" s="269">
        <f t="shared" si="79"/>
        <v>0</v>
      </c>
      <c r="AR55" s="252"/>
      <c r="AS55" s="323">
        <f>+RESIDENTIAL!$F$60</f>
        <v>6.5000000000000002E-2</v>
      </c>
      <c r="AT55" s="327">
        <f t="shared" ref="AT55:AT61" si="93">$G55</f>
        <v>195</v>
      </c>
      <c r="AU55" s="324">
        <f t="shared" si="88"/>
        <v>12.675000000000001</v>
      </c>
      <c r="AV55" s="46"/>
      <c r="AW55" s="268">
        <f t="shared" si="80"/>
        <v>0</v>
      </c>
      <c r="AX55" s="269">
        <f t="shared" si="81"/>
        <v>0</v>
      </c>
    </row>
    <row r="56" spans="1:50" x14ac:dyDescent="0.25">
      <c r="A56" s="1"/>
      <c r="B56" s="144" t="s">
        <v>8</v>
      </c>
      <c r="C56" s="46"/>
      <c r="D56" s="262" t="s">
        <v>7</v>
      </c>
      <c r="E56" s="143"/>
      <c r="F56" s="323">
        <f>+RESIDENTIAL!$F$61</f>
        <v>9.4E-2</v>
      </c>
      <c r="G56" s="327">
        <f>0.17*$F18</f>
        <v>51.000000000000007</v>
      </c>
      <c r="H56" s="324">
        <f t="shared" si="64"/>
        <v>4.7940000000000005</v>
      </c>
      <c r="I56" s="46"/>
      <c r="J56" s="323">
        <f>+RESIDENTIAL!$F$61</f>
        <v>9.4E-2</v>
      </c>
      <c r="K56" s="327">
        <f>$G56</f>
        <v>51.000000000000007</v>
      </c>
      <c r="L56" s="324">
        <f t="shared" si="84"/>
        <v>4.7940000000000005</v>
      </c>
      <c r="M56" s="46"/>
      <c r="N56" s="268">
        <f t="shared" si="82"/>
        <v>0</v>
      </c>
      <c r="O56" s="269">
        <f t="shared" si="83"/>
        <v>0</v>
      </c>
      <c r="P56" s="252"/>
      <c r="Q56" s="323">
        <f>+RESIDENTIAL!$F$61</f>
        <v>9.4E-2</v>
      </c>
      <c r="R56" s="327">
        <f t="shared" si="89"/>
        <v>51.000000000000007</v>
      </c>
      <c r="S56" s="324">
        <f t="shared" si="66"/>
        <v>4.7940000000000005</v>
      </c>
      <c r="T56" s="46"/>
      <c r="U56" s="268">
        <f t="shared" si="72"/>
        <v>0</v>
      </c>
      <c r="V56" s="269">
        <f t="shared" si="73"/>
        <v>0</v>
      </c>
      <c r="W56" s="256"/>
      <c r="X56" s="323">
        <f>+RESIDENTIAL!$F$61</f>
        <v>9.4E-2</v>
      </c>
      <c r="Y56" s="327">
        <f t="shared" si="90"/>
        <v>51.000000000000007</v>
      </c>
      <c r="Z56" s="324">
        <f t="shared" si="85"/>
        <v>4.7940000000000005</v>
      </c>
      <c r="AA56" s="46"/>
      <c r="AB56" s="268">
        <f t="shared" si="74"/>
        <v>0</v>
      </c>
      <c r="AC56" s="269">
        <f t="shared" si="75"/>
        <v>0</v>
      </c>
      <c r="AD56" s="256"/>
      <c r="AE56" s="323">
        <f>+RESIDENTIAL!$F$61</f>
        <v>9.4E-2</v>
      </c>
      <c r="AF56" s="327">
        <f t="shared" si="91"/>
        <v>51.000000000000007</v>
      </c>
      <c r="AG56" s="324">
        <f t="shared" si="86"/>
        <v>4.7940000000000005</v>
      </c>
      <c r="AH56" s="46"/>
      <c r="AI56" s="268">
        <f t="shared" si="76"/>
        <v>0</v>
      </c>
      <c r="AJ56" s="269">
        <f t="shared" si="77"/>
        <v>0</v>
      </c>
      <c r="AK56" s="256"/>
      <c r="AL56" s="323">
        <f>+RESIDENTIAL!$F$61</f>
        <v>9.4E-2</v>
      </c>
      <c r="AM56" s="327">
        <f t="shared" si="92"/>
        <v>51.000000000000007</v>
      </c>
      <c r="AN56" s="324">
        <f t="shared" si="87"/>
        <v>4.7940000000000005</v>
      </c>
      <c r="AO56" s="46"/>
      <c r="AP56" s="268">
        <f t="shared" si="78"/>
        <v>0</v>
      </c>
      <c r="AQ56" s="269">
        <f t="shared" si="79"/>
        <v>0</v>
      </c>
      <c r="AR56" s="252"/>
      <c r="AS56" s="323">
        <f>+RESIDENTIAL!$F$61</f>
        <v>9.4E-2</v>
      </c>
      <c r="AT56" s="327">
        <f t="shared" si="93"/>
        <v>51.000000000000007</v>
      </c>
      <c r="AU56" s="324">
        <f t="shared" si="88"/>
        <v>4.7940000000000005</v>
      </c>
      <c r="AV56" s="46"/>
      <c r="AW56" s="268">
        <f t="shared" si="80"/>
        <v>0</v>
      </c>
      <c r="AX56" s="269">
        <f t="shared" si="81"/>
        <v>0</v>
      </c>
    </row>
    <row r="57" spans="1:50" x14ac:dyDescent="0.25">
      <c r="A57" s="1"/>
      <c r="B57" s="144" t="s">
        <v>6</v>
      </c>
      <c r="C57" s="46"/>
      <c r="D57" s="262" t="s">
        <v>7</v>
      </c>
      <c r="E57" s="143"/>
      <c r="F57" s="323">
        <f>+RESIDENTIAL!$F$62</f>
        <v>0.13200000000000001</v>
      </c>
      <c r="G57" s="327">
        <f>0.18*$F18</f>
        <v>54</v>
      </c>
      <c r="H57" s="324">
        <f t="shared" si="64"/>
        <v>7.1280000000000001</v>
      </c>
      <c r="I57" s="46"/>
      <c r="J57" s="323">
        <f>+RESIDENTIAL!$F$62</f>
        <v>0.13200000000000001</v>
      </c>
      <c r="K57" s="327">
        <f>$G57</f>
        <v>54</v>
      </c>
      <c r="L57" s="324">
        <f t="shared" si="84"/>
        <v>7.1280000000000001</v>
      </c>
      <c r="M57" s="46"/>
      <c r="N57" s="268">
        <f t="shared" si="82"/>
        <v>0</v>
      </c>
      <c r="O57" s="269">
        <f t="shared" si="83"/>
        <v>0</v>
      </c>
      <c r="P57" s="252"/>
      <c r="Q57" s="323">
        <f>+RESIDENTIAL!$F$62</f>
        <v>0.13200000000000001</v>
      </c>
      <c r="R57" s="327">
        <f t="shared" si="89"/>
        <v>54</v>
      </c>
      <c r="S57" s="324">
        <f t="shared" si="66"/>
        <v>7.1280000000000001</v>
      </c>
      <c r="T57" s="46"/>
      <c r="U57" s="268">
        <f t="shared" si="72"/>
        <v>0</v>
      </c>
      <c r="V57" s="269">
        <f t="shared" si="73"/>
        <v>0</v>
      </c>
      <c r="W57" s="256"/>
      <c r="X57" s="323">
        <f>+RESIDENTIAL!$F$62</f>
        <v>0.13200000000000001</v>
      </c>
      <c r="Y57" s="327">
        <f t="shared" si="90"/>
        <v>54</v>
      </c>
      <c r="Z57" s="324">
        <f t="shared" si="85"/>
        <v>7.1280000000000001</v>
      </c>
      <c r="AA57" s="46"/>
      <c r="AB57" s="268">
        <f t="shared" si="74"/>
        <v>0</v>
      </c>
      <c r="AC57" s="269">
        <f t="shared" si="75"/>
        <v>0</v>
      </c>
      <c r="AD57" s="256"/>
      <c r="AE57" s="323">
        <f>+RESIDENTIAL!$F$62</f>
        <v>0.13200000000000001</v>
      </c>
      <c r="AF57" s="327">
        <f t="shared" si="91"/>
        <v>54</v>
      </c>
      <c r="AG57" s="324">
        <f t="shared" si="86"/>
        <v>7.1280000000000001</v>
      </c>
      <c r="AH57" s="46"/>
      <c r="AI57" s="268">
        <f t="shared" si="76"/>
        <v>0</v>
      </c>
      <c r="AJ57" s="269">
        <f t="shared" si="77"/>
        <v>0</v>
      </c>
      <c r="AK57" s="256"/>
      <c r="AL57" s="323">
        <f>+RESIDENTIAL!$F$62</f>
        <v>0.13200000000000001</v>
      </c>
      <c r="AM57" s="327">
        <f t="shared" si="92"/>
        <v>54</v>
      </c>
      <c r="AN57" s="324">
        <f t="shared" si="87"/>
        <v>7.1280000000000001</v>
      </c>
      <c r="AO57" s="46"/>
      <c r="AP57" s="268">
        <f t="shared" si="78"/>
        <v>0</v>
      </c>
      <c r="AQ57" s="269">
        <f t="shared" si="79"/>
        <v>0</v>
      </c>
      <c r="AR57" s="252"/>
      <c r="AS57" s="323">
        <f>+RESIDENTIAL!$F$62</f>
        <v>0.13200000000000001</v>
      </c>
      <c r="AT57" s="327">
        <f t="shared" si="93"/>
        <v>54</v>
      </c>
      <c r="AU57" s="324">
        <f t="shared" si="88"/>
        <v>7.1280000000000001</v>
      </c>
      <c r="AV57" s="46"/>
      <c r="AW57" s="268">
        <f t="shared" si="80"/>
        <v>0</v>
      </c>
      <c r="AX57" s="269">
        <f t="shared" si="81"/>
        <v>0</v>
      </c>
    </row>
    <row r="58" spans="1:50" x14ac:dyDescent="0.25">
      <c r="A58" s="6"/>
      <c r="B58" s="146" t="s">
        <v>5</v>
      </c>
      <c r="C58" s="328"/>
      <c r="D58" s="262" t="s">
        <v>7</v>
      </c>
      <c r="E58" s="329"/>
      <c r="F58" s="323">
        <f>+RESIDENTIAL!$F$63</f>
        <v>7.6999999999999999E-2</v>
      </c>
      <c r="G58" s="330">
        <f>IF(AND($T$1=1, $F18&gt;=600), 600, IF(AND($T$1=1, AND($F18&lt;600, $F18&gt;=0)), $F18, IF(AND($T$1=2, $F18&gt;=1000), 1000, IF(AND($T$1=2, AND($F18&lt;1000, $F18&gt;=0)), $F18))))</f>
        <v>300</v>
      </c>
      <c r="H58" s="324">
        <f t="shared" si="64"/>
        <v>23.1</v>
      </c>
      <c r="I58" s="328"/>
      <c r="J58" s="323">
        <f>+RESIDENTIAL!$F$63</f>
        <v>7.6999999999999999E-2</v>
      </c>
      <c r="K58" s="330">
        <f>$G58</f>
        <v>300</v>
      </c>
      <c r="L58" s="324">
        <f t="shared" si="84"/>
        <v>23.1</v>
      </c>
      <c r="M58" s="328"/>
      <c r="N58" s="268">
        <f t="shared" si="82"/>
        <v>0</v>
      </c>
      <c r="O58" s="269">
        <f t="shared" si="83"/>
        <v>0</v>
      </c>
      <c r="P58" s="252"/>
      <c r="Q58" s="323">
        <f>+RESIDENTIAL!$F$63</f>
        <v>7.6999999999999999E-2</v>
      </c>
      <c r="R58" s="330">
        <f t="shared" si="89"/>
        <v>300</v>
      </c>
      <c r="S58" s="324">
        <f t="shared" si="66"/>
        <v>23.1</v>
      </c>
      <c r="T58" s="328"/>
      <c r="U58" s="268">
        <f t="shared" si="72"/>
        <v>0</v>
      </c>
      <c r="V58" s="269">
        <f t="shared" si="73"/>
        <v>0</v>
      </c>
      <c r="W58" s="256"/>
      <c r="X58" s="323">
        <f>+RESIDENTIAL!$F$63</f>
        <v>7.6999999999999999E-2</v>
      </c>
      <c r="Y58" s="330">
        <f t="shared" si="90"/>
        <v>300</v>
      </c>
      <c r="Z58" s="324">
        <f t="shared" si="85"/>
        <v>23.1</v>
      </c>
      <c r="AA58" s="328"/>
      <c r="AB58" s="268">
        <f t="shared" si="74"/>
        <v>0</v>
      </c>
      <c r="AC58" s="269">
        <f t="shared" si="75"/>
        <v>0</v>
      </c>
      <c r="AD58" s="256"/>
      <c r="AE58" s="323">
        <f>+RESIDENTIAL!$F$63</f>
        <v>7.6999999999999999E-2</v>
      </c>
      <c r="AF58" s="330">
        <f t="shared" si="91"/>
        <v>300</v>
      </c>
      <c r="AG58" s="324">
        <f t="shared" si="86"/>
        <v>23.1</v>
      </c>
      <c r="AH58" s="328"/>
      <c r="AI58" s="268">
        <f t="shared" si="76"/>
        <v>0</v>
      </c>
      <c r="AJ58" s="269">
        <f t="shared" si="77"/>
        <v>0</v>
      </c>
      <c r="AK58" s="256"/>
      <c r="AL58" s="323">
        <f>+RESIDENTIAL!$F$63</f>
        <v>7.6999999999999999E-2</v>
      </c>
      <c r="AM58" s="330">
        <f t="shared" si="92"/>
        <v>300</v>
      </c>
      <c r="AN58" s="324">
        <f t="shared" si="87"/>
        <v>23.1</v>
      </c>
      <c r="AO58" s="328"/>
      <c r="AP58" s="268">
        <f t="shared" si="78"/>
        <v>0</v>
      </c>
      <c r="AQ58" s="269">
        <f t="shared" si="79"/>
        <v>0</v>
      </c>
      <c r="AR58" s="252"/>
      <c r="AS58" s="323">
        <f>+RESIDENTIAL!$F$63</f>
        <v>7.6999999999999999E-2</v>
      </c>
      <c r="AT58" s="330">
        <f t="shared" si="93"/>
        <v>300</v>
      </c>
      <c r="AU58" s="324">
        <f t="shared" si="88"/>
        <v>23.1</v>
      </c>
      <c r="AV58" s="328"/>
      <c r="AW58" s="268">
        <f t="shared" si="80"/>
        <v>0</v>
      </c>
      <c r="AX58" s="269">
        <f t="shared" si="81"/>
        <v>0</v>
      </c>
    </row>
    <row r="59" spans="1:50" x14ac:dyDescent="0.25">
      <c r="A59" s="6"/>
      <c r="B59" s="146" t="s">
        <v>4</v>
      </c>
      <c r="C59" s="328"/>
      <c r="D59" s="262" t="s">
        <v>7</v>
      </c>
      <c r="E59" s="329"/>
      <c r="F59" s="323">
        <f>+RESIDENTIAL!$F$64</f>
        <v>8.8999999999999996E-2</v>
      </c>
      <c r="G59" s="330">
        <f>IF(AND($T$1=1, F18&gt;=600), F18-600, IF(AND($T$1=1, AND(F18&lt;600, F18&gt;=0)), 0, IF(AND($T$1=2, F18&gt;=1000), F18-1000, IF(AND($T$1=2, AND(F18&lt;1000, F18&gt;=0)), 0))))</f>
        <v>0</v>
      </c>
      <c r="H59" s="324">
        <f t="shared" si="64"/>
        <v>0</v>
      </c>
      <c r="I59" s="328"/>
      <c r="J59" s="323">
        <f>+RESIDENTIAL!$F$64</f>
        <v>8.8999999999999996E-2</v>
      </c>
      <c r="K59" s="330">
        <f>$G59</f>
        <v>0</v>
      </c>
      <c r="L59" s="324">
        <f t="shared" si="84"/>
        <v>0</v>
      </c>
      <c r="M59" s="328"/>
      <c r="N59" s="268">
        <f t="shared" si="82"/>
        <v>0</v>
      </c>
      <c r="O59" s="269" t="str">
        <f t="shared" si="83"/>
        <v/>
      </c>
      <c r="P59" s="252"/>
      <c r="Q59" s="323">
        <f>+RESIDENTIAL!$F$64</f>
        <v>8.8999999999999996E-2</v>
      </c>
      <c r="R59" s="330">
        <f t="shared" si="89"/>
        <v>0</v>
      </c>
      <c r="S59" s="324">
        <f t="shared" si="66"/>
        <v>0</v>
      </c>
      <c r="T59" s="328"/>
      <c r="U59" s="268">
        <f t="shared" si="72"/>
        <v>0</v>
      </c>
      <c r="V59" s="269" t="str">
        <f t="shared" si="73"/>
        <v/>
      </c>
      <c r="W59" s="256"/>
      <c r="X59" s="323">
        <f>+RESIDENTIAL!$F$64</f>
        <v>8.8999999999999996E-2</v>
      </c>
      <c r="Y59" s="330">
        <f t="shared" si="90"/>
        <v>0</v>
      </c>
      <c r="Z59" s="324">
        <f t="shared" si="85"/>
        <v>0</v>
      </c>
      <c r="AA59" s="328"/>
      <c r="AB59" s="268">
        <f t="shared" si="74"/>
        <v>0</v>
      </c>
      <c r="AC59" s="269" t="str">
        <f t="shared" si="75"/>
        <v/>
      </c>
      <c r="AD59" s="256"/>
      <c r="AE59" s="323">
        <f>+RESIDENTIAL!$F$64</f>
        <v>8.8999999999999996E-2</v>
      </c>
      <c r="AF59" s="330">
        <f t="shared" si="91"/>
        <v>0</v>
      </c>
      <c r="AG59" s="324">
        <f t="shared" si="86"/>
        <v>0</v>
      </c>
      <c r="AH59" s="328"/>
      <c r="AI59" s="268">
        <f t="shared" si="76"/>
        <v>0</v>
      </c>
      <c r="AJ59" s="269" t="str">
        <f t="shared" si="77"/>
        <v/>
      </c>
      <c r="AK59" s="256"/>
      <c r="AL59" s="323">
        <f>+RESIDENTIAL!$F$64</f>
        <v>8.8999999999999996E-2</v>
      </c>
      <c r="AM59" s="330">
        <f t="shared" si="92"/>
        <v>0</v>
      </c>
      <c r="AN59" s="324">
        <f t="shared" si="87"/>
        <v>0</v>
      </c>
      <c r="AO59" s="328"/>
      <c r="AP59" s="268">
        <f t="shared" si="78"/>
        <v>0</v>
      </c>
      <c r="AQ59" s="269" t="str">
        <f t="shared" si="79"/>
        <v/>
      </c>
      <c r="AR59" s="252"/>
      <c r="AS59" s="323">
        <f>+RESIDENTIAL!$F$64</f>
        <v>8.8999999999999996E-2</v>
      </c>
      <c r="AT59" s="330">
        <f t="shared" si="93"/>
        <v>0</v>
      </c>
      <c r="AU59" s="324">
        <f t="shared" si="88"/>
        <v>0</v>
      </c>
      <c r="AV59" s="328"/>
      <c r="AW59" s="268">
        <f t="shared" si="80"/>
        <v>0</v>
      </c>
      <c r="AX59" s="269" t="str">
        <f t="shared" si="81"/>
        <v/>
      </c>
    </row>
    <row r="60" spans="1:50" s="95" customFormat="1" x14ac:dyDescent="0.25">
      <c r="A60" s="6"/>
      <c r="B60" s="147" t="s">
        <v>63</v>
      </c>
      <c r="C60" s="328"/>
      <c r="D60" s="262" t="s">
        <v>7</v>
      </c>
      <c r="E60" s="329"/>
      <c r="F60" s="323">
        <f>+RESIDENTIAL!$F$65</f>
        <v>0.1164</v>
      </c>
      <c r="G60" s="330"/>
      <c r="H60" s="324">
        <f t="shared" si="64"/>
        <v>0</v>
      </c>
      <c r="I60" s="328"/>
      <c r="J60" s="323">
        <f>+RESIDENTIAL!$F$65</f>
        <v>0.1164</v>
      </c>
      <c r="K60" s="330">
        <f t="shared" ref="K60:K61" si="94">$G60</f>
        <v>0</v>
      </c>
      <c r="L60" s="324">
        <f t="shared" si="84"/>
        <v>0</v>
      </c>
      <c r="M60" s="328"/>
      <c r="N60" s="268">
        <f t="shared" si="82"/>
        <v>0</v>
      </c>
      <c r="O60" s="269" t="str">
        <f t="shared" si="83"/>
        <v/>
      </c>
      <c r="P60" s="252"/>
      <c r="Q60" s="323">
        <f>+RESIDENTIAL!$F$65</f>
        <v>0.1164</v>
      </c>
      <c r="R60" s="330">
        <f t="shared" si="89"/>
        <v>0</v>
      </c>
      <c r="S60" s="324">
        <f t="shared" si="66"/>
        <v>0</v>
      </c>
      <c r="T60" s="328"/>
      <c r="U60" s="268">
        <f t="shared" si="72"/>
        <v>0</v>
      </c>
      <c r="V60" s="269" t="str">
        <f t="shared" si="73"/>
        <v/>
      </c>
      <c r="W60" s="256"/>
      <c r="X60" s="323">
        <f>+RESIDENTIAL!$F$65</f>
        <v>0.1164</v>
      </c>
      <c r="Y60" s="330">
        <f t="shared" si="90"/>
        <v>0</v>
      </c>
      <c r="Z60" s="324">
        <f t="shared" si="85"/>
        <v>0</v>
      </c>
      <c r="AA60" s="328"/>
      <c r="AB60" s="268">
        <f t="shared" si="74"/>
        <v>0</v>
      </c>
      <c r="AC60" s="269" t="str">
        <f t="shared" si="75"/>
        <v/>
      </c>
      <c r="AD60" s="256"/>
      <c r="AE60" s="323">
        <f>+RESIDENTIAL!$F$65</f>
        <v>0.1164</v>
      </c>
      <c r="AF60" s="330">
        <f t="shared" si="91"/>
        <v>0</v>
      </c>
      <c r="AG60" s="324">
        <f t="shared" si="86"/>
        <v>0</v>
      </c>
      <c r="AH60" s="328"/>
      <c r="AI60" s="268">
        <f t="shared" si="76"/>
        <v>0</v>
      </c>
      <c r="AJ60" s="269" t="str">
        <f t="shared" si="77"/>
        <v/>
      </c>
      <c r="AK60" s="256"/>
      <c r="AL60" s="323">
        <f>+RESIDENTIAL!$F$65</f>
        <v>0.1164</v>
      </c>
      <c r="AM60" s="330">
        <f t="shared" si="92"/>
        <v>0</v>
      </c>
      <c r="AN60" s="324">
        <f t="shared" si="87"/>
        <v>0</v>
      </c>
      <c r="AO60" s="328"/>
      <c r="AP60" s="268">
        <f t="shared" si="78"/>
        <v>0</v>
      </c>
      <c r="AQ60" s="269" t="str">
        <f t="shared" si="79"/>
        <v/>
      </c>
      <c r="AR60" s="252"/>
      <c r="AS60" s="323">
        <f>+RESIDENTIAL!$F$65</f>
        <v>0.1164</v>
      </c>
      <c r="AT60" s="330">
        <f t="shared" si="93"/>
        <v>0</v>
      </c>
      <c r="AU60" s="324">
        <f t="shared" si="88"/>
        <v>0</v>
      </c>
      <c r="AV60" s="328"/>
      <c r="AW60" s="268">
        <f t="shared" si="80"/>
        <v>0</v>
      </c>
      <c r="AX60" s="269" t="str">
        <f t="shared" si="81"/>
        <v/>
      </c>
    </row>
    <row r="61" spans="1:50" s="95" customFormat="1" ht="15.75" thickBot="1" x14ac:dyDescent="0.3">
      <c r="A61" s="6"/>
      <c r="B61" s="147" t="s">
        <v>64</v>
      </c>
      <c r="C61" s="328"/>
      <c r="D61" s="262" t="s">
        <v>7</v>
      </c>
      <c r="E61" s="329"/>
      <c r="F61" s="323">
        <f>+RESIDENTIAL!$F$66</f>
        <v>0.1164</v>
      </c>
      <c r="G61" s="330"/>
      <c r="H61" s="324">
        <f t="shared" si="64"/>
        <v>0</v>
      </c>
      <c r="I61" s="328"/>
      <c r="J61" s="323">
        <f>+RESIDENTIAL!$F$66</f>
        <v>0.1164</v>
      </c>
      <c r="K61" s="330">
        <f t="shared" si="94"/>
        <v>0</v>
      </c>
      <c r="L61" s="324">
        <f t="shared" si="84"/>
        <v>0</v>
      </c>
      <c r="M61" s="328"/>
      <c r="N61" s="268">
        <f t="shared" si="82"/>
        <v>0</v>
      </c>
      <c r="O61" s="269" t="str">
        <f t="shared" si="83"/>
        <v/>
      </c>
      <c r="P61" s="252"/>
      <c r="Q61" s="323">
        <f>+RESIDENTIAL!$F$66</f>
        <v>0.1164</v>
      </c>
      <c r="R61" s="330">
        <f t="shared" si="89"/>
        <v>0</v>
      </c>
      <c r="S61" s="324">
        <f t="shared" si="66"/>
        <v>0</v>
      </c>
      <c r="T61" s="328"/>
      <c r="U61" s="268">
        <f t="shared" si="72"/>
        <v>0</v>
      </c>
      <c r="V61" s="269" t="str">
        <f t="shared" si="73"/>
        <v/>
      </c>
      <c r="W61" s="256"/>
      <c r="X61" s="323">
        <f>+RESIDENTIAL!$F$66</f>
        <v>0.1164</v>
      </c>
      <c r="Y61" s="330">
        <f t="shared" si="90"/>
        <v>0</v>
      </c>
      <c r="Z61" s="324">
        <f t="shared" si="85"/>
        <v>0</v>
      </c>
      <c r="AA61" s="328"/>
      <c r="AB61" s="268">
        <f t="shared" si="74"/>
        <v>0</v>
      </c>
      <c r="AC61" s="269" t="str">
        <f t="shared" si="75"/>
        <v/>
      </c>
      <c r="AD61" s="256"/>
      <c r="AE61" s="323">
        <f>+RESIDENTIAL!$F$66</f>
        <v>0.1164</v>
      </c>
      <c r="AF61" s="330">
        <f t="shared" si="91"/>
        <v>0</v>
      </c>
      <c r="AG61" s="324">
        <f t="shared" si="86"/>
        <v>0</v>
      </c>
      <c r="AH61" s="328"/>
      <c r="AI61" s="268">
        <f t="shared" si="76"/>
        <v>0</v>
      </c>
      <c r="AJ61" s="269" t="str">
        <f t="shared" si="77"/>
        <v/>
      </c>
      <c r="AK61" s="256"/>
      <c r="AL61" s="323">
        <f>+RESIDENTIAL!$F$66</f>
        <v>0.1164</v>
      </c>
      <c r="AM61" s="330">
        <f t="shared" si="92"/>
        <v>0</v>
      </c>
      <c r="AN61" s="324">
        <f t="shared" si="87"/>
        <v>0</v>
      </c>
      <c r="AO61" s="328"/>
      <c r="AP61" s="268">
        <f t="shared" si="78"/>
        <v>0</v>
      </c>
      <c r="AQ61" s="269" t="str">
        <f t="shared" si="79"/>
        <v/>
      </c>
      <c r="AR61" s="252"/>
      <c r="AS61" s="323">
        <f>+RESIDENTIAL!$F$66</f>
        <v>0.1164</v>
      </c>
      <c r="AT61" s="330">
        <f t="shared" si="93"/>
        <v>0</v>
      </c>
      <c r="AU61" s="324">
        <f t="shared" si="88"/>
        <v>0</v>
      </c>
      <c r="AV61" s="328"/>
      <c r="AW61" s="268">
        <f t="shared" si="80"/>
        <v>0</v>
      </c>
      <c r="AX61" s="269" t="str">
        <f t="shared" si="81"/>
        <v/>
      </c>
    </row>
    <row r="62" spans="1:50" ht="15.75" thickBot="1" x14ac:dyDescent="0.3">
      <c r="A62" s="1"/>
      <c r="B62" s="331"/>
      <c r="C62" s="332"/>
      <c r="D62" s="333"/>
      <c r="E62" s="332"/>
      <c r="F62" s="334"/>
      <c r="G62" s="335"/>
      <c r="H62" s="336"/>
      <c r="I62" s="332"/>
      <c r="J62" s="334"/>
      <c r="K62" s="337"/>
      <c r="L62" s="336"/>
      <c r="M62" s="332"/>
      <c r="N62" s="338"/>
      <c r="O62" s="339"/>
      <c r="P62" s="252"/>
      <c r="Q62" s="334"/>
      <c r="R62" s="337"/>
      <c r="S62" s="336"/>
      <c r="T62" s="332"/>
      <c r="U62" s="338"/>
      <c r="V62" s="339"/>
      <c r="W62" s="256"/>
      <c r="X62" s="334"/>
      <c r="Y62" s="337"/>
      <c r="Z62" s="336"/>
      <c r="AA62" s="332"/>
      <c r="AB62" s="338"/>
      <c r="AC62" s="339"/>
      <c r="AD62" s="256"/>
      <c r="AE62" s="334"/>
      <c r="AF62" s="337"/>
      <c r="AG62" s="336"/>
      <c r="AH62" s="332"/>
      <c r="AI62" s="338"/>
      <c r="AJ62" s="339"/>
      <c r="AK62" s="256"/>
      <c r="AL62" s="334"/>
      <c r="AM62" s="337"/>
      <c r="AN62" s="336"/>
      <c r="AO62" s="332"/>
      <c r="AP62" s="338"/>
      <c r="AQ62" s="339"/>
      <c r="AR62" s="252"/>
      <c r="AS62" s="334"/>
      <c r="AT62" s="337"/>
      <c r="AU62" s="336"/>
      <c r="AV62" s="332"/>
      <c r="AW62" s="338"/>
      <c r="AX62" s="339"/>
    </row>
    <row r="63" spans="1:50" x14ac:dyDescent="0.25">
      <c r="A63" s="1"/>
      <c r="B63" s="340" t="s">
        <v>3</v>
      </c>
      <c r="C63" s="46"/>
      <c r="D63" s="46"/>
      <c r="E63" s="46"/>
      <c r="F63" s="341"/>
      <c r="G63" s="342"/>
      <c r="H63" s="343">
        <f>SUM(H51:H57,H50)</f>
        <v>62.289052000000005</v>
      </c>
      <c r="I63" s="344"/>
      <c r="J63" s="345"/>
      <c r="K63" s="345"/>
      <c r="L63" s="346">
        <f>SUM(L51:L57,L50)</f>
        <v>65.838716000000005</v>
      </c>
      <c r="M63" s="347"/>
      <c r="N63" s="348">
        <f>L63-H63</f>
        <v>3.5496639999999999</v>
      </c>
      <c r="O63" s="349">
        <f t="shared" si="71"/>
        <v>5.6986964579265061E-2</v>
      </c>
      <c r="P63" s="252"/>
      <c r="Q63" s="345"/>
      <c r="R63" s="345"/>
      <c r="S63" s="346">
        <f>SUM(S51:S57,S50)</f>
        <v>64.702230500000013</v>
      </c>
      <c r="T63" s="347"/>
      <c r="U63" s="350">
        <f>S63-L63</f>
        <v>-1.136485499999992</v>
      </c>
      <c r="V63" s="349">
        <f>IF(OR(L63=0,S63=0),"",(U63/L63))</f>
        <v>-1.7261659537831691E-2</v>
      </c>
      <c r="W63" s="256"/>
      <c r="X63" s="345"/>
      <c r="Y63" s="345"/>
      <c r="Z63" s="346">
        <f>SUM(Z51:Z57,Z50)</f>
        <v>65.792230500000016</v>
      </c>
      <c r="AA63" s="347"/>
      <c r="AB63" s="350">
        <f>Z63-S63</f>
        <v>1.0900000000000034</v>
      </c>
      <c r="AC63" s="349">
        <f>IF(OR(S63=0,Z63=0),"",(AB63/S63))</f>
        <v>1.6846405318283474E-2</v>
      </c>
      <c r="AD63" s="256"/>
      <c r="AE63" s="345"/>
      <c r="AF63" s="345"/>
      <c r="AG63" s="346">
        <f>SUM(AG51:AG57,AG50)</f>
        <v>66.642230500000011</v>
      </c>
      <c r="AH63" s="347"/>
      <c r="AI63" s="350">
        <f>AG63-Z63</f>
        <v>0.84999999999999432</v>
      </c>
      <c r="AJ63" s="349">
        <f>IF(OR(Z63=0,AG63=0),"",(AI63/Z63))</f>
        <v>1.2919458628173338E-2</v>
      </c>
      <c r="AK63" s="256"/>
      <c r="AL63" s="345"/>
      <c r="AM63" s="345"/>
      <c r="AN63" s="346">
        <f>SUM(AN51:AN57,AN50)</f>
        <v>67.582230500000009</v>
      </c>
      <c r="AO63" s="347"/>
      <c r="AP63" s="350">
        <f>AN63-AG63</f>
        <v>0.93999999999999773</v>
      </c>
      <c r="AQ63" s="349">
        <f>IF(OR(AG63=0,AN63=0),"",(AP63/AG63))</f>
        <v>1.410517014432759E-2</v>
      </c>
      <c r="AR63" s="252"/>
      <c r="AS63" s="345"/>
      <c r="AT63" s="345"/>
      <c r="AU63" s="346">
        <f>SUM(AU51:AU57,AU50)</f>
        <v>69.032230499999997</v>
      </c>
      <c r="AV63" s="347"/>
      <c r="AW63" s="350">
        <f>AU63-AN63</f>
        <v>1.4499999999999886</v>
      </c>
      <c r="AX63" s="349">
        <f>IF(OR(AN63=0,AU63=0),"",(AW63/AN63))</f>
        <v>2.1455343945772674E-2</v>
      </c>
    </row>
    <row r="64" spans="1:50" s="95" customFormat="1" x14ac:dyDescent="0.25">
      <c r="A64" s="1"/>
      <c r="B64" s="340" t="s">
        <v>65</v>
      </c>
      <c r="C64" s="46"/>
      <c r="D64" s="46"/>
      <c r="E64" s="46"/>
      <c r="F64" s="351">
        <v>-0.08</v>
      </c>
      <c r="G64" s="342"/>
      <c r="H64" s="352">
        <f>+H63*F64</f>
        <v>-4.9831241600000009</v>
      </c>
      <c r="I64" s="344"/>
      <c r="J64" s="351">
        <v>-0.08</v>
      </c>
      <c r="K64" s="342"/>
      <c r="L64" s="353">
        <f>+L63*J64</f>
        <v>-5.2670972800000007</v>
      </c>
      <c r="M64" s="347"/>
      <c r="N64" s="353">
        <f>L64-H64</f>
        <v>-0.28397311999999975</v>
      </c>
      <c r="O64" s="354">
        <f t="shared" ref="O64" si="95">IF(OR(H64=0,L64=0),"",(N64/H64))</f>
        <v>5.6986964579265005E-2</v>
      </c>
      <c r="P64" s="252"/>
      <c r="Q64" s="351">
        <v>-0.08</v>
      </c>
      <c r="R64" s="342"/>
      <c r="S64" s="353">
        <f>+S63*Q64</f>
        <v>-5.176178440000001</v>
      </c>
      <c r="T64" s="347"/>
      <c r="U64" s="268">
        <f t="shared" ref="U64" si="96">S64-L64</f>
        <v>9.0918839999999612E-2</v>
      </c>
      <c r="V64" s="354">
        <f t="shared" ref="V64" si="97">IF(OR(L64=0,S64=0),"",(U64/L64))</f>
        <v>-1.7261659537831736E-2</v>
      </c>
      <c r="W64" s="256"/>
      <c r="X64" s="351">
        <v>-0.08</v>
      </c>
      <c r="Y64" s="342"/>
      <c r="Z64" s="353">
        <f>+Z63*X64</f>
        <v>-5.2633784400000012</v>
      </c>
      <c r="AA64" s="347"/>
      <c r="AB64" s="268">
        <f t="shared" ref="AB64:AB66" si="98">Z64-S64</f>
        <v>-8.7200000000000166E-2</v>
      </c>
      <c r="AC64" s="354">
        <f t="shared" ref="AC64:AC66" si="99">IF(OR(S64=0,Z64=0),"",(AB64/S64))</f>
        <v>1.6846405318283453E-2</v>
      </c>
      <c r="AD64" s="256"/>
      <c r="AE64" s="351">
        <v>-0.08</v>
      </c>
      <c r="AF64" s="342"/>
      <c r="AG64" s="353">
        <f>+AG63*AE64</f>
        <v>-5.3313784400000008</v>
      </c>
      <c r="AH64" s="347"/>
      <c r="AI64" s="268">
        <f t="shared" ref="AI64:AI66" si="100">AG64-Z64</f>
        <v>-6.7999999999999616E-2</v>
      </c>
      <c r="AJ64" s="354">
        <f t="shared" ref="AJ64:AJ66" si="101">IF(OR(Z64=0,AG64=0),"",(AI64/Z64))</f>
        <v>1.2919458628173352E-2</v>
      </c>
      <c r="AK64" s="256"/>
      <c r="AL64" s="351">
        <v>-0.08</v>
      </c>
      <c r="AM64" s="342"/>
      <c r="AN64" s="353">
        <f>+AN63*AL64</f>
        <v>-5.4065784400000005</v>
      </c>
      <c r="AO64" s="347"/>
      <c r="AP64" s="268">
        <f t="shared" ref="AP64:AP66" si="102">AN64-AG64</f>
        <v>-7.5199999999999712E-2</v>
      </c>
      <c r="AQ64" s="354">
        <f t="shared" ref="AQ64:AQ66" si="103">IF(OR(AG64=0,AN64=0),"",(AP64/AG64))</f>
        <v>1.4105170144327571E-2</v>
      </c>
      <c r="AR64" s="252"/>
      <c r="AS64" s="351">
        <v>-0.08</v>
      </c>
      <c r="AT64" s="342"/>
      <c r="AU64" s="353">
        <f>+AU63*AS64</f>
        <v>-5.5225784400000002</v>
      </c>
      <c r="AV64" s="347"/>
      <c r="AW64" s="268">
        <f t="shared" ref="AW64:AW66" si="104">AU64-AN64</f>
        <v>-0.11599999999999966</v>
      </c>
      <c r="AX64" s="354">
        <f t="shared" ref="AX64:AX66" si="105">IF(OR(AN64=0,AU64=0),"",(AW64/AN64))</f>
        <v>2.1455343945772781E-2</v>
      </c>
    </row>
    <row r="65" spans="1:50" x14ac:dyDescent="0.25">
      <c r="A65" s="1"/>
      <c r="B65" s="355" t="s">
        <v>1</v>
      </c>
      <c r="C65" s="46"/>
      <c r="D65" s="46"/>
      <c r="E65" s="46"/>
      <c r="F65" s="356">
        <v>0.13</v>
      </c>
      <c r="G65" s="357"/>
      <c r="H65" s="352">
        <f>H63*F65</f>
        <v>8.0975767600000008</v>
      </c>
      <c r="I65" s="358"/>
      <c r="J65" s="351">
        <v>0.13</v>
      </c>
      <c r="K65" s="358"/>
      <c r="L65" s="353">
        <f>L63*J65</f>
        <v>8.5590330800000007</v>
      </c>
      <c r="M65" s="359"/>
      <c r="N65" s="353">
        <f>L65-H65</f>
        <v>0.46145631999999992</v>
      </c>
      <c r="O65" s="354">
        <f t="shared" si="71"/>
        <v>5.6986964579265054E-2</v>
      </c>
      <c r="P65" s="252"/>
      <c r="Q65" s="351">
        <v>0.13</v>
      </c>
      <c r="R65" s="358"/>
      <c r="S65" s="353">
        <f>S63*Q65</f>
        <v>8.4112899650000017</v>
      </c>
      <c r="T65" s="359"/>
      <c r="U65" s="268">
        <f t="shared" ref="U65:U66" si="106">S65-L65</f>
        <v>-0.14774311499999904</v>
      </c>
      <c r="V65" s="354">
        <f t="shared" ref="V65:V66" si="107">IF(OR(L65=0,S65=0),"",(U65/L65))</f>
        <v>-1.7261659537831698E-2</v>
      </c>
      <c r="W65" s="256"/>
      <c r="X65" s="351">
        <v>0.13</v>
      </c>
      <c r="Y65" s="358"/>
      <c r="Z65" s="353">
        <f>Z63*X65</f>
        <v>8.5529899650000019</v>
      </c>
      <c r="AA65" s="359"/>
      <c r="AB65" s="268">
        <f t="shared" si="98"/>
        <v>0.14170000000000016</v>
      </c>
      <c r="AC65" s="354">
        <f t="shared" si="99"/>
        <v>1.684640531828344E-2</v>
      </c>
      <c r="AD65" s="256"/>
      <c r="AE65" s="351">
        <v>0.13</v>
      </c>
      <c r="AF65" s="358"/>
      <c r="AG65" s="353">
        <f>AG63*AE65</f>
        <v>8.6634899650000019</v>
      </c>
      <c r="AH65" s="359"/>
      <c r="AI65" s="268">
        <f t="shared" si="100"/>
        <v>0.11050000000000004</v>
      </c>
      <c r="AJ65" s="354">
        <f t="shared" si="101"/>
        <v>1.291945862817343E-2</v>
      </c>
      <c r="AK65" s="256"/>
      <c r="AL65" s="351">
        <v>0.13</v>
      </c>
      <c r="AM65" s="358"/>
      <c r="AN65" s="353">
        <f>AN63*AL65</f>
        <v>8.7856899650000013</v>
      </c>
      <c r="AO65" s="359"/>
      <c r="AP65" s="268">
        <f t="shared" si="102"/>
        <v>0.12219999999999942</v>
      </c>
      <c r="AQ65" s="354">
        <f t="shared" si="103"/>
        <v>1.4105170144327557E-2</v>
      </c>
      <c r="AR65" s="252"/>
      <c r="AS65" s="351">
        <v>0.13</v>
      </c>
      <c r="AT65" s="358"/>
      <c r="AU65" s="353">
        <f>AU63*AS65</f>
        <v>8.9741899650000008</v>
      </c>
      <c r="AV65" s="359"/>
      <c r="AW65" s="268">
        <f t="shared" si="104"/>
        <v>0.18849999999999945</v>
      </c>
      <c r="AX65" s="354">
        <f t="shared" si="105"/>
        <v>2.1455343945772781E-2</v>
      </c>
    </row>
    <row r="66" spans="1:50" s="95" customFormat="1" ht="15.75" thickBot="1" x14ac:dyDescent="0.3">
      <c r="A66" s="1"/>
      <c r="B66" s="425" t="s">
        <v>66</v>
      </c>
      <c r="C66" s="425"/>
      <c r="D66" s="425"/>
      <c r="E66" s="360"/>
      <c r="F66" s="361"/>
      <c r="G66" s="362"/>
      <c r="H66" s="363">
        <f>SUM(H63:H65)</f>
        <v>65.403504600000005</v>
      </c>
      <c r="I66" s="364"/>
      <c r="J66" s="364"/>
      <c r="K66" s="364"/>
      <c r="L66" s="365">
        <f>SUM(L63:L65)</f>
        <v>69.13065180000001</v>
      </c>
      <c r="M66" s="366"/>
      <c r="N66" s="365">
        <f>L66-H66</f>
        <v>3.7271472000000045</v>
      </c>
      <c r="O66" s="367">
        <f t="shared" si="71"/>
        <v>5.6986964579265137E-2</v>
      </c>
      <c r="P66" s="252"/>
      <c r="Q66" s="364"/>
      <c r="R66" s="364"/>
      <c r="S66" s="365">
        <f>SUM(S63:S65)</f>
        <v>67.937342025000021</v>
      </c>
      <c r="T66" s="366"/>
      <c r="U66" s="368">
        <f t="shared" si="106"/>
        <v>-1.1933097749999888</v>
      </c>
      <c r="V66" s="367">
        <f t="shared" si="107"/>
        <v>-1.7261659537831649E-2</v>
      </c>
      <c r="W66" s="256"/>
      <c r="X66" s="364"/>
      <c r="Y66" s="364"/>
      <c r="Z66" s="365">
        <f>SUM(Z63:Z65)</f>
        <v>69.081842025000014</v>
      </c>
      <c r="AA66" s="366"/>
      <c r="AB66" s="368">
        <f t="shared" si="98"/>
        <v>1.1444999999999936</v>
      </c>
      <c r="AC66" s="367">
        <f t="shared" si="99"/>
        <v>1.6846405318283325E-2</v>
      </c>
      <c r="AD66" s="256"/>
      <c r="AE66" s="364"/>
      <c r="AF66" s="364"/>
      <c r="AG66" s="365">
        <f>SUM(AG63:AG65)</f>
        <v>69.974342025000013</v>
      </c>
      <c r="AH66" s="366"/>
      <c r="AI66" s="368">
        <f t="shared" si="100"/>
        <v>0.89249999999999829</v>
      </c>
      <c r="AJ66" s="367">
        <f t="shared" si="101"/>
        <v>1.29194586281734E-2</v>
      </c>
      <c r="AK66" s="256"/>
      <c r="AL66" s="364"/>
      <c r="AM66" s="364"/>
      <c r="AN66" s="365">
        <f>SUM(AN63:AN65)</f>
        <v>70.961342025000008</v>
      </c>
      <c r="AO66" s="366"/>
      <c r="AP66" s="368">
        <f t="shared" si="102"/>
        <v>0.98699999999999477</v>
      </c>
      <c r="AQ66" s="367">
        <f t="shared" si="103"/>
        <v>1.410517014432755E-2</v>
      </c>
      <c r="AR66" s="252"/>
      <c r="AS66" s="364"/>
      <c r="AT66" s="364"/>
      <c r="AU66" s="365">
        <f>SUM(AU63:AU65)</f>
        <v>72.483842025000001</v>
      </c>
      <c r="AV66" s="366"/>
      <c r="AW66" s="368">
        <f t="shared" si="104"/>
        <v>1.5224999999999937</v>
      </c>
      <c r="AX66" s="367">
        <f t="shared" si="105"/>
        <v>2.1455343945772757E-2</v>
      </c>
    </row>
    <row r="67" spans="1:50" ht="15.75" thickBot="1" x14ac:dyDescent="0.3">
      <c r="A67" s="6"/>
      <c r="B67" s="18"/>
      <c r="C67" s="16"/>
      <c r="D67" s="17"/>
      <c r="E67" s="16"/>
      <c r="F67" s="29"/>
      <c r="G67" s="11"/>
      <c r="H67" s="27"/>
      <c r="I67" s="9"/>
      <c r="J67" s="29"/>
      <c r="K67" s="28"/>
      <c r="L67" s="105"/>
      <c r="M67" s="9"/>
      <c r="N67" s="26"/>
      <c r="O67" s="7"/>
      <c r="Q67" s="29"/>
      <c r="R67" s="28"/>
      <c r="S67" s="105"/>
      <c r="T67" s="9"/>
      <c r="U67" s="26"/>
      <c r="V67" s="7"/>
      <c r="W67" s="102"/>
      <c r="X67" s="29"/>
      <c r="Y67" s="28"/>
      <c r="Z67" s="105"/>
      <c r="AA67" s="9"/>
      <c r="AB67" s="26"/>
      <c r="AC67" s="7"/>
      <c r="AD67" s="102"/>
      <c r="AE67" s="29"/>
      <c r="AF67" s="28"/>
      <c r="AG67" s="105"/>
      <c r="AH67" s="9"/>
      <c r="AI67" s="26"/>
      <c r="AJ67" s="7"/>
      <c r="AK67" s="102"/>
      <c r="AL67" s="29"/>
      <c r="AM67" s="28"/>
      <c r="AN67" s="105"/>
      <c r="AO67" s="9"/>
      <c r="AP67" s="26"/>
      <c r="AQ67" s="7"/>
      <c r="AR67" s="95"/>
      <c r="AS67" s="29"/>
      <c r="AT67" s="28"/>
      <c r="AU67" s="105"/>
      <c r="AV67" s="9"/>
      <c r="AW67" s="26"/>
      <c r="AX67" s="7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M68" s="1"/>
      <c r="N68" s="1"/>
      <c r="O68" s="1"/>
      <c r="Q68" s="1"/>
      <c r="R68" s="1"/>
      <c r="S68" s="5"/>
      <c r="T68" s="1"/>
      <c r="U68" s="1"/>
      <c r="V68" s="1"/>
      <c r="W68" s="102"/>
      <c r="X68" s="1"/>
      <c r="Y68" s="1"/>
      <c r="Z68" s="5"/>
      <c r="AA68" s="1"/>
      <c r="AB68" s="1"/>
      <c r="AC68" s="1"/>
      <c r="AD68" s="102"/>
      <c r="AE68" s="1"/>
      <c r="AF68" s="1"/>
      <c r="AG68" s="5"/>
      <c r="AH68" s="1"/>
      <c r="AI68" s="1"/>
      <c r="AJ68" s="1"/>
      <c r="AK68" s="102"/>
      <c r="AL68" s="1"/>
      <c r="AM68" s="1"/>
      <c r="AN68" s="5"/>
      <c r="AO68" s="1"/>
      <c r="AP68" s="1"/>
      <c r="AQ68" s="1"/>
      <c r="AR68" s="95"/>
      <c r="AS68" s="1"/>
      <c r="AT68" s="1"/>
      <c r="AU68" s="5"/>
      <c r="AV68" s="1"/>
      <c r="AW68" s="1"/>
      <c r="AX68" s="1"/>
    </row>
    <row r="69" spans="1:50" x14ac:dyDescent="0.25">
      <c r="A69" s="1"/>
      <c r="B69" s="4" t="s">
        <v>0</v>
      </c>
      <c r="C69" s="1"/>
      <c r="D69" s="1"/>
      <c r="E69" s="1"/>
      <c r="F69" s="3">
        <v>3.7600000000000001E-2</v>
      </c>
      <c r="G69" s="1"/>
      <c r="H69" s="1"/>
      <c r="I69" s="1"/>
      <c r="J69" s="3">
        <v>3.7600000000000001E-2</v>
      </c>
      <c r="K69" s="1"/>
      <c r="L69" s="1"/>
      <c r="M69" s="1"/>
      <c r="N69" s="1"/>
      <c r="O69" s="1"/>
      <c r="Q69" s="123">
        <f>+RESIDENTIAL!$Q$74</f>
        <v>2.9499999999999998E-2</v>
      </c>
      <c r="R69" s="1"/>
      <c r="S69" s="1"/>
      <c r="T69" s="1"/>
      <c r="U69" s="1"/>
      <c r="V69" s="1"/>
      <c r="W69" s="102"/>
      <c r="X69" s="124">
        <f>+RESIDENTIAL!$Q$74</f>
        <v>2.9499999999999998E-2</v>
      </c>
      <c r="Y69" s="1"/>
      <c r="Z69" s="1"/>
      <c r="AA69" s="1"/>
      <c r="AB69" s="1"/>
      <c r="AC69" s="1"/>
      <c r="AD69" s="102"/>
      <c r="AE69" s="124">
        <f>+RESIDENTIAL!$Q$74</f>
        <v>2.9499999999999998E-2</v>
      </c>
      <c r="AF69" s="1"/>
      <c r="AG69" s="1"/>
      <c r="AH69" s="1"/>
      <c r="AI69" s="1"/>
      <c r="AJ69" s="1"/>
      <c r="AK69" s="102"/>
      <c r="AL69" s="124">
        <f>+RESIDENTIAL!$Q$74</f>
        <v>2.9499999999999998E-2</v>
      </c>
      <c r="AM69" s="1"/>
      <c r="AN69" s="1"/>
      <c r="AO69" s="1"/>
      <c r="AP69" s="1"/>
      <c r="AQ69" s="1"/>
      <c r="AR69" s="95"/>
      <c r="AS69" s="124">
        <f>+RESIDENTIAL!$Q$74</f>
        <v>2.9499999999999998E-2</v>
      </c>
      <c r="AT69" s="1"/>
      <c r="AU69" s="1"/>
      <c r="AV69" s="1"/>
      <c r="AW69" s="1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50" s="95" customFormat="1" ht="18" x14ac:dyDescent="0.25">
      <c r="A71" s="1"/>
      <c r="B71" s="433" t="s">
        <v>34</v>
      </c>
      <c r="C71" s="433"/>
      <c r="D71" s="433"/>
      <c r="E71" s="433"/>
      <c r="F71" s="433"/>
      <c r="G71" s="433"/>
      <c r="H71" s="433"/>
      <c r="I71" s="433"/>
      <c r="J71" s="433"/>
      <c r="K71" s="433"/>
      <c r="L71" s="433"/>
      <c r="M71" s="433"/>
      <c r="N71" s="433"/>
      <c r="O71" s="433"/>
    </row>
    <row r="72" spans="1:50" s="95" customFormat="1" ht="18" x14ac:dyDescent="0.25">
      <c r="A72" s="1"/>
      <c r="B72" s="433" t="s">
        <v>33</v>
      </c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433"/>
      <c r="N72" s="433"/>
      <c r="O72" s="433"/>
      <c r="T72" s="95">
        <v>2</v>
      </c>
    </row>
    <row r="73" spans="1:50" s="95" customForma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50" s="95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50" s="95" customFormat="1" ht="15.75" x14ac:dyDescent="0.25">
      <c r="A75" s="1"/>
      <c r="B75" s="64" t="s">
        <v>32</v>
      </c>
      <c r="C75" s="1"/>
      <c r="D75" s="434" t="s">
        <v>62</v>
      </c>
      <c r="E75" s="434"/>
      <c r="F75" s="434"/>
      <c r="G75" s="434"/>
      <c r="H75" s="434"/>
      <c r="I75" s="434"/>
      <c r="J75" s="434"/>
      <c r="K75" s="434"/>
      <c r="L75" s="434"/>
      <c r="M75" s="434"/>
      <c r="N75" s="434"/>
      <c r="O75" s="434"/>
    </row>
    <row r="76" spans="1:50" s="95" customFormat="1" ht="15.75" x14ac:dyDescent="0.25">
      <c r="A76" s="1"/>
      <c r="B76" s="62"/>
      <c r="C76" s="1"/>
      <c r="D76" s="61"/>
      <c r="E76" s="61"/>
      <c r="F76" s="61"/>
      <c r="G76" s="130"/>
      <c r="H76" s="130"/>
      <c r="I76" s="130"/>
      <c r="J76" s="130"/>
      <c r="K76" s="130"/>
      <c r="L76" s="130"/>
      <c r="M76" s="130"/>
      <c r="N76" s="130"/>
      <c r="O76" s="130"/>
      <c r="P76" s="126"/>
      <c r="Q76" s="126"/>
      <c r="R76" s="126"/>
      <c r="S76" s="130"/>
      <c r="T76" s="126"/>
      <c r="U76" s="126"/>
      <c r="V76" s="126"/>
      <c r="W76" s="126"/>
      <c r="X76" s="126"/>
      <c r="Y76" s="126"/>
      <c r="Z76" s="130"/>
      <c r="AA76" s="126"/>
      <c r="AB76" s="126"/>
      <c r="AC76" s="126"/>
      <c r="AD76" s="126"/>
      <c r="AE76" s="126"/>
      <c r="AF76" s="126"/>
      <c r="AG76" s="130"/>
      <c r="AH76" s="126"/>
      <c r="AI76" s="126"/>
      <c r="AJ76" s="126"/>
      <c r="AK76" s="126"/>
      <c r="AL76" s="126"/>
      <c r="AM76" s="126"/>
      <c r="AN76" s="130"/>
      <c r="AO76" s="126"/>
      <c r="AP76" s="126"/>
      <c r="AQ76" s="126"/>
      <c r="AR76" s="126"/>
      <c r="AS76" s="126"/>
      <c r="AT76" s="126"/>
      <c r="AU76" s="130"/>
      <c r="AV76" s="126"/>
      <c r="AW76" s="126"/>
      <c r="AX76" s="126"/>
    </row>
    <row r="77" spans="1:50" s="95" customFormat="1" ht="15.75" x14ac:dyDescent="0.25">
      <c r="A77" s="1"/>
      <c r="B77" s="64" t="s">
        <v>31</v>
      </c>
      <c r="C77" s="1"/>
      <c r="D77" s="63" t="s">
        <v>30</v>
      </c>
      <c r="E77" s="61"/>
      <c r="F77" s="61"/>
      <c r="G77" s="130"/>
      <c r="H77" s="131"/>
      <c r="I77" s="130"/>
      <c r="J77" s="126"/>
      <c r="K77" s="130"/>
      <c r="L77" s="131"/>
      <c r="M77" s="130"/>
      <c r="N77" s="132"/>
      <c r="O77" s="133"/>
      <c r="P77" s="126"/>
      <c r="Q77" s="127"/>
      <c r="R77" s="126"/>
      <c r="S77" s="131"/>
      <c r="T77" s="126"/>
      <c r="U77" s="132"/>
      <c r="V77" s="133"/>
      <c r="W77" s="126"/>
      <c r="X77" s="127"/>
      <c r="Y77" s="126"/>
      <c r="Z77" s="131"/>
      <c r="AA77" s="126"/>
      <c r="AB77" s="132"/>
      <c r="AC77" s="133"/>
      <c r="AD77" s="126"/>
      <c r="AE77" s="127"/>
      <c r="AF77" s="126"/>
      <c r="AG77" s="131"/>
      <c r="AH77" s="126"/>
      <c r="AI77" s="132"/>
      <c r="AJ77" s="133"/>
      <c r="AK77" s="126"/>
      <c r="AL77" s="127"/>
      <c r="AM77" s="126"/>
      <c r="AN77" s="131"/>
      <c r="AO77" s="126"/>
      <c r="AP77" s="132"/>
      <c r="AQ77" s="133"/>
      <c r="AR77" s="126"/>
      <c r="AS77" s="127"/>
      <c r="AT77" s="126"/>
      <c r="AU77" s="131"/>
      <c r="AV77" s="126"/>
      <c r="AW77" s="132"/>
      <c r="AX77" s="133"/>
    </row>
    <row r="78" spans="1:50" s="95" customFormat="1" ht="15.75" x14ac:dyDescent="0.25">
      <c r="A78" s="1"/>
      <c r="B78" s="62"/>
      <c r="C78" s="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</row>
    <row r="79" spans="1:50" s="95" customFormat="1" x14ac:dyDescent="0.25">
      <c r="A79" s="1"/>
      <c r="B79" s="2"/>
      <c r="C79" s="1"/>
      <c r="D79" s="4" t="s">
        <v>29</v>
      </c>
      <c r="E79" s="4"/>
      <c r="F79" s="60">
        <v>198</v>
      </c>
      <c r="G79" s="4" t="s">
        <v>28</v>
      </c>
      <c r="H79" s="1"/>
      <c r="I79" s="1"/>
      <c r="J79" s="1"/>
      <c r="K79" s="1"/>
      <c r="L79" s="1"/>
      <c r="M79" s="1"/>
      <c r="N79" s="1"/>
      <c r="O79" s="1"/>
    </row>
    <row r="80" spans="1:50" s="95" customForma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5"/>
      <c r="M80" s="1"/>
      <c r="N80" s="1"/>
      <c r="O80" s="1"/>
    </row>
    <row r="81" spans="1:50" s="95" customFormat="1" x14ac:dyDescent="0.25">
      <c r="A81" s="1"/>
      <c r="B81" s="2"/>
      <c r="C81" s="1"/>
      <c r="D81" s="59"/>
      <c r="E81" s="59"/>
      <c r="F81" s="428" t="s">
        <v>92</v>
      </c>
      <c r="G81" s="435"/>
      <c r="H81" s="429"/>
      <c r="I81" s="1"/>
      <c r="J81" s="430" t="s">
        <v>114</v>
      </c>
      <c r="K81" s="431"/>
      <c r="L81" s="432"/>
      <c r="M81" s="1"/>
      <c r="N81" s="428" t="s">
        <v>27</v>
      </c>
      <c r="O81" s="429"/>
      <c r="Q81" s="430" t="s">
        <v>91</v>
      </c>
      <c r="R81" s="431"/>
      <c r="S81" s="432"/>
      <c r="T81" s="1"/>
      <c r="U81" s="428" t="s">
        <v>27</v>
      </c>
      <c r="V81" s="429"/>
      <c r="W81" s="102"/>
      <c r="X81" s="430" t="s">
        <v>93</v>
      </c>
      <c r="Y81" s="431"/>
      <c r="Z81" s="432"/>
      <c r="AA81" s="1"/>
      <c r="AB81" s="428" t="s">
        <v>27</v>
      </c>
      <c r="AC81" s="429"/>
      <c r="AD81" s="102"/>
      <c r="AE81" s="430" t="s">
        <v>94</v>
      </c>
      <c r="AF81" s="431"/>
      <c r="AG81" s="432"/>
      <c r="AH81" s="1"/>
      <c r="AI81" s="428" t="s">
        <v>27</v>
      </c>
      <c r="AJ81" s="429"/>
      <c r="AK81" s="102"/>
      <c r="AL81" s="430" t="s">
        <v>95</v>
      </c>
      <c r="AM81" s="431"/>
      <c r="AN81" s="432"/>
      <c r="AO81" s="1"/>
      <c r="AP81" s="428" t="s">
        <v>27</v>
      </c>
      <c r="AQ81" s="429"/>
      <c r="AS81" s="430" t="s">
        <v>96</v>
      </c>
      <c r="AT81" s="431"/>
      <c r="AU81" s="432"/>
      <c r="AV81" s="1"/>
      <c r="AW81" s="428" t="s">
        <v>27</v>
      </c>
      <c r="AX81" s="429"/>
    </row>
    <row r="82" spans="1:50" s="95" customFormat="1" ht="15" customHeight="1" x14ac:dyDescent="0.25">
      <c r="A82" s="1"/>
      <c r="B82" s="45"/>
      <c r="C82" s="32"/>
      <c r="D82" s="437" t="s">
        <v>26</v>
      </c>
      <c r="E82" s="235"/>
      <c r="F82" s="148" t="s">
        <v>25</v>
      </c>
      <c r="G82" s="148" t="s">
        <v>24</v>
      </c>
      <c r="H82" s="149" t="s">
        <v>23</v>
      </c>
      <c r="I82" s="32"/>
      <c r="J82" s="236" t="s">
        <v>25</v>
      </c>
      <c r="K82" s="237" t="s">
        <v>24</v>
      </c>
      <c r="L82" s="149" t="s">
        <v>23</v>
      </c>
      <c r="M82" s="32"/>
      <c r="N82" s="423" t="s">
        <v>22</v>
      </c>
      <c r="O82" s="421" t="s">
        <v>21</v>
      </c>
      <c r="P82" s="153"/>
      <c r="Q82" s="150" t="s">
        <v>25</v>
      </c>
      <c r="R82" s="151" t="s">
        <v>24</v>
      </c>
      <c r="S82" s="152" t="s">
        <v>23</v>
      </c>
      <c r="T82" s="32"/>
      <c r="U82" s="423" t="s">
        <v>22</v>
      </c>
      <c r="V82" s="421" t="s">
        <v>21</v>
      </c>
      <c r="W82" s="154"/>
      <c r="X82" s="150" t="s">
        <v>25</v>
      </c>
      <c r="Y82" s="151" t="s">
        <v>24</v>
      </c>
      <c r="Z82" s="152" t="s">
        <v>23</v>
      </c>
      <c r="AA82" s="32"/>
      <c r="AB82" s="423" t="s">
        <v>22</v>
      </c>
      <c r="AC82" s="421" t="s">
        <v>21</v>
      </c>
      <c r="AD82" s="154"/>
      <c r="AE82" s="150" t="s">
        <v>25</v>
      </c>
      <c r="AF82" s="151" t="s">
        <v>24</v>
      </c>
      <c r="AG82" s="152" t="s">
        <v>23</v>
      </c>
      <c r="AH82" s="32"/>
      <c r="AI82" s="423" t="s">
        <v>22</v>
      </c>
      <c r="AJ82" s="421" t="s">
        <v>21</v>
      </c>
      <c r="AK82" s="154"/>
      <c r="AL82" s="150" t="s">
        <v>25</v>
      </c>
      <c r="AM82" s="151" t="s">
        <v>24</v>
      </c>
      <c r="AN82" s="152" t="s">
        <v>23</v>
      </c>
      <c r="AO82" s="32"/>
      <c r="AP82" s="423" t="s">
        <v>22</v>
      </c>
      <c r="AQ82" s="421" t="s">
        <v>21</v>
      </c>
      <c r="AR82" s="153"/>
      <c r="AS82" s="150" t="s">
        <v>25</v>
      </c>
      <c r="AT82" s="151" t="s">
        <v>24</v>
      </c>
      <c r="AU82" s="152" t="s">
        <v>23</v>
      </c>
      <c r="AV82" s="32"/>
      <c r="AW82" s="423" t="s">
        <v>22</v>
      </c>
      <c r="AX82" s="421" t="s">
        <v>21</v>
      </c>
    </row>
    <row r="83" spans="1:50" s="95" customFormat="1" x14ac:dyDescent="0.25">
      <c r="A83" s="1"/>
      <c r="B83" s="45"/>
      <c r="C83" s="32"/>
      <c r="D83" s="438"/>
      <c r="E83" s="235"/>
      <c r="F83" s="155" t="s">
        <v>20</v>
      </c>
      <c r="G83" s="155"/>
      <c r="H83" s="156" t="s">
        <v>20</v>
      </c>
      <c r="I83" s="32"/>
      <c r="J83" s="238" t="s">
        <v>20</v>
      </c>
      <c r="K83" s="156"/>
      <c r="L83" s="156" t="s">
        <v>20</v>
      </c>
      <c r="M83" s="32"/>
      <c r="N83" s="424"/>
      <c r="O83" s="422"/>
      <c r="P83" s="153"/>
      <c r="Q83" s="157" t="s">
        <v>20</v>
      </c>
      <c r="R83" s="158"/>
      <c r="S83" s="158" t="s">
        <v>20</v>
      </c>
      <c r="T83" s="32"/>
      <c r="U83" s="424"/>
      <c r="V83" s="422"/>
      <c r="W83" s="154"/>
      <c r="X83" s="157" t="s">
        <v>20</v>
      </c>
      <c r="Y83" s="158"/>
      <c r="Z83" s="158" t="s">
        <v>20</v>
      </c>
      <c r="AA83" s="32"/>
      <c r="AB83" s="424"/>
      <c r="AC83" s="422"/>
      <c r="AD83" s="154"/>
      <c r="AE83" s="157" t="s">
        <v>20</v>
      </c>
      <c r="AF83" s="158"/>
      <c r="AG83" s="158" t="s">
        <v>20</v>
      </c>
      <c r="AH83" s="32"/>
      <c r="AI83" s="424"/>
      <c r="AJ83" s="422"/>
      <c r="AK83" s="154"/>
      <c r="AL83" s="157" t="s">
        <v>20</v>
      </c>
      <c r="AM83" s="158"/>
      <c r="AN83" s="158" t="s">
        <v>20</v>
      </c>
      <c r="AO83" s="32"/>
      <c r="AP83" s="424"/>
      <c r="AQ83" s="422"/>
      <c r="AR83" s="153"/>
      <c r="AS83" s="157" t="s">
        <v>20</v>
      </c>
      <c r="AT83" s="158"/>
      <c r="AU83" s="158" t="s">
        <v>20</v>
      </c>
      <c r="AV83" s="32"/>
      <c r="AW83" s="424"/>
      <c r="AX83" s="422"/>
    </row>
    <row r="84" spans="1:50" s="95" customFormat="1" x14ac:dyDescent="0.25">
      <c r="A84" s="1"/>
      <c r="B84" s="32" t="s">
        <v>57</v>
      </c>
      <c r="C84" s="32"/>
      <c r="D84" s="44" t="s">
        <v>41</v>
      </c>
      <c r="E84" s="43"/>
      <c r="F84" s="75">
        <v>26.8</v>
      </c>
      <c r="G84" s="159">
        <v>1</v>
      </c>
      <c r="H84" s="160">
        <f t="shared" ref="H84" si="108">G84*F84</f>
        <v>26.8</v>
      </c>
      <c r="I84" s="32"/>
      <c r="J84" s="115">
        <v>30.56</v>
      </c>
      <c r="K84" s="195">
        <v>1</v>
      </c>
      <c r="L84" s="160">
        <f t="shared" ref="L84" si="109">K84*J84</f>
        <v>30.56</v>
      </c>
      <c r="M84" s="32"/>
      <c r="N84" s="163">
        <f t="shared" ref="N84" si="110">L84-H84</f>
        <v>3.759999999999998</v>
      </c>
      <c r="O84" s="164">
        <f>IF(OR(H84=0,L84=0),"",(N84/H84))</f>
        <v>0.14029850746268649</v>
      </c>
      <c r="P84" s="153"/>
      <c r="Q84" s="115">
        <v>33.4</v>
      </c>
      <c r="R84" s="161">
        <v>1</v>
      </c>
      <c r="S84" s="162">
        <f t="shared" ref="S84:S92" si="111">R84*Q84</f>
        <v>33.4</v>
      </c>
      <c r="T84" s="32"/>
      <c r="U84" s="163">
        <f>S84-L84</f>
        <v>2.84</v>
      </c>
      <c r="V84" s="164">
        <f>IF(OR(L84=0,S84=0),"",(U84/L84))</f>
        <v>9.293193717277487E-2</v>
      </c>
      <c r="W84" s="154"/>
      <c r="X84" s="115">
        <v>34.49</v>
      </c>
      <c r="Y84" s="161">
        <v>1</v>
      </c>
      <c r="Z84" s="162">
        <f t="shared" ref="Z84:Z92" si="112">Y84*X84</f>
        <v>34.49</v>
      </c>
      <c r="AA84" s="32"/>
      <c r="AB84" s="163">
        <f>Z84-S84</f>
        <v>1.0900000000000034</v>
      </c>
      <c r="AC84" s="164">
        <f>IF(OR(S84=0,Z84=0),"",(AB84/S84))</f>
        <v>3.2634730538922262E-2</v>
      </c>
      <c r="AD84" s="154"/>
      <c r="AE84" s="115">
        <v>35.340000000000003</v>
      </c>
      <c r="AF84" s="161">
        <v>1</v>
      </c>
      <c r="AG84" s="162">
        <f t="shared" ref="AG84:AG92" si="113">AF84*AE84</f>
        <v>35.340000000000003</v>
      </c>
      <c r="AH84" s="32"/>
      <c r="AI84" s="163">
        <f>AG84-Z84</f>
        <v>0.85000000000000142</v>
      </c>
      <c r="AJ84" s="164">
        <f>IF(OR(Z84=0,AG84=0),"",(AI84/Z84))</f>
        <v>2.4644824586836804E-2</v>
      </c>
      <c r="AK84" s="154"/>
      <c r="AL84" s="115">
        <v>36.840000000000003</v>
      </c>
      <c r="AM84" s="161">
        <v>1</v>
      </c>
      <c r="AN84" s="162">
        <f t="shared" ref="AN84:AN92" si="114">AM84*AL84</f>
        <v>36.840000000000003</v>
      </c>
      <c r="AO84" s="32"/>
      <c r="AP84" s="163">
        <f>AN84-AG84</f>
        <v>1.5</v>
      </c>
      <c r="AQ84" s="164">
        <f>IF(OR(AG84=0,AN84=0),"",(AP84/AG84))</f>
        <v>4.2444821731748725E-2</v>
      </c>
      <c r="AR84" s="153"/>
      <c r="AS84" s="115">
        <v>38.29</v>
      </c>
      <c r="AT84" s="161">
        <v>1</v>
      </c>
      <c r="AU84" s="162">
        <f t="shared" ref="AU84" si="115">AT84*AS84</f>
        <v>38.29</v>
      </c>
      <c r="AV84" s="32"/>
      <c r="AW84" s="163">
        <f>AU84-AN84</f>
        <v>1.4499999999999957</v>
      </c>
      <c r="AX84" s="164">
        <f>IF(OR(AN84=0,AU84=0),"",(AW84/AN84))</f>
        <v>3.9359391965255036E-2</v>
      </c>
    </row>
    <row r="85" spans="1:50" s="95" customFormat="1" ht="30" x14ac:dyDescent="0.25">
      <c r="A85" s="1"/>
      <c r="B85" s="141" t="s">
        <v>103</v>
      </c>
      <c r="C85" s="43"/>
      <c r="D85" s="44" t="s">
        <v>41</v>
      </c>
      <c r="E85" s="43"/>
      <c r="F85" s="135"/>
      <c r="G85" s="165"/>
      <c r="H85" s="166"/>
      <c r="I85" s="43"/>
      <c r="J85" s="136"/>
      <c r="K85" s="167"/>
      <c r="L85" s="168"/>
      <c r="M85" s="43"/>
      <c r="N85" s="163"/>
      <c r="O85" s="164"/>
      <c r="P85" s="169"/>
      <c r="Q85" s="134">
        <v>0.06</v>
      </c>
      <c r="R85" s="170">
        <v>1</v>
      </c>
      <c r="S85" s="168">
        <f t="shared" si="111"/>
        <v>0.06</v>
      </c>
      <c r="T85" s="43"/>
      <c r="U85" s="163">
        <f t="shared" ref="U85:U101" si="116">S85-L85</f>
        <v>0.06</v>
      </c>
      <c r="V85" s="164" t="str">
        <f t="shared" ref="V85:V101" si="117">IF(OR(L85=0,S85=0),"",(U85/L85))</f>
        <v/>
      </c>
      <c r="W85" s="154"/>
      <c r="X85" s="134">
        <v>0.06</v>
      </c>
      <c r="Y85" s="170">
        <v>1</v>
      </c>
      <c r="Z85" s="168">
        <f t="shared" si="112"/>
        <v>0.06</v>
      </c>
      <c r="AA85" s="43"/>
      <c r="AB85" s="163">
        <f t="shared" ref="AB85:AB101" si="118">Z85-S85</f>
        <v>0</v>
      </c>
      <c r="AC85" s="164">
        <f t="shared" ref="AC85:AC101" si="119">IF(OR(S85=0,Z85=0),"",(AB85/S85))</f>
        <v>0</v>
      </c>
      <c r="AD85" s="154"/>
      <c r="AE85" s="134">
        <v>0.06</v>
      </c>
      <c r="AF85" s="170">
        <v>1</v>
      </c>
      <c r="AG85" s="168">
        <f t="shared" si="113"/>
        <v>0.06</v>
      </c>
      <c r="AH85" s="43"/>
      <c r="AI85" s="163">
        <f t="shared" ref="AI85:AI101" si="120">AG85-Z85</f>
        <v>0</v>
      </c>
      <c r="AJ85" s="164">
        <f t="shared" ref="AJ85:AJ101" si="121">IF(OR(Z85=0,AG85=0),"",(AI85/Z85))</f>
        <v>0</v>
      </c>
      <c r="AK85" s="154"/>
      <c r="AL85" s="134">
        <v>0.06</v>
      </c>
      <c r="AM85" s="170">
        <v>1</v>
      </c>
      <c r="AN85" s="168">
        <f t="shared" si="114"/>
        <v>0.06</v>
      </c>
      <c r="AO85" s="43"/>
      <c r="AP85" s="163">
        <f t="shared" ref="AP85:AP101" si="122">AN85-AG85</f>
        <v>0</v>
      </c>
      <c r="AQ85" s="164">
        <f t="shared" ref="AQ85:AQ101" si="123">IF(OR(AG85=0,AN85=0),"",(AP85/AG85))</f>
        <v>0</v>
      </c>
      <c r="AR85" s="169"/>
      <c r="AS85" s="134">
        <v>0.06</v>
      </c>
      <c r="AT85" s="170">
        <v>1</v>
      </c>
      <c r="AU85" s="168">
        <f t="shared" ref="AU85:AU92" si="124">AT85*AS85</f>
        <v>0.06</v>
      </c>
      <c r="AV85" s="43"/>
      <c r="AW85" s="163">
        <f t="shared" ref="AW85:AW101" si="125">AU85-AN85</f>
        <v>0</v>
      </c>
      <c r="AX85" s="164">
        <f t="shared" ref="AX85:AX101" si="126">IF(OR(AN85=0,AU85=0),"",(AW85/AN85))</f>
        <v>0</v>
      </c>
    </row>
    <row r="86" spans="1:50" s="95" customFormat="1" ht="14.45" customHeight="1" x14ac:dyDescent="0.25">
      <c r="A86" s="1"/>
      <c r="B86" s="141" t="s">
        <v>112</v>
      </c>
      <c r="C86" s="43"/>
      <c r="D86" s="44" t="s">
        <v>41</v>
      </c>
      <c r="E86" s="43"/>
      <c r="F86" s="135"/>
      <c r="G86" s="165"/>
      <c r="H86" s="166"/>
      <c r="I86" s="43"/>
      <c r="J86" s="136"/>
      <c r="K86" s="167"/>
      <c r="L86" s="168"/>
      <c r="M86" s="43"/>
      <c r="N86" s="163"/>
      <c r="O86" s="164"/>
      <c r="P86" s="169"/>
      <c r="Q86" s="134">
        <v>0.61</v>
      </c>
      <c r="R86" s="170">
        <v>1</v>
      </c>
      <c r="S86" s="168">
        <f t="shared" si="111"/>
        <v>0.61</v>
      </c>
      <c r="T86" s="43"/>
      <c r="U86" s="163">
        <f t="shared" si="116"/>
        <v>0.61</v>
      </c>
      <c r="V86" s="164" t="str">
        <f t="shared" si="117"/>
        <v/>
      </c>
      <c r="W86" s="154"/>
      <c r="X86" s="134">
        <v>0.61</v>
      </c>
      <c r="Y86" s="170">
        <v>1</v>
      </c>
      <c r="Z86" s="168">
        <f t="shared" si="112"/>
        <v>0.61</v>
      </c>
      <c r="AA86" s="43"/>
      <c r="AB86" s="163">
        <f t="shared" si="118"/>
        <v>0</v>
      </c>
      <c r="AC86" s="164">
        <f t="shared" si="119"/>
        <v>0</v>
      </c>
      <c r="AD86" s="154"/>
      <c r="AE86" s="134">
        <v>0.61</v>
      </c>
      <c r="AF86" s="170">
        <v>1</v>
      </c>
      <c r="AG86" s="168">
        <f t="shared" si="113"/>
        <v>0.61</v>
      </c>
      <c r="AH86" s="43"/>
      <c r="AI86" s="163">
        <f t="shared" si="120"/>
        <v>0</v>
      </c>
      <c r="AJ86" s="164">
        <f t="shared" si="121"/>
        <v>0</v>
      </c>
      <c r="AK86" s="154"/>
      <c r="AL86" s="134">
        <v>0.61</v>
      </c>
      <c r="AM86" s="170">
        <v>1</v>
      </c>
      <c r="AN86" s="168">
        <f t="shared" si="114"/>
        <v>0.61</v>
      </c>
      <c r="AO86" s="43"/>
      <c r="AP86" s="163">
        <f t="shared" si="122"/>
        <v>0</v>
      </c>
      <c r="AQ86" s="164">
        <f t="shared" si="123"/>
        <v>0</v>
      </c>
      <c r="AR86" s="169"/>
      <c r="AS86" s="134">
        <v>0.61</v>
      </c>
      <c r="AT86" s="170">
        <v>1</v>
      </c>
      <c r="AU86" s="168">
        <f t="shared" si="124"/>
        <v>0.61</v>
      </c>
      <c r="AV86" s="43"/>
      <c r="AW86" s="163">
        <f t="shared" si="125"/>
        <v>0</v>
      </c>
      <c r="AX86" s="164">
        <f t="shared" si="126"/>
        <v>0</v>
      </c>
    </row>
    <row r="87" spans="1:50" s="95" customFormat="1" ht="30" x14ac:dyDescent="0.25">
      <c r="A87" s="1"/>
      <c r="B87" s="141" t="s">
        <v>105</v>
      </c>
      <c r="C87" s="43"/>
      <c r="D87" s="44" t="s">
        <v>41</v>
      </c>
      <c r="E87" s="43"/>
      <c r="F87" s="135"/>
      <c r="G87" s="165"/>
      <c r="H87" s="166"/>
      <c r="I87" s="43"/>
      <c r="J87" s="136"/>
      <c r="K87" s="167"/>
      <c r="L87" s="168"/>
      <c r="M87" s="43"/>
      <c r="N87" s="163"/>
      <c r="O87" s="164"/>
      <c r="P87" s="169"/>
      <c r="Q87" s="134">
        <v>-0.51</v>
      </c>
      <c r="R87" s="170">
        <v>1</v>
      </c>
      <c r="S87" s="168">
        <f t="shared" si="111"/>
        <v>-0.51</v>
      </c>
      <c r="T87" s="43"/>
      <c r="U87" s="163">
        <f t="shared" si="116"/>
        <v>-0.51</v>
      </c>
      <c r="V87" s="164" t="str">
        <f t="shared" si="117"/>
        <v/>
      </c>
      <c r="W87" s="154"/>
      <c r="X87" s="134">
        <v>-0.51</v>
      </c>
      <c r="Y87" s="170">
        <v>1</v>
      </c>
      <c r="Z87" s="168">
        <f t="shared" si="112"/>
        <v>-0.51</v>
      </c>
      <c r="AA87" s="43"/>
      <c r="AB87" s="163">
        <f t="shared" si="118"/>
        <v>0</v>
      </c>
      <c r="AC87" s="164">
        <f t="shared" si="119"/>
        <v>0</v>
      </c>
      <c r="AD87" s="154"/>
      <c r="AE87" s="134">
        <v>-0.51</v>
      </c>
      <c r="AF87" s="170">
        <v>1</v>
      </c>
      <c r="AG87" s="168">
        <f t="shared" si="113"/>
        <v>-0.51</v>
      </c>
      <c r="AH87" s="43"/>
      <c r="AI87" s="163">
        <f t="shared" si="120"/>
        <v>0</v>
      </c>
      <c r="AJ87" s="164">
        <f t="shared" si="121"/>
        <v>0</v>
      </c>
      <c r="AK87" s="154"/>
      <c r="AL87" s="134">
        <v>-0.51</v>
      </c>
      <c r="AM87" s="170">
        <v>1</v>
      </c>
      <c r="AN87" s="168">
        <f t="shared" si="114"/>
        <v>-0.51</v>
      </c>
      <c r="AO87" s="43"/>
      <c r="AP87" s="163">
        <f t="shared" si="122"/>
        <v>0</v>
      </c>
      <c r="AQ87" s="164">
        <f t="shared" si="123"/>
        <v>0</v>
      </c>
      <c r="AR87" s="169"/>
      <c r="AS87" s="134">
        <v>-0.51</v>
      </c>
      <c r="AT87" s="170">
        <v>1</v>
      </c>
      <c r="AU87" s="168">
        <f t="shared" si="124"/>
        <v>-0.51</v>
      </c>
      <c r="AV87" s="43"/>
      <c r="AW87" s="163">
        <f t="shared" si="125"/>
        <v>0</v>
      </c>
      <c r="AX87" s="164">
        <f t="shared" si="126"/>
        <v>0</v>
      </c>
    </row>
    <row r="88" spans="1:50" s="95" customFormat="1" ht="30" x14ac:dyDescent="0.25">
      <c r="A88" s="1"/>
      <c r="B88" s="141" t="s">
        <v>115</v>
      </c>
      <c r="C88" s="43"/>
      <c r="D88" s="44" t="s">
        <v>41</v>
      </c>
      <c r="E88" s="43"/>
      <c r="F88" s="135"/>
      <c r="G88" s="165"/>
      <c r="H88" s="166"/>
      <c r="I88" s="43"/>
      <c r="J88" s="136"/>
      <c r="K88" s="167"/>
      <c r="L88" s="168"/>
      <c r="M88" s="43"/>
      <c r="N88" s="163"/>
      <c r="O88" s="164"/>
      <c r="P88" s="169"/>
      <c r="Q88" s="134">
        <v>-0.08</v>
      </c>
      <c r="R88" s="161">
        <v>1</v>
      </c>
      <c r="S88" s="168">
        <f t="shared" si="111"/>
        <v>-0.08</v>
      </c>
      <c r="T88" s="43"/>
      <c r="U88" s="163">
        <f t="shared" si="116"/>
        <v>-0.08</v>
      </c>
      <c r="V88" s="164" t="str">
        <f t="shared" si="117"/>
        <v/>
      </c>
      <c r="W88" s="154"/>
      <c r="X88" s="134">
        <v>-0.08</v>
      </c>
      <c r="Y88" s="161">
        <v>1</v>
      </c>
      <c r="Z88" s="168">
        <f t="shared" si="112"/>
        <v>-0.08</v>
      </c>
      <c r="AA88" s="43"/>
      <c r="AB88" s="163">
        <f t="shared" si="118"/>
        <v>0</v>
      </c>
      <c r="AC88" s="164">
        <f t="shared" si="119"/>
        <v>0</v>
      </c>
      <c r="AD88" s="154"/>
      <c r="AE88" s="134">
        <v>-0.08</v>
      </c>
      <c r="AF88" s="161">
        <v>1</v>
      </c>
      <c r="AG88" s="168">
        <f t="shared" si="113"/>
        <v>-0.08</v>
      </c>
      <c r="AH88" s="43"/>
      <c r="AI88" s="163">
        <f t="shared" si="120"/>
        <v>0</v>
      </c>
      <c r="AJ88" s="164">
        <f t="shared" si="121"/>
        <v>0</v>
      </c>
      <c r="AK88" s="154"/>
      <c r="AL88" s="134">
        <v>-0.08</v>
      </c>
      <c r="AM88" s="161">
        <v>1</v>
      </c>
      <c r="AN88" s="168">
        <f t="shared" si="114"/>
        <v>-0.08</v>
      </c>
      <c r="AO88" s="43"/>
      <c r="AP88" s="163">
        <f t="shared" si="122"/>
        <v>0</v>
      </c>
      <c r="AQ88" s="164">
        <f t="shared" si="123"/>
        <v>0</v>
      </c>
      <c r="AR88" s="169"/>
      <c r="AS88" s="134">
        <v>-0.08</v>
      </c>
      <c r="AT88" s="161">
        <v>1</v>
      </c>
      <c r="AU88" s="168">
        <f t="shared" si="124"/>
        <v>-0.08</v>
      </c>
      <c r="AV88" s="43"/>
      <c r="AW88" s="163">
        <f t="shared" si="125"/>
        <v>0</v>
      </c>
      <c r="AX88" s="164">
        <f t="shared" si="126"/>
        <v>0</v>
      </c>
    </row>
    <row r="89" spans="1:50" s="95" customFormat="1" ht="30" x14ac:dyDescent="0.25">
      <c r="A89" s="1"/>
      <c r="B89" s="141" t="s">
        <v>107</v>
      </c>
      <c r="C89" s="43"/>
      <c r="D89" s="44" t="s">
        <v>41</v>
      </c>
      <c r="E89" s="43"/>
      <c r="F89" s="135"/>
      <c r="G89" s="165"/>
      <c r="H89" s="166"/>
      <c r="I89" s="43"/>
      <c r="J89" s="136"/>
      <c r="K89" s="167"/>
      <c r="L89" s="168"/>
      <c r="M89" s="43"/>
      <c r="N89" s="163"/>
      <c r="O89" s="164"/>
      <c r="P89" s="169"/>
      <c r="Q89" s="134">
        <v>-0.01</v>
      </c>
      <c r="R89" s="161">
        <v>1</v>
      </c>
      <c r="S89" s="168">
        <f t="shared" si="111"/>
        <v>-0.01</v>
      </c>
      <c r="T89" s="43"/>
      <c r="U89" s="163">
        <f t="shared" si="116"/>
        <v>-0.01</v>
      </c>
      <c r="V89" s="164" t="str">
        <f t="shared" si="117"/>
        <v/>
      </c>
      <c r="W89" s="154"/>
      <c r="X89" s="134">
        <v>-0.01</v>
      </c>
      <c r="Y89" s="161">
        <v>1</v>
      </c>
      <c r="Z89" s="168">
        <f t="shared" si="112"/>
        <v>-0.01</v>
      </c>
      <c r="AA89" s="43"/>
      <c r="AB89" s="163">
        <f t="shared" si="118"/>
        <v>0</v>
      </c>
      <c r="AC89" s="164">
        <f t="shared" si="119"/>
        <v>0</v>
      </c>
      <c r="AD89" s="154"/>
      <c r="AE89" s="134">
        <v>-0.01</v>
      </c>
      <c r="AF89" s="161">
        <v>1</v>
      </c>
      <c r="AG89" s="168">
        <f t="shared" si="113"/>
        <v>-0.01</v>
      </c>
      <c r="AH89" s="43"/>
      <c r="AI89" s="163">
        <f t="shared" si="120"/>
        <v>0</v>
      </c>
      <c r="AJ89" s="164">
        <f t="shared" si="121"/>
        <v>0</v>
      </c>
      <c r="AK89" s="154"/>
      <c r="AL89" s="134">
        <v>-0.01</v>
      </c>
      <c r="AM89" s="161">
        <v>1</v>
      </c>
      <c r="AN89" s="168">
        <f t="shared" si="114"/>
        <v>-0.01</v>
      </c>
      <c r="AO89" s="43"/>
      <c r="AP89" s="163">
        <f t="shared" si="122"/>
        <v>0</v>
      </c>
      <c r="AQ89" s="164">
        <f t="shared" si="123"/>
        <v>0</v>
      </c>
      <c r="AR89" s="169"/>
      <c r="AS89" s="134">
        <v>-0.01</v>
      </c>
      <c r="AT89" s="161">
        <v>1</v>
      </c>
      <c r="AU89" s="168">
        <f t="shared" si="124"/>
        <v>-0.01</v>
      </c>
      <c r="AV89" s="43"/>
      <c r="AW89" s="163">
        <f t="shared" si="125"/>
        <v>0</v>
      </c>
      <c r="AX89" s="164">
        <f t="shared" si="126"/>
        <v>0</v>
      </c>
    </row>
    <row r="90" spans="1:50" s="95" customFormat="1" ht="30" x14ac:dyDescent="0.25">
      <c r="A90" s="1"/>
      <c r="B90" s="141" t="s">
        <v>108</v>
      </c>
      <c r="C90" s="43"/>
      <c r="D90" s="44" t="s">
        <v>41</v>
      </c>
      <c r="E90" s="43"/>
      <c r="F90" s="135"/>
      <c r="G90" s="165"/>
      <c r="H90" s="166"/>
      <c r="I90" s="43"/>
      <c r="J90" s="136"/>
      <c r="K90" s="167"/>
      <c r="L90" s="168"/>
      <c r="M90" s="43"/>
      <c r="N90" s="163"/>
      <c r="O90" s="164"/>
      <c r="P90" s="169"/>
      <c r="Q90" s="134">
        <v>-0.43</v>
      </c>
      <c r="R90" s="170">
        <v>1</v>
      </c>
      <c r="S90" s="168">
        <f t="shared" si="111"/>
        <v>-0.43</v>
      </c>
      <c r="T90" s="43"/>
      <c r="U90" s="163">
        <f t="shared" si="116"/>
        <v>-0.43</v>
      </c>
      <c r="V90" s="164" t="str">
        <f t="shared" si="117"/>
        <v/>
      </c>
      <c r="W90" s="154"/>
      <c r="X90" s="134">
        <v>-0.43</v>
      </c>
      <c r="Y90" s="170">
        <v>1</v>
      </c>
      <c r="Z90" s="168">
        <f t="shared" si="112"/>
        <v>-0.43</v>
      </c>
      <c r="AA90" s="43"/>
      <c r="AB90" s="163">
        <f t="shared" si="118"/>
        <v>0</v>
      </c>
      <c r="AC90" s="164">
        <f t="shared" si="119"/>
        <v>0</v>
      </c>
      <c r="AD90" s="154"/>
      <c r="AE90" s="134">
        <v>-0.43</v>
      </c>
      <c r="AF90" s="170">
        <v>1</v>
      </c>
      <c r="AG90" s="168">
        <f t="shared" si="113"/>
        <v>-0.43</v>
      </c>
      <c r="AH90" s="43"/>
      <c r="AI90" s="163">
        <f t="shared" si="120"/>
        <v>0</v>
      </c>
      <c r="AJ90" s="164">
        <f t="shared" si="121"/>
        <v>0</v>
      </c>
      <c r="AK90" s="154"/>
      <c r="AL90" s="134">
        <v>-0.43</v>
      </c>
      <c r="AM90" s="170">
        <v>1</v>
      </c>
      <c r="AN90" s="168">
        <f t="shared" si="114"/>
        <v>-0.43</v>
      </c>
      <c r="AO90" s="43"/>
      <c r="AP90" s="163">
        <f t="shared" si="122"/>
        <v>0</v>
      </c>
      <c r="AQ90" s="164">
        <f t="shared" si="123"/>
        <v>0</v>
      </c>
      <c r="AR90" s="169"/>
      <c r="AS90" s="134">
        <v>-0.43</v>
      </c>
      <c r="AT90" s="170">
        <v>1</v>
      </c>
      <c r="AU90" s="168">
        <f t="shared" si="124"/>
        <v>-0.43</v>
      </c>
      <c r="AV90" s="43"/>
      <c r="AW90" s="163">
        <f t="shared" si="125"/>
        <v>0</v>
      </c>
      <c r="AX90" s="164">
        <f t="shared" si="126"/>
        <v>0</v>
      </c>
    </row>
    <row r="91" spans="1:50" s="95" customFormat="1" x14ac:dyDescent="0.25">
      <c r="A91" s="1"/>
      <c r="B91" s="141" t="s">
        <v>109</v>
      </c>
      <c r="C91" s="43"/>
      <c r="D91" s="44" t="s">
        <v>41</v>
      </c>
      <c r="E91" s="43"/>
      <c r="F91" s="135"/>
      <c r="G91" s="165"/>
      <c r="H91" s="166"/>
      <c r="I91" s="43"/>
      <c r="J91" s="136"/>
      <c r="K91" s="167"/>
      <c r="L91" s="168"/>
      <c r="M91" s="43"/>
      <c r="N91" s="163"/>
      <c r="O91" s="164"/>
      <c r="P91" s="169"/>
      <c r="Q91" s="134">
        <v>-0.02</v>
      </c>
      <c r="R91" s="170">
        <v>1</v>
      </c>
      <c r="S91" s="168">
        <f t="shared" si="111"/>
        <v>-0.02</v>
      </c>
      <c r="T91" s="43"/>
      <c r="U91" s="163">
        <f t="shared" si="116"/>
        <v>-0.02</v>
      </c>
      <c r="V91" s="164" t="str">
        <f t="shared" si="117"/>
        <v/>
      </c>
      <c r="W91" s="154"/>
      <c r="X91" s="134">
        <v>-0.02</v>
      </c>
      <c r="Y91" s="170">
        <v>1</v>
      </c>
      <c r="Z91" s="168">
        <f t="shared" si="112"/>
        <v>-0.02</v>
      </c>
      <c r="AA91" s="43"/>
      <c r="AB91" s="163">
        <f t="shared" si="118"/>
        <v>0</v>
      </c>
      <c r="AC91" s="164">
        <f t="shared" si="119"/>
        <v>0</v>
      </c>
      <c r="AD91" s="154"/>
      <c r="AE91" s="134">
        <v>-0.02</v>
      </c>
      <c r="AF91" s="170">
        <v>1</v>
      </c>
      <c r="AG91" s="168">
        <f t="shared" si="113"/>
        <v>-0.02</v>
      </c>
      <c r="AH91" s="43"/>
      <c r="AI91" s="163">
        <f t="shared" si="120"/>
        <v>0</v>
      </c>
      <c r="AJ91" s="164">
        <f t="shared" si="121"/>
        <v>0</v>
      </c>
      <c r="AK91" s="154"/>
      <c r="AL91" s="134">
        <v>-0.02</v>
      </c>
      <c r="AM91" s="170">
        <v>1</v>
      </c>
      <c r="AN91" s="168">
        <f t="shared" si="114"/>
        <v>-0.02</v>
      </c>
      <c r="AO91" s="43"/>
      <c r="AP91" s="163">
        <f t="shared" si="122"/>
        <v>0</v>
      </c>
      <c r="AQ91" s="164">
        <f t="shared" si="123"/>
        <v>0</v>
      </c>
      <c r="AR91" s="169"/>
      <c r="AS91" s="134">
        <v>-0.02</v>
      </c>
      <c r="AT91" s="170">
        <v>1</v>
      </c>
      <c r="AU91" s="168">
        <f t="shared" si="124"/>
        <v>-0.02</v>
      </c>
      <c r="AV91" s="43"/>
      <c r="AW91" s="163">
        <f t="shared" si="125"/>
        <v>0</v>
      </c>
      <c r="AX91" s="164">
        <f t="shared" si="126"/>
        <v>0</v>
      </c>
    </row>
    <row r="92" spans="1:50" s="95" customFormat="1" x14ac:dyDescent="0.25">
      <c r="A92" s="1"/>
      <c r="B92" s="141" t="s">
        <v>110</v>
      </c>
      <c r="C92" s="43"/>
      <c r="D92" s="44" t="s">
        <v>41</v>
      </c>
      <c r="E92" s="43"/>
      <c r="F92" s="135"/>
      <c r="G92" s="165"/>
      <c r="H92" s="166"/>
      <c r="I92" s="43"/>
      <c r="J92" s="136"/>
      <c r="K92" s="167"/>
      <c r="L92" s="168"/>
      <c r="M92" s="43"/>
      <c r="N92" s="163"/>
      <c r="O92" s="164"/>
      <c r="P92" s="169"/>
      <c r="Q92" s="134">
        <v>-0.3</v>
      </c>
      <c r="R92" s="170">
        <v>1</v>
      </c>
      <c r="S92" s="168">
        <f t="shared" si="111"/>
        <v>-0.3</v>
      </c>
      <c r="T92" s="43"/>
      <c r="U92" s="163">
        <f t="shared" si="116"/>
        <v>-0.3</v>
      </c>
      <c r="V92" s="164" t="str">
        <f t="shared" si="117"/>
        <v/>
      </c>
      <c r="W92" s="154"/>
      <c r="X92" s="134">
        <v>-0.3</v>
      </c>
      <c r="Y92" s="170">
        <v>1</v>
      </c>
      <c r="Z92" s="168">
        <f t="shared" si="112"/>
        <v>-0.3</v>
      </c>
      <c r="AA92" s="43"/>
      <c r="AB92" s="163">
        <f t="shared" si="118"/>
        <v>0</v>
      </c>
      <c r="AC92" s="164">
        <f t="shared" si="119"/>
        <v>0</v>
      </c>
      <c r="AD92" s="154"/>
      <c r="AE92" s="134">
        <v>-0.3</v>
      </c>
      <c r="AF92" s="170">
        <v>1</v>
      </c>
      <c r="AG92" s="168">
        <f t="shared" si="113"/>
        <v>-0.3</v>
      </c>
      <c r="AH92" s="43"/>
      <c r="AI92" s="163">
        <f t="shared" si="120"/>
        <v>0</v>
      </c>
      <c r="AJ92" s="164">
        <f t="shared" si="121"/>
        <v>0</v>
      </c>
      <c r="AK92" s="154"/>
      <c r="AL92" s="134">
        <v>-0.3</v>
      </c>
      <c r="AM92" s="170">
        <v>1</v>
      </c>
      <c r="AN92" s="168">
        <f t="shared" si="114"/>
        <v>-0.3</v>
      </c>
      <c r="AO92" s="43"/>
      <c r="AP92" s="163">
        <f t="shared" si="122"/>
        <v>0</v>
      </c>
      <c r="AQ92" s="164">
        <f t="shared" si="123"/>
        <v>0</v>
      </c>
      <c r="AR92" s="169"/>
      <c r="AS92" s="134">
        <v>-0.3</v>
      </c>
      <c r="AT92" s="170">
        <v>1</v>
      </c>
      <c r="AU92" s="168">
        <f t="shared" si="124"/>
        <v>-0.3</v>
      </c>
      <c r="AV92" s="43"/>
      <c r="AW92" s="163">
        <f t="shared" si="125"/>
        <v>0</v>
      </c>
      <c r="AX92" s="164">
        <f t="shared" si="126"/>
        <v>0</v>
      </c>
    </row>
    <row r="93" spans="1:50" s="95" customFormat="1" ht="30" x14ac:dyDescent="0.25">
      <c r="A93" s="1"/>
      <c r="B93" s="234" t="s">
        <v>74</v>
      </c>
      <c r="C93" s="32"/>
      <c r="D93" s="44" t="s">
        <v>41</v>
      </c>
      <c r="E93" s="43"/>
      <c r="F93" s="75">
        <v>-0.19</v>
      </c>
      <c r="G93" s="159">
        <v>1</v>
      </c>
      <c r="H93" s="160">
        <f t="shared" ref="H93:H101" si="127">G93*F93</f>
        <v>-0.19</v>
      </c>
      <c r="I93" s="32"/>
      <c r="J93" s="115"/>
      <c r="K93" s="159">
        <v>1</v>
      </c>
      <c r="L93" s="160">
        <f>K93*J93</f>
        <v>0</v>
      </c>
      <c r="M93" s="32"/>
      <c r="N93" s="163">
        <f>L93-H93</f>
        <v>0.19</v>
      </c>
      <c r="O93" s="164" t="str">
        <f>IF(OR(H93=0,L93=0),"",(N93/H93))</f>
        <v/>
      </c>
      <c r="P93" s="153"/>
      <c r="Q93" s="134"/>
      <c r="R93" s="170">
        <v>1</v>
      </c>
      <c r="S93" s="162">
        <f>R93*Q93</f>
        <v>0</v>
      </c>
      <c r="T93" s="32"/>
      <c r="U93" s="163">
        <f t="shared" si="116"/>
        <v>0</v>
      </c>
      <c r="V93" s="164" t="str">
        <f t="shared" si="117"/>
        <v/>
      </c>
      <c r="W93" s="154"/>
      <c r="X93" s="134"/>
      <c r="Y93" s="170">
        <v>1</v>
      </c>
      <c r="Z93" s="162">
        <f>Y93*X93</f>
        <v>0</v>
      </c>
      <c r="AA93" s="32"/>
      <c r="AB93" s="163">
        <f t="shared" si="118"/>
        <v>0</v>
      </c>
      <c r="AC93" s="164" t="str">
        <f t="shared" si="119"/>
        <v/>
      </c>
      <c r="AD93" s="154"/>
      <c r="AE93" s="134"/>
      <c r="AF93" s="170">
        <v>1</v>
      </c>
      <c r="AG93" s="162">
        <f>AF93*AE93</f>
        <v>0</v>
      </c>
      <c r="AH93" s="32"/>
      <c r="AI93" s="163">
        <f t="shared" si="120"/>
        <v>0</v>
      </c>
      <c r="AJ93" s="164" t="str">
        <f t="shared" si="121"/>
        <v/>
      </c>
      <c r="AK93" s="154"/>
      <c r="AL93" s="134"/>
      <c r="AM93" s="170">
        <v>1</v>
      </c>
      <c r="AN93" s="162">
        <f>AM93*AL93</f>
        <v>0</v>
      </c>
      <c r="AO93" s="32"/>
      <c r="AP93" s="163">
        <f t="shared" si="122"/>
        <v>0</v>
      </c>
      <c r="AQ93" s="164" t="str">
        <f t="shared" si="123"/>
        <v/>
      </c>
      <c r="AR93" s="153"/>
      <c r="AS93" s="134"/>
      <c r="AT93" s="170">
        <v>1</v>
      </c>
      <c r="AU93" s="162">
        <f>AT93*AS93</f>
        <v>0</v>
      </c>
      <c r="AV93" s="32"/>
      <c r="AW93" s="163">
        <f t="shared" si="125"/>
        <v>0</v>
      </c>
      <c r="AX93" s="164" t="str">
        <f t="shared" si="126"/>
        <v/>
      </c>
    </row>
    <row r="94" spans="1:50" s="95" customFormat="1" ht="14.45" customHeight="1" x14ac:dyDescent="0.25">
      <c r="A94" s="1"/>
      <c r="B94" s="234" t="s">
        <v>75</v>
      </c>
      <c r="C94" s="32"/>
      <c r="D94" s="44" t="s">
        <v>41</v>
      </c>
      <c r="E94" s="43"/>
      <c r="F94" s="75">
        <v>-0.59</v>
      </c>
      <c r="G94" s="159">
        <v>1</v>
      </c>
      <c r="H94" s="160">
        <f t="shared" si="127"/>
        <v>-0.59</v>
      </c>
      <c r="I94" s="32"/>
      <c r="J94" s="137"/>
      <c r="K94" s="159">
        <v>1</v>
      </c>
      <c r="L94" s="160">
        <f t="shared" ref="L94:L101" si="128">K94*J94</f>
        <v>0</v>
      </c>
      <c r="M94" s="32"/>
      <c r="N94" s="163">
        <f t="shared" ref="N94:N122" si="129">L94-H94</f>
        <v>0.59</v>
      </c>
      <c r="O94" s="164" t="str">
        <f t="shared" ref="O94:O99" si="130">IF(OR(H94=0,L94=0),"",(N94/H94))</f>
        <v/>
      </c>
      <c r="P94" s="153"/>
      <c r="Q94" s="134"/>
      <c r="R94" s="170">
        <v>1</v>
      </c>
      <c r="S94" s="162">
        <f t="shared" ref="S94:S97" si="131">R94*Q94</f>
        <v>0</v>
      </c>
      <c r="T94" s="32"/>
      <c r="U94" s="163">
        <f t="shared" si="116"/>
        <v>0</v>
      </c>
      <c r="V94" s="164" t="str">
        <f t="shared" si="117"/>
        <v/>
      </c>
      <c r="W94" s="154"/>
      <c r="X94" s="134"/>
      <c r="Y94" s="170">
        <v>1</v>
      </c>
      <c r="Z94" s="162">
        <f t="shared" ref="Z94:Z97" si="132">Y94*X94</f>
        <v>0</v>
      </c>
      <c r="AA94" s="32"/>
      <c r="AB94" s="163">
        <f t="shared" si="118"/>
        <v>0</v>
      </c>
      <c r="AC94" s="164" t="str">
        <f t="shared" si="119"/>
        <v/>
      </c>
      <c r="AD94" s="154"/>
      <c r="AE94" s="134"/>
      <c r="AF94" s="170">
        <v>1</v>
      </c>
      <c r="AG94" s="162">
        <f t="shared" ref="AG94:AG97" si="133">AF94*AE94</f>
        <v>0</v>
      </c>
      <c r="AH94" s="32"/>
      <c r="AI94" s="163">
        <f t="shared" si="120"/>
        <v>0</v>
      </c>
      <c r="AJ94" s="164" t="str">
        <f t="shared" si="121"/>
        <v/>
      </c>
      <c r="AK94" s="154"/>
      <c r="AL94" s="134"/>
      <c r="AM94" s="170">
        <v>1</v>
      </c>
      <c r="AN94" s="162">
        <f t="shared" ref="AN94:AN97" si="134">AM94*AL94</f>
        <v>0</v>
      </c>
      <c r="AO94" s="32"/>
      <c r="AP94" s="163">
        <f t="shared" si="122"/>
        <v>0</v>
      </c>
      <c r="AQ94" s="164" t="str">
        <f t="shared" si="123"/>
        <v/>
      </c>
      <c r="AR94" s="153"/>
      <c r="AS94" s="134"/>
      <c r="AT94" s="170">
        <v>1</v>
      </c>
      <c r="AU94" s="162">
        <f t="shared" ref="AU94:AU97" si="135">AT94*AS94</f>
        <v>0</v>
      </c>
      <c r="AV94" s="32"/>
      <c r="AW94" s="163">
        <f t="shared" si="125"/>
        <v>0</v>
      </c>
      <c r="AX94" s="164" t="str">
        <f t="shared" si="126"/>
        <v/>
      </c>
    </row>
    <row r="95" spans="1:50" s="95" customFormat="1" ht="30" x14ac:dyDescent="0.25">
      <c r="A95" s="1"/>
      <c r="B95" s="234" t="s">
        <v>76</v>
      </c>
      <c r="C95" s="32"/>
      <c r="D95" s="44" t="s">
        <v>41</v>
      </c>
      <c r="E95" s="43"/>
      <c r="F95" s="75">
        <v>0.04</v>
      </c>
      <c r="G95" s="159">
        <v>1</v>
      </c>
      <c r="H95" s="160">
        <f t="shared" si="127"/>
        <v>0.04</v>
      </c>
      <c r="I95" s="32"/>
      <c r="J95" s="115">
        <v>0.04</v>
      </c>
      <c r="K95" s="159">
        <v>1</v>
      </c>
      <c r="L95" s="160">
        <f t="shared" si="128"/>
        <v>0.04</v>
      </c>
      <c r="M95" s="32"/>
      <c r="N95" s="163">
        <f t="shared" si="129"/>
        <v>0</v>
      </c>
      <c r="O95" s="164">
        <f t="shared" si="130"/>
        <v>0</v>
      </c>
      <c r="P95" s="153"/>
      <c r="Q95" s="134"/>
      <c r="R95" s="170">
        <v>1</v>
      </c>
      <c r="S95" s="162">
        <f t="shared" si="131"/>
        <v>0</v>
      </c>
      <c r="T95" s="32"/>
      <c r="U95" s="163">
        <f t="shared" si="116"/>
        <v>-0.04</v>
      </c>
      <c r="V95" s="164" t="str">
        <f t="shared" si="117"/>
        <v/>
      </c>
      <c r="W95" s="154"/>
      <c r="X95" s="134"/>
      <c r="Y95" s="170">
        <v>1</v>
      </c>
      <c r="Z95" s="162">
        <f t="shared" si="132"/>
        <v>0</v>
      </c>
      <c r="AA95" s="32"/>
      <c r="AB95" s="163">
        <f t="shared" si="118"/>
        <v>0</v>
      </c>
      <c r="AC95" s="164" t="str">
        <f t="shared" si="119"/>
        <v/>
      </c>
      <c r="AD95" s="154"/>
      <c r="AE95" s="134"/>
      <c r="AF95" s="170">
        <v>1</v>
      </c>
      <c r="AG95" s="162">
        <f t="shared" si="133"/>
        <v>0</v>
      </c>
      <c r="AH95" s="32"/>
      <c r="AI95" s="163">
        <f t="shared" si="120"/>
        <v>0</v>
      </c>
      <c r="AJ95" s="164" t="str">
        <f t="shared" si="121"/>
        <v/>
      </c>
      <c r="AK95" s="154"/>
      <c r="AL95" s="134"/>
      <c r="AM95" s="170">
        <v>1</v>
      </c>
      <c r="AN95" s="162">
        <f t="shared" si="134"/>
        <v>0</v>
      </c>
      <c r="AO95" s="32"/>
      <c r="AP95" s="163">
        <f t="shared" si="122"/>
        <v>0</v>
      </c>
      <c r="AQ95" s="164" t="str">
        <f t="shared" si="123"/>
        <v/>
      </c>
      <c r="AR95" s="153"/>
      <c r="AS95" s="134"/>
      <c r="AT95" s="170">
        <v>1</v>
      </c>
      <c r="AU95" s="162">
        <f t="shared" si="135"/>
        <v>0</v>
      </c>
      <c r="AV95" s="32"/>
      <c r="AW95" s="163">
        <f t="shared" si="125"/>
        <v>0</v>
      </c>
      <c r="AX95" s="164" t="str">
        <f t="shared" si="126"/>
        <v/>
      </c>
    </row>
    <row r="96" spans="1:50" s="95" customFormat="1" ht="30" x14ac:dyDescent="0.25">
      <c r="A96" s="1"/>
      <c r="B96" s="234" t="s">
        <v>77</v>
      </c>
      <c r="C96" s="32"/>
      <c r="D96" s="44" t="s">
        <v>41</v>
      </c>
      <c r="E96" s="43"/>
      <c r="F96" s="75">
        <v>0.01</v>
      </c>
      <c r="G96" s="159">
        <v>1</v>
      </c>
      <c r="H96" s="160">
        <f t="shared" si="127"/>
        <v>0.01</v>
      </c>
      <c r="I96" s="32"/>
      <c r="J96" s="115">
        <v>0.01</v>
      </c>
      <c r="K96" s="159">
        <v>1</v>
      </c>
      <c r="L96" s="160">
        <f t="shared" si="128"/>
        <v>0.01</v>
      </c>
      <c r="M96" s="32"/>
      <c r="N96" s="163">
        <f t="shared" si="129"/>
        <v>0</v>
      </c>
      <c r="O96" s="164">
        <f t="shared" si="130"/>
        <v>0</v>
      </c>
      <c r="P96" s="153"/>
      <c r="Q96" s="134"/>
      <c r="R96" s="170">
        <v>1</v>
      </c>
      <c r="S96" s="162">
        <f t="shared" si="131"/>
        <v>0</v>
      </c>
      <c r="T96" s="32"/>
      <c r="U96" s="163">
        <f t="shared" si="116"/>
        <v>-0.01</v>
      </c>
      <c r="V96" s="164" t="str">
        <f t="shared" si="117"/>
        <v/>
      </c>
      <c r="W96" s="154"/>
      <c r="X96" s="134"/>
      <c r="Y96" s="170">
        <v>1</v>
      </c>
      <c r="Z96" s="162">
        <f t="shared" si="132"/>
        <v>0</v>
      </c>
      <c r="AA96" s="32"/>
      <c r="AB96" s="163">
        <f t="shared" si="118"/>
        <v>0</v>
      </c>
      <c r="AC96" s="164" t="str">
        <f t="shared" si="119"/>
        <v/>
      </c>
      <c r="AD96" s="154"/>
      <c r="AE96" s="134"/>
      <c r="AF96" s="170">
        <v>1</v>
      </c>
      <c r="AG96" s="162">
        <f t="shared" si="133"/>
        <v>0</v>
      </c>
      <c r="AH96" s="32"/>
      <c r="AI96" s="163">
        <f t="shared" si="120"/>
        <v>0</v>
      </c>
      <c r="AJ96" s="164" t="str">
        <f t="shared" si="121"/>
        <v/>
      </c>
      <c r="AK96" s="154"/>
      <c r="AL96" s="134"/>
      <c r="AM96" s="170">
        <v>1</v>
      </c>
      <c r="AN96" s="162">
        <f t="shared" si="134"/>
        <v>0</v>
      </c>
      <c r="AO96" s="32"/>
      <c r="AP96" s="163">
        <f t="shared" si="122"/>
        <v>0</v>
      </c>
      <c r="AQ96" s="164" t="str">
        <f t="shared" si="123"/>
        <v/>
      </c>
      <c r="AR96" s="153"/>
      <c r="AS96" s="134"/>
      <c r="AT96" s="170">
        <v>1</v>
      </c>
      <c r="AU96" s="162">
        <f t="shared" si="135"/>
        <v>0</v>
      </c>
      <c r="AV96" s="32"/>
      <c r="AW96" s="163">
        <f t="shared" si="125"/>
        <v>0</v>
      </c>
      <c r="AX96" s="164" t="str">
        <f t="shared" si="126"/>
        <v/>
      </c>
    </row>
    <row r="97" spans="1:50" s="95" customFormat="1" x14ac:dyDescent="0.25">
      <c r="A97" s="1"/>
      <c r="B97" s="234" t="s">
        <v>78</v>
      </c>
      <c r="C97" s="32"/>
      <c r="D97" s="44" t="s">
        <v>41</v>
      </c>
      <c r="E97" s="43"/>
      <c r="F97" s="75">
        <v>0.18</v>
      </c>
      <c r="G97" s="159">
        <v>1</v>
      </c>
      <c r="H97" s="160">
        <f t="shared" si="127"/>
        <v>0.18</v>
      </c>
      <c r="I97" s="32"/>
      <c r="J97" s="115">
        <v>0.18</v>
      </c>
      <c r="K97" s="159">
        <v>1</v>
      </c>
      <c r="L97" s="160">
        <f t="shared" si="128"/>
        <v>0.18</v>
      </c>
      <c r="M97" s="32"/>
      <c r="N97" s="163">
        <f t="shared" si="129"/>
        <v>0</v>
      </c>
      <c r="O97" s="164">
        <f t="shared" si="130"/>
        <v>0</v>
      </c>
      <c r="P97" s="153"/>
      <c r="Q97" s="134"/>
      <c r="R97" s="170">
        <v>1</v>
      </c>
      <c r="S97" s="162">
        <f t="shared" si="131"/>
        <v>0</v>
      </c>
      <c r="T97" s="32"/>
      <c r="U97" s="163">
        <f t="shared" si="116"/>
        <v>-0.18</v>
      </c>
      <c r="V97" s="164" t="str">
        <f t="shared" si="117"/>
        <v/>
      </c>
      <c r="W97" s="154"/>
      <c r="X97" s="134"/>
      <c r="Y97" s="170">
        <v>1</v>
      </c>
      <c r="Z97" s="162">
        <f t="shared" si="132"/>
        <v>0</v>
      </c>
      <c r="AA97" s="32"/>
      <c r="AB97" s="163">
        <f t="shared" si="118"/>
        <v>0</v>
      </c>
      <c r="AC97" s="164" t="str">
        <f t="shared" si="119"/>
        <v/>
      </c>
      <c r="AD97" s="154"/>
      <c r="AE97" s="134"/>
      <c r="AF97" s="170">
        <v>1</v>
      </c>
      <c r="AG97" s="162">
        <f t="shared" si="133"/>
        <v>0</v>
      </c>
      <c r="AH97" s="32"/>
      <c r="AI97" s="163">
        <f t="shared" si="120"/>
        <v>0</v>
      </c>
      <c r="AJ97" s="164" t="str">
        <f t="shared" si="121"/>
        <v/>
      </c>
      <c r="AK97" s="154"/>
      <c r="AL97" s="134"/>
      <c r="AM97" s="170">
        <v>1</v>
      </c>
      <c r="AN97" s="162">
        <f t="shared" si="134"/>
        <v>0</v>
      </c>
      <c r="AO97" s="32"/>
      <c r="AP97" s="163">
        <f t="shared" si="122"/>
        <v>0</v>
      </c>
      <c r="AQ97" s="164" t="str">
        <f t="shared" si="123"/>
        <v/>
      </c>
      <c r="AR97" s="153"/>
      <c r="AS97" s="134"/>
      <c r="AT97" s="170">
        <v>1</v>
      </c>
      <c r="AU97" s="162">
        <f t="shared" si="135"/>
        <v>0</v>
      </c>
      <c r="AV97" s="32"/>
      <c r="AW97" s="163">
        <f t="shared" si="125"/>
        <v>0</v>
      </c>
      <c r="AX97" s="164" t="str">
        <f t="shared" si="126"/>
        <v/>
      </c>
    </row>
    <row r="98" spans="1:50" s="99" customFormat="1" x14ac:dyDescent="0.25">
      <c r="A98" s="54"/>
      <c r="B98" s="143" t="s">
        <v>79</v>
      </c>
      <c r="C98" s="43"/>
      <c r="D98" s="44" t="s">
        <v>41</v>
      </c>
      <c r="E98" s="43"/>
      <c r="F98" s="75">
        <v>0.19</v>
      </c>
      <c r="G98" s="159">
        <v>1</v>
      </c>
      <c r="H98" s="160">
        <f t="shared" si="127"/>
        <v>0.19</v>
      </c>
      <c r="I98" s="43"/>
      <c r="J98" s="115">
        <v>0.19</v>
      </c>
      <c r="K98" s="195">
        <v>1</v>
      </c>
      <c r="L98" s="239">
        <f t="shared" si="128"/>
        <v>0.19</v>
      </c>
      <c r="M98" s="43"/>
      <c r="N98" s="172">
        <f t="shared" si="129"/>
        <v>0</v>
      </c>
      <c r="O98" s="173">
        <f t="shared" si="130"/>
        <v>0</v>
      </c>
      <c r="P98" s="169"/>
      <c r="Q98" s="115"/>
      <c r="R98" s="161">
        <v>1</v>
      </c>
      <c r="S98" s="171">
        <f>R98*Q98</f>
        <v>0</v>
      </c>
      <c r="T98" s="43"/>
      <c r="U98" s="163">
        <f t="shared" si="116"/>
        <v>-0.19</v>
      </c>
      <c r="V98" s="164" t="str">
        <f t="shared" si="117"/>
        <v/>
      </c>
      <c r="W98" s="154"/>
      <c r="X98" s="115"/>
      <c r="Y98" s="161">
        <v>1</v>
      </c>
      <c r="Z98" s="171">
        <f>Y98*X98</f>
        <v>0</v>
      </c>
      <c r="AA98" s="43"/>
      <c r="AB98" s="163">
        <f t="shared" si="118"/>
        <v>0</v>
      </c>
      <c r="AC98" s="164" t="str">
        <f t="shared" si="119"/>
        <v/>
      </c>
      <c r="AD98" s="154"/>
      <c r="AE98" s="115"/>
      <c r="AF98" s="161">
        <v>1</v>
      </c>
      <c r="AG98" s="171">
        <f>AF98*AE98</f>
        <v>0</v>
      </c>
      <c r="AH98" s="43"/>
      <c r="AI98" s="163">
        <f t="shared" si="120"/>
        <v>0</v>
      </c>
      <c r="AJ98" s="164" t="str">
        <f t="shared" si="121"/>
        <v/>
      </c>
      <c r="AK98" s="154"/>
      <c r="AL98" s="115"/>
      <c r="AM98" s="161">
        <v>1</v>
      </c>
      <c r="AN98" s="171">
        <f>AM98*AL98</f>
        <v>0</v>
      </c>
      <c r="AO98" s="43"/>
      <c r="AP98" s="163">
        <f t="shared" si="122"/>
        <v>0</v>
      </c>
      <c r="AQ98" s="164" t="str">
        <f t="shared" si="123"/>
        <v/>
      </c>
      <c r="AR98" s="169"/>
      <c r="AS98" s="115"/>
      <c r="AT98" s="161">
        <v>1</v>
      </c>
      <c r="AU98" s="171">
        <f>AT98*AS98</f>
        <v>0</v>
      </c>
      <c r="AV98" s="43"/>
      <c r="AW98" s="163">
        <f t="shared" si="125"/>
        <v>0</v>
      </c>
      <c r="AX98" s="164" t="str">
        <f t="shared" si="126"/>
        <v/>
      </c>
    </row>
    <row r="99" spans="1:50" s="99" customFormat="1" x14ac:dyDescent="0.25">
      <c r="A99" s="54"/>
      <c r="B99" s="143" t="s">
        <v>80</v>
      </c>
      <c r="C99" s="43"/>
      <c r="D99" s="44" t="s">
        <v>41</v>
      </c>
      <c r="E99" s="43"/>
      <c r="F99" s="75">
        <v>0.09</v>
      </c>
      <c r="G99" s="159">
        <v>1</v>
      </c>
      <c r="H99" s="160">
        <f t="shared" si="127"/>
        <v>0.09</v>
      </c>
      <c r="I99" s="43"/>
      <c r="J99" s="115">
        <v>0.09</v>
      </c>
      <c r="K99" s="195">
        <v>1</v>
      </c>
      <c r="L99" s="239">
        <f t="shared" si="128"/>
        <v>0.09</v>
      </c>
      <c r="M99" s="43"/>
      <c r="N99" s="172">
        <f t="shared" si="129"/>
        <v>0</v>
      </c>
      <c r="O99" s="173">
        <f t="shared" si="130"/>
        <v>0</v>
      </c>
      <c r="P99" s="169"/>
      <c r="Q99" s="115"/>
      <c r="R99" s="161">
        <v>1</v>
      </c>
      <c r="S99" s="171">
        <f>R99*Q99</f>
        <v>0</v>
      </c>
      <c r="T99" s="43"/>
      <c r="U99" s="163">
        <f t="shared" si="116"/>
        <v>-0.09</v>
      </c>
      <c r="V99" s="164" t="str">
        <f t="shared" si="117"/>
        <v/>
      </c>
      <c r="W99" s="154"/>
      <c r="X99" s="115"/>
      <c r="Y99" s="161">
        <v>1</v>
      </c>
      <c r="Z99" s="171">
        <f>Y99*X99</f>
        <v>0</v>
      </c>
      <c r="AA99" s="43"/>
      <c r="AB99" s="163">
        <f t="shared" si="118"/>
        <v>0</v>
      </c>
      <c r="AC99" s="164" t="str">
        <f t="shared" si="119"/>
        <v/>
      </c>
      <c r="AD99" s="154"/>
      <c r="AE99" s="115"/>
      <c r="AF99" s="161">
        <v>1</v>
      </c>
      <c r="AG99" s="171">
        <f>AF99*AE99</f>
        <v>0</v>
      </c>
      <c r="AH99" s="43"/>
      <c r="AI99" s="163">
        <f t="shared" si="120"/>
        <v>0</v>
      </c>
      <c r="AJ99" s="164" t="str">
        <f t="shared" si="121"/>
        <v/>
      </c>
      <c r="AK99" s="154"/>
      <c r="AL99" s="115"/>
      <c r="AM99" s="161">
        <v>1</v>
      </c>
      <c r="AN99" s="171">
        <f>AM99*AL99</f>
        <v>0</v>
      </c>
      <c r="AO99" s="43"/>
      <c r="AP99" s="163">
        <f t="shared" si="122"/>
        <v>0</v>
      </c>
      <c r="AQ99" s="164" t="str">
        <f t="shared" si="123"/>
        <v/>
      </c>
      <c r="AR99" s="169"/>
      <c r="AS99" s="115"/>
      <c r="AT99" s="161">
        <v>1</v>
      </c>
      <c r="AU99" s="171">
        <f>AT99*AS99</f>
        <v>0</v>
      </c>
      <c r="AV99" s="43"/>
      <c r="AW99" s="163">
        <f t="shared" si="125"/>
        <v>0</v>
      </c>
      <c r="AX99" s="164" t="str">
        <f t="shared" si="126"/>
        <v/>
      </c>
    </row>
    <row r="100" spans="1:50" s="95" customFormat="1" x14ac:dyDescent="0.25">
      <c r="A100" s="1"/>
      <c r="B100" s="46" t="s">
        <v>19</v>
      </c>
      <c r="C100" s="32"/>
      <c r="D100" s="44" t="s">
        <v>7</v>
      </c>
      <c r="E100" s="43"/>
      <c r="F100" s="76">
        <v>1.627E-2</v>
      </c>
      <c r="G100" s="183">
        <f>F79</f>
        <v>198</v>
      </c>
      <c r="H100" s="160">
        <f t="shared" si="127"/>
        <v>3.22146</v>
      </c>
      <c r="I100" s="32"/>
      <c r="J100" s="116">
        <v>8.4499999999999992E-3</v>
      </c>
      <c r="K100" s="183">
        <f>+F79</f>
        <v>198</v>
      </c>
      <c r="L100" s="160">
        <f t="shared" si="128"/>
        <v>1.6730999999999998</v>
      </c>
      <c r="M100" s="32"/>
      <c r="N100" s="163">
        <f t="shared" si="129"/>
        <v>-1.5483600000000002</v>
      </c>
      <c r="O100" s="164">
        <f>IF(OR(H100=0,L100=0),"",(N100/H100))</f>
        <v>-0.48063921327596809</v>
      </c>
      <c r="P100" s="153"/>
      <c r="Q100" s="116"/>
      <c r="R100" s="174">
        <f>+F79</f>
        <v>198</v>
      </c>
      <c r="S100" s="162">
        <f t="shared" ref="S100:S101" si="136">R100*Q100</f>
        <v>0</v>
      </c>
      <c r="T100" s="32"/>
      <c r="U100" s="163">
        <f t="shared" si="116"/>
        <v>-1.6730999999999998</v>
      </c>
      <c r="V100" s="164" t="str">
        <f t="shared" si="117"/>
        <v/>
      </c>
      <c r="W100" s="154"/>
      <c r="X100" s="116"/>
      <c r="Y100" s="174">
        <f>+F79</f>
        <v>198</v>
      </c>
      <c r="Z100" s="162">
        <f t="shared" ref="Z100:Z101" si="137">Y100*X100</f>
        <v>0</v>
      </c>
      <c r="AA100" s="32"/>
      <c r="AB100" s="163">
        <f t="shared" si="118"/>
        <v>0</v>
      </c>
      <c r="AC100" s="164" t="str">
        <f t="shared" si="119"/>
        <v/>
      </c>
      <c r="AD100" s="154"/>
      <c r="AE100" s="116"/>
      <c r="AF100" s="174">
        <f>+F79</f>
        <v>198</v>
      </c>
      <c r="AG100" s="162">
        <f t="shared" ref="AG100:AG101" si="138">AF100*AE100</f>
        <v>0</v>
      </c>
      <c r="AH100" s="32"/>
      <c r="AI100" s="163">
        <f t="shared" si="120"/>
        <v>0</v>
      </c>
      <c r="AJ100" s="164" t="str">
        <f t="shared" si="121"/>
        <v/>
      </c>
      <c r="AK100" s="154"/>
      <c r="AL100" s="116"/>
      <c r="AM100" s="174">
        <f>+F79</f>
        <v>198</v>
      </c>
      <c r="AN100" s="162">
        <f t="shared" ref="AN100:AN101" si="139">AM100*AL100</f>
        <v>0</v>
      </c>
      <c r="AO100" s="32"/>
      <c r="AP100" s="163">
        <f t="shared" si="122"/>
        <v>0</v>
      </c>
      <c r="AQ100" s="164" t="str">
        <f t="shared" si="123"/>
        <v/>
      </c>
      <c r="AR100" s="153"/>
      <c r="AS100" s="116"/>
      <c r="AT100" s="174">
        <f>+F79</f>
        <v>198</v>
      </c>
      <c r="AU100" s="162">
        <f t="shared" ref="AU100:AU101" si="140">AT100*AS100</f>
        <v>0</v>
      </c>
      <c r="AV100" s="32"/>
      <c r="AW100" s="163">
        <f t="shared" si="125"/>
        <v>0</v>
      </c>
      <c r="AX100" s="164" t="str">
        <f t="shared" si="126"/>
        <v/>
      </c>
    </row>
    <row r="101" spans="1:50" s="95" customFormat="1" ht="30" x14ac:dyDescent="0.25">
      <c r="A101" s="1"/>
      <c r="B101" s="140" t="s">
        <v>81</v>
      </c>
      <c r="C101" s="32"/>
      <c r="D101" s="44" t="s">
        <v>7</v>
      </c>
      <c r="E101" s="43"/>
      <c r="F101" s="76">
        <v>6.8000000000000005E-4</v>
      </c>
      <c r="G101" s="165">
        <f>+F79</f>
        <v>198</v>
      </c>
      <c r="H101" s="160">
        <f t="shared" si="127"/>
        <v>0.13464000000000001</v>
      </c>
      <c r="I101" s="32"/>
      <c r="J101" s="116"/>
      <c r="K101" s="183">
        <f>+F79</f>
        <v>198</v>
      </c>
      <c r="L101" s="160">
        <f t="shared" si="128"/>
        <v>0</v>
      </c>
      <c r="M101" s="32"/>
      <c r="N101" s="163">
        <f t="shared" si="129"/>
        <v>-0.13464000000000001</v>
      </c>
      <c r="O101" s="164" t="str">
        <f t="shared" ref="O101" si="141">IF(OR(H101=0,L101=0),"",(N101/H101))</f>
        <v/>
      </c>
      <c r="P101" s="153"/>
      <c r="Q101" s="116"/>
      <c r="R101" s="174">
        <f>+F79</f>
        <v>198</v>
      </c>
      <c r="S101" s="162">
        <f t="shared" si="136"/>
        <v>0</v>
      </c>
      <c r="T101" s="32"/>
      <c r="U101" s="163">
        <f t="shared" si="116"/>
        <v>0</v>
      </c>
      <c r="V101" s="164" t="str">
        <f t="shared" si="117"/>
        <v/>
      </c>
      <c r="W101" s="154"/>
      <c r="X101" s="116"/>
      <c r="Y101" s="174">
        <f>+F79</f>
        <v>198</v>
      </c>
      <c r="Z101" s="162">
        <f t="shared" si="137"/>
        <v>0</v>
      </c>
      <c r="AA101" s="32"/>
      <c r="AB101" s="163">
        <f t="shared" si="118"/>
        <v>0</v>
      </c>
      <c r="AC101" s="164" t="str">
        <f t="shared" si="119"/>
        <v/>
      </c>
      <c r="AD101" s="154"/>
      <c r="AE101" s="116"/>
      <c r="AF101" s="174">
        <f>+F79</f>
        <v>198</v>
      </c>
      <c r="AG101" s="162">
        <f t="shared" si="138"/>
        <v>0</v>
      </c>
      <c r="AH101" s="32"/>
      <c r="AI101" s="163">
        <f t="shared" si="120"/>
        <v>0</v>
      </c>
      <c r="AJ101" s="164" t="str">
        <f t="shared" si="121"/>
        <v/>
      </c>
      <c r="AK101" s="154"/>
      <c r="AL101" s="116"/>
      <c r="AM101" s="174">
        <f>+F79</f>
        <v>198</v>
      </c>
      <c r="AN101" s="162">
        <f t="shared" si="139"/>
        <v>0</v>
      </c>
      <c r="AO101" s="32"/>
      <c r="AP101" s="163">
        <f t="shared" si="122"/>
        <v>0</v>
      </c>
      <c r="AQ101" s="164" t="str">
        <f t="shared" si="123"/>
        <v/>
      </c>
      <c r="AR101" s="153"/>
      <c r="AS101" s="116"/>
      <c r="AT101" s="174">
        <f>+F79</f>
        <v>198</v>
      </c>
      <c r="AU101" s="162">
        <f t="shared" si="140"/>
        <v>0</v>
      </c>
      <c r="AV101" s="32"/>
      <c r="AW101" s="163">
        <f t="shared" si="125"/>
        <v>0</v>
      </c>
      <c r="AX101" s="164" t="str">
        <f t="shared" si="126"/>
        <v/>
      </c>
    </row>
    <row r="102" spans="1:50" s="95" customFormat="1" x14ac:dyDescent="0.25">
      <c r="A102" s="54"/>
      <c r="B102" s="57" t="s">
        <v>18</v>
      </c>
      <c r="C102" s="48"/>
      <c r="D102" s="56"/>
      <c r="E102" s="48"/>
      <c r="F102" s="55"/>
      <c r="G102" s="175"/>
      <c r="H102" s="176">
        <f>SUM(H84:H101)</f>
        <v>29.886100000000003</v>
      </c>
      <c r="I102" s="177"/>
      <c r="J102" s="117"/>
      <c r="K102" s="240"/>
      <c r="L102" s="176">
        <f>SUM(L84:L101)</f>
        <v>32.743099999999998</v>
      </c>
      <c r="M102" s="177"/>
      <c r="N102" s="179">
        <f t="shared" si="129"/>
        <v>2.8569999999999958</v>
      </c>
      <c r="O102" s="180">
        <f>IF(OR(H102=0, L102=0),"",(N102/H102))</f>
        <v>9.559628054513622E-2</v>
      </c>
      <c r="P102" s="153"/>
      <c r="Q102" s="117"/>
      <c r="R102" s="178"/>
      <c r="S102" s="176">
        <f>SUM(S84:S101)</f>
        <v>32.720000000000006</v>
      </c>
      <c r="T102" s="177"/>
      <c r="U102" s="179">
        <f>S102-L102</f>
        <v>-2.3099999999992349E-2</v>
      </c>
      <c r="V102" s="180">
        <f>IF(OR(L102=0,S102=0),"",(U102/L102))</f>
        <v>-7.0549214949080412E-4</v>
      </c>
      <c r="W102" s="154"/>
      <c r="X102" s="117"/>
      <c r="Y102" s="178"/>
      <c r="Z102" s="176">
        <f>SUM(Z84:Z101)</f>
        <v>33.810000000000009</v>
      </c>
      <c r="AA102" s="177"/>
      <c r="AB102" s="179">
        <f>Z102-S102</f>
        <v>1.0900000000000034</v>
      </c>
      <c r="AC102" s="180">
        <f>IF(OR(S102=0,Z102=0),"",(AB102/S102))</f>
        <v>3.3312958435207922E-2</v>
      </c>
      <c r="AD102" s="154"/>
      <c r="AE102" s="117"/>
      <c r="AF102" s="178"/>
      <c r="AG102" s="176">
        <f>SUM(AG84:AG101)</f>
        <v>34.660000000000011</v>
      </c>
      <c r="AH102" s="177"/>
      <c r="AI102" s="179">
        <f>AG102-Z102</f>
        <v>0.85000000000000142</v>
      </c>
      <c r="AJ102" s="180">
        <f>IF(OR(Z102=0,AG102=0),"",(AI102/Z102))</f>
        <v>2.514049097900033E-2</v>
      </c>
      <c r="AK102" s="154"/>
      <c r="AL102" s="117"/>
      <c r="AM102" s="178"/>
      <c r="AN102" s="176">
        <f>SUM(AN84:AN101)</f>
        <v>36.160000000000011</v>
      </c>
      <c r="AO102" s="177"/>
      <c r="AP102" s="179">
        <f>AN102-AG102</f>
        <v>1.5</v>
      </c>
      <c r="AQ102" s="180">
        <f>IF(OR(AG102=0,AN102=0),"",(AP102/AG102))</f>
        <v>4.3277553375649147E-2</v>
      </c>
      <c r="AR102" s="153"/>
      <c r="AS102" s="117"/>
      <c r="AT102" s="178"/>
      <c r="AU102" s="176">
        <f>SUM(AU84:AU101)</f>
        <v>37.610000000000007</v>
      </c>
      <c r="AV102" s="177"/>
      <c r="AW102" s="179">
        <f>AU102-AN102</f>
        <v>1.4499999999999957</v>
      </c>
      <c r="AX102" s="180">
        <f>IF(OR(AN102=0,AU102=0),"",(AW102/AN102))</f>
        <v>4.0099557522123762E-2</v>
      </c>
    </row>
    <row r="103" spans="1:50" s="95" customFormat="1" x14ac:dyDescent="0.25">
      <c r="A103" s="1"/>
      <c r="B103" s="45" t="s">
        <v>17</v>
      </c>
      <c r="C103" s="32"/>
      <c r="D103" s="44" t="s">
        <v>7</v>
      </c>
      <c r="E103" s="43"/>
      <c r="F103" s="77">
        <f>+RESIDENTIAL!$F$47</f>
        <v>8.1990000000000007E-2</v>
      </c>
      <c r="G103" s="181">
        <f>$F79*(1+F130)-$F79</f>
        <v>7.444800000000015</v>
      </c>
      <c r="H103" s="166">
        <f t="shared" ref="H103:H107" si="142">G103*F103</f>
        <v>0.61039915200000128</v>
      </c>
      <c r="I103" s="32"/>
      <c r="J103" s="112">
        <f>+$F$42</f>
        <v>8.1990000000000007E-2</v>
      </c>
      <c r="K103" s="181">
        <f>$F79*(1+J130)-$F79</f>
        <v>7.444800000000015</v>
      </c>
      <c r="L103" s="166">
        <f>K103*J103</f>
        <v>0.61039915200000128</v>
      </c>
      <c r="M103" s="32"/>
      <c r="N103" s="163">
        <f t="shared" si="129"/>
        <v>0</v>
      </c>
      <c r="O103" s="164">
        <f t="shared" ref="O103:O107" si="143">IF(OR(H103=0,L103=0),"",(N103/H103))</f>
        <v>0</v>
      </c>
      <c r="P103" s="153"/>
      <c r="Q103" s="121">
        <f>+$F$42</f>
        <v>8.1990000000000007E-2</v>
      </c>
      <c r="R103" s="182">
        <f>$F79*(1+Q130)-$F79</f>
        <v>5.8410000000000082</v>
      </c>
      <c r="S103" s="168">
        <f>R103*Q103</f>
        <v>0.47890359000000071</v>
      </c>
      <c r="T103" s="32"/>
      <c r="U103" s="163">
        <f>S103-L103</f>
        <v>-0.13149556200000057</v>
      </c>
      <c r="V103" s="164">
        <f>IF(OR(L103=0,S103=0),"",(U103/L103))</f>
        <v>-0.21542553191489408</v>
      </c>
      <c r="W103" s="154"/>
      <c r="X103" s="121">
        <f>+$F$42</f>
        <v>8.1990000000000007E-2</v>
      </c>
      <c r="Y103" s="182">
        <f>$F79*(1+X130)-$F79</f>
        <v>5.8410000000000082</v>
      </c>
      <c r="Z103" s="168">
        <f>Y103*X103</f>
        <v>0.47890359000000071</v>
      </c>
      <c r="AA103" s="32"/>
      <c r="AB103" s="163">
        <f>Z103-S103</f>
        <v>0</v>
      </c>
      <c r="AC103" s="164">
        <f>IF(OR(S103=0,Z103=0),"",(AB103/S103))</f>
        <v>0</v>
      </c>
      <c r="AD103" s="154"/>
      <c r="AE103" s="121">
        <f>+$F$42</f>
        <v>8.1990000000000007E-2</v>
      </c>
      <c r="AF103" s="182">
        <f>$F79*(1+AE130)-$F79</f>
        <v>5.8410000000000082</v>
      </c>
      <c r="AG103" s="168">
        <f>AF103*AE103</f>
        <v>0.47890359000000071</v>
      </c>
      <c r="AH103" s="32"/>
      <c r="AI103" s="163">
        <f>AG103-Z103</f>
        <v>0</v>
      </c>
      <c r="AJ103" s="164">
        <f>IF(OR(Z103=0,AG103=0),"",(AI103/Z103))</f>
        <v>0</v>
      </c>
      <c r="AK103" s="154"/>
      <c r="AL103" s="121">
        <f>+$F$42</f>
        <v>8.1990000000000007E-2</v>
      </c>
      <c r="AM103" s="182">
        <f>$F79*(1+AL130)-$F79</f>
        <v>5.8410000000000082</v>
      </c>
      <c r="AN103" s="168">
        <f>AM103*AL103</f>
        <v>0.47890359000000071</v>
      </c>
      <c r="AO103" s="32"/>
      <c r="AP103" s="163">
        <f>AN103-AG103</f>
        <v>0</v>
      </c>
      <c r="AQ103" s="164">
        <f>IF(OR(AG103=0,AN103=0),"",(AP103/AG103))</f>
        <v>0</v>
      </c>
      <c r="AR103" s="153"/>
      <c r="AS103" s="121">
        <f>+$F$42</f>
        <v>8.1990000000000007E-2</v>
      </c>
      <c r="AT103" s="182">
        <f>$F79*(1+AS130)-$F79</f>
        <v>5.8410000000000082</v>
      </c>
      <c r="AU103" s="168">
        <f>AT103*AS103</f>
        <v>0.47890359000000071</v>
      </c>
      <c r="AV103" s="32"/>
      <c r="AW103" s="163">
        <f>AU103-AN103</f>
        <v>0</v>
      </c>
      <c r="AX103" s="164">
        <f>IF(OR(AN103=0,AU103=0),"",(AW103/AN103))</f>
        <v>0</v>
      </c>
    </row>
    <row r="104" spans="1:50" s="99" customFormat="1" x14ac:dyDescent="0.25">
      <c r="A104" s="54"/>
      <c r="B104" s="140" t="s">
        <v>82</v>
      </c>
      <c r="C104" s="43"/>
      <c r="D104" s="44" t="s">
        <v>7</v>
      </c>
      <c r="E104" s="43"/>
      <c r="F104" s="100">
        <v>-3.9199999999999999E-3</v>
      </c>
      <c r="G104" s="165">
        <f>+F79</f>
        <v>198</v>
      </c>
      <c r="H104" s="166">
        <f t="shared" si="142"/>
        <v>-0.77615999999999996</v>
      </c>
      <c r="I104" s="43"/>
      <c r="J104" s="112"/>
      <c r="K104" s="241">
        <f>+F79</f>
        <v>198</v>
      </c>
      <c r="L104" s="166">
        <f t="shared" ref="L104:L106" si="144">K104*J104</f>
        <v>0</v>
      </c>
      <c r="M104" s="43"/>
      <c r="N104" s="163">
        <f t="shared" si="129"/>
        <v>0.77615999999999996</v>
      </c>
      <c r="O104" s="242" t="str">
        <f t="shared" si="143"/>
        <v/>
      </c>
      <c r="P104" s="169"/>
      <c r="Q104" s="113"/>
      <c r="R104" s="167"/>
      <c r="S104" s="168">
        <f t="shared" ref="S104:S106" si="145">R104*Q104</f>
        <v>0</v>
      </c>
      <c r="T104" s="43"/>
      <c r="U104" s="163">
        <f t="shared" ref="U104:U107" si="146">S104-L104</f>
        <v>0</v>
      </c>
      <c r="V104" s="164" t="str">
        <f t="shared" ref="V104:V107" si="147">IF(OR(L104=0,S104=0),"",(U104/L104))</f>
        <v/>
      </c>
      <c r="W104" s="154"/>
      <c r="X104" s="113"/>
      <c r="Y104" s="167"/>
      <c r="Z104" s="168">
        <f t="shared" ref="Z104:Z106" si="148">Y104*X104</f>
        <v>0</v>
      </c>
      <c r="AA104" s="43"/>
      <c r="AB104" s="163">
        <f t="shared" ref="AB104:AB107" si="149">Z104-S104</f>
        <v>0</v>
      </c>
      <c r="AC104" s="164" t="str">
        <f t="shared" ref="AC104:AC107" si="150">IF(OR(S104=0,Z104=0),"",(AB104/S104))</f>
        <v/>
      </c>
      <c r="AD104" s="154"/>
      <c r="AE104" s="113"/>
      <c r="AF104" s="167"/>
      <c r="AG104" s="168">
        <f t="shared" ref="AG104:AG106" si="151">AF104*AE104</f>
        <v>0</v>
      </c>
      <c r="AH104" s="43"/>
      <c r="AI104" s="163">
        <f t="shared" ref="AI104:AI107" si="152">AG104-Z104</f>
        <v>0</v>
      </c>
      <c r="AJ104" s="164" t="str">
        <f t="shared" ref="AJ104:AJ107" si="153">IF(OR(Z104=0,AG104=0),"",(AI104/Z104))</f>
        <v/>
      </c>
      <c r="AK104" s="154"/>
      <c r="AL104" s="113"/>
      <c r="AM104" s="167"/>
      <c r="AN104" s="168">
        <f t="shared" ref="AN104:AN106" si="154">AM104*AL104</f>
        <v>0</v>
      </c>
      <c r="AO104" s="43"/>
      <c r="AP104" s="163">
        <f t="shared" ref="AP104:AP107" si="155">AN104-AG104</f>
        <v>0</v>
      </c>
      <c r="AQ104" s="164" t="str">
        <f t="shared" ref="AQ104:AQ107" si="156">IF(OR(AG104=0,AN104=0),"",(AP104/AG104))</f>
        <v/>
      </c>
      <c r="AR104" s="169"/>
      <c r="AS104" s="113"/>
      <c r="AT104" s="167"/>
      <c r="AU104" s="168">
        <f t="shared" ref="AU104:AU106" si="157">AT104*AS104</f>
        <v>0</v>
      </c>
      <c r="AV104" s="43"/>
      <c r="AW104" s="163">
        <f t="shared" ref="AW104:AW107" si="158">AU104-AN104</f>
        <v>0</v>
      </c>
      <c r="AX104" s="164" t="str">
        <f t="shared" ref="AX104:AX107" si="159">IF(OR(AN104=0,AU104=0),"",(AW104/AN104))</f>
        <v/>
      </c>
    </row>
    <row r="105" spans="1:50" s="99" customFormat="1" ht="30" x14ac:dyDescent="0.25">
      <c r="A105" s="54"/>
      <c r="B105" s="140" t="s">
        <v>83</v>
      </c>
      <c r="C105" s="43"/>
      <c r="D105" s="44" t="s">
        <v>7</v>
      </c>
      <c r="E105" s="43"/>
      <c r="F105" s="100">
        <v>6.9999999999999994E-5</v>
      </c>
      <c r="G105" s="165">
        <f>+F79</f>
        <v>198</v>
      </c>
      <c r="H105" s="166">
        <f t="shared" si="142"/>
        <v>1.3859999999999999E-2</v>
      </c>
      <c r="I105" s="43"/>
      <c r="J105" s="112"/>
      <c r="K105" s="241">
        <f>+F79</f>
        <v>198</v>
      </c>
      <c r="L105" s="166">
        <f t="shared" si="144"/>
        <v>0</v>
      </c>
      <c r="M105" s="43"/>
      <c r="N105" s="163">
        <f t="shared" si="129"/>
        <v>-1.3859999999999999E-2</v>
      </c>
      <c r="O105" s="242" t="str">
        <f t="shared" si="143"/>
        <v/>
      </c>
      <c r="P105" s="169"/>
      <c r="Q105" s="113"/>
      <c r="R105" s="167"/>
      <c r="S105" s="168">
        <f t="shared" si="145"/>
        <v>0</v>
      </c>
      <c r="T105" s="43"/>
      <c r="U105" s="163">
        <f t="shared" si="146"/>
        <v>0</v>
      </c>
      <c r="V105" s="164" t="str">
        <f t="shared" si="147"/>
        <v/>
      </c>
      <c r="W105" s="154"/>
      <c r="X105" s="113"/>
      <c r="Y105" s="167"/>
      <c r="Z105" s="168">
        <f t="shared" si="148"/>
        <v>0</v>
      </c>
      <c r="AA105" s="43"/>
      <c r="AB105" s="163">
        <f t="shared" si="149"/>
        <v>0</v>
      </c>
      <c r="AC105" s="164" t="str">
        <f t="shared" si="150"/>
        <v/>
      </c>
      <c r="AD105" s="154"/>
      <c r="AE105" s="113"/>
      <c r="AF105" s="167"/>
      <c r="AG105" s="168">
        <f t="shared" si="151"/>
        <v>0</v>
      </c>
      <c r="AH105" s="43"/>
      <c r="AI105" s="163">
        <f t="shared" si="152"/>
        <v>0</v>
      </c>
      <c r="AJ105" s="164" t="str">
        <f t="shared" si="153"/>
        <v/>
      </c>
      <c r="AK105" s="154"/>
      <c r="AL105" s="113"/>
      <c r="AM105" s="167"/>
      <c r="AN105" s="168">
        <f t="shared" si="154"/>
        <v>0</v>
      </c>
      <c r="AO105" s="43"/>
      <c r="AP105" s="163">
        <f t="shared" si="155"/>
        <v>0</v>
      </c>
      <c r="AQ105" s="164" t="str">
        <f t="shared" si="156"/>
        <v/>
      </c>
      <c r="AR105" s="169"/>
      <c r="AS105" s="113"/>
      <c r="AT105" s="167"/>
      <c r="AU105" s="168">
        <f t="shared" si="157"/>
        <v>0</v>
      </c>
      <c r="AV105" s="43"/>
      <c r="AW105" s="163">
        <f t="shared" si="158"/>
        <v>0</v>
      </c>
      <c r="AX105" s="164" t="str">
        <f t="shared" si="159"/>
        <v/>
      </c>
    </row>
    <row r="106" spans="1:50" s="99" customFormat="1" ht="30" x14ac:dyDescent="0.25">
      <c r="A106" s="54"/>
      <c r="B106" s="140" t="s">
        <v>84</v>
      </c>
      <c r="C106" s="43"/>
      <c r="D106" s="44" t="s">
        <v>7</v>
      </c>
      <c r="E106" s="43"/>
      <c r="F106" s="100">
        <v>-1.1199999999999999E-3</v>
      </c>
      <c r="G106" s="165"/>
      <c r="H106" s="166">
        <f t="shared" si="142"/>
        <v>0</v>
      </c>
      <c r="I106" s="43"/>
      <c r="J106" s="113"/>
      <c r="K106" s="241"/>
      <c r="L106" s="166">
        <f t="shared" si="144"/>
        <v>0</v>
      </c>
      <c r="M106" s="43"/>
      <c r="N106" s="163">
        <f t="shared" si="129"/>
        <v>0</v>
      </c>
      <c r="O106" s="164" t="str">
        <f t="shared" si="143"/>
        <v/>
      </c>
      <c r="P106" s="169"/>
      <c r="Q106" s="113"/>
      <c r="R106" s="167"/>
      <c r="S106" s="168">
        <f t="shared" si="145"/>
        <v>0</v>
      </c>
      <c r="T106" s="43"/>
      <c r="U106" s="163">
        <f t="shared" si="146"/>
        <v>0</v>
      </c>
      <c r="V106" s="164" t="str">
        <f t="shared" si="147"/>
        <v/>
      </c>
      <c r="W106" s="154"/>
      <c r="X106" s="113"/>
      <c r="Y106" s="167"/>
      <c r="Z106" s="168">
        <f t="shared" si="148"/>
        <v>0</v>
      </c>
      <c r="AA106" s="43"/>
      <c r="AB106" s="163">
        <f t="shared" si="149"/>
        <v>0</v>
      </c>
      <c r="AC106" s="164" t="str">
        <f t="shared" si="150"/>
        <v/>
      </c>
      <c r="AD106" s="154"/>
      <c r="AE106" s="113"/>
      <c r="AF106" s="167"/>
      <c r="AG106" s="168">
        <f t="shared" si="151"/>
        <v>0</v>
      </c>
      <c r="AH106" s="43"/>
      <c r="AI106" s="163">
        <f t="shared" si="152"/>
        <v>0</v>
      </c>
      <c r="AJ106" s="164" t="str">
        <f t="shared" si="153"/>
        <v/>
      </c>
      <c r="AK106" s="154"/>
      <c r="AL106" s="113"/>
      <c r="AM106" s="167"/>
      <c r="AN106" s="168">
        <f t="shared" si="154"/>
        <v>0</v>
      </c>
      <c r="AO106" s="43"/>
      <c r="AP106" s="163">
        <f t="shared" si="155"/>
        <v>0</v>
      </c>
      <c r="AQ106" s="164" t="str">
        <f t="shared" si="156"/>
        <v/>
      </c>
      <c r="AR106" s="169"/>
      <c r="AS106" s="113"/>
      <c r="AT106" s="167"/>
      <c r="AU106" s="168">
        <f t="shared" si="157"/>
        <v>0</v>
      </c>
      <c r="AV106" s="43"/>
      <c r="AW106" s="163">
        <f t="shared" si="158"/>
        <v>0</v>
      </c>
      <c r="AX106" s="164" t="str">
        <f t="shared" si="159"/>
        <v/>
      </c>
    </row>
    <row r="107" spans="1:50" s="95" customFormat="1" x14ac:dyDescent="0.25">
      <c r="A107" s="1"/>
      <c r="B107" s="43" t="s">
        <v>116</v>
      </c>
      <c r="C107" s="32"/>
      <c r="D107" s="44" t="s">
        <v>41</v>
      </c>
      <c r="E107" s="43"/>
      <c r="F107" s="78">
        <v>0.56000000000000005</v>
      </c>
      <c r="G107" s="183">
        <v>1</v>
      </c>
      <c r="H107" s="166">
        <f t="shared" si="142"/>
        <v>0.56000000000000005</v>
      </c>
      <c r="I107" s="32"/>
      <c r="J107" s="118">
        <f>+$F$107</f>
        <v>0.56000000000000005</v>
      </c>
      <c r="K107" s="195">
        <v>1</v>
      </c>
      <c r="L107" s="166">
        <f>K107*J107</f>
        <v>0.56000000000000005</v>
      </c>
      <c r="M107" s="32"/>
      <c r="N107" s="163">
        <f t="shared" si="129"/>
        <v>0</v>
      </c>
      <c r="O107" s="164">
        <f t="shared" si="143"/>
        <v>0</v>
      </c>
      <c r="P107" s="153"/>
      <c r="Q107" s="118">
        <f>+$F$107</f>
        <v>0.56000000000000005</v>
      </c>
      <c r="R107" s="161">
        <v>1</v>
      </c>
      <c r="S107" s="168">
        <f>R107*Q107</f>
        <v>0.56000000000000005</v>
      </c>
      <c r="T107" s="32"/>
      <c r="U107" s="163">
        <f t="shared" si="146"/>
        <v>0</v>
      </c>
      <c r="V107" s="164">
        <f t="shared" si="147"/>
        <v>0</v>
      </c>
      <c r="W107" s="154"/>
      <c r="X107" s="118">
        <f>+$F$107</f>
        <v>0.56000000000000005</v>
      </c>
      <c r="Y107" s="161">
        <v>1</v>
      </c>
      <c r="Z107" s="168">
        <f>Y107*X107</f>
        <v>0.56000000000000005</v>
      </c>
      <c r="AA107" s="32"/>
      <c r="AB107" s="163">
        <f t="shared" si="149"/>
        <v>0</v>
      </c>
      <c r="AC107" s="164">
        <f t="shared" si="150"/>
        <v>0</v>
      </c>
      <c r="AD107" s="154"/>
      <c r="AE107" s="118">
        <f>+$F$107</f>
        <v>0.56000000000000005</v>
      </c>
      <c r="AF107" s="161">
        <v>1</v>
      </c>
      <c r="AG107" s="168">
        <f>AF107*AE107</f>
        <v>0.56000000000000005</v>
      </c>
      <c r="AH107" s="32"/>
      <c r="AI107" s="163">
        <f t="shared" si="152"/>
        <v>0</v>
      </c>
      <c r="AJ107" s="164">
        <f t="shared" si="153"/>
        <v>0</v>
      </c>
      <c r="AK107" s="154"/>
      <c r="AL107" s="118"/>
      <c r="AM107" s="161"/>
      <c r="AN107" s="168">
        <f>AM107*AL107</f>
        <v>0</v>
      </c>
      <c r="AO107" s="32"/>
      <c r="AP107" s="163">
        <f t="shared" si="155"/>
        <v>-0.56000000000000005</v>
      </c>
      <c r="AQ107" s="164" t="str">
        <f t="shared" si="156"/>
        <v/>
      </c>
      <c r="AR107" s="153"/>
      <c r="AS107" s="118"/>
      <c r="AT107" s="161"/>
      <c r="AU107" s="168">
        <f>AT107*AS107</f>
        <v>0</v>
      </c>
      <c r="AV107" s="32"/>
      <c r="AW107" s="163">
        <f t="shared" si="158"/>
        <v>0</v>
      </c>
      <c r="AX107" s="164" t="str">
        <f t="shared" si="159"/>
        <v/>
      </c>
    </row>
    <row r="108" spans="1:50" s="95" customFormat="1" x14ac:dyDescent="0.25">
      <c r="A108" s="1"/>
      <c r="B108" s="49" t="s">
        <v>16</v>
      </c>
      <c r="C108" s="48"/>
      <c r="D108" s="48"/>
      <c r="E108" s="48"/>
      <c r="F108" s="47"/>
      <c r="G108" s="47"/>
      <c r="H108" s="184">
        <f>SUM(H103:H107)+H102</f>
        <v>30.294199152000004</v>
      </c>
      <c r="I108" s="177"/>
      <c r="J108" s="185"/>
      <c r="K108" s="243"/>
      <c r="L108" s="184">
        <f>SUM(L103:L107)+L102</f>
        <v>33.913499152</v>
      </c>
      <c r="M108" s="177"/>
      <c r="N108" s="179">
        <f t="shared" si="129"/>
        <v>3.6192999999999955</v>
      </c>
      <c r="O108" s="180">
        <f>IF(OR(H108=0,L108=0),"",(N108/H108))</f>
        <v>0.11947171740174724</v>
      </c>
      <c r="P108" s="153"/>
      <c r="Q108" s="185"/>
      <c r="R108" s="186"/>
      <c r="S108" s="187">
        <f>SUM(S103:S107)+S102</f>
        <v>33.75890359000001</v>
      </c>
      <c r="T108" s="177"/>
      <c r="U108" s="179">
        <f>S108-L108</f>
        <v>-0.15459556199999014</v>
      </c>
      <c r="V108" s="180">
        <f>IF(OR(L108=0,S108=0),"",(U108/L108))</f>
        <v>-4.5585258338307769E-3</v>
      </c>
      <c r="W108" s="154"/>
      <c r="X108" s="185"/>
      <c r="Y108" s="186"/>
      <c r="Z108" s="187">
        <f>SUM(Z103:Z107)+Z102</f>
        <v>34.848903590000013</v>
      </c>
      <c r="AA108" s="177"/>
      <c r="AB108" s="179">
        <f>Z108-S108</f>
        <v>1.0900000000000034</v>
      </c>
      <c r="AC108" s="180">
        <f>IF(OR(S108=0,Z108=0),"",(AB108/S108))</f>
        <v>3.2287778455070471E-2</v>
      </c>
      <c r="AD108" s="154"/>
      <c r="AE108" s="185"/>
      <c r="AF108" s="186"/>
      <c r="AG108" s="187">
        <f>SUM(AG103:AG107)+AG102</f>
        <v>35.698903590000015</v>
      </c>
      <c r="AH108" s="177"/>
      <c r="AI108" s="179">
        <f>AG108-Z108</f>
        <v>0.85000000000000142</v>
      </c>
      <c r="AJ108" s="180">
        <f>IF(OR(Z108=0,AG108=0),"",(AI108/Z108))</f>
        <v>2.4391011263950102E-2</v>
      </c>
      <c r="AK108" s="154"/>
      <c r="AL108" s="185"/>
      <c r="AM108" s="186"/>
      <c r="AN108" s="187">
        <f>SUM(AN103:AN107)+AN102</f>
        <v>36.638903590000012</v>
      </c>
      <c r="AO108" s="177"/>
      <c r="AP108" s="179">
        <f>AN108-AG108</f>
        <v>0.93999999999999773</v>
      </c>
      <c r="AQ108" s="180">
        <f>IF(OR(AG108=0,AN108=0),"",(AP108/AG108))</f>
        <v>2.633134089483103E-2</v>
      </c>
      <c r="AR108" s="153"/>
      <c r="AS108" s="185"/>
      <c r="AT108" s="186"/>
      <c r="AU108" s="187">
        <f>SUM(AU103:AU107)+AU102</f>
        <v>38.088903590000008</v>
      </c>
      <c r="AV108" s="177"/>
      <c r="AW108" s="179">
        <f>AU108-AN108</f>
        <v>1.4499999999999957</v>
      </c>
      <c r="AX108" s="180">
        <f>IF(OR(AN108=0,AU108=0),"",(AW108/AN108))</f>
        <v>3.9575420056940501E-2</v>
      </c>
    </row>
    <row r="109" spans="1:50" s="95" customFormat="1" x14ac:dyDescent="0.25">
      <c r="A109" s="1"/>
      <c r="B109" s="32" t="s">
        <v>85</v>
      </c>
      <c r="C109" s="32"/>
      <c r="D109" s="44" t="s">
        <v>7</v>
      </c>
      <c r="E109" s="43"/>
      <c r="F109" s="76">
        <v>7.5900000000000004E-3</v>
      </c>
      <c r="G109" s="188">
        <f>$F79*(1+F130)</f>
        <v>205.44480000000001</v>
      </c>
      <c r="H109" s="160">
        <f>G109*F109</f>
        <v>1.5593260320000002</v>
      </c>
      <c r="I109" s="32"/>
      <c r="J109" s="116">
        <v>8.26E-3</v>
      </c>
      <c r="K109" s="188">
        <f>$F79*(1+J130)</f>
        <v>205.44480000000001</v>
      </c>
      <c r="L109" s="160">
        <f>K109*J109</f>
        <v>1.6969740480000002</v>
      </c>
      <c r="M109" s="32"/>
      <c r="N109" s="163">
        <f t="shared" si="129"/>
        <v>0.13764801599999998</v>
      </c>
      <c r="O109" s="164">
        <f>IF(OR(H109=0,L109=0),"",(N109/H109))</f>
        <v>8.8274044795783907E-2</v>
      </c>
      <c r="P109" s="153"/>
      <c r="Q109" s="116">
        <v>8.2500000000000004E-3</v>
      </c>
      <c r="R109" s="188">
        <f>$F79*(1+Q130)</f>
        <v>203.84100000000001</v>
      </c>
      <c r="S109" s="162">
        <f>R109*Q109</f>
        <v>1.6816882500000001</v>
      </c>
      <c r="T109" s="32"/>
      <c r="U109" s="163">
        <f>S109-L109</f>
        <v>-1.5285798000000073E-2</v>
      </c>
      <c r="V109" s="164">
        <f>IF(OR(L109=0,S109=0),"",(U109/L109))</f>
        <v>-9.0076792971674671E-3</v>
      </c>
      <c r="W109" s="154"/>
      <c r="X109" s="116">
        <f>+$Q$48</f>
        <v>8.2500000000000004E-3</v>
      </c>
      <c r="Y109" s="188">
        <f>$F79*(1+X130)</f>
        <v>203.84100000000001</v>
      </c>
      <c r="Z109" s="162">
        <f>Y109*X109</f>
        <v>1.6816882500000001</v>
      </c>
      <c r="AA109" s="32"/>
      <c r="AB109" s="163">
        <f>Z109-S109</f>
        <v>0</v>
      </c>
      <c r="AC109" s="164">
        <f>IF(OR(S109=0,Z109=0),"",(AB109/S109))</f>
        <v>0</v>
      </c>
      <c r="AD109" s="154"/>
      <c r="AE109" s="116">
        <f>+$Q$48</f>
        <v>8.2500000000000004E-3</v>
      </c>
      <c r="AF109" s="188">
        <f>$F79*(1+AE130)</f>
        <v>203.84100000000001</v>
      </c>
      <c r="AG109" s="162">
        <f>AF109*AE109</f>
        <v>1.6816882500000001</v>
      </c>
      <c r="AH109" s="32"/>
      <c r="AI109" s="163">
        <f>AG109-Z109</f>
        <v>0</v>
      </c>
      <c r="AJ109" s="164">
        <f>IF(OR(Z109=0,AG109=0),"",(AI109/Z109))</f>
        <v>0</v>
      </c>
      <c r="AK109" s="154"/>
      <c r="AL109" s="116">
        <f>+$Q$48</f>
        <v>8.2500000000000004E-3</v>
      </c>
      <c r="AM109" s="188">
        <f>$F79*(1+AL130)</f>
        <v>203.84100000000001</v>
      </c>
      <c r="AN109" s="162">
        <f>AM109*AL109</f>
        <v>1.6816882500000001</v>
      </c>
      <c r="AO109" s="32"/>
      <c r="AP109" s="163">
        <f>AN109-AG109</f>
        <v>0</v>
      </c>
      <c r="AQ109" s="164">
        <f>IF(OR(AG109=0,AN109=0),"",(AP109/AG109))</f>
        <v>0</v>
      </c>
      <c r="AR109" s="153"/>
      <c r="AS109" s="116">
        <f>+$Q$48</f>
        <v>8.2500000000000004E-3</v>
      </c>
      <c r="AT109" s="188">
        <f>$F79*(1+AS130)</f>
        <v>203.84100000000001</v>
      </c>
      <c r="AU109" s="162">
        <f>AT109*AS109</f>
        <v>1.6816882500000001</v>
      </c>
      <c r="AV109" s="32"/>
      <c r="AW109" s="163">
        <f>AU109-AN109</f>
        <v>0</v>
      </c>
      <c r="AX109" s="164">
        <f>IF(OR(AN109=0,AU109=0),"",(AW109/AN109))</f>
        <v>0</v>
      </c>
    </row>
    <row r="110" spans="1:50" s="95" customFormat="1" x14ac:dyDescent="0.25">
      <c r="A110" s="1"/>
      <c r="B110" s="46" t="s">
        <v>86</v>
      </c>
      <c r="C110" s="32"/>
      <c r="D110" s="44" t="s">
        <v>7</v>
      </c>
      <c r="E110" s="43"/>
      <c r="F110" s="76">
        <v>6.1700000000000001E-3</v>
      </c>
      <c r="G110" s="188">
        <f>G109</f>
        <v>205.44480000000001</v>
      </c>
      <c r="H110" s="160">
        <f>G110*F110</f>
        <v>1.2675944160000001</v>
      </c>
      <c r="I110" s="32"/>
      <c r="J110" s="116">
        <v>6.7999999999999996E-3</v>
      </c>
      <c r="K110" s="188">
        <f>K109</f>
        <v>205.44480000000001</v>
      </c>
      <c r="L110" s="160">
        <f>K110*J110</f>
        <v>1.3970246399999999</v>
      </c>
      <c r="M110" s="32"/>
      <c r="N110" s="163">
        <f t="shared" si="129"/>
        <v>0.12943022399999982</v>
      </c>
      <c r="O110" s="164">
        <f>IF(OR(H110=0,L110=0),"",(N110/H110))</f>
        <v>0.10210696920583454</v>
      </c>
      <c r="P110" s="153"/>
      <c r="Q110" s="116">
        <v>6.79E-3</v>
      </c>
      <c r="R110" s="189">
        <f>+R109</f>
        <v>203.84100000000001</v>
      </c>
      <c r="S110" s="162">
        <f>R110*Q110</f>
        <v>1.38408039</v>
      </c>
      <c r="T110" s="32"/>
      <c r="U110" s="163">
        <f>S110-L110</f>
        <v>-1.2944249999999879E-2</v>
      </c>
      <c r="V110" s="164">
        <f>IF(OR(L110=0,S110=0),"",(U110/L110))</f>
        <v>-9.2655846070115698E-3</v>
      </c>
      <c r="W110" s="154"/>
      <c r="X110" s="116">
        <f>+$Q$49</f>
        <v>6.79E-3</v>
      </c>
      <c r="Y110" s="189">
        <f>+Y109</f>
        <v>203.84100000000001</v>
      </c>
      <c r="Z110" s="162">
        <f>Y110*X110</f>
        <v>1.38408039</v>
      </c>
      <c r="AA110" s="32"/>
      <c r="AB110" s="163">
        <f>Z110-S110</f>
        <v>0</v>
      </c>
      <c r="AC110" s="164">
        <f>IF(OR(S110=0,Z110=0),"",(AB110/S110))</f>
        <v>0</v>
      </c>
      <c r="AD110" s="154"/>
      <c r="AE110" s="116">
        <f>+$Q$49</f>
        <v>6.79E-3</v>
      </c>
      <c r="AF110" s="189">
        <f>+AF109</f>
        <v>203.84100000000001</v>
      </c>
      <c r="AG110" s="162">
        <f>AF110*AE110</f>
        <v>1.38408039</v>
      </c>
      <c r="AH110" s="32"/>
      <c r="AI110" s="163">
        <f>AG110-Z110</f>
        <v>0</v>
      </c>
      <c r="AJ110" s="164">
        <f>IF(OR(Z110=0,AG110=0),"",(AI110/Z110))</f>
        <v>0</v>
      </c>
      <c r="AK110" s="154"/>
      <c r="AL110" s="116">
        <f>+$Q$49</f>
        <v>6.79E-3</v>
      </c>
      <c r="AM110" s="189">
        <f>+AM109</f>
        <v>203.84100000000001</v>
      </c>
      <c r="AN110" s="162">
        <f>AM110*AL110</f>
        <v>1.38408039</v>
      </c>
      <c r="AO110" s="32"/>
      <c r="AP110" s="163">
        <f>AN110-AG110</f>
        <v>0</v>
      </c>
      <c r="AQ110" s="164">
        <f>IF(OR(AG110=0,AN110=0),"",(AP110/AG110))</f>
        <v>0</v>
      </c>
      <c r="AR110" s="153"/>
      <c r="AS110" s="116">
        <f>+$Q$49</f>
        <v>6.79E-3</v>
      </c>
      <c r="AT110" s="189">
        <f>+AT109</f>
        <v>203.84100000000001</v>
      </c>
      <c r="AU110" s="162">
        <f>AT110*AS110</f>
        <v>1.38408039</v>
      </c>
      <c r="AV110" s="32"/>
      <c r="AW110" s="163">
        <f>AU110-AN110</f>
        <v>0</v>
      </c>
      <c r="AX110" s="164">
        <f>IF(OR(AN110=0,AU110=0),"",(AW110/AN110))</f>
        <v>0</v>
      </c>
    </row>
    <row r="111" spans="1:50" s="95" customFormat="1" x14ac:dyDescent="0.25">
      <c r="A111" s="1"/>
      <c r="B111" s="49" t="s">
        <v>13</v>
      </c>
      <c r="C111" s="48"/>
      <c r="D111" s="48"/>
      <c r="E111" s="48"/>
      <c r="F111" s="47"/>
      <c r="G111" s="47"/>
      <c r="H111" s="184">
        <f>SUM(H108:H110)</f>
        <v>33.121119600000007</v>
      </c>
      <c r="I111" s="190"/>
      <c r="J111" s="191"/>
      <c r="K111" s="47"/>
      <c r="L111" s="184">
        <f>SUM(L108:L110)</f>
        <v>37.007497839999999</v>
      </c>
      <c r="M111" s="190"/>
      <c r="N111" s="179">
        <f t="shared" si="129"/>
        <v>3.886378239999992</v>
      </c>
      <c r="O111" s="180">
        <f>IF(OR(H111=0,L111=0),"",(N111/H111))</f>
        <v>0.11733837161712345</v>
      </c>
      <c r="P111" s="153"/>
      <c r="Q111" s="191"/>
      <c r="R111" s="192"/>
      <c r="S111" s="184">
        <f>SUM(S108:S110)</f>
        <v>36.824672230000012</v>
      </c>
      <c r="T111" s="190"/>
      <c r="U111" s="179">
        <f>S111-L111</f>
        <v>-0.18282560999998765</v>
      </c>
      <c r="V111" s="180">
        <f>IF(OR(L111=0,S111=0),"",(U111/L111))</f>
        <v>-4.9402315928092381E-3</v>
      </c>
      <c r="W111" s="154"/>
      <c r="X111" s="191"/>
      <c r="Y111" s="192"/>
      <c r="Z111" s="184">
        <f>SUM(Z108:Z110)</f>
        <v>37.914672230000015</v>
      </c>
      <c r="AA111" s="190"/>
      <c r="AB111" s="179">
        <f>Z111-S111</f>
        <v>1.0900000000000034</v>
      </c>
      <c r="AC111" s="180">
        <f>IF(OR(S111=0,Z111=0),"",(AB111/S111))</f>
        <v>2.9599720350314794E-2</v>
      </c>
      <c r="AD111" s="154"/>
      <c r="AE111" s="191"/>
      <c r="AF111" s="192"/>
      <c r="AG111" s="184">
        <f>SUM(AG108:AG110)</f>
        <v>38.764672230000016</v>
      </c>
      <c r="AH111" s="190"/>
      <c r="AI111" s="179">
        <f>AG111-Z111</f>
        <v>0.85000000000000142</v>
      </c>
      <c r="AJ111" s="180">
        <f>IF(OR(Z111=0,AG111=0),"",(AI111/Z111))</f>
        <v>2.2418761656270846E-2</v>
      </c>
      <c r="AK111" s="154"/>
      <c r="AL111" s="191"/>
      <c r="AM111" s="192"/>
      <c r="AN111" s="184">
        <f>SUM(AN108:AN110)</f>
        <v>39.704672230000014</v>
      </c>
      <c r="AO111" s="190"/>
      <c r="AP111" s="179">
        <f>AN111-AG111</f>
        <v>0.93999999999999773</v>
      </c>
      <c r="AQ111" s="180">
        <f>IF(OR(AG111=0,AN111=0),"",(AP111/AG111))</f>
        <v>2.4248882962888327E-2</v>
      </c>
      <c r="AR111" s="153"/>
      <c r="AS111" s="191"/>
      <c r="AT111" s="192"/>
      <c r="AU111" s="184">
        <f>SUM(AU108:AU110)</f>
        <v>41.15467223000001</v>
      </c>
      <c r="AV111" s="190"/>
      <c r="AW111" s="179">
        <f>AU111-AN111</f>
        <v>1.4499999999999957</v>
      </c>
      <c r="AX111" s="180">
        <f>IF(OR(AN111=0,AU111=0),"",(AW111/AN111))</f>
        <v>3.6519631533550506E-2</v>
      </c>
    </row>
    <row r="112" spans="1:50" s="95" customFormat="1" x14ac:dyDescent="0.25">
      <c r="A112" s="1"/>
      <c r="B112" s="46" t="s">
        <v>87</v>
      </c>
      <c r="C112" s="32"/>
      <c r="D112" s="44" t="s">
        <v>7</v>
      </c>
      <c r="E112" s="43"/>
      <c r="F112" s="39">
        <f>+RESIDENTIAL!$F$56</f>
        <v>3.2000000000000002E-3</v>
      </c>
      <c r="G112" s="188">
        <f>+G109</f>
        <v>205.44480000000001</v>
      </c>
      <c r="H112" s="193">
        <f t="shared" ref="H112:H122" si="160">G112*F112</f>
        <v>0.65742336000000012</v>
      </c>
      <c r="I112" s="32"/>
      <c r="J112" s="39">
        <f>+RESIDENTIAL!$F$56</f>
        <v>3.2000000000000002E-3</v>
      </c>
      <c r="K112" s="188">
        <f>+K109</f>
        <v>205.44480000000001</v>
      </c>
      <c r="L112" s="193">
        <f t="shared" ref="L112:L122" si="161">K112*J112</f>
        <v>0.65742336000000012</v>
      </c>
      <c r="M112" s="32"/>
      <c r="N112" s="163">
        <f t="shared" si="129"/>
        <v>0</v>
      </c>
      <c r="O112" s="164">
        <f>IF(OR(H112=0,L112=0),"",(N112/H112))</f>
        <v>0</v>
      </c>
      <c r="P112" s="153"/>
      <c r="Q112" s="39">
        <f>+RESIDENTIAL!$F$56</f>
        <v>3.2000000000000002E-3</v>
      </c>
      <c r="R112" s="194">
        <f>+R109</f>
        <v>203.84100000000001</v>
      </c>
      <c r="S112" s="193">
        <f t="shared" ref="S112:S122" si="162">R112*Q112</f>
        <v>0.65229120000000007</v>
      </c>
      <c r="T112" s="32"/>
      <c r="U112" s="163">
        <f>S112-L112</f>
        <v>-5.1321600000000522E-3</v>
      </c>
      <c r="V112" s="164">
        <f>IF(OR(L112=0,S112=0),"",(U112/L112))</f>
        <v>-7.8064764841943727E-3</v>
      </c>
      <c r="W112" s="154"/>
      <c r="X112" s="39">
        <f>+RESIDENTIAL!$F$56</f>
        <v>3.2000000000000002E-3</v>
      </c>
      <c r="Y112" s="194">
        <f>+Y109</f>
        <v>203.84100000000001</v>
      </c>
      <c r="Z112" s="193">
        <f t="shared" ref="Z112:Z122" si="163">Y112*X112</f>
        <v>0.65229120000000007</v>
      </c>
      <c r="AA112" s="32"/>
      <c r="AB112" s="163">
        <f>Z112-S112</f>
        <v>0</v>
      </c>
      <c r="AC112" s="164">
        <f>IF(OR(S112=0,Z112=0),"",(AB112/S112))</f>
        <v>0</v>
      </c>
      <c r="AD112" s="154"/>
      <c r="AE112" s="39">
        <f>+RESIDENTIAL!$F$56</f>
        <v>3.2000000000000002E-3</v>
      </c>
      <c r="AF112" s="194">
        <f>+AF109</f>
        <v>203.84100000000001</v>
      </c>
      <c r="AG112" s="193">
        <f t="shared" ref="AG112:AG122" si="164">AF112*AE112</f>
        <v>0.65229120000000007</v>
      </c>
      <c r="AH112" s="32"/>
      <c r="AI112" s="163">
        <f>AG112-Z112</f>
        <v>0</v>
      </c>
      <c r="AJ112" s="164">
        <f>IF(OR(Z112=0,AG112=0),"",(AI112/Z112))</f>
        <v>0</v>
      </c>
      <c r="AK112" s="154"/>
      <c r="AL112" s="39">
        <f>+RESIDENTIAL!$F$56</f>
        <v>3.2000000000000002E-3</v>
      </c>
      <c r="AM112" s="194">
        <f>+AM109</f>
        <v>203.84100000000001</v>
      </c>
      <c r="AN112" s="193">
        <f t="shared" ref="AN112:AN122" si="165">AM112*AL112</f>
        <v>0.65229120000000007</v>
      </c>
      <c r="AO112" s="32"/>
      <c r="AP112" s="163">
        <f>AN112-AG112</f>
        <v>0</v>
      </c>
      <c r="AQ112" s="164">
        <f>IF(OR(AG112=0,AN112=0),"",(AP112/AG112))</f>
        <v>0</v>
      </c>
      <c r="AR112" s="153"/>
      <c r="AS112" s="39">
        <f>+RESIDENTIAL!$F$56</f>
        <v>3.2000000000000002E-3</v>
      </c>
      <c r="AT112" s="194">
        <f>+AT109</f>
        <v>203.84100000000001</v>
      </c>
      <c r="AU112" s="193">
        <f t="shared" ref="AU112:AU122" si="166">AT112*AS112</f>
        <v>0.65229120000000007</v>
      </c>
      <c r="AV112" s="32"/>
      <c r="AW112" s="163">
        <f>AU112-AN112</f>
        <v>0</v>
      </c>
      <c r="AX112" s="164">
        <f>IF(OR(AN112=0,AU112=0),"",(AW112/AN112))</f>
        <v>0</v>
      </c>
    </row>
    <row r="113" spans="1:50" s="95" customFormat="1" x14ac:dyDescent="0.25">
      <c r="A113" s="1"/>
      <c r="B113" s="46" t="s">
        <v>88</v>
      </c>
      <c r="C113" s="32"/>
      <c r="D113" s="44" t="s">
        <v>7</v>
      </c>
      <c r="E113" s="43"/>
      <c r="F113" s="39">
        <f>+RESIDENTIAL!$F$57</f>
        <v>2.9999999999999997E-4</v>
      </c>
      <c r="G113" s="188">
        <f>+G109</f>
        <v>205.44480000000001</v>
      </c>
      <c r="H113" s="193">
        <f t="shared" si="160"/>
        <v>6.1633439999999998E-2</v>
      </c>
      <c r="I113" s="32"/>
      <c r="J113" s="39">
        <f>+RESIDENTIAL!$F$57</f>
        <v>2.9999999999999997E-4</v>
      </c>
      <c r="K113" s="188">
        <f>+K109</f>
        <v>205.44480000000001</v>
      </c>
      <c r="L113" s="193">
        <f t="shared" si="161"/>
        <v>6.1633439999999998E-2</v>
      </c>
      <c r="M113" s="32"/>
      <c r="N113" s="163">
        <f t="shared" si="129"/>
        <v>0</v>
      </c>
      <c r="O113" s="164">
        <f t="shared" ref="O113:O122" si="167">IF(OR(H113=0,L113=0),"",(N113/H113))</f>
        <v>0</v>
      </c>
      <c r="P113" s="153"/>
      <c r="Q113" s="39">
        <f>+RESIDENTIAL!$F$57</f>
        <v>2.9999999999999997E-4</v>
      </c>
      <c r="R113" s="194">
        <f>+R109</f>
        <v>203.84100000000001</v>
      </c>
      <c r="S113" s="193">
        <f t="shared" si="162"/>
        <v>6.11523E-2</v>
      </c>
      <c r="T113" s="32"/>
      <c r="U113" s="163">
        <f t="shared" ref="U113:U122" si="168">S113-L113</f>
        <v>-4.8113999999999796E-4</v>
      </c>
      <c r="V113" s="164">
        <f t="shared" ref="V113:V122" si="169">IF(OR(L113=0,S113=0),"",(U113/L113))</f>
        <v>-7.8064764841942616E-3</v>
      </c>
      <c r="W113" s="154"/>
      <c r="X113" s="39">
        <f>+RESIDENTIAL!$F$57</f>
        <v>2.9999999999999997E-4</v>
      </c>
      <c r="Y113" s="194">
        <f>+Y109</f>
        <v>203.84100000000001</v>
      </c>
      <c r="Z113" s="193">
        <f t="shared" si="163"/>
        <v>6.11523E-2</v>
      </c>
      <c r="AA113" s="32"/>
      <c r="AB113" s="163">
        <f t="shared" ref="AB113:AB122" si="170">Z113-S113</f>
        <v>0</v>
      </c>
      <c r="AC113" s="164">
        <f t="shared" ref="AC113:AC122" si="171">IF(OR(S113=0,Z113=0),"",(AB113/S113))</f>
        <v>0</v>
      </c>
      <c r="AD113" s="154"/>
      <c r="AE113" s="39">
        <f>+RESIDENTIAL!$F$57</f>
        <v>2.9999999999999997E-4</v>
      </c>
      <c r="AF113" s="194">
        <f>+AF109</f>
        <v>203.84100000000001</v>
      </c>
      <c r="AG113" s="193">
        <f t="shared" si="164"/>
        <v>6.11523E-2</v>
      </c>
      <c r="AH113" s="32"/>
      <c r="AI113" s="163">
        <f t="shared" ref="AI113:AI122" si="172">AG113-Z113</f>
        <v>0</v>
      </c>
      <c r="AJ113" s="164">
        <f t="shared" ref="AJ113:AJ122" si="173">IF(OR(Z113=0,AG113=0),"",(AI113/Z113))</f>
        <v>0</v>
      </c>
      <c r="AK113" s="154"/>
      <c r="AL113" s="39">
        <f>+RESIDENTIAL!$F$57</f>
        <v>2.9999999999999997E-4</v>
      </c>
      <c r="AM113" s="194">
        <f>+AM109</f>
        <v>203.84100000000001</v>
      </c>
      <c r="AN113" s="193">
        <f t="shared" si="165"/>
        <v>6.11523E-2</v>
      </c>
      <c r="AO113" s="32"/>
      <c r="AP113" s="163">
        <f t="shared" ref="AP113:AP122" si="174">AN113-AG113</f>
        <v>0</v>
      </c>
      <c r="AQ113" s="164">
        <f t="shared" ref="AQ113:AQ122" si="175">IF(OR(AG113=0,AN113=0),"",(AP113/AG113))</f>
        <v>0</v>
      </c>
      <c r="AR113" s="153"/>
      <c r="AS113" s="39">
        <f>+RESIDENTIAL!$F$57</f>
        <v>2.9999999999999997E-4</v>
      </c>
      <c r="AT113" s="194">
        <f>+AT109</f>
        <v>203.84100000000001</v>
      </c>
      <c r="AU113" s="193">
        <f t="shared" si="166"/>
        <v>6.11523E-2</v>
      </c>
      <c r="AV113" s="32"/>
      <c r="AW113" s="163">
        <f t="shared" ref="AW113:AW122" si="176">AU113-AN113</f>
        <v>0</v>
      </c>
      <c r="AX113" s="164">
        <f t="shared" ref="AX113:AX122" si="177">IF(OR(AN113=0,AU113=0),"",(AW113/AN113))</f>
        <v>0</v>
      </c>
    </row>
    <row r="114" spans="1:50" s="95" customFormat="1" x14ac:dyDescent="0.25">
      <c r="A114" s="1"/>
      <c r="B114" s="46" t="s">
        <v>89</v>
      </c>
      <c r="C114" s="32"/>
      <c r="D114" s="44" t="s">
        <v>7</v>
      </c>
      <c r="E114" s="43"/>
      <c r="F114" s="39">
        <f>+RESIDENTIAL!$F$58</f>
        <v>4.0000000000000002E-4</v>
      </c>
      <c r="G114" s="188">
        <f>+G109</f>
        <v>205.44480000000001</v>
      </c>
      <c r="H114" s="193">
        <f t="shared" si="160"/>
        <v>8.2177920000000015E-2</v>
      </c>
      <c r="I114" s="32"/>
      <c r="J114" s="39">
        <f>+RESIDENTIAL!$F$58</f>
        <v>4.0000000000000002E-4</v>
      </c>
      <c r="K114" s="188">
        <f>+K109</f>
        <v>205.44480000000001</v>
      </c>
      <c r="L114" s="193">
        <f t="shared" si="161"/>
        <v>8.2177920000000015E-2</v>
      </c>
      <c r="M114" s="32"/>
      <c r="N114" s="163">
        <f t="shared" si="129"/>
        <v>0</v>
      </c>
      <c r="O114" s="164">
        <f t="shared" si="167"/>
        <v>0</v>
      </c>
      <c r="P114" s="153"/>
      <c r="Q114" s="39">
        <f>+RESIDENTIAL!$F$58</f>
        <v>4.0000000000000002E-4</v>
      </c>
      <c r="R114" s="194">
        <f>+R109</f>
        <v>203.84100000000001</v>
      </c>
      <c r="S114" s="193">
        <f t="shared" si="162"/>
        <v>8.1536400000000009E-2</v>
      </c>
      <c r="T114" s="32"/>
      <c r="U114" s="163">
        <f t="shared" si="168"/>
        <v>-6.4152000000000653E-4</v>
      </c>
      <c r="V114" s="164">
        <f t="shared" si="169"/>
        <v>-7.8064764841943727E-3</v>
      </c>
      <c r="W114" s="154"/>
      <c r="X114" s="39">
        <f>+RESIDENTIAL!$F$58</f>
        <v>4.0000000000000002E-4</v>
      </c>
      <c r="Y114" s="194">
        <f>+Y109</f>
        <v>203.84100000000001</v>
      </c>
      <c r="Z114" s="193">
        <f t="shared" si="163"/>
        <v>8.1536400000000009E-2</v>
      </c>
      <c r="AA114" s="32"/>
      <c r="AB114" s="163">
        <f t="shared" si="170"/>
        <v>0</v>
      </c>
      <c r="AC114" s="164">
        <f t="shared" si="171"/>
        <v>0</v>
      </c>
      <c r="AD114" s="154"/>
      <c r="AE114" s="39">
        <f>+RESIDENTIAL!$F$58</f>
        <v>4.0000000000000002E-4</v>
      </c>
      <c r="AF114" s="194">
        <f>+AF109</f>
        <v>203.84100000000001</v>
      </c>
      <c r="AG114" s="193">
        <f t="shared" si="164"/>
        <v>8.1536400000000009E-2</v>
      </c>
      <c r="AH114" s="32"/>
      <c r="AI114" s="163">
        <f t="shared" si="172"/>
        <v>0</v>
      </c>
      <c r="AJ114" s="164">
        <f t="shared" si="173"/>
        <v>0</v>
      </c>
      <c r="AK114" s="154"/>
      <c r="AL114" s="39">
        <f>+RESIDENTIAL!$F$58</f>
        <v>4.0000000000000002E-4</v>
      </c>
      <c r="AM114" s="194">
        <f>+AM109</f>
        <v>203.84100000000001</v>
      </c>
      <c r="AN114" s="193">
        <f t="shared" si="165"/>
        <v>8.1536400000000009E-2</v>
      </c>
      <c r="AO114" s="32"/>
      <c r="AP114" s="163">
        <f t="shared" si="174"/>
        <v>0</v>
      </c>
      <c r="AQ114" s="164">
        <f t="shared" si="175"/>
        <v>0</v>
      </c>
      <c r="AR114" s="153"/>
      <c r="AS114" s="39">
        <f>+RESIDENTIAL!$F$58</f>
        <v>4.0000000000000002E-4</v>
      </c>
      <c r="AT114" s="194">
        <f>+AT109</f>
        <v>203.84100000000001</v>
      </c>
      <c r="AU114" s="193">
        <f t="shared" si="166"/>
        <v>8.1536400000000009E-2</v>
      </c>
      <c r="AV114" s="32"/>
      <c r="AW114" s="163">
        <f t="shared" si="176"/>
        <v>0</v>
      </c>
      <c r="AX114" s="164">
        <f t="shared" si="177"/>
        <v>0</v>
      </c>
    </row>
    <row r="115" spans="1:50" s="95" customFormat="1" x14ac:dyDescent="0.25">
      <c r="A115" s="1"/>
      <c r="B115" s="32" t="s">
        <v>90</v>
      </c>
      <c r="C115" s="32"/>
      <c r="D115" s="44" t="s">
        <v>41</v>
      </c>
      <c r="E115" s="43"/>
      <c r="F115" s="98">
        <f>+RESIDENTIAL!$F$59</f>
        <v>0.25</v>
      </c>
      <c r="G115" s="159">
        <v>1</v>
      </c>
      <c r="H115" s="193">
        <f t="shared" si="160"/>
        <v>0.25</v>
      </c>
      <c r="I115" s="32"/>
      <c r="J115" s="98">
        <f>+RESIDENTIAL!$F$59</f>
        <v>0.25</v>
      </c>
      <c r="K115" s="195">
        <v>1</v>
      </c>
      <c r="L115" s="193">
        <f t="shared" si="161"/>
        <v>0.25</v>
      </c>
      <c r="M115" s="32"/>
      <c r="N115" s="163">
        <f t="shared" si="129"/>
        <v>0</v>
      </c>
      <c r="O115" s="164">
        <f t="shared" si="167"/>
        <v>0</v>
      </c>
      <c r="P115" s="153"/>
      <c r="Q115" s="98">
        <f>+RESIDENTIAL!$F$59</f>
        <v>0.25</v>
      </c>
      <c r="R115" s="195">
        <v>1</v>
      </c>
      <c r="S115" s="193">
        <f t="shared" si="162"/>
        <v>0.25</v>
      </c>
      <c r="T115" s="32"/>
      <c r="U115" s="163">
        <f t="shared" si="168"/>
        <v>0</v>
      </c>
      <c r="V115" s="164">
        <f t="shared" si="169"/>
        <v>0</v>
      </c>
      <c r="W115" s="154"/>
      <c r="X115" s="98">
        <f>+RESIDENTIAL!$F$59</f>
        <v>0.25</v>
      </c>
      <c r="Y115" s="195">
        <v>1</v>
      </c>
      <c r="Z115" s="193">
        <f t="shared" si="163"/>
        <v>0.25</v>
      </c>
      <c r="AA115" s="32"/>
      <c r="AB115" s="163">
        <f t="shared" si="170"/>
        <v>0</v>
      </c>
      <c r="AC115" s="164">
        <f t="shared" si="171"/>
        <v>0</v>
      </c>
      <c r="AD115" s="154"/>
      <c r="AE115" s="98">
        <f>+RESIDENTIAL!$F$59</f>
        <v>0.25</v>
      </c>
      <c r="AF115" s="195">
        <v>1</v>
      </c>
      <c r="AG115" s="193">
        <f t="shared" si="164"/>
        <v>0.25</v>
      </c>
      <c r="AH115" s="32"/>
      <c r="AI115" s="163">
        <f t="shared" si="172"/>
        <v>0</v>
      </c>
      <c r="AJ115" s="164">
        <f t="shared" si="173"/>
        <v>0</v>
      </c>
      <c r="AK115" s="154"/>
      <c r="AL115" s="98">
        <f>+RESIDENTIAL!$F$59</f>
        <v>0.25</v>
      </c>
      <c r="AM115" s="195">
        <v>1</v>
      </c>
      <c r="AN115" s="193">
        <f t="shared" si="165"/>
        <v>0.25</v>
      </c>
      <c r="AO115" s="32"/>
      <c r="AP115" s="163">
        <f t="shared" si="174"/>
        <v>0</v>
      </c>
      <c r="AQ115" s="164">
        <f t="shared" si="175"/>
        <v>0</v>
      </c>
      <c r="AR115" s="153"/>
      <c r="AS115" s="98">
        <f>+RESIDENTIAL!$F$59</f>
        <v>0.25</v>
      </c>
      <c r="AT115" s="195">
        <v>1</v>
      </c>
      <c r="AU115" s="193">
        <f t="shared" si="166"/>
        <v>0.25</v>
      </c>
      <c r="AV115" s="32"/>
      <c r="AW115" s="163">
        <f t="shared" si="176"/>
        <v>0</v>
      </c>
      <c r="AX115" s="164">
        <f t="shared" si="177"/>
        <v>0</v>
      </c>
    </row>
    <row r="116" spans="1:50" s="95" customFormat="1" x14ac:dyDescent="0.25">
      <c r="A116" s="1"/>
      <c r="B116" s="45" t="s">
        <v>9</v>
      </c>
      <c r="C116" s="32"/>
      <c r="D116" s="44" t="s">
        <v>7</v>
      </c>
      <c r="E116" s="43"/>
      <c r="F116" s="39">
        <f>+RESIDENTIAL!$F$60</f>
        <v>6.5000000000000002E-2</v>
      </c>
      <c r="G116" s="196">
        <f>0.65*$F79</f>
        <v>128.70000000000002</v>
      </c>
      <c r="H116" s="193">
        <f t="shared" si="160"/>
        <v>8.3655000000000008</v>
      </c>
      <c r="I116" s="32"/>
      <c r="J116" s="39">
        <f>+RESIDENTIAL!$F$60</f>
        <v>6.5000000000000002E-2</v>
      </c>
      <c r="K116" s="196">
        <f>$G116</f>
        <v>128.70000000000002</v>
      </c>
      <c r="L116" s="193">
        <f t="shared" si="161"/>
        <v>8.3655000000000008</v>
      </c>
      <c r="M116" s="32"/>
      <c r="N116" s="163">
        <f t="shared" si="129"/>
        <v>0</v>
      </c>
      <c r="O116" s="164">
        <f t="shared" si="167"/>
        <v>0</v>
      </c>
      <c r="P116" s="153"/>
      <c r="Q116" s="39">
        <f>+RESIDENTIAL!$F$60</f>
        <v>6.5000000000000002E-2</v>
      </c>
      <c r="R116" s="196">
        <f t="shared" ref="R116:R122" si="178">$G116</f>
        <v>128.70000000000002</v>
      </c>
      <c r="S116" s="193">
        <f t="shared" si="162"/>
        <v>8.3655000000000008</v>
      </c>
      <c r="T116" s="32"/>
      <c r="U116" s="163">
        <f t="shared" si="168"/>
        <v>0</v>
      </c>
      <c r="V116" s="164">
        <f t="shared" si="169"/>
        <v>0</v>
      </c>
      <c r="W116" s="154"/>
      <c r="X116" s="39">
        <f>+RESIDENTIAL!$F$60</f>
        <v>6.5000000000000002E-2</v>
      </c>
      <c r="Y116" s="196">
        <f t="shared" ref="Y116:Y122" si="179">$G116</f>
        <v>128.70000000000002</v>
      </c>
      <c r="Z116" s="193">
        <f t="shared" si="163"/>
        <v>8.3655000000000008</v>
      </c>
      <c r="AA116" s="32"/>
      <c r="AB116" s="163">
        <f t="shared" si="170"/>
        <v>0</v>
      </c>
      <c r="AC116" s="164">
        <f t="shared" si="171"/>
        <v>0</v>
      </c>
      <c r="AD116" s="154"/>
      <c r="AE116" s="39">
        <f>+RESIDENTIAL!$F$60</f>
        <v>6.5000000000000002E-2</v>
      </c>
      <c r="AF116" s="196">
        <f t="shared" ref="AF116:AF122" si="180">$G116</f>
        <v>128.70000000000002</v>
      </c>
      <c r="AG116" s="193">
        <f t="shared" si="164"/>
        <v>8.3655000000000008</v>
      </c>
      <c r="AH116" s="32"/>
      <c r="AI116" s="163">
        <f t="shared" si="172"/>
        <v>0</v>
      </c>
      <c r="AJ116" s="164">
        <f t="shared" si="173"/>
        <v>0</v>
      </c>
      <c r="AK116" s="154"/>
      <c r="AL116" s="39">
        <f>+RESIDENTIAL!$F$60</f>
        <v>6.5000000000000002E-2</v>
      </c>
      <c r="AM116" s="196">
        <f t="shared" ref="AM116:AM122" si="181">$G116</f>
        <v>128.70000000000002</v>
      </c>
      <c r="AN116" s="193">
        <f t="shared" si="165"/>
        <v>8.3655000000000008</v>
      </c>
      <c r="AO116" s="32"/>
      <c r="AP116" s="163">
        <f t="shared" si="174"/>
        <v>0</v>
      </c>
      <c r="AQ116" s="164">
        <f t="shared" si="175"/>
        <v>0</v>
      </c>
      <c r="AR116" s="153"/>
      <c r="AS116" s="39">
        <f>+RESIDENTIAL!$F$60</f>
        <v>6.5000000000000002E-2</v>
      </c>
      <c r="AT116" s="196">
        <f t="shared" ref="AT116:AT122" si="182">$G116</f>
        <v>128.70000000000002</v>
      </c>
      <c r="AU116" s="193">
        <f t="shared" si="166"/>
        <v>8.3655000000000008</v>
      </c>
      <c r="AV116" s="32"/>
      <c r="AW116" s="163">
        <f t="shared" si="176"/>
        <v>0</v>
      </c>
      <c r="AX116" s="164">
        <f t="shared" si="177"/>
        <v>0</v>
      </c>
    </row>
    <row r="117" spans="1:50" s="95" customFormat="1" x14ac:dyDescent="0.25">
      <c r="A117" s="1"/>
      <c r="B117" s="45" t="s">
        <v>8</v>
      </c>
      <c r="C117" s="32"/>
      <c r="D117" s="44" t="s">
        <v>7</v>
      </c>
      <c r="E117" s="43"/>
      <c r="F117" s="39">
        <f>+RESIDENTIAL!$F$61</f>
        <v>9.4E-2</v>
      </c>
      <c r="G117" s="196">
        <f>0.17*$F79</f>
        <v>33.660000000000004</v>
      </c>
      <c r="H117" s="193">
        <f t="shared" si="160"/>
        <v>3.1640400000000004</v>
      </c>
      <c r="I117" s="32"/>
      <c r="J117" s="39">
        <f>+RESIDENTIAL!$F$61</f>
        <v>9.4E-2</v>
      </c>
      <c r="K117" s="196">
        <f>$G117</f>
        <v>33.660000000000004</v>
      </c>
      <c r="L117" s="193">
        <f t="shared" si="161"/>
        <v>3.1640400000000004</v>
      </c>
      <c r="M117" s="32"/>
      <c r="N117" s="163">
        <f t="shared" si="129"/>
        <v>0</v>
      </c>
      <c r="O117" s="164">
        <f t="shared" si="167"/>
        <v>0</v>
      </c>
      <c r="P117" s="153"/>
      <c r="Q117" s="39">
        <f>+RESIDENTIAL!$F$61</f>
        <v>9.4E-2</v>
      </c>
      <c r="R117" s="196">
        <f t="shared" si="178"/>
        <v>33.660000000000004</v>
      </c>
      <c r="S117" s="193">
        <f t="shared" si="162"/>
        <v>3.1640400000000004</v>
      </c>
      <c r="T117" s="32"/>
      <c r="U117" s="163">
        <f t="shared" si="168"/>
        <v>0</v>
      </c>
      <c r="V117" s="164">
        <f t="shared" si="169"/>
        <v>0</v>
      </c>
      <c r="W117" s="154"/>
      <c r="X117" s="39">
        <f>+RESIDENTIAL!$F$61</f>
        <v>9.4E-2</v>
      </c>
      <c r="Y117" s="196">
        <f t="shared" si="179"/>
        <v>33.660000000000004</v>
      </c>
      <c r="Z117" s="193">
        <f t="shared" si="163"/>
        <v>3.1640400000000004</v>
      </c>
      <c r="AA117" s="32"/>
      <c r="AB117" s="163">
        <f t="shared" si="170"/>
        <v>0</v>
      </c>
      <c r="AC117" s="164">
        <f t="shared" si="171"/>
        <v>0</v>
      </c>
      <c r="AD117" s="154"/>
      <c r="AE117" s="39">
        <f>+RESIDENTIAL!$F$61</f>
        <v>9.4E-2</v>
      </c>
      <c r="AF117" s="196">
        <f t="shared" si="180"/>
        <v>33.660000000000004</v>
      </c>
      <c r="AG117" s="193">
        <f t="shared" si="164"/>
        <v>3.1640400000000004</v>
      </c>
      <c r="AH117" s="32"/>
      <c r="AI117" s="163">
        <f t="shared" si="172"/>
        <v>0</v>
      </c>
      <c r="AJ117" s="164">
        <f t="shared" si="173"/>
        <v>0</v>
      </c>
      <c r="AK117" s="154"/>
      <c r="AL117" s="39">
        <f>+RESIDENTIAL!$F$61</f>
        <v>9.4E-2</v>
      </c>
      <c r="AM117" s="196">
        <f t="shared" si="181"/>
        <v>33.660000000000004</v>
      </c>
      <c r="AN117" s="193">
        <f t="shared" si="165"/>
        <v>3.1640400000000004</v>
      </c>
      <c r="AO117" s="32"/>
      <c r="AP117" s="163">
        <f t="shared" si="174"/>
        <v>0</v>
      </c>
      <c r="AQ117" s="164">
        <f t="shared" si="175"/>
        <v>0</v>
      </c>
      <c r="AR117" s="153"/>
      <c r="AS117" s="39">
        <f>+RESIDENTIAL!$F$61</f>
        <v>9.4E-2</v>
      </c>
      <c r="AT117" s="196">
        <f t="shared" si="182"/>
        <v>33.660000000000004</v>
      </c>
      <c r="AU117" s="193">
        <f t="shared" si="166"/>
        <v>3.1640400000000004</v>
      </c>
      <c r="AV117" s="32"/>
      <c r="AW117" s="163">
        <f t="shared" si="176"/>
        <v>0</v>
      </c>
      <c r="AX117" s="164">
        <f t="shared" si="177"/>
        <v>0</v>
      </c>
    </row>
    <row r="118" spans="1:50" s="95" customFormat="1" x14ac:dyDescent="0.25">
      <c r="A118" s="1"/>
      <c r="B118" s="45" t="s">
        <v>6</v>
      </c>
      <c r="C118" s="32"/>
      <c r="D118" s="44" t="s">
        <v>7</v>
      </c>
      <c r="E118" s="43"/>
      <c r="F118" s="39">
        <f>+RESIDENTIAL!$F$62</f>
        <v>0.13200000000000001</v>
      </c>
      <c r="G118" s="196">
        <f>0.18*$F79</f>
        <v>35.64</v>
      </c>
      <c r="H118" s="193">
        <f t="shared" si="160"/>
        <v>4.7044800000000002</v>
      </c>
      <c r="I118" s="32"/>
      <c r="J118" s="39">
        <f>+RESIDENTIAL!$F$62</f>
        <v>0.13200000000000001</v>
      </c>
      <c r="K118" s="196">
        <f>$G118</f>
        <v>35.64</v>
      </c>
      <c r="L118" s="193">
        <f t="shared" si="161"/>
        <v>4.7044800000000002</v>
      </c>
      <c r="M118" s="32"/>
      <c r="N118" s="163">
        <f t="shared" si="129"/>
        <v>0</v>
      </c>
      <c r="O118" s="164">
        <f t="shared" si="167"/>
        <v>0</v>
      </c>
      <c r="P118" s="153"/>
      <c r="Q118" s="39">
        <f>+RESIDENTIAL!$F$62</f>
        <v>0.13200000000000001</v>
      </c>
      <c r="R118" s="196">
        <f t="shared" si="178"/>
        <v>35.64</v>
      </c>
      <c r="S118" s="193">
        <f t="shared" si="162"/>
        <v>4.7044800000000002</v>
      </c>
      <c r="T118" s="32"/>
      <c r="U118" s="163">
        <f t="shared" si="168"/>
        <v>0</v>
      </c>
      <c r="V118" s="164">
        <f t="shared" si="169"/>
        <v>0</v>
      </c>
      <c r="W118" s="154"/>
      <c r="X118" s="39">
        <f>+RESIDENTIAL!$F$62</f>
        <v>0.13200000000000001</v>
      </c>
      <c r="Y118" s="196">
        <f t="shared" si="179"/>
        <v>35.64</v>
      </c>
      <c r="Z118" s="193">
        <f t="shared" si="163"/>
        <v>4.7044800000000002</v>
      </c>
      <c r="AA118" s="32"/>
      <c r="AB118" s="163">
        <f t="shared" si="170"/>
        <v>0</v>
      </c>
      <c r="AC118" s="164">
        <f t="shared" si="171"/>
        <v>0</v>
      </c>
      <c r="AD118" s="154"/>
      <c r="AE118" s="39">
        <f>+RESIDENTIAL!$F$62</f>
        <v>0.13200000000000001</v>
      </c>
      <c r="AF118" s="196">
        <f t="shared" si="180"/>
        <v>35.64</v>
      </c>
      <c r="AG118" s="193">
        <f t="shared" si="164"/>
        <v>4.7044800000000002</v>
      </c>
      <c r="AH118" s="32"/>
      <c r="AI118" s="163">
        <f t="shared" si="172"/>
        <v>0</v>
      </c>
      <c r="AJ118" s="164">
        <f t="shared" si="173"/>
        <v>0</v>
      </c>
      <c r="AK118" s="154"/>
      <c r="AL118" s="39">
        <f>+RESIDENTIAL!$F$62</f>
        <v>0.13200000000000001</v>
      </c>
      <c r="AM118" s="196">
        <f t="shared" si="181"/>
        <v>35.64</v>
      </c>
      <c r="AN118" s="193">
        <f t="shared" si="165"/>
        <v>4.7044800000000002</v>
      </c>
      <c r="AO118" s="32"/>
      <c r="AP118" s="163">
        <f t="shared" si="174"/>
        <v>0</v>
      </c>
      <c r="AQ118" s="164">
        <f t="shared" si="175"/>
        <v>0</v>
      </c>
      <c r="AR118" s="153"/>
      <c r="AS118" s="39">
        <f>+RESIDENTIAL!$F$62</f>
        <v>0.13200000000000001</v>
      </c>
      <c r="AT118" s="196">
        <f t="shared" si="182"/>
        <v>35.64</v>
      </c>
      <c r="AU118" s="193">
        <f t="shared" si="166"/>
        <v>4.7044800000000002</v>
      </c>
      <c r="AV118" s="32"/>
      <c r="AW118" s="163">
        <f t="shared" si="176"/>
        <v>0</v>
      </c>
      <c r="AX118" s="164">
        <f t="shared" si="177"/>
        <v>0</v>
      </c>
    </row>
    <row r="119" spans="1:50" s="95" customFormat="1" x14ac:dyDescent="0.25">
      <c r="A119" s="6"/>
      <c r="B119" s="41" t="s">
        <v>5</v>
      </c>
      <c r="C119" s="21"/>
      <c r="D119" s="44" t="s">
        <v>7</v>
      </c>
      <c r="E119" s="40"/>
      <c r="F119" s="39">
        <f>+RESIDENTIAL!$F$63</f>
        <v>7.6999999999999999E-2</v>
      </c>
      <c r="G119" s="197">
        <f>IF(AND($T$1=1, $F79&gt;=600), 600, IF(AND($T$1=1, AND($F79&lt;600, $F79&gt;=0)), $F79, IF(AND($T$1=2, $F79&gt;=1000), 1000, IF(AND($T$1=2, AND($F79&lt;1000, $F79&gt;=0)), $F79))))</f>
        <v>198</v>
      </c>
      <c r="H119" s="193">
        <f t="shared" si="160"/>
        <v>15.246</v>
      </c>
      <c r="I119" s="21"/>
      <c r="J119" s="39">
        <f>+RESIDENTIAL!$F$63</f>
        <v>7.6999999999999999E-2</v>
      </c>
      <c r="K119" s="197">
        <f>$G119</f>
        <v>198</v>
      </c>
      <c r="L119" s="193">
        <f t="shared" si="161"/>
        <v>15.246</v>
      </c>
      <c r="M119" s="21"/>
      <c r="N119" s="163">
        <f t="shared" si="129"/>
        <v>0</v>
      </c>
      <c r="O119" s="164">
        <f t="shared" si="167"/>
        <v>0</v>
      </c>
      <c r="P119" s="153"/>
      <c r="Q119" s="39">
        <f>+RESIDENTIAL!$F$63</f>
        <v>7.6999999999999999E-2</v>
      </c>
      <c r="R119" s="197">
        <f t="shared" si="178"/>
        <v>198</v>
      </c>
      <c r="S119" s="193">
        <f t="shared" si="162"/>
        <v>15.246</v>
      </c>
      <c r="T119" s="21"/>
      <c r="U119" s="163">
        <f t="shared" si="168"/>
        <v>0</v>
      </c>
      <c r="V119" s="164">
        <f t="shared" si="169"/>
        <v>0</v>
      </c>
      <c r="W119" s="154"/>
      <c r="X119" s="39">
        <f>+RESIDENTIAL!$F$63</f>
        <v>7.6999999999999999E-2</v>
      </c>
      <c r="Y119" s="197">
        <f t="shared" si="179"/>
        <v>198</v>
      </c>
      <c r="Z119" s="193">
        <f t="shared" si="163"/>
        <v>15.246</v>
      </c>
      <c r="AA119" s="21"/>
      <c r="AB119" s="163">
        <f t="shared" si="170"/>
        <v>0</v>
      </c>
      <c r="AC119" s="164">
        <f t="shared" si="171"/>
        <v>0</v>
      </c>
      <c r="AD119" s="154"/>
      <c r="AE119" s="39">
        <f>+RESIDENTIAL!$F$63</f>
        <v>7.6999999999999999E-2</v>
      </c>
      <c r="AF119" s="197">
        <f t="shared" si="180"/>
        <v>198</v>
      </c>
      <c r="AG119" s="193">
        <f t="shared" si="164"/>
        <v>15.246</v>
      </c>
      <c r="AH119" s="21"/>
      <c r="AI119" s="163">
        <f t="shared" si="172"/>
        <v>0</v>
      </c>
      <c r="AJ119" s="164">
        <f t="shared" si="173"/>
        <v>0</v>
      </c>
      <c r="AK119" s="154"/>
      <c r="AL119" s="39">
        <f>+RESIDENTIAL!$F$63</f>
        <v>7.6999999999999999E-2</v>
      </c>
      <c r="AM119" s="197">
        <f t="shared" si="181"/>
        <v>198</v>
      </c>
      <c r="AN119" s="193">
        <f t="shared" si="165"/>
        <v>15.246</v>
      </c>
      <c r="AO119" s="21"/>
      <c r="AP119" s="163">
        <f t="shared" si="174"/>
        <v>0</v>
      </c>
      <c r="AQ119" s="164">
        <f t="shared" si="175"/>
        <v>0</v>
      </c>
      <c r="AR119" s="153"/>
      <c r="AS119" s="39">
        <f>+RESIDENTIAL!$F$63</f>
        <v>7.6999999999999999E-2</v>
      </c>
      <c r="AT119" s="197">
        <f t="shared" si="182"/>
        <v>198</v>
      </c>
      <c r="AU119" s="193">
        <f t="shared" si="166"/>
        <v>15.246</v>
      </c>
      <c r="AV119" s="21"/>
      <c r="AW119" s="163">
        <f t="shared" si="176"/>
        <v>0</v>
      </c>
      <c r="AX119" s="164">
        <f t="shared" si="177"/>
        <v>0</v>
      </c>
    </row>
    <row r="120" spans="1:50" s="95" customFormat="1" x14ac:dyDescent="0.25">
      <c r="A120" s="6"/>
      <c r="B120" s="41" t="s">
        <v>4</v>
      </c>
      <c r="C120" s="21"/>
      <c r="D120" s="44" t="s">
        <v>7</v>
      </c>
      <c r="E120" s="40"/>
      <c r="F120" s="39">
        <f>+RESIDENTIAL!$F$64</f>
        <v>8.8999999999999996E-2</v>
      </c>
      <c r="G120" s="197">
        <f>IF(AND($T$1=1, F79&gt;=600), F79-600, IF(AND($T$1=1, AND(F79&lt;600, F79&gt;=0)), 0, IF(AND($T$1=2, F79&gt;=1000), F79-1000, IF(AND($T$1=2, AND(F79&lt;1000, F79&gt;=0)), 0))))</f>
        <v>0</v>
      </c>
      <c r="H120" s="193">
        <f t="shared" si="160"/>
        <v>0</v>
      </c>
      <c r="I120" s="21"/>
      <c r="J120" s="39">
        <f>+RESIDENTIAL!$F$64</f>
        <v>8.8999999999999996E-2</v>
      </c>
      <c r="K120" s="197">
        <f>$G120</f>
        <v>0</v>
      </c>
      <c r="L120" s="193">
        <f t="shared" si="161"/>
        <v>0</v>
      </c>
      <c r="M120" s="21"/>
      <c r="N120" s="163">
        <f t="shared" si="129"/>
        <v>0</v>
      </c>
      <c r="O120" s="164" t="str">
        <f t="shared" si="167"/>
        <v/>
      </c>
      <c r="P120" s="153"/>
      <c r="Q120" s="39">
        <f>+RESIDENTIAL!$F$64</f>
        <v>8.8999999999999996E-2</v>
      </c>
      <c r="R120" s="197">
        <f t="shared" si="178"/>
        <v>0</v>
      </c>
      <c r="S120" s="193">
        <f t="shared" si="162"/>
        <v>0</v>
      </c>
      <c r="T120" s="21"/>
      <c r="U120" s="163">
        <f t="shared" si="168"/>
        <v>0</v>
      </c>
      <c r="V120" s="164" t="str">
        <f t="shared" si="169"/>
        <v/>
      </c>
      <c r="W120" s="154"/>
      <c r="X120" s="39">
        <f>+RESIDENTIAL!$F$64</f>
        <v>8.8999999999999996E-2</v>
      </c>
      <c r="Y120" s="197">
        <f t="shared" si="179"/>
        <v>0</v>
      </c>
      <c r="Z120" s="193">
        <f t="shared" si="163"/>
        <v>0</v>
      </c>
      <c r="AA120" s="21"/>
      <c r="AB120" s="163">
        <f t="shared" si="170"/>
        <v>0</v>
      </c>
      <c r="AC120" s="164" t="str">
        <f t="shared" si="171"/>
        <v/>
      </c>
      <c r="AD120" s="154"/>
      <c r="AE120" s="39">
        <f>+RESIDENTIAL!$F$64</f>
        <v>8.8999999999999996E-2</v>
      </c>
      <c r="AF120" s="197">
        <f t="shared" si="180"/>
        <v>0</v>
      </c>
      <c r="AG120" s="193">
        <f t="shared" si="164"/>
        <v>0</v>
      </c>
      <c r="AH120" s="21"/>
      <c r="AI120" s="163">
        <f t="shared" si="172"/>
        <v>0</v>
      </c>
      <c r="AJ120" s="164" t="str">
        <f t="shared" si="173"/>
        <v/>
      </c>
      <c r="AK120" s="154"/>
      <c r="AL120" s="39">
        <f>+RESIDENTIAL!$F$64</f>
        <v>8.8999999999999996E-2</v>
      </c>
      <c r="AM120" s="197">
        <f t="shared" si="181"/>
        <v>0</v>
      </c>
      <c r="AN120" s="193">
        <f t="shared" si="165"/>
        <v>0</v>
      </c>
      <c r="AO120" s="21"/>
      <c r="AP120" s="163">
        <f t="shared" si="174"/>
        <v>0</v>
      </c>
      <c r="AQ120" s="164" t="str">
        <f t="shared" si="175"/>
        <v/>
      </c>
      <c r="AR120" s="153"/>
      <c r="AS120" s="39">
        <f>+RESIDENTIAL!$F$64</f>
        <v>8.8999999999999996E-2</v>
      </c>
      <c r="AT120" s="197">
        <f t="shared" si="182"/>
        <v>0</v>
      </c>
      <c r="AU120" s="193">
        <f t="shared" si="166"/>
        <v>0</v>
      </c>
      <c r="AV120" s="21"/>
      <c r="AW120" s="163">
        <f t="shared" si="176"/>
        <v>0</v>
      </c>
      <c r="AX120" s="164" t="str">
        <f t="shared" si="177"/>
        <v/>
      </c>
    </row>
    <row r="121" spans="1:50" s="95" customFormat="1" x14ac:dyDescent="0.25">
      <c r="A121" s="6"/>
      <c r="B121" s="101" t="s">
        <v>63</v>
      </c>
      <c r="C121" s="21"/>
      <c r="D121" s="44" t="s">
        <v>7</v>
      </c>
      <c r="E121" s="40"/>
      <c r="F121" s="39">
        <f>+RESIDENTIAL!$F$65</f>
        <v>0.1164</v>
      </c>
      <c r="G121" s="197"/>
      <c r="H121" s="193">
        <f t="shared" si="160"/>
        <v>0</v>
      </c>
      <c r="I121" s="21"/>
      <c r="J121" s="39">
        <f>+RESIDENTIAL!$F$65</f>
        <v>0.1164</v>
      </c>
      <c r="K121" s="197">
        <f t="shared" ref="K121:K122" si="183">$G121</f>
        <v>0</v>
      </c>
      <c r="L121" s="193">
        <f t="shared" si="161"/>
        <v>0</v>
      </c>
      <c r="M121" s="21"/>
      <c r="N121" s="163">
        <f t="shared" si="129"/>
        <v>0</v>
      </c>
      <c r="O121" s="164" t="str">
        <f t="shared" si="167"/>
        <v/>
      </c>
      <c r="P121" s="153"/>
      <c r="Q121" s="39">
        <f>+RESIDENTIAL!$F$65</f>
        <v>0.1164</v>
      </c>
      <c r="R121" s="197">
        <f t="shared" si="178"/>
        <v>0</v>
      </c>
      <c r="S121" s="193">
        <f t="shared" si="162"/>
        <v>0</v>
      </c>
      <c r="T121" s="21"/>
      <c r="U121" s="163">
        <f t="shared" si="168"/>
        <v>0</v>
      </c>
      <c r="V121" s="164" t="str">
        <f t="shared" si="169"/>
        <v/>
      </c>
      <c r="W121" s="154"/>
      <c r="X121" s="39">
        <f>+RESIDENTIAL!$F$65</f>
        <v>0.1164</v>
      </c>
      <c r="Y121" s="197">
        <f t="shared" si="179"/>
        <v>0</v>
      </c>
      <c r="Z121" s="193">
        <f t="shared" si="163"/>
        <v>0</v>
      </c>
      <c r="AA121" s="21"/>
      <c r="AB121" s="163">
        <f t="shared" si="170"/>
        <v>0</v>
      </c>
      <c r="AC121" s="164" t="str">
        <f t="shared" si="171"/>
        <v/>
      </c>
      <c r="AD121" s="154"/>
      <c r="AE121" s="39">
        <f>+RESIDENTIAL!$F$65</f>
        <v>0.1164</v>
      </c>
      <c r="AF121" s="197">
        <f t="shared" si="180"/>
        <v>0</v>
      </c>
      <c r="AG121" s="193">
        <f t="shared" si="164"/>
        <v>0</v>
      </c>
      <c r="AH121" s="21"/>
      <c r="AI121" s="163">
        <f t="shared" si="172"/>
        <v>0</v>
      </c>
      <c r="AJ121" s="164" t="str">
        <f t="shared" si="173"/>
        <v/>
      </c>
      <c r="AK121" s="154"/>
      <c r="AL121" s="39">
        <f>+RESIDENTIAL!$F$65</f>
        <v>0.1164</v>
      </c>
      <c r="AM121" s="197">
        <f t="shared" si="181"/>
        <v>0</v>
      </c>
      <c r="AN121" s="193">
        <f t="shared" si="165"/>
        <v>0</v>
      </c>
      <c r="AO121" s="21"/>
      <c r="AP121" s="163">
        <f t="shared" si="174"/>
        <v>0</v>
      </c>
      <c r="AQ121" s="164" t="str">
        <f t="shared" si="175"/>
        <v/>
      </c>
      <c r="AR121" s="153"/>
      <c r="AS121" s="39">
        <f>+RESIDENTIAL!$F$65</f>
        <v>0.1164</v>
      </c>
      <c r="AT121" s="197">
        <f t="shared" si="182"/>
        <v>0</v>
      </c>
      <c r="AU121" s="193">
        <f t="shared" si="166"/>
        <v>0</v>
      </c>
      <c r="AV121" s="21"/>
      <c r="AW121" s="163">
        <f t="shared" si="176"/>
        <v>0</v>
      </c>
      <c r="AX121" s="164" t="str">
        <f t="shared" si="177"/>
        <v/>
      </c>
    </row>
    <row r="122" spans="1:50" s="95" customFormat="1" ht="15.75" thickBot="1" x14ac:dyDescent="0.3">
      <c r="A122" s="6"/>
      <c r="B122" s="101" t="s">
        <v>64</v>
      </c>
      <c r="C122" s="21"/>
      <c r="D122" s="44" t="s">
        <v>7</v>
      </c>
      <c r="E122" s="40"/>
      <c r="F122" s="39">
        <f>+RESIDENTIAL!$F$66</f>
        <v>0.1164</v>
      </c>
      <c r="G122" s="197"/>
      <c r="H122" s="193">
        <f t="shared" si="160"/>
        <v>0</v>
      </c>
      <c r="I122" s="21"/>
      <c r="J122" s="39">
        <f>+RESIDENTIAL!$F$66</f>
        <v>0.1164</v>
      </c>
      <c r="K122" s="197">
        <f t="shared" si="183"/>
        <v>0</v>
      </c>
      <c r="L122" s="193">
        <f t="shared" si="161"/>
        <v>0</v>
      </c>
      <c r="M122" s="21"/>
      <c r="N122" s="163">
        <f t="shared" si="129"/>
        <v>0</v>
      </c>
      <c r="O122" s="164" t="str">
        <f t="shared" si="167"/>
        <v/>
      </c>
      <c r="P122" s="153"/>
      <c r="Q122" s="39">
        <f>+RESIDENTIAL!$F$66</f>
        <v>0.1164</v>
      </c>
      <c r="R122" s="197">
        <f t="shared" si="178"/>
        <v>0</v>
      </c>
      <c r="S122" s="193">
        <f t="shared" si="162"/>
        <v>0</v>
      </c>
      <c r="T122" s="21"/>
      <c r="U122" s="163">
        <f t="shared" si="168"/>
        <v>0</v>
      </c>
      <c r="V122" s="164" t="str">
        <f t="shared" si="169"/>
        <v/>
      </c>
      <c r="W122" s="154"/>
      <c r="X122" s="39">
        <f>+RESIDENTIAL!$F$66</f>
        <v>0.1164</v>
      </c>
      <c r="Y122" s="197">
        <f t="shared" si="179"/>
        <v>0</v>
      </c>
      <c r="Z122" s="193">
        <f t="shared" si="163"/>
        <v>0</v>
      </c>
      <c r="AA122" s="21"/>
      <c r="AB122" s="163">
        <f t="shared" si="170"/>
        <v>0</v>
      </c>
      <c r="AC122" s="164" t="str">
        <f t="shared" si="171"/>
        <v/>
      </c>
      <c r="AD122" s="154"/>
      <c r="AE122" s="39">
        <f>+RESIDENTIAL!$F$66</f>
        <v>0.1164</v>
      </c>
      <c r="AF122" s="197">
        <f t="shared" si="180"/>
        <v>0</v>
      </c>
      <c r="AG122" s="193">
        <f t="shared" si="164"/>
        <v>0</v>
      </c>
      <c r="AH122" s="21"/>
      <c r="AI122" s="163">
        <f t="shared" si="172"/>
        <v>0</v>
      </c>
      <c r="AJ122" s="164" t="str">
        <f t="shared" si="173"/>
        <v/>
      </c>
      <c r="AK122" s="154"/>
      <c r="AL122" s="39">
        <f>+RESIDENTIAL!$F$66</f>
        <v>0.1164</v>
      </c>
      <c r="AM122" s="197">
        <f t="shared" si="181"/>
        <v>0</v>
      </c>
      <c r="AN122" s="193">
        <f t="shared" si="165"/>
        <v>0</v>
      </c>
      <c r="AO122" s="21"/>
      <c r="AP122" s="163">
        <f t="shared" si="174"/>
        <v>0</v>
      </c>
      <c r="AQ122" s="164" t="str">
        <f t="shared" si="175"/>
        <v/>
      </c>
      <c r="AR122" s="153"/>
      <c r="AS122" s="39">
        <f>+RESIDENTIAL!$F$66</f>
        <v>0.1164</v>
      </c>
      <c r="AT122" s="197">
        <f t="shared" si="182"/>
        <v>0</v>
      </c>
      <c r="AU122" s="193">
        <f t="shared" si="166"/>
        <v>0</v>
      </c>
      <c r="AV122" s="21"/>
      <c r="AW122" s="163">
        <f t="shared" si="176"/>
        <v>0</v>
      </c>
      <c r="AX122" s="164" t="str">
        <f t="shared" si="177"/>
        <v/>
      </c>
    </row>
    <row r="123" spans="1:50" s="95" customFormat="1" ht="15.75" thickBot="1" x14ac:dyDescent="0.3">
      <c r="A123" s="1"/>
      <c r="B123" s="244"/>
      <c r="C123" s="37"/>
      <c r="D123" s="38"/>
      <c r="E123" s="37"/>
      <c r="F123" s="29"/>
      <c r="G123" s="199"/>
      <c r="H123" s="200"/>
      <c r="I123" s="37"/>
      <c r="J123" s="29"/>
      <c r="K123" s="201"/>
      <c r="L123" s="200"/>
      <c r="M123" s="37"/>
      <c r="N123" s="202"/>
      <c r="O123" s="203"/>
      <c r="P123" s="153"/>
      <c r="Q123" s="29"/>
      <c r="R123" s="201"/>
      <c r="S123" s="200"/>
      <c r="T123" s="37"/>
      <c r="U123" s="202"/>
      <c r="V123" s="203"/>
      <c r="W123" s="154"/>
      <c r="X123" s="29"/>
      <c r="Y123" s="201"/>
      <c r="Z123" s="200"/>
      <c r="AA123" s="37"/>
      <c r="AB123" s="202"/>
      <c r="AC123" s="203"/>
      <c r="AD123" s="154"/>
      <c r="AE123" s="29"/>
      <c r="AF123" s="201"/>
      <c r="AG123" s="200"/>
      <c r="AH123" s="37"/>
      <c r="AI123" s="202"/>
      <c r="AJ123" s="203"/>
      <c r="AK123" s="154"/>
      <c r="AL123" s="29"/>
      <c r="AM123" s="201"/>
      <c r="AN123" s="200"/>
      <c r="AO123" s="37"/>
      <c r="AP123" s="202"/>
      <c r="AQ123" s="203"/>
      <c r="AR123" s="153"/>
      <c r="AS123" s="29"/>
      <c r="AT123" s="201"/>
      <c r="AU123" s="200"/>
      <c r="AV123" s="37"/>
      <c r="AW123" s="202"/>
      <c r="AX123" s="203"/>
    </row>
    <row r="124" spans="1:50" s="95" customFormat="1" x14ac:dyDescent="0.25">
      <c r="A124" s="1"/>
      <c r="B124" s="36" t="s">
        <v>3</v>
      </c>
      <c r="C124" s="32"/>
      <c r="D124" s="32"/>
      <c r="E124" s="32"/>
      <c r="F124" s="35"/>
      <c r="G124" s="204"/>
      <c r="H124" s="205">
        <f>SUM(H112:H118,H111)</f>
        <v>50.406374320000012</v>
      </c>
      <c r="I124" s="206"/>
      <c r="J124" s="207"/>
      <c r="K124" s="207"/>
      <c r="L124" s="208">
        <f>SUM(L112:L118,L111)</f>
        <v>54.292752559999997</v>
      </c>
      <c r="M124" s="209"/>
      <c r="N124" s="210">
        <f>L124-H124</f>
        <v>3.8863782399999849</v>
      </c>
      <c r="O124" s="211">
        <f t="shared" ref="O124:O127" si="184">IF(OR(H124=0,L124=0),"",(N124/H124))</f>
        <v>7.7100928055798795E-2</v>
      </c>
      <c r="P124" s="153"/>
      <c r="Q124" s="207"/>
      <c r="R124" s="207"/>
      <c r="S124" s="208">
        <f>SUM(S112:S118,S111)</f>
        <v>54.103672130000014</v>
      </c>
      <c r="T124" s="209"/>
      <c r="U124" s="212">
        <f>S124-L124</f>
        <v>-0.18908042999998287</v>
      </c>
      <c r="V124" s="211">
        <f>IF(OR(L124=0,S124=0),"",(U124/L124))</f>
        <v>-3.4826090239397302E-3</v>
      </c>
      <c r="W124" s="154"/>
      <c r="X124" s="207"/>
      <c r="Y124" s="207"/>
      <c r="Z124" s="208">
        <f>SUM(Z112:Z118,Z111)</f>
        <v>55.193672130000017</v>
      </c>
      <c r="AA124" s="209"/>
      <c r="AB124" s="212">
        <f>Z124-S124</f>
        <v>1.0900000000000034</v>
      </c>
      <c r="AC124" s="211">
        <f>IF(OR(S124=0,Z124=0),"",(AB124/S124))</f>
        <v>2.0146506828241848E-2</v>
      </c>
      <c r="AD124" s="154"/>
      <c r="AE124" s="207"/>
      <c r="AF124" s="207"/>
      <c r="AG124" s="208">
        <f>SUM(AG112:AG118,AG111)</f>
        <v>56.043672130000019</v>
      </c>
      <c r="AH124" s="209"/>
      <c r="AI124" s="212">
        <f>AG124-Z124</f>
        <v>0.85000000000000142</v>
      </c>
      <c r="AJ124" s="211">
        <f>IF(OR(Z124=0,AG124=0),"",(AI124/Z124))</f>
        <v>1.5400316144900814E-2</v>
      </c>
      <c r="AK124" s="154"/>
      <c r="AL124" s="207"/>
      <c r="AM124" s="207"/>
      <c r="AN124" s="208">
        <f>SUM(AN112:AN118,AN111)</f>
        <v>56.983672130000016</v>
      </c>
      <c r="AO124" s="209"/>
      <c r="AP124" s="212">
        <f>AN124-AG124</f>
        <v>0.93999999999999773</v>
      </c>
      <c r="AQ124" s="211">
        <f>IF(OR(AG124=0,AN124=0),"",(AP124/AG124))</f>
        <v>1.6772633988357419E-2</v>
      </c>
      <c r="AR124" s="153"/>
      <c r="AS124" s="207"/>
      <c r="AT124" s="207"/>
      <c r="AU124" s="208">
        <f>SUM(AU112:AU118,AU111)</f>
        <v>58.433672130000012</v>
      </c>
      <c r="AV124" s="209"/>
      <c r="AW124" s="212">
        <f>AU124-AN124</f>
        <v>1.4499999999999957</v>
      </c>
      <c r="AX124" s="211">
        <f>IF(OR(AN124=0,AU124=0),"",(AW124/AN124))</f>
        <v>2.5445885563359801E-2</v>
      </c>
    </row>
    <row r="125" spans="1:50" s="95" customFormat="1" x14ac:dyDescent="0.25">
      <c r="A125" s="1"/>
      <c r="B125" s="36" t="s">
        <v>65</v>
      </c>
      <c r="C125" s="32"/>
      <c r="D125" s="32"/>
      <c r="E125" s="32"/>
      <c r="F125" s="213">
        <v>-0.08</v>
      </c>
      <c r="G125" s="204"/>
      <c r="H125" s="214">
        <f>+H124*F125</f>
        <v>-4.0325099456000011</v>
      </c>
      <c r="I125" s="206"/>
      <c r="J125" s="213">
        <v>-0.08</v>
      </c>
      <c r="K125" s="204"/>
      <c r="L125" s="215">
        <f>+L124*J125</f>
        <v>-4.3434202048000001</v>
      </c>
      <c r="M125" s="209"/>
      <c r="N125" s="215">
        <f>L125-H125</f>
        <v>-0.31091025919999904</v>
      </c>
      <c r="O125" s="216">
        <f t="shared" si="184"/>
        <v>7.7100928055798851E-2</v>
      </c>
      <c r="P125" s="153"/>
      <c r="Q125" s="213">
        <v>-0.08</v>
      </c>
      <c r="R125" s="204"/>
      <c r="S125" s="215">
        <f>+S124*Q125</f>
        <v>-4.3282937704000011</v>
      </c>
      <c r="T125" s="209"/>
      <c r="U125" s="163">
        <f t="shared" ref="U125:U127" si="185">S125-L125</f>
        <v>1.5126434399999056E-2</v>
      </c>
      <c r="V125" s="216">
        <f t="shared" ref="V125:V127" si="186">IF(OR(L125=0,S125=0),"",(U125/L125))</f>
        <v>-3.4826090239398278E-3</v>
      </c>
      <c r="W125" s="154"/>
      <c r="X125" s="213">
        <v>-0.08</v>
      </c>
      <c r="Y125" s="204"/>
      <c r="Z125" s="215">
        <f>+Z124*X125</f>
        <v>-4.4154937704000012</v>
      </c>
      <c r="AA125" s="209"/>
      <c r="AB125" s="163">
        <f t="shared" ref="AB125:AB127" si="187">Z125-S125</f>
        <v>-8.7200000000000166E-2</v>
      </c>
      <c r="AC125" s="216">
        <f t="shared" ref="AC125:AC127" si="188">IF(OR(S125=0,Z125=0),"",(AB125/S125))</f>
        <v>2.0146506828241824E-2</v>
      </c>
      <c r="AD125" s="154"/>
      <c r="AE125" s="213">
        <v>-0.08</v>
      </c>
      <c r="AF125" s="204"/>
      <c r="AG125" s="215">
        <f>+AG124*AE125</f>
        <v>-4.4834937704000017</v>
      </c>
      <c r="AH125" s="209"/>
      <c r="AI125" s="163">
        <f t="shared" ref="AI125:AI127" si="189">AG125-Z125</f>
        <v>-6.8000000000000504E-2</v>
      </c>
      <c r="AJ125" s="216">
        <f t="shared" ref="AJ125:AJ127" si="190">IF(OR(Z125=0,AG125=0),"",(AI125/Z125))</f>
        <v>1.5400316144900904E-2</v>
      </c>
      <c r="AK125" s="154"/>
      <c r="AL125" s="213">
        <v>-0.08</v>
      </c>
      <c r="AM125" s="204"/>
      <c r="AN125" s="215">
        <f>+AN124*AL125</f>
        <v>-4.5586937704000015</v>
      </c>
      <c r="AO125" s="209"/>
      <c r="AP125" s="163">
        <f t="shared" ref="AP125:AP127" si="191">AN125-AG125</f>
        <v>-7.5199999999999712E-2</v>
      </c>
      <c r="AQ125" s="216">
        <f t="shared" ref="AQ125:AQ127" si="192">IF(OR(AG125=0,AN125=0),"",(AP125/AG125))</f>
        <v>1.6772633988357395E-2</v>
      </c>
      <c r="AR125" s="153"/>
      <c r="AS125" s="213">
        <v>-0.08</v>
      </c>
      <c r="AT125" s="204"/>
      <c r="AU125" s="215">
        <f>+AU124*AS125</f>
        <v>-4.6746937704000011</v>
      </c>
      <c r="AV125" s="209"/>
      <c r="AW125" s="163">
        <f t="shared" ref="AW125:AW127" si="193">AU125-AN125</f>
        <v>-0.11599999999999966</v>
      </c>
      <c r="AX125" s="216">
        <f t="shared" ref="AX125:AX127" si="194">IF(OR(AN125=0,AU125=0),"",(AW125/AN125))</f>
        <v>2.5445885563359801E-2</v>
      </c>
    </row>
    <row r="126" spans="1:50" s="95" customFormat="1" x14ac:dyDescent="0.25">
      <c r="A126" s="1"/>
      <c r="B126" s="245" t="s">
        <v>1</v>
      </c>
      <c r="C126" s="32"/>
      <c r="D126" s="32"/>
      <c r="E126" s="32"/>
      <c r="F126" s="33">
        <v>0.13</v>
      </c>
      <c r="G126" s="217"/>
      <c r="H126" s="214">
        <f>H124*F126</f>
        <v>6.5528286616000013</v>
      </c>
      <c r="I126" s="218"/>
      <c r="J126" s="213">
        <v>0.13</v>
      </c>
      <c r="K126" s="218"/>
      <c r="L126" s="215">
        <f>L124*J126</f>
        <v>7.0580578327999994</v>
      </c>
      <c r="M126" s="219"/>
      <c r="N126" s="215">
        <f>L126-H126</f>
        <v>0.50522917119999811</v>
      </c>
      <c r="O126" s="216">
        <f t="shared" si="184"/>
        <v>7.7100928055798809E-2</v>
      </c>
      <c r="P126" s="153"/>
      <c r="Q126" s="213">
        <v>0.13</v>
      </c>
      <c r="R126" s="218"/>
      <c r="S126" s="215">
        <f>S124*Q126</f>
        <v>7.0334773769000023</v>
      </c>
      <c r="T126" s="219"/>
      <c r="U126" s="163">
        <f t="shared" si="185"/>
        <v>-2.4580455899997133E-2</v>
      </c>
      <c r="V126" s="216">
        <f t="shared" si="186"/>
        <v>-3.4826090239396396E-3</v>
      </c>
      <c r="W126" s="154"/>
      <c r="X126" s="213">
        <v>0.13</v>
      </c>
      <c r="Y126" s="218"/>
      <c r="Z126" s="215">
        <f>Z124*X126</f>
        <v>7.1751773769000025</v>
      </c>
      <c r="AA126" s="219"/>
      <c r="AB126" s="163">
        <f t="shared" si="187"/>
        <v>0.14170000000000016</v>
      </c>
      <c r="AC126" s="216">
        <f t="shared" si="188"/>
        <v>2.0146506828241807E-2</v>
      </c>
      <c r="AD126" s="154"/>
      <c r="AE126" s="213">
        <v>0.13</v>
      </c>
      <c r="AF126" s="218"/>
      <c r="AG126" s="215">
        <f>AG124*AE126</f>
        <v>7.2856773769000025</v>
      </c>
      <c r="AH126" s="219"/>
      <c r="AI126" s="163">
        <f t="shared" si="189"/>
        <v>0.11050000000000004</v>
      </c>
      <c r="AJ126" s="216">
        <f t="shared" si="190"/>
        <v>1.5400316144900795E-2</v>
      </c>
      <c r="AK126" s="154"/>
      <c r="AL126" s="213">
        <v>0.13</v>
      </c>
      <c r="AM126" s="218"/>
      <c r="AN126" s="215">
        <f>AN124*AL126</f>
        <v>7.4078773769000028</v>
      </c>
      <c r="AO126" s="219"/>
      <c r="AP126" s="163">
        <f t="shared" si="191"/>
        <v>0.12220000000000031</v>
      </c>
      <c r="AQ126" s="216">
        <f t="shared" si="192"/>
        <v>1.6772633988357502E-2</v>
      </c>
      <c r="AR126" s="153"/>
      <c r="AS126" s="213">
        <v>0.13</v>
      </c>
      <c r="AT126" s="218"/>
      <c r="AU126" s="215">
        <f>AU124*AS126</f>
        <v>7.5963773769000023</v>
      </c>
      <c r="AV126" s="219"/>
      <c r="AW126" s="163">
        <f t="shared" si="193"/>
        <v>0.18849999999999945</v>
      </c>
      <c r="AX126" s="216">
        <f t="shared" si="194"/>
        <v>2.5445885563359801E-2</v>
      </c>
    </row>
    <row r="127" spans="1:50" s="95" customFormat="1" ht="15.75" thickBot="1" x14ac:dyDescent="0.3">
      <c r="A127" s="1"/>
      <c r="B127" s="425" t="s">
        <v>66</v>
      </c>
      <c r="C127" s="425"/>
      <c r="D127" s="425"/>
      <c r="E127" s="31"/>
      <c r="F127" s="30"/>
      <c r="G127" s="220"/>
      <c r="H127" s="221">
        <f>SUM(H124:H126)</f>
        <v>52.926693036000017</v>
      </c>
      <c r="I127" s="222"/>
      <c r="J127" s="222"/>
      <c r="K127" s="222"/>
      <c r="L127" s="223">
        <f>SUM(L124:L126)</f>
        <v>57.007390188000002</v>
      </c>
      <c r="M127" s="224"/>
      <c r="N127" s="223">
        <f>L127-H127</f>
        <v>4.0806971519999848</v>
      </c>
      <c r="O127" s="233">
        <f t="shared" si="184"/>
        <v>7.7100928055798809E-2</v>
      </c>
      <c r="P127" s="153"/>
      <c r="Q127" s="222"/>
      <c r="R127" s="222"/>
      <c r="S127" s="223">
        <f>SUM(S124:S126)</f>
        <v>56.808855736500014</v>
      </c>
      <c r="T127" s="224"/>
      <c r="U127" s="246">
        <f t="shared" si="185"/>
        <v>-0.19853445149998805</v>
      </c>
      <c r="V127" s="233">
        <f t="shared" si="186"/>
        <v>-3.4826090239398356E-3</v>
      </c>
      <c r="W127" s="154"/>
      <c r="X127" s="222"/>
      <c r="Y127" s="222"/>
      <c r="Z127" s="223">
        <f>SUM(Z124:Z126)</f>
        <v>57.953355736500022</v>
      </c>
      <c r="AA127" s="224"/>
      <c r="AB127" s="246">
        <f t="shared" si="187"/>
        <v>1.1445000000000078</v>
      </c>
      <c r="AC127" s="233">
        <f t="shared" si="188"/>
        <v>2.0146506828241921E-2</v>
      </c>
      <c r="AD127" s="154"/>
      <c r="AE127" s="222"/>
      <c r="AF127" s="222"/>
      <c r="AG127" s="223">
        <f>SUM(AG124:AG126)</f>
        <v>58.84585573650002</v>
      </c>
      <c r="AH127" s="224"/>
      <c r="AI127" s="246">
        <f t="shared" si="189"/>
        <v>0.89249999999999829</v>
      </c>
      <c r="AJ127" s="233">
        <f t="shared" si="190"/>
        <v>1.5400316144900759E-2</v>
      </c>
      <c r="AK127" s="154"/>
      <c r="AL127" s="222"/>
      <c r="AM127" s="222"/>
      <c r="AN127" s="223">
        <f>SUM(AN124:AN126)</f>
        <v>59.832855736500022</v>
      </c>
      <c r="AO127" s="224"/>
      <c r="AP127" s="246">
        <f t="shared" si="191"/>
        <v>0.98700000000000188</v>
      </c>
      <c r="AQ127" s="233">
        <f t="shared" si="192"/>
        <v>1.6772633988357492E-2</v>
      </c>
      <c r="AR127" s="153"/>
      <c r="AS127" s="222"/>
      <c r="AT127" s="222"/>
      <c r="AU127" s="223">
        <f>SUM(AU124:AU126)</f>
        <v>61.355355736500009</v>
      </c>
      <c r="AV127" s="224"/>
      <c r="AW127" s="246">
        <f t="shared" si="193"/>
        <v>1.5224999999999866</v>
      </c>
      <c r="AX127" s="233">
        <f t="shared" si="194"/>
        <v>2.5445885563359652E-2</v>
      </c>
    </row>
    <row r="128" spans="1:50" s="95" customFormat="1" ht="15.75" thickBot="1" x14ac:dyDescent="0.3">
      <c r="A128" s="6"/>
      <c r="B128" s="18"/>
      <c r="C128" s="16"/>
      <c r="D128" s="17"/>
      <c r="E128" s="16"/>
      <c r="F128" s="29"/>
      <c r="G128" s="11"/>
      <c r="H128" s="27"/>
      <c r="I128" s="9"/>
      <c r="J128" s="29"/>
      <c r="K128" s="28"/>
      <c r="L128" s="105"/>
      <c r="M128" s="9"/>
      <c r="N128" s="26"/>
      <c r="O128" s="7"/>
      <c r="Q128" s="29"/>
      <c r="R128" s="28"/>
      <c r="S128" s="105"/>
      <c r="T128" s="9"/>
      <c r="U128" s="26"/>
      <c r="V128" s="7"/>
      <c r="W128" s="102"/>
      <c r="X128" s="29"/>
      <c r="Y128" s="28"/>
      <c r="Z128" s="105"/>
      <c r="AA128" s="9"/>
      <c r="AB128" s="26"/>
      <c r="AC128" s="7"/>
      <c r="AD128" s="102"/>
      <c r="AE128" s="29"/>
      <c r="AF128" s="28"/>
      <c r="AG128" s="105"/>
      <c r="AH128" s="9"/>
      <c r="AI128" s="26"/>
      <c r="AJ128" s="7"/>
      <c r="AK128" s="102"/>
      <c r="AL128" s="29"/>
      <c r="AM128" s="28"/>
      <c r="AN128" s="105"/>
      <c r="AO128" s="9"/>
      <c r="AP128" s="26"/>
      <c r="AQ128" s="7"/>
      <c r="AS128" s="29"/>
      <c r="AT128" s="28"/>
      <c r="AU128" s="105"/>
      <c r="AV128" s="9"/>
      <c r="AW128" s="26"/>
      <c r="AX128" s="7"/>
    </row>
    <row r="129" spans="1:50" s="95" customForma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5"/>
      <c r="M129" s="1"/>
      <c r="N129" s="1"/>
      <c r="O129" s="1"/>
      <c r="Q129" s="1"/>
      <c r="R129" s="1"/>
      <c r="S129" s="5"/>
      <c r="T129" s="1"/>
      <c r="U129" s="1"/>
      <c r="V129" s="1"/>
      <c r="W129" s="102"/>
      <c r="X129" s="1"/>
      <c r="Y129" s="1"/>
      <c r="Z129" s="5"/>
      <c r="AA129" s="1"/>
      <c r="AB129" s="1"/>
      <c r="AC129" s="1"/>
      <c r="AD129" s="102"/>
      <c r="AE129" s="1"/>
      <c r="AF129" s="1"/>
      <c r="AG129" s="5"/>
      <c r="AH129" s="1"/>
      <c r="AI129" s="1"/>
      <c r="AJ129" s="1"/>
      <c r="AK129" s="102"/>
      <c r="AL129" s="1"/>
      <c r="AM129" s="1"/>
      <c r="AN129" s="5"/>
      <c r="AO129" s="1"/>
      <c r="AP129" s="1"/>
      <c r="AQ129" s="1"/>
      <c r="AS129" s="1"/>
      <c r="AT129" s="1"/>
      <c r="AU129" s="5"/>
      <c r="AV129" s="1"/>
      <c r="AW129" s="1"/>
      <c r="AX129" s="1"/>
    </row>
    <row r="130" spans="1:50" s="95" customFormat="1" x14ac:dyDescent="0.25">
      <c r="A130" s="1"/>
      <c r="B130" s="4" t="s">
        <v>0</v>
      </c>
      <c r="C130" s="1"/>
      <c r="D130" s="1"/>
      <c r="E130" s="1"/>
      <c r="F130" s="3">
        <v>3.7600000000000001E-2</v>
      </c>
      <c r="G130" s="1"/>
      <c r="H130" s="1"/>
      <c r="I130" s="1"/>
      <c r="J130" s="3">
        <v>3.7600000000000001E-2</v>
      </c>
      <c r="K130" s="1"/>
      <c r="L130" s="1"/>
      <c r="M130" s="1"/>
      <c r="N130" s="1"/>
      <c r="O130" s="1"/>
      <c r="Q130" s="123">
        <f>+RESIDENTIAL!$Q$74</f>
        <v>2.9499999999999998E-2</v>
      </c>
      <c r="R130" s="1"/>
      <c r="S130" s="1"/>
      <c r="T130" s="1"/>
      <c r="U130" s="1"/>
      <c r="V130" s="1"/>
      <c r="W130" s="102"/>
      <c r="X130" s="124">
        <f>+RESIDENTIAL!$Q$74</f>
        <v>2.9499999999999998E-2</v>
      </c>
      <c r="Y130" s="1"/>
      <c r="Z130" s="1"/>
      <c r="AA130" s="1"/>
      <c r="AB130" s="1"/>
      <c r="AC130" s="1"/>
      <c r="AD130" s="102"/>
      <c r="AE130" s="124">
        <f>+RESIDENTIAL!$Q$74</f>
        <v>2.9499999999999998E-2</v>
      </c>
      <c r="AF130" s="1"/>
      <c r="AG130" s="1"/>
      <c r="AH130" s="1"/>
      <c r="AI130" s="1"/>
      <c r="AJ130" s="1"/>
      <c r="AK130" s="102"/>
      <c r="AL130" s="124">
        <f>+RESIDENTIAL!$Q$74</f>
        <v>2.9499999999999998E-2</v>
      </c>
      <c r="AM130" s="1"/>
      <c r="AN130" s="1"/>
      <c r="AO130" s="1"/>
      <c r="AP130" s="1"/>
      <c r="AQ130" s="1"/>
      <c r="AS130" s="124">
        <f>+RESIDENTIAL!$Q$74</f>
        <v>2.9499999999999998E-2</v>
      </c>
      <c r="AT130" s="1"/>
      <c r="AU130" s="1"/>
      <c r="AV130" s="1"/>
      <c r="AW130" s="1"/>
      <c r="AX130" s="1"/>
    </row>
  </sheetData>
  <mergeCells count="61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N21:N22"/>
    <mergeCell ref="B71:O71"/>
    <mergeCell ref="A3:K3"/>
    <mergeCell ref="B10:O10"/>
    <mergeCell ref="B11:O11"/>
    <mergeCell ref="D14:O14"/>
    <mergeCell ref="F20:H20"/>
    <mergeCell ref="J20:L20"/>
    <mergeCell ref="N20:O20"/>
    <mergeCell ref="B72:O72"/>
    <mergeCell ref="AI21:AI22"/>
    <mergeCell ref="Q20:S20"/>
    <mergeCell ref="U20:V20"/>
    <mergeCell ref="X20:Z20"/>
    <mergeCell ref="AB20:AC20"/>
    <mergeCell ref="AE20:AG20"/>
    <mergeCell ref="AI20:AJ20"/>
    <mergeCell ref="AJ21:AJ22"/>
    <mergeCell ref="U21:U22"/>
    <mergeCell ref="V21:V22"/>
    <mergeCell ref="AB21:AB22"/>
    <mergeCell ref="AC21:AC22"/>
    <mergeCell ref="O21:O22"/>
    <mergeCell ref="B66:D66"/>
    <mergeCell ref="D21:D22"/>
    <mergeCell ref="D75:O75"/>
    <mergeCell ref="F81:H81"/>
    <mergeCell ref="J81:L81"/>
    <mergeCell ref="N81:O81"/>
    <mergeCell ref="Q81:S81"/>
    <mergeCell ref="AQ82:AQ83"/>
    <mergeCell ref="AW82:AW83"/>
    <mergeCell ref="U81:V81"/>
    <mergeCell ref="X81:Z81"/>
    <mergeCell ref="AB81:AC81"/>
    <mergeCell ref="AE81:AG81"/>
    <mergeCell ref="AI81:AJ81"/>
    <mergeCell ref="AX82:AX83"/>
    <mergeCell ref="B127:D127"/>
    <mergeCell ref="AL81:AN81"/>
    <mergeCell ref="AP81:AQ81"/>
    <mergeCell ref="AS81:AU81"/>
    <mergeCell ref="AW81:AX81"/>
    <mergeCell ref="D82:D83"/>
    <mergeCell ref="N82:N83"/>
    <mergeCell ref="O82:O83"/>
    <mergeCell ref="U82:U83"/>
    <mergeCell ref="V82:V83"/>
    <mergeCell ref="AB82:AB83"/>
    <mergeCell ref="AC82:AC83"/>
    <mergeCell ref="AI82:AI83"/>
    <mergeCell ref="AJ82:AJ83"/>
    <mergeCell ref="AP82:AP83"/>
  </mergeCells>
  <dataValidations count="6">
    <dataValidation type="list" allowBlank="1" showInputMessage="1" showErrorMessage="1" sqref="E42 E46 E103 E107">
      <formula1>#REF!</formula1>
    </dataValidation>
    <dataValidation type="list" allowBlank="1" showInputMessage="1" showErrorMessage="1" prompt="Select Charge Unit - per 30 days, per kWh, per kW, per kVA." sqref="D48:D49 D103:D107 D51:D61 D42:D46 D109:D110 D31:D40 D112:D122 D25 D29 D86 D90 D92:D101 D27:D28 D88:D89">
      <formula1>"per 30 days, per kWh, per kW, per kVA"</formula1>
    </dataValidation>
    <dataValidation type="list" allowBlank="1" showInputMessage="1" showErrorMessage="1" sqref="E48:E49 E67 E51:E62 E43:E45 E109:E110 E128 E112:E123 E104:E106 E23:E40 E84:E101">
      <formula1>#REF!</formula1>
    </dataValidation>
    <dataValidation type="list" allowBlank="1" showInputMessage="1" showErrorMessage="1" prompt="Select Charge Unit - monthly, per kWh, per kW" sqref="D62 D67 D123 D128">
      <formula1>"Monthly, per kWh, per kW"</formula1>
    </dataValidation>
    <dataValidation type="list" allowBlank="1" showInputMessage="1" showErrorMessage="1" sqref="D23:D24 D26 D30 D84:D85 D87 D91">
      <formula1>"per 30 days, per kWh, per kW, per kVA"</formula1>
    </dataValidation>
    <dataValidation type="list" allowBlank="1" showInputMessage="1" showErrorMessage="1" sqref="D16 D77">
      <formula1>"TOU, non-TOU"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50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rowBreaks count="1" manualBreakCount="1">
    <brk id="70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285750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247650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9</xdr:col>
                    <xdr:colOff>361950</xdr:colOff>
                    <xdr:row>77</xdr:row>
                    <xdr:rowOff>114300</xdr:rowOff>
                  </from>
                  <to>
                    <xdr:col>17</xdr:col>
                    <xdr:colOff>285750</xdr:colOff>
                    <xdr:row>79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Option Button 7">
              <controlPr defaultSize="0" autoFill="0" autoLine="0" autoPict="0">
                <anchor moveWithCells="1">
                  <from>
                    <xdr:col>6</xdr:col>
                    <xdr:colOff>381000</xdr:colOff>
                    <xdr:row>77</xdr:row>
                    <xdr:rowOff>190500</xdr:rowOff>
                  </from>
                  <to>
                    <xdr:col>10</xdr:col>
                    <xdr:colOff>247650</xdr:colOff>
                    <xdr:row>79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X154"/>
  <sheetViews>
    <sheetView showGridLines="0" view="pageBreakPreview" zoomScale="30" zoomScaleNormal="30" zoomScaleSheetLayoutView="3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7109375" style="79" customWidth="1"/>
    <col min="3" max="3" width="1.5703125" style="79" customWidth="1"/>
    <col min="4" max="4" width="11.42578125" style="79" customWidth="1"/>
    <col min="5" max="5" width="1.28515625" style="79" customWidth="1"/>
    <col min="6" max="6" width="9.85546875" style="79" bestFit="1" customWidth="1"/>
    <col min="7" max="7" width="7.7109375" style="79" bestFit="1" customWidth="1"/>
    <col min="8" max="8" width="8.85546875" style="79" bestFit="1" customWidth="1"/>
    <col min="9" max="9" width="1.28515625" style="79" customWidth="1"/>
    <col min="10" max="10" width="9.85546875" style="79" bestFit="1" customWidth="1"/>
    <col min="11" max="11" width="7.7109375" style="79" bestFit="1" customWidth="1"/>
    <col min="12" max="12" width="8.8554687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1" style="79" customWidth="1"/>
    <col min="17" max="17" width="9.85546875" style="79" bestFit="1" customWidth="1"/>
    <col min="18" max="18" width="7.7109375" style="79" bestFit="1" customWidth="1"/>
    <col min="19" max="19" width="8.85546875" style="79" bestFit="1" customWidth="1"/>
    <col min="20" max="20" width="2" style="79" bestFit="1" customWidth="1"/>
    <col min="21" max="21" width="9.28515625" style="79" bestFit="1" customWidth="1"/>
    <col min="22" max="22" width="10" style="79" bestFit="1" customWidth="1"/>
    <col min="23" max="23" width="1.28515625" style="79" customWidth="1"/>
    <col min="24" max="24" width="9.85546875" style="79" bestFit="1" customWidth="1"/>
    <col min="25" max="25" width="7.7109375" style="79" bestFit="1" customWidth="1"/>
    <col min="26" max="26" width="8.85546875" style="79" bestFit="1" customWidth="1"/>
    <col min="27" max="27" width="1" style="79" customWidth="1"/>
    <col min="28" max="28" width="9.285156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7.7109375" style="79" bestFit="1" customWidth="1"/>
    <col min="33" max="33" width="8.85546875" style="79" bestFit="1" customWidth="1"/>
    <col min="34" max="34" width="1.140625" style="79" customWidth="1"/>
    <col min="35" max="35" width="9.28515625" style="79" bestFit="1" customWidth="1"/>
    <col min="36" max="36" width="10" style="79" bestFit="1" customWidth="1"/>
    <col min="37" max="37" width="0.85546875" style="79" customWidth="1"/>
    <col min="38" max="38" width="9.85546875" style="79" bestFit="1" customWidth="1"/>
    <col min="39" max="39" width="7.7109375" style="79" bestFit="1" customWidth="1"/>
    <col min="40" max="40" width="8.85546875" style="79" bestFit="1" customWidth="1"/>
    <col min="41" max="41" width="1.28515625" style="79" customWidth="1"/>
    <col min="42" max="42" width="9.28515625" style="79" bestFit="1" customWidth="1"/>
    <col min="43" max="43" width="10" style="79" bestFit="1" customWidth="1"/>
    <col min="44" max="44" width="1.140625" style="79" customWidth="1"/>
    <col min="45" max="45" width="9.85546875" style="79" bestFit="1" customWidth="1"/>
    <col min="46" max="46" width="7.7109375" style="79" bestFit="1" customWidth="1"/>
    <col min="47" max="47" width="8.85546875" style="79" bestFit="1" customWidth="1"/>
    <col min="48" max="48" width="1.28515625" style="79" customWidth="1"/>
    <col min="49" max="49" width="9.285156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55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30</v>
      </c>
      <c r="E16" s="61"/>
      <c r="F16" s="61"/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 t="s">
        <v>29</v>
      </c>
      <c r="E18" s="4"/>
      <c r="F18" s="60">
        <v>2000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2"/>
      <c r="C19" s="1"/>
      <c r="D19" s="1"/>
      <c r="E19" s="1"/>
      <c r="F19" s="1"/>
      <c r="G19" s="1"/>
      <c r="H19" s="5"/>
      <c r="I19" s="1"/>
      <c r="J19" s="1"/>
      <c r="K19" s="1"/>
      <c r="L19" s="1"/>
      <c r="M19" s="1"/>
      <c r="N19" s="1"/>
      <c r="O19" s="1"/>
    </row>
    <row r="20" spans="1:50" x14ac:dyDescent="0.25">
      <c r="A20" s="1"/>
      <c r="B20" s="45"/>
      <c r="C20" s="32"/>
      <c r="D20" s="369"/>
      <c r="E20" s="369"/>
      <c r="F20" s="443" t="s">
        <v>92</v>
      </c>
      <c r="G20" s="445"/>
      <c r="H20" s="444"/>
      <c r="I20" s="32"/>
      <c r="J20" s="440" t="s">
        <v>114</v>
      </c>
      <c r="K20" s="441"/>
      <c r="L20" s="442"/>
      <c r="M20" s="32"/>
      <c r="N20" s="443" t="s">
        <v>27</v>
      </c>
      <c r="O20" s="444"/>
      <c r="P20" s="153"/>
      <c r="Q20" s="440" t="s">
        <v>91</v>
      </c>
      <c r="R20" s="441"/>
      <c r="S20" s="442"/>
      <c r="T20" s="32"/>
      <c r="U20" s="443" t="s">
        <v>27</v>
      </c>
      <c r="V20" s="444"/>
      <c r="W20" s="154"/>
      <c r="X20" s="440" t="s">
        <v>93</v>
      </c>
      <c r="Y20" s="441"/>
      <c r="Z20" s="442"/>
      <c r="AA20" s="32"/>
      <c r="AB20" s="443" t="s">
        <v>27</v>
      </c>
      <c r="AC20" s="444"/>
      <c r="AD20" s="154"/>
      <c r="AE20" s="440" t="s">
        <v>94</v>
      </c>
      <c r="AF20" s="441"/>
      <c r="AG20" s="442"/>
      <c r="AH20" s="32"/>
      <c r="AI20" s="443" t="s">
        <v>27</v>
      </c>
      <c r="AJ20" s="444"/>
      <c r="AK20" s="154"/>
      <c r="AL20" s="440" t="s">
        <v>95</v>
      </c>
      <c r="AM20" s="441"/>
      <c r="AN20" s="442"/>
      <c r="AO20" s="32"/>
      <c r="AP20" s="443" t="s">
        <v>27</v>
      </c>
      <c r="AQ20" s="444"/>
      <c r="AR20" s="153"/>
      <c r="AS20" s="440" t="s">
        <v>96</v>
      </c>
      <c r="AT20" s="441"/>
      <c r="AU20" s="442"/>
      <c r="AV20" s="32"/>
      <c r="AW20" s="443" t="s">
        <v>27</v>
      </c>
      <c r="AX20" s="444"/>
    </row>
    <row r="21" spans="1:50" ht="15" customHeight="1" x14ac:dyDescent="0.25">
      <c r="A21" s="1"/>
      <c r="B21" s="45"/>
      <c r="C21" s="32"/>
      <c r="D21" s="437" t="s">
        <v>26</v>
      </c>
      <c r="E21" s="235"/>
      <c r="F21" s="148" t="s">
        <v>25</v>
      </c>
      <c r="G21" s="148" t="s">
        <v>24</v>
      </c>
      <c r="H21" s="149" t="s">
        <v>23</v>
      </c>
      <c r="I21" s="32"/>
      <c r="J21" s="148" t="s">
        <v>25</v>
      </c>
      <c r="K21" s="237" t="s">
        <v>24</v>
      </c>
      <c r="L21" s="149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45"/>
      <c r="C22" s="32"/>
      <c r="D22" s="438"/>
      <c r="E22" s="235"/>
      <c r="F22" s="155" t="s">
        <v>20</v>
      </c>
      <c r="G22" s="155"/>
      <c r="H22" s="156" t="s">
        <v>20</v>
      </c>
      <c r="I22" s="32"/>
      <c r="J22" s="155" t="s">
        <v>20</v>
      </c>
      <c r="K22" s="156"/>
      <c r="L22" s="156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34.450000000000003</v>
      </c>
      <c r="G23" s="159">
        <v>1</v>
      </c>
      <c r="H23" s="160">
        <f t="shared" ref="H23:H37" si="0">G23*F23</f>
        <v>34.450000000000003</v>
      </c>
      <c r="I23" s="32"/>
      <c r="J23" s="115">
        <v>35.78</v>
      </c>
      <c r="K23" s="195">
        <v>1</v>
      </c>
      <c r="L23" s="160">
        <f t="shared" ref="L23:L47" si="1">K23*J23</f>
        <v>35.78</v>
      </c>
      <c r="M23" s="32"/>
      <c r="N23" s="163">
        <f t="shared" ref="N23:N68" si="2">L23-H23</f>
        <v>1.3299999999999983</v>
      </c>
      <c r="O23" s="164">
        <f>IF(OR(H23=0,L23=0),"",(N23/H23))</f>
        <v>3.8606676342525348E-2</v>
      </c>
      <c r="P23" s="153"/>
      <c r="Q23" s="115">
        <v>37.07</v>
      </c>
      <c r="R23" s="195">
        <v>1</v>
      </c>
      <c r="S23" s="162">
        <f t="shared" ref="S23:S38" si="3">R23*Q23</f>
        <v>37.07</v>
      </c>
      <c r="T23" s="32"/>
      <c r="U23" s="163">
        <f>S23-L23</f>
        <v>1.2899999999999991</v>
      </c>
      <c r="V23" s="164">
        <f>IF(OR(L23=0,S23=0),"",(U23/L23))</f>
        <v>3.6053661263275548E-2</v>
      </c>
      <c r="W23" s="154"/>
      <c r="X23" s="115">
        <v>38.28</v>
      </c>
      <c r="Y23" s="195">
        <v>1</v>
      </c>
      <c r="Z23" s="162">
        <f t="shared" ref="Z23:Z38" si="4">Y23*X23</f>
        <v>38.28</v>
      </c>
      <c r="AA23" s="32"/>
      <c r="AB23" s="163">
        <f>Z23-S23</f>
        <v>1.2100000000000009</v>
      </c>
      <c r="AC23" s="164">
        <f>IF(OR(S23=0,Z23=0),"",(AB23/S23))</f>
        <v>3.2640949554896166E-2</v>
      </c>
      <c r="AD23" s="154"/>
      <c r="AE23" s="115">
        <v>39.22</v>
      </c>
      <c r="AF23" s="195">
        <v>1</v>
      </c>
      <c r="AG23" s="162">
        <f t="shared" ref="AG23:AG38" si="5">AF23*AE23</f>
        <v>39.22</v>
      </c>
      <c r="AH23" s="32"/>
      <c r="AI23" s="163">
        <f>AG23-Z23</f>
        <v>0.93999999999999773</v>
      </c>
      <c r="AJ23" s="164">
        <f>IF(OR(Z23=0,AG23=0),"",(AI23/Z23))</f>
        <v>2.4555903866248632E-2</v>
      </c>
      <c r="AK23" s="154"/>
      <c r="AL23" s="115">
        <v>40.880000000000003</v>
      </c>
      <c r="AM23" s="195">
        <v>1</v>
      </c>
      <c r="AN23" s="162">
        <f t="shared" ref="AN23:AN38" si="6">AM23*AL23</f>
        <v>40.880000000000003</v>
      </c>
      <c r="AO23" s="32"/>
      <c r="AP23" s="163">
        <f>AN23-AG23</f>
        <v>1.6600000000000037</v>
      </c>
      <c r="AQ23" s="164">
        <f>IF(OR(AG23=0,AN23=0),"",(AP23/AG23))</f>
        <v>4.232534421213676E-2</v>
      </c>
      <c r="AR23" s="153"/>
      <c r="AS23" s="115">
        <v>42.49</v>
      </c>
      <c r="AT23" s="195">
        <v>1</v>
      </c>
      <c r="AU23" s="162">
        <f t="shared" ref="AU23:AU38" si="7">AT23*AS23</f>
        <v>42.49</v>
      </c>
      <c r="AV23" s="32"/>
      <c r="AW23" s="163">
        <f>AU23-AN23</f>
        <v>1.6099999999999994</v>
      </c>
      <c r="AX23" s="164">
        <f>IF(OR(AN23=0,AU23=0),"",(AW23/AN23))</f>
        <v>3.93835616438356E-2</v>
      </c>
    </row>
    <row r="24" spans="1:50" s="95" customFormat="1" ht="30" x14ac:dyDescent="0.25">
      <c r="A24" s="1"/>
      <c r="B24" s="141" t="s">
        <v>103</v>
      </c>
      <c r="C24" s="43"/>
      <c r="D24" s="44" t="s">
        <v>7</v>
      </c>
      <c r="E24" s="43"/>
      <c r="F24" s="135"/>
      <c r="G24" s="165"/>
      <c r="H24" s="166"/>
      <c r="I24" s="43"/>
      <c r="J24" s="136"/>
      <c r="K24" s="167"/>
      <c r="L24" s="168"/>
      <c r="M24" s="43"/>
      <c r="N24" s="163"/>
      <c r="O24" s="164"/>
      <c r="P24" s="169"/>
      <c r="Q24" s="116">
        <v>1.1E-4</v>
      </c>
      <c r="R24" s="370">
        <f t="shared" ref="R24:R35" si="8">$F$18</f>
        <v>2000</v>
      </c>
      <c r="S24" s="168">
        <f t="shared" ref="S24:S34" si="9">R24*Q24</f>
        <v>0.22</v>
      </c>
      <c r="T24" s="43"/>
      <c r="U24" s="163">
        <f t="shared" ref="U24:U34" si="10">S24-L24</f>
        <v>0.22</v>
      </c>
      <c r="V24" s="164" t="str">
        <f t="shared" ref="V24:V34" si="11">IF(OR(L24=0,S24=0),"",(U24/L24))</f>
        <v/>
      </c>
      <c r="W24" s="154"/>
      <c r="X24" s="116">
        <v>1.1E-4</v>
      </c>
      <c r="Y24" s="370">
        <f t="shared" ref="Y24:Y35" si="12">$F$18</f>
        <v>2000</v>
      </c>
      <c r="Z24" s="168">
        <f t="shared" si="4"/>
        <v>0.22</v>
      </c>
      <c r="AA24" s="43"/>
      <c r="AB24" s="163">
        <f t="shared" ref="AB24:AB47" si="13">Z24-S24</f>
        <v>0</v>
      </c>
      <c r="AC24" s="164">
        <f t="shared" ref="AC24:AC47" si="14">IF(OR(S24=0,Z24=0),"",(AB24/S24))</f>
        <v>0</v>
      </c>
      <c r="AD24" s="154"/>
      <c r="AE24" s="116">
        <v>1.1E-4</v>
      </c>
      <c r="AF24" s="370">
        <f t="shared" ref="AF24:AF35" si="15">$F$18</f>
        <v>2000</v>
      </c>
      <c r="AG24" s="168">
        <f t="shared" si="5"/>
        <v>0.22</v>
      </c>
      <c r="AH24" s="43"/>
      <c r="AI24" s="163">
        <f t="shared" ref="AI24:AI47" si="16">AG24-Z24</f>
        <v>0</v>
      </c>
      <c r="AJ24" s="164">
        <f t="shared" ref="AJ24:AJ47" si="17">IF(OR(Z24=0,AG24=0),"",(AI24/Z24))</f>
        <v>0</v>
      </c>
      <c r="AK24" s="154"/>
      <c r="AL24" s="116">
        <v>1.1E-4</v>
      </c>
      <c r="AM24" s="370">
        <f t="shared" ref="AM24:AM35" si="18">$F$18</f>
        <v>2000</v>
      </c>
      <c r="AN24" s="168">
        <f t="shared" si="6"/>
        <v>0.22</v>
      </c>
      <c r="AO24" s="43"/>
      <c r="AP24" s="163">
        <f t="shared" ref="AP24:AP47" si="19">AN24-AG24</f>
        <v>0</v>
      </c>
      <c r="AQ24" s="164">
        <f t="shared" ref="AQ24:AQ47" si="20">IF(OR(AG24=0,AN24=0),"",(AP24/AG24))</f>
        <v>0</v>
      </c>
      <c r="AR24" s="169"/>
      <c r="AS24" s="116">
        <v>1.1E-4</v>
      </c>
      <c r="AT24" s="370">
        <f t="shared" ref="AT24:AT35" si="21">$F$18</f>
        <v>2000</v>
      </c>
      <c r="AU24" s="168">
        <f t="shared" ref="AU24:AU34" si="22">AT24*AS24</f>
        <v>0.22</v>
      </c>
      <c r="AV24" s="43"/>
      <c r="AW24" s="163">
        <f t="shared" ref="AW24:AW47" si="23">AU24-AN24</f>
        <v>0</v>
      </c>
      <c r="AX24" s="164">
        <f t="shared" ref="AX24:AX47" si="24">IF(OR(AN24=0,AU24=0),"",(AW24/AN24))</f>
        <v>0</v>
      </c>
    </row>
    <row r="25" spans="1:50" s="95" customFormat="1" ht="14.45" customHeight="1" x14ac:dyDescent="0.25">
      <c r="A25" s="1"/>
      <c r="B25" s="141" t="s">
        <v>112</v>
      </c>
      <c r="C25" s="43"/>
      <c r="D25" s="44" t="s">
        <v>7</v>
      </c>
      <c r="E25" s="43"/>
      <c r="F25" s="135"/>
      <c r="G25" s="165"/>
      <c r="H25" s="166"/>
      <c r="I25" s="43"/>
      <c r="J25" s="136"/>
      <c r="K25" s="167"/>
      <c r="L25" s="168"/>
      <c r="M25" s="43"/>
      <c r="N25" s="163"/>
      <c r="O25" s="164"/>
      <c r="P25" s="169"/>
      <c r="Q25" s="116">
        <v>1.06E-3</v>
      </c>
      <c r="R25" s="370">
        <f t="shared" si="8"/>
        <v>2000</v>
      </c>
      <c r="S25" s="168">
        <f t="shared" si="9"/>
        <v>2.12</v>
      </c>
      <c r="T25" s="43"/>
      <c r="U25" s="163">
        <f t="shared" si="10"/>
        <v>2.12</v>
      </c>
      <c r="V25" s="164" t="str">
        <f t="shared" si="11"/>
        <v/>
      </c>
      <c r="W25" s="154"/>
      <c r="X25" s="116">
        <v>1.06E-3</v>
      </c>
      <c r="Y25" s="370">
        <f t="shared" si="12"/>
        <v>2000</v>
      </c>
      <c r="Z25" s="168">
        <f t="shared" si="4"/>
        <v>2.12</v>
      </c>
      <c r="AA25" s="43"/>
      <c r="AB25" s="163">
        <f t="shared" si="13"/>
        <v>0</v>
      </c>
      <c r="AC25" s="164">
        <f t="shared" si="14"/>
        <v>0</v>
      </c>
      <c r="AD25" s="154"/>
      <c r="AE25" s="116">
        <v>1.06E-3</v>
      </c>
      <c r="AF25" s="370">
        <f t="shared" si="15"/>
        <v>2000</v>
      </c>
      <c r="AG25" s="168">
        <f t="shared" si="5"/>
        <v>2.12</v>
      </c>
      <c r="AH25" s="43"/>
      <c r="AI25" s="163">
        <f t="shared" si="16"/>
        <v>0</v>
      </c>
      <c r="AJ25" s="164">
        <f t="shared" si="17"/>
        <v>0</v>
      </c>
      <c r="AK25" s="154"/>
      <c r="AL25" s="116">
        <v>1.06E-3</v>
      </c>
      <c r="AM25" s="370">
        <f t="shared" si="18"/>
        <v>2000</v>
      </c>
      <c r="AN25" s="168">
        <f t="shared" si="6"/>
        <v>2.12</v>
      </c>
      <c r="AO25" s="43"/>
      <c r="AP25" s="163">
        <f t="shared" si="19"/>
        <v>0</v>
      </c>
      <c r="AQ25" s="164">
        <f t="shared" si="20"/>
        <v>0</v>
      </c>
      <c r="AR25" s="169"/>
      <c r="AS25" s="116">
        <v>1.06E-3</v>
      </c>
      <c r="AT25" s="370">
        <f t="shared" si="21"/>
        <v>2000</v>
      </c>
      <c r="AU25" s="168">
        <f t="shared" si="22"/>
        <v>2.12</v>
      </c>
      <c r="AV25" s="43"/>
      <c r="AW25" s="163">
        <f t="shared" si="23"/>
        <v>0</v>
      </c>
      <c r="AX25" s="164">
        <f t="shared" si="24"/>
        <v>0</v>
      </c>
    </row>
    <row r="26" spans="1:50" s="95" customFormat="1" x14ac:dyDescent="0.25">
      <c r="A26" s="1"/>
      <c r="B26" s="141" t="s">
        <v>113</v>
      </c>
      <c r="C26" s="43"/>
      <c r="D26" s="44" t="s">
        <v>7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16">
        <v>1E-4</v>
      </c>
      <c r="R26" s="370">
        <f t="shared" si="8"/>
        <v>2000</v>
      </c>
      <c r="S26" s="168">
        <f t="shared" si="9"/>
        <v>0.2</v>
      </c>
      <c r="T26" s="43"/>
      <c r="U26" s="163">
        <f t="shared" si="10"/>
        <v>0.2</v>
      </c>
      <c r="V26" s="164" t="str">
        <f t="shared" si="11"/>
        <v/>
      </c>
      <c r="W26" s="154"/>
      <c r="X26" s="116">
        <v>1E-4</v>
      </c>
      <c r="Y26" s="370">
        <f t="shared" si="12"/>
        <v>2000</v>
      </c>
      <c r="Z26" s="168">
        <f t="shared" si="4"/>
        <v>0.2</v>
      </c>
      <c r="AA26" s="43"/>
      <c r="AB26" s="163">
        <f t="shared" si="13"/>
        <v>0</v>
      </c>
      <c r="AC26" s="164">
        <f t="shared" si="14"/>
        <v>0</v>
      </c>
      <c r="AD26" s="154"/>
      <c r="AE26" s="116">
        <v>1E-4</v>
      </c>
      <c r="AF26" s="370">
        <f t="shared" si="15"/>
        <v>2000</v>
      </c>
      <c r="AG26" s="168">
        <f t="shared" si="5"/>
        <v>0.2</v>
      </c>
      <c r="AH26" s="43"/>
      <c r="AI26" s="163">
        <f t="shared" si="16"/>
        <v>0</v>
      </c>
      <c r="AJ26" s="164">
        <f t="shared" si="17"/>
        <v>0</v>
      </c>
      <c r="AK26" s="154"/>
      <c r="AL26" s="116">
        <v>1E-4</v>
      </c>
      <c r="AM26" s="370">
        <f t="shared" si="18"/>
        <v>2000</v>
      </c>
      <c r="AN26" s="168">
        <f t="shared" si="6"/>
        <v>0.2</v>
      </c>
      <c r="AO26" s="43"/>
      <c r="AP26" s="163">
        <f t="shared" si="19"/>
        <v>0</v>
      </c>
      <c r="AQ26" s="164">
        <f t="shared" si="20"/>
        <v>0</v>
      </c>
      <c r="AR26" s="169"/>
      <c r="AS26" s="116">
        <v>1E-4</v>
      </c>
      <c r="AT26" s="370">
        <f t="shared" si="21"/>
        <v>2000</v>
      </c>
      <c r="AU26" s="168">
        <f t="shared" si="22"/>
        <v>0.2</v>
      </c>
      <c r="AV26" s="43"/>
      <c r="AW26" s="163">
        <f t="shared" si="23"/>
        <v>0</v>
      </c>
      <c r="AX26" s="164">
        <f t="shared" si="24"/>
        <v>0</v>
      </c>
    </row>
    <row r="27" spans="1:50" s="95" customFormat="1" x14ac:dyDescent="0.25">
      <c r="A27" s="1"/>
      <c r="B27" s="141" t="s">
        <v>104</v>
      </c>
      <c r="C27" s="43"/>
      <c r="D27" s="44" t="s">
        <v>41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15">
        <v>-0.1</v>
      </c>
      <c r="R27" s="370">
        <v>1</v>
      </c>
      <c r="S27" s="168">
        <f t="shared" si="9"/>
        <v>-0.1</v>
      </c>
      <c r="T27" s="43"/>
      <c r="U27" s="163">
        <f t="shared" si="10"/>
        <v>-0.1</v>
      </c>
      <c r="V27" s="164" t="str">
        <f t="shared" si="11"/>
        <v/>
      </c>
      <c r="W27" s="154"/>
      <c r="X27" s="134">
        <v>-0.1</v>
      </c>
      <c r="Y27" s="370">
        <v>1</v>
      </c>
      <c r="Z27" s="168">
        <f t="shared" si="4"/>
        <v>-0.1</v>
      </c>
      <c r="AA27" s="43"/>
      <c r="AB27" s="163">
        <f t="shared" si="13"/>
        <v>0</v>
      </c>
      <c r="AC27" s="164">
        <f t="shared" si="14"/>
        <v>0</v>
      </c>
      <c r="AD27" s="154"/>
      <c r="AE27" s="134">
        <v>-0.1</v>
      </c>
      <c r="AF27" s="370">
        <v>1</v>
      </c>
      <c r="AG27" s="168">
        <f t="shared" si="5"/>
        <v>-0.1</v>
      </c>
      <c r="AH27" s="43"/>
      <c r="AI27" s="163">
        <f t="shared" si="16"/>
        <v>0</v>
      </c>
      <c r="AJ27" s="164">
        <f t="shared" si="17"/>
        <v>0</v>
      </c>
      <c r="AK27" s="154"/>
      <c r="AL27" s="134">
        <v>-0.1</v>
      </c>
      <c r="AM27" s="370">
        <v>1</v>
      </c>
      <c r="AN27" s="168">
        <f t="shared" si="6"/>
        <v>-0.1</v>
      </c>
      <c r="AO27" s="43"/>
      <c r="AP27" s="163">
        <f t="shared" si="19"/>
        <v>0</v>
      </c>
      <c r="AQ27" s="164">
        <f t="shared" si="20"/>
        <v>0</v>
      </c>
      <c r="AR27" s="169"/>
      <c r="AS27" s="134">
        <v>-0.1</v>
      </c>
      <c r="AT27" s="370">
        <v>1</v>
      </c>
      <c r="AU27" s="168">
        <f t="shared" si="22"/>
        <v>-0.1</v>
      </c>
      <c r="AV27" s="43"/>
      <c r="AW27" s="163">
        <f t="shared" si="23"/>
        <v>0</v>
      </c>
      <c r="AX27" s="164">
        <f t="shared" si="24"/>
        <v>0</v>
      </c>
    </row>
    <row r="28" spans="1:50" s="95" customFormat="1" ht="30" x14ac:dyDescent="0.25">
      <c r="A28" s="1"/>
      <c r="B28" s="141" t="s">
        <v>105</v>
      </c>
      <c r="C28" s="43"/>
      <c r="D28" s="44" t="s">
        <v>7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16">
        <v>-8.8999999999999995E-4</v>
      </c>
      <c r="R28" s="370">
        <f t="shared" si="8"/>
        <v>2000</v>
      </c>
      <c r="S28" s="168">
        <f t="shared" si="9"/>
        <v>-1.7799999999999998</v>
      </c>
      <c r="T28" s="43"/>
      <c r="U28" s="163">
        <f t="shared" si="10"/>
        <v>-1.7799999999999998</v>
      </c>
      <c r="V28" s="164" t="str">
        <f t="shared" si="11"/>
        <v/>
      </c>
      <c r="W28" s="154"/>
      <c r="X28" s="116">
        <v>-8.8999999999999995E-4</v>
      </c>
      <c r="Y28" s="370">
        <f t="shared" si="12"/>
        <v>2000</v>
      </c>
      <c r="Z28" s="168">
        <f t="shared" si="4"/>
        <v>-1.7799999999999998</v>
      </c>
      <c r="AA28" s="43"/>
      <c r="AB28" s="163">
        <f t="shared" si="13"/>
        <v>0</v>
      </c>
      <c r="AC28" s="164">
        <f t="shared" si="14"/>
        <v>0</v>
      </c>
      <c r="AD28" s="154"/>
      <c r="AE28" s="116">
        <v>-8.8999999999999995E-4</v>
      </c>
      <c r="AF28" s="370">
        <f t="shared" si="15"/>
        <v>2000</v>
      </c>
      <c r="AG28" s="168">
        <f t="shared" si="5"/>
        <v>-1.7799999999999998</v>
      </c>
      <c r="AH28" s="43"/>
      <c r="AI28" s="163">
        <f t="shared" si="16"/>
        <v>0</v>
      </c>
      <c r="AJ28" s="164">
        <f t="shared" si="17"/>
        <v>0</v>
      </c>
      <c r="AK28" s="154"/>
      <c r="AL28" s="116">
        <v>-8.8999999999999995E-4</v>
      </c>
      <c r="AM28" s="370">
        <f t="shared" si="18"/>
        <v>2000</v>
      </c>
      <c r="AN28" s="168">
        <f t="shared" si="6"/>
        <v>-1.7799999999999998</v>
      </c>
      <c r="AO28" s="43"/>
      <c r="AP28" s="163">
        <f t="shared" si="19"/>
        <v>0</v>
      </c>
      <c r="AQ28" s="164">
        <f t="shared" si="20"/>
        <v>0</v>
      </c>
      <c r="AR28" s="169"/>
      <c r="AS28" s="116">
        <v>-8.8999999999999995E-4</v>
      </c>
      <c r="AT28" s="370">
        <f t="shared" si="21"/>
        <v>2000</v>
      </c>
      <c r="AU28" s="168">
        <f t="shared" si="22"/>
        <v>-1.7799999999999998</v>
      </c>
      <c r="AV28" s="43"/>
      <c r="AW28" s="163">
        <f t="shared" si="23"/>
        <v>0</v>
      </c>
      <c r="AX28" s="164">
        <f t="shared" si="24"/>
        <v>0</v>
      </c>
    </row>
    <row r="29" spans="1:50" s="95" customFormat="1" ht="30" x14ac:dyDescent="0.25">
      <c r="A29" s="1"/>
      <c r="B29" s="141" t="s">
        <v>115</v>
      </c>
      <c r="C29" s="43"/>
      <c r="D29" s="44" t="s">
        <v>7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16">
        <v>-1.4999999999999999E-4</v>
      </c>
      <c r="R29" s="370">
        <f t="shared" si="8"/>
        <v>2000</v>
      </c>
      <c r="S29" s="168">
        <f t="shared" si="9"/>
        <v>-0.3</v>
      </c>
      <c r="T29" s="43"/>
      <c r="U29" s="163">
        <f t="shared" si="10"/>
        <v>-0.3</v>
      </c>
      <c r="V29" s="164" t="str">
        <f t="shared" si="11"/>
        <v/>
      </c>
      <c r="W29" s="154"/>
      <c r="X29" s="116">
        <v>-1.4999999999999999E-4</v>
      </c>
      <c r="Y29" s="370">
        <f t="shared" si="12"/>
        <v>2000</v>
      </c>
      <c r="Z29" s="168">
        <f t="shared" si="4"/>
        <v>-0.3</v>
      </c>
      <c r="AA29" s="43"/>
      <c r="AB29" s="163">
        <f t="shared" si="13"/>
        <v>0</v>
      </c>
      <c r="AC29" s="164">
        <f t="shared" si="14"/>
        <v>0</v>
      </c>
      <c r="AD29" s="154"/>
      <c r="AE29" s="116">
        <v>-1.4999999999999999E-4</v>
      </c>
      <c r="AF29" s="370">
        <f t="shared" si="15"/>
        <v>2000</v>
      </c>
      <c r="AG29" s="168">
        <f t="shared" si="5"/>
        <v>-0.3</v>
      </c>
      <c r="AH29" s="43"/>
      <c r="AI29" s="163">
        <f t="shared" si="16"/>
        <v>0</v>
      </c>
      <c r="AJ29" s="164">
        <f t="shared" si="17"/>
        <v>0</v>
      </c>
      <c r="AK29" s="154"/>
      <c r="AL29" s="116">
        <v>-1.4999999999999999E-4</v>
      </c>
      <c r="AM29" s="370">
        <f t="shared" si="18"/>
        <v>2000</v>
      </c>
      <c r="AN29" s="168">
        <f t="shared" si="6"/>
        <v>-0.3</v>
      </c>
      <c r="AO29" s="43"/>
      <c r="AP29" s="163">
        <f t="shared" si="19"/>
        <v>0</v>
      </c>
      <c r="AQ29" s="164">
        <f t="shared" si="20"/>
        <v>0</v>
      </c>
      <c r="AR29" s="169"/>
      <c r="AS29" s="116">
        <v>-1.4999999999999999E-4</v>
      </c>
      <c r="AT29" s="370">
        <f t="shared" si="21"/>
        <v>2000</v>
      </c>
      <c r="AU29" s="168">
        <f t="shared" si="22"/>
        <v>-0.3</v>
      </c>
      <c r="AV29" s="43"/>
      <c r="AW29" s="163">
        <f t="shared" si="23"/>
        <v>0</v>
      </c>
      <c r="AX29" s="164">
        <f t="shared" si="24"/>
        <v>0</v>
      </c>
    </row>
    <row r="30" spans="1:50" s="95" customFormat="1" x14ac:dyDescent="0.25">
      <c r="A30" s="1"/>
      <c r="B30" s="141" t="s">
        <v>106</v>
      </c>
      <c r="C30" s="43"/>
      <c r="D30" s="44" t="s">
        <v>7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16">
        <v>-1.0000000000000001E-5</v>
      </c>
      <c r="R30" s="370">
        <f t="shared" si="8"/>
        <v>2000</v>
      </c>
      <c r="S30" s="168">
        <f t="shared" si="9"/>
        <v>-0.02</v>
      </c>
      <c r="T30" s="43"/>
      <c r="U30" s="163">
        <f t="shared" si="10"/>
        <v>-0.02</v>
      </c>
      <c r="V30" s="164" t="str">
        <f t="shared" si="11"/>
        <v/>
      </c>
      <c r="W30" s="154"/>
      <c r="X30" s="116">
        <v>-1.0000000000000001E-5</v>
      </c>
      <c r="Y30" s="370">
        <f t="shared" si="12"/>
        <v>2000</v>
      </c>
      <c r="Z30" s="168">
        <f t="shared" si="4"/>
        <v>-0.02</v>
      </c>
      <c r="AA30" s="43"/>
      <c r="AB30" s="163">
        <f t="shared" si="13"/>
        <v>0</v>
      </c>
      <c r="AC30" s="164">
        <f t="shared" si="14"/>
        <v>0</v>
      </c>
      <c r="AD30" s="154"/>
      <c r="AE30" s="116">
        <v>-1.0000000000000001E-5</v>
      </c>
      <c r="AF30" s="370">
        <f t="shared" si="15"/>
        <v>2000</v>
      </c>
      <c r="AG30" s="168">
        <f t="shared" si="5"/>
        <v>-0.02</v>
      </c>
      <c r="AH30" s="43"/>
      <c r="AI30" s="163">
        <f t="shared" si="16"/>
        <v>0</v>
      </c>
      <c r="AJ30" s="164">
        <f t="shared" si="17"/>
        <v>0</v>
      </c>
      <c r="AK30" s="154"/>
      <c r="AL30" s="116">
        <v>-1.0000000000000001E-5</v>
      </c>
      <c r="AM30" s="370">
        <f t="shared" si="18"/>
        <v>2000</v>
      </c>
      <c r="AN30" s="168">
        <f t="shared" si="6"/>
        <v>-0.02</v>
      </c>
      <c r="AO30" s="43"/>
      <c r="AP30" s="163">
        <f t="shared" si="19"/>
        <v>0</v>
      </c>
      <c r="AQ30" s="164">
        <f t="shared" si="20"/>
        <v>0</v>
      </c>
      <c r="AR30" s="169"/>
      <c r="AS30" s="116">
        <v>-1.0000000000000001E-5</v>
      </c>
      <c r="AT30" s="370">
        <f t="shared" si="21"/>
        <v>2000</v>
      </c>
      <c r="AU30" s="168">
        <f t="shared" si="22"/>
        <v>-0.02</v>
      </c>
      <c r="AV30" s="43"/>
      <c r="AW30" s="163">
        <f t="shared" si="23"/>
        <v>0</v>
      </c>
      <c r="AX30" s="164">
        <f t="shared" si="24"/>
        <v>0</v>
      </c>
    </row>
    <row r="31" spans="1:50" s="95" customFormat="1" ht="14.45" customHeight="1" x14ac:dyDescent="0.25">
      <c r="A31" s="1"/>
      <c r="B31" s="141" t="s">
        <v>107</v>
      </c>
      <c r="C31" s="43"/>
      <c r="D31" s="44" t="s">
        <v>7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16">
        <v>-2.0000000000000002E-5</v>
      </c>
      <c r="R31" s="370">
        <f t="shared" si="8"/>
        <v>2000</v>
      </c>
      <c r="S31" s="168">
        <f t="shared" si="9"/>
        <v>-0.04</v>
      </c>
      <c r="T31" s="43"/>
      <c r="U31" s="163">
        <f t="shared" si="10"/>
        <v>-0.04</v>
      </c>
      <c r="V31" s="164" t="str">
        <f t="shared" si="11"/>
        <v/>
      </c>
      <c r="W31" s="154"/>
      <c r="X31" s="116">
        <v>-2.0000000000000002E-5</v>
      </c>
      <c r="Y31" s="370">
        <f t="shared" si="12"/>
        <v>2000</v>
      </c>
      <c r="Z31" s="168">
        <f t="shared" si="4"/>
        <v>-0.04</v>
      </c>
      <c r="AA31" s="43"/>
      <c r="AB31" s="163">
        <f t="shared" si="13"/>
        <v>0</v>
      </c>
      <c r="AC31" s="164">
        <f t="shared" si="14"/>
        <v>0</v>
      </c>
      <c r="AD31" s="154"/>
      <c r="AE31" s="116">
        <v>-2.0000000000000002E-5</v>
      </c>
      <c r="AF31" s="370">
        <f t="shared" si="15"/>
        <v>2000</v>
      </c>
      <c r="AG31" s="168">
        <f t="shared" si="5"/>
        <v>-0.04</v>
      </c>
      <c r="AH31" s="43"/>
      <c r="AI31" s="163">
        <f t="shared" si="16"/>
        <v>0</v>
      </c>
      <c r="AJ31" s="164">
        <f t="shared" si="17"/>
        <v>0</v>
      </c>
      <c r="AK31" s="154"/>
      <c r="AL31" s="116">
        <v>-2.0000000000000002E-5</v>
      </c>
      <c r="AM31" s="370">
        <f t="shared" si="18"/>
        <v>2000</v>
      </c>
      <c r="AN31" s="168">
        <f t="shared" si="6"/>
        <v>-0.04</v>
      </c>
      <c r="AO31" s="43"/>
      <c r="AP31" s="163">
        <f t="shared" si="19"/>
        <v>0</v>
      </c>
      <c r="AQ31" s="164">
        <f t="shared" si="20"/>
        <v>0</v>
      </c>
      <c r="AR31" s="169"/>
      <c r="AS31" s="116">
        <v>-2.0000000000000002E-5</v>
      </c>
      <c r="AT31" s="370">
        <f t="shared" si="21"/>
        <v>2000</v>
      </c>
      <c r="AU31" s="168">
        <f t="shared" si="22"/>
        <v>-0.04</v>
      </c>
      <c r="AV31" s="43"/>
      <c r="AW31" s="163">
        <f t="shared" si="23"/>
        <v>0</v>
      </c>
      <c r="AX31" s="164">
        <f t="shared" si="24"/>
        <v>0</v>
      </c>
    </row>
    <row r="32" spans="1:50" s="95" customFormat="1" ht="30" x14ac:dyDescent="0.25">
      <c r="A32" s="1"/>
      <c r="B32" s="141" t="s">
        <v>108</v>
      </c>
      <c r="C32" s="43"/>
      <c r="D32" s="44" t="s">
        <v>7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16">
        <v>-7.3999999999999999E-4</v>
      </c>
      <c r="R32" s="370">
        <f t="shared" si="8"/>
        <v>2000</v>
      </c>
      <c r="S32" s="168">
        <f t="shared" si="9"/>
        <v>-1.48</v>
      </c>
      <c r="T32" s="43"/>
      <c r="U32" s="163">
        <f t="shared" si="10"/>
        <v>-1.48</v>
      </c>
      <c r="V32" s="164" t="str">
        <f t="shared" si="11"/>
        <v/>
      </c>
      <c r="W32" s="154"/>
      <c r="X32" s="116">
        <v>-7.3999999999999999E-4</v>
      </c>
      <c r="Y32" s="370">
        <f t="shared" si="12"/>
        <v>2000</v>
      </c>
      <c r="Z32" s="168">
        <f t="shared" si="4"/>
        <v>-1.48</v>
      </c>
      <c r="AA32" s="43"/>
      <c r="AB32" s="163">
        <f t="shared" si="13"/>
        <v>0</v>
      </c>
      <c r="AC32" s="164">
        <f t="shared" si="14"/>
        <v>0</v>
      </c>
      <c r="AD32" s="154"/>
      <c r="AE32" s="116">
        <v>-7.3999999999999999E-4</v>
      </c>
      <c r="AF32" s="370">
        <f t="shared" si="15"/>
        <v>2000</v>
      </c>
      <c r="AG32" s="168">
        <f t="shared" si="5"/>
        <v>-1.48</v>
      </c>
      <c r="AH32" s="43"/>
      <c r="AI32" s="163">
        <f t="shared" si="16"/>
        <v>0</v>
      </c>
      <c r="AJ32" s="164">
        <f t="shared" si="17"/>
        <v>0</v>
      </c>
      <c r="AK32" s="154"/>
      <c r="AL32" s="116">
        <v>-7.3999999999999999E-4</v>
      </c>
      <c r="AM32" s="370">
        <f t="shared" si="18"/>
        <v>2000</v>
      </c>
      <c r="AN32" s="168">
        <f t="shared" si="6"/>
        <v>-1.48</v>
      </c>
      <c r="AO32" s="43"/>
      <c r="AP32" s="163">
        <f t="shared" si="19"/>
        <v>0</v>
      </c>
      <c r="AQ32" s="164">
        <f t="shared" si="20"/>
        <v>0</v>
      </c>
      <c r="AR32" s="169"/>
      <c r="AS32" s="116">
        <v>-7.3999999999999999E-4</v>
      </c>
      <c r="AT32" s="370">
        <f t="shared" si="21"/>
        <v>2000</v>
      </c>
      <c r="AU32" s="168">
        <f t="shared" si="22"/>
        <v>-1.48</v>
      </c>
      <c r="AV32" s="43"/>
      <c r="AW32" s="163">
        <f t="shared" si="23"/>
        <v>0</v>
      </c>
      <c r="AX32" s="164">
        <f t="shared" si="24"/>
        <v>0</v>
      </c>
    </row>
    <row r="33" spans="1:50" s="95" customFormat="1" x14ac:dyDescent="0.25">
      <c r="A33" s="1"/>
      <c r="B33" s="141" t="s">
        <v>109</v>
      </c>
      <c r="C33" s="43"/>
      <c r="D33" s="44" t="s">
        <v>7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16">
        <v>-3.0000000000000001E-5</v>
      </c>
      <c r="R33" s="370">
        <f t="shared" si="8"/>
        <v>2000</v>
      </c>
      <c r="S33" s="168">
        <f t="shared" si="9"/>
        <v>-6.0000000000000005E-2</v>
      </c>
      <c r="T33" s="43"/>
      <c r="U33" s="163">
        <f t="shared" si="10"/>
        <v>-6.0000000000000005E-2</v>
      </c>
      <c r="V33" s="164" t="str">
        <f t="shared" si="11"/>
        <v/>
      </c>
      <c r="W33" s="154"/>
      <c r="X33" s="116">
        <v>-3.0000000000000001E-5</v>
      </c>
      <c r="Y33" s="370">
        <f t="shared" si="12"/>
        <v>2000</v>
      </c>
      <c r="Z33" s="168">
        <f t="shared" si="4"/>
        <v>-6.0000000000000005E-2</v>
      </c>
      <c r="AA33" s="43"/>
      <c r="AB33" s="163">
        <f t="shared" si="13"/>
        <v>0</v>
      </c>
      <c r="AC33" s="164">
        <f t="shared" si="14"/>
        <v>0</v>
      </c>
      <c r="AD33" s="154"/>
      <c r="AE33" s="116">
        <v>-3.0000000000000001E-5</v>
      </c>
      <c r="AF33" s="370">
        <f t="shared" si="15"/>
        <v>2000</v>
      </c>
      <c r="AG33" s="168">
        <f t="shared" si="5"/>
        <v>-6.0000000000000005E-2</v>
      </c>
      <c r="AH33" s="43"/>
      <c r="AI33" s="163">
        <f t="shared" si="16"/>
        <v>0</v>
      </c>
      <c r="AJ33" s="164">
        <f t="shared" si="17"/>
        <v>0</v>
      </c>
      <c r="AK33" s="154"/>
      <c r="AL33" s="116">
        <v>-3.0000000000000001E-5</v>
      </c>
      <c r="AM33" s="370">
        <f t="shared" si="18"/>
        <v>2000</v>
      </c>
      <c r="AN33" s="168">
        <f t="shared" si="6"/>
        <v>-6.0000000000000005E-2</v>
      </c>
      <c r="AO33" s="43"/>
      <c r="AP33" s="163">
        <f t="shared" si="19"/>
        <v>0</v>
      </c>
      <c r="AQ33" s="164">
        <f t="shared" si="20"/>
        <v>0</v>
      </c>
      <c r="AR33" s="169"/>
      <c r="AS33" s="116">
        <v>-3.0000000000000001E-5</v>
      </c>
      <c r="AT33" s="370">
        <f t="shared" si="21"/>
        <v>2000</v>
      </c>
      <c r="AU33" s="168">
        <f t="shared" si="22"/>
        <v>-6.0000000000000005E-2</v>
      </c>
      <c r="AV33" s="43"/>
      <c r="AW33" s="163">
        <f t="shared" si="23"/>
        <v>0</v>
      </c>
      <c r="AX33" s="164">
        <f t="shared" si="24"/>
        <v>0</v>
      </c>
    </row>
    <row r="34" spans="1:50" s="95" customFormat="1" x14ac:dyDescent="0.25">
      <c r="A34" s="1"/>
      <c r="B34" s="141" t="s">
        <v>110</v>
      </c>
      <c r="C34" s="43"/>
      <c r="D34" s="44" t="s">
        <v>7</v>
      </c>
      <c r="E34" s="43"/>
      <c r="F34" s="135"/>
      <c r="G34" s="165"/>
      <c r="H34" s="166"/>
      <c r="I34" s="43"/>
      <c r="J34" s="136"/>
      <c r="K34" s="167"/>
      <c r="L34" s="168"/>
      <c r="M34" s="43"/>
      <c r="N34" s="163"/>
      <c r="O34" s="164"/>
      <c r="P34" s="169"/>
      <c r="Q34" s="116">
        <v>-5.2999999999999998E-4</v>
      </c>
      <c r="R34" s="370">
        <f t="shared" si="8"/>
        <v>2000</v>
      </c>
      <c r="S34" s="168">
        <f t="shared" si="9"/>
        <v>-1.06</v>
      </c>
      <c r="T34" s="43"/>
      <c r="U34" s="163">
        <f t="shared" si="10"/>
        <v>-1.06</v>
      </c>
      <c r="V34" s="164" t="str">
        <f t="shared" si="11"/>
        <v/>
      </c>
      <c r="W34" s="154"/>
      <c r="X34" s="116">
        <v>-5.2999999999999998E-4</v>
      </c>
      <c r="Y34" s="370">
        <f t="shared" si="12"/>
        <v>2000</v>
      </c>
      <c r="Z34" s="168">
        <f t="shared" si="4"/>
        <v>-1.06</v>
      </c>
      <c r="AA34" s="43"/>
      <c r="AB34" s="163">
        <f t="shared" si="13"/>
        <v>0</v>
      </c>
      <c r="AC34" s="164">
        <f t="shared" si="14"/>
        <v>0</v>
      </c>
      <c r="AD34" s="154"/>
      <c r="AE34" s="116">
        <v>-5.2999999999999998E-4</v>
      </c>
      <c r="AF34" s="370">
        <f t="shared" si="15"/>
        <v>2000</v>
      </c>
      <c r="AG34" s="168">
        <f t="shared" si="5"/>
        <v>-1.06</v>
      </c>
      <c r="AH34" s="43"/>
      <c r="AI34" s="163">
        <f t="shared" si="16"/>
        <v>0</v>
      </c>
      <c r="AJ34" s="164">
        <f t="shared" si="17"/>
        <v>0</v>
      </c>
      <c r="AK34" s="154"/>
      <c r="AL34" s="116">
        <v>-5.2999999999999998E-4</v>
      </c>
      <c r="AM34" s="370">
        <f t="shared" si="18"/>
        <v>2000</v>
      </c>
      <c r="AN34" s="168">
        <f t="shared" si="6"/>
        <v>-1.06</v>
      </c>
      <c r="AO34" s="43"/>
      <c r="AP34" s="163">
        <f t="shared" si="19"/>
        <v>0</v>
      </c>
      <c r="AQ34" s="164">
        <f t="shared" si="20"/>
        <v>0</v>
      </c>
      <c r="AR34" s="169"/>
      <c r="AS34" s="116">
        <v>-5.2999999999999998E-4</v>
      </c>
      <c r="AT34" s="370">
        <f t="shared" si="21"/>
        <v>2000</v>
      </c>
      <c r="AU34" s="168">
        <f t="shared" si="22"/>
        <v>-1.06</v>
      </c>
      <c r="AV34" s="43"/>
      <c r="AW34" s="163">
        <f t="shared" si="23"/>
        <v>0</v>
      </c>
      <c r="AX34" s="164">
        <f t="shared" si="24"/>
        <v>0</v>
      </c>
    </row>
    <row r="35" spans="1:50" s="138" customFormat="1" x14ac:dyDescent="0.25">
      <c r="A35" s="1"/>
      <c r="B35" s="141" t="s">
        <v>117</v>
      </c>
      <c r="C35" s="43"/>
      <c r="D35" s="44" t="s">
        <v>7</v>
      </c>
      <c r="E35" s="43"/>
      <c r="F35" s="135"/>
      <c r="G35" s="165"/>
      <c r="H35" s="166"/>
      <c r="I35" s="43"/>
      <c r="J35" s="136"/>
      <c r="K35" s="167"/>
      <c r="L35" s="168"/>
      <c r="M35" s="43"/>
      <c r="N35" s="163"/>
      <c r="O35" s="164"/>
      <c r="P35" s="169"/>
      <c r="Q35" s="116">
        <v>-5.0000000000000002E-5</v>
      </c>
      <c r="R35" s="370">
        <f t="shared" si="8"/>
        <v>2000</v>
      </c>
      <c r="S35" s="168">
        <f t="shared" ref="S35" si="25">R35*Q35</f>
        <v>-0.1</v>
      </c>
      <c r="T35" s="43"/>
      <c r="U35" s="163">
        <f t="shared" ref="U35" si="26">S35-L35</f>
        <v>-0.1</v>
      </c>
      <c r="V35" s="164" t="str">
        <f t="shared" ref="V35" si="27">IF(OR(L35=0,S35=0),"",(U35/L35))</f>
        <v/>
      </c>
      <c r="W35" s="154"/>
      <c r="X35" s="116">
        <v>-5.0000000000000002E-5</v>
      </c>
      <c r="Y35" s="370">
        <f t="shared" si="12"/>
        <v>2000</v>
      </c>
      <c r="Z35" s="168">
        <f t="shared" ref="Z35" si="28">Y35*X35</f>
        <v>-0.1</v>
      </c>
      <c r="AA35" s="43"/>
      <c r="AB35" s="163">
        <f t="shared" ref="AB35" si="29">Z35-S35</f>
        <v>0</v>
      </c>
      <c r="AC35" s="164">
        <f t="shared" ref="AC35" si="30">IF(OR(S35=0,Z35=0),"",(AB35/S35))</f>
        <v>0</v>
      </c>
      <c r="AD35" s="154"/>
      <c r="AE35" s="116">
        <v>-5.0000000000000002E-5</v>
      </c>
      <c r="AF35" s="370">
        <f t="shared" si="15"/>
        <v>2000</v>
      </c>
      <c r="AG35" s="168">
        <f t="shared" ref="AG35" si="31">AF35*AE35</f>
        <v>-0.1</v>
      </c>
      <c r="AH35" s="43"/>
      <c r="AI35" s="163">
        <f t="shared" ref="AI35" si="32">AG35-Z35</f>
        <v>0</v>
      </c>
      <c r="AJ35" s="164">
        <f t="shared" ref="AJ35" si="33">IF(OR(Z35=0,AG35=0),"",(AI35/Z35))</f>
        <v>0</v>
      </c>
      <c r="AK35" s="154"/>
      <c r="AL35" s="116">
        <v>-5.0000000000000002E-5</v>
      </c>
      <c r="AM35" s="370">
        <f t="shared" si="18"/>
        <v>2000</v>
      </c>
      <c r="AN35" s="168">
        <f t="shared" ref="AN35" si="34">AM35*AL35</f>
        <v>-0.1</v>
      </c>
      <c r="AO35" s="43"/>
      <c r="AP35" s="163">
        <f t="shared" ref="AP35" si="35">AN35-AG35</f>
        <v>0</v>
      </c>
      <c r="AQ35" s="164">
        <f t="shared" ref="AQ35" si="36">IF(OR(AG35=0,AN35=0),"",(AP35/AG35))</f>
        <v>0</v>
      </c>
      <c r="AR35" s="169"/>
      <c r="AS35" s="116">
        <v>-5.0000000000000002E-5</v>
      </c>
      <c r="AT35" s="370">
        <f t="shared" si="21"/>
        <v>2000</v>
      </c>
      <c r="AU35" s="168">
        <f t="shared" ref="AU35" si="37">AT35*AS35</f>
        <v>-0.1</v>
      </c>
      <c r="AV35" s="43"/>
      <c r="AW35" s="163">
        <f t="shared" ref="AW35" si="38">AU35-AN35</f>
        <v>0</v>
      </c>
      <c r="AX35" s="164">
        <f t="shared" ref="AX35" si="39">IF(OR(AN35=0,AU35=0),"",(AW35/AN35))</f>
        <v>0</v>
      </c>
    </row>
    <row r="36" spans="1:50" s="99" customFormat="1" x14ac:dyDescent="0.25">
      <c r="A36" s="54"/>
      <c r="B36" s="143" t="s">
        <v>79</v>
      </c>
      <c r="C36" s="43"/>
      <c r="D36" s="44" t="s">
        <v>41</v>
      </c>
      <c r="E36" s="43"/>
      <c r="F36" s="75">
        <v>0.79</v>
      </c>
      <c r="G36" s="159">
        <v>1</v>
      </c>
      <c r="H36" s="160">
        <f t="shared" si="0"/>
        <v>0.79</v>
      </c>
      <c r="I36" s="43"/>
      <c r="J36" s="115">
        <v>0.79</v>
      </c>
      <c r="K36" s="195">
        <v>1</v>
      </c>
      <c r="L36" s="239">
        <f t="shared" ref="L36:L37" si="40">K36*J36</f>
        <v>0.79</v>
      </c>
      <c r="M36" s="43"/>
      <c r="N36" s="163">
        <f t="shared" ref="N36:N47" si="41">L36-H36</f>
        <v>0</v>
      </c>
      <c r="O36" s="164">
        <f t="shared" ref="O36:O47" si="42">IF(OR(H36=0,L36=0),"",(N36/H36))</f>
        <v>0</v>
      </c>
      <c r="P36" s="169"/>
      <c r="Q36" s="115"/>
      <c r="R36" s="195">
        <v>1</v>
      </c>
      <c r="S36" s="162">
        <f t="shared" si="3"/>
        <v>0</v>
      </c>
      <c r="T36" s="32"/>
      <c r="U36" s="163">
        <f t="shared" ref="U36:U47" si="43">S36-L36</f>
        <v>-0.79</v>
      </c>
      <c r="V36" s="164" t="str">
        <f t="shared" ref="V36:V47" si="44">IF(OR(L36=0,S36=0),"",(U36/L36))</f>
        <v/>
      </c>
      <c r="W36" s="154"/>
      <c r="X36" s="115"/>
      <c r="Y36" s="195">
        <v>1</v>
      </c>
      <c r="Z36" s="162">
        <f t="shared" si="4"/>
        <v>0</v>
      </c>
      <c r="AA36" s="32"/>
      <c r="AB36" s="163">
        <f t="shared" si="13"/>
        <v>0</v>
      </c>
      <c r="AC36" s="164" t="str">
        <f t="shared" si="14"/>
        <v/>
      </c>
      <c r="AD36" s="154"/>
      <c r="AE36" s="115"/>
      <c r="AF36" s="195">
        <v>1</v>
      </c>
      <c r="AG36" s="162">
        <f t="shared" si="5"/>
        <v>0</v>
      </c>
      <c r="AH36" s="32"/>
      <c r="AI36" s="163">
        <f t="shared" si="16"/>
        <v>0</v>
      </c>
      <c r="AJ36" s="164" t="str">
        <f t="shared" si="17"/>
        <v/>
      </c>
      <c r="AK36" s="154"/>
      <c r="AL36" s="115"/>
      <c r="AM36" s="195">
        <v>1</v>
      </c>
      <c r="AN36" s="162">
        <f t="shared" si="6"/>
        <v>0</v>
      </c>
      <c r="AO36" s="32"/>
      <c r="AP36" s="163">
        <f t="shared" si="19"/>
        <v>0</v>
      </c>
      <c r="AQ36" s="164" t="str">
        <f t="shared" si="20"/>
        <v/>
      </c>
      <c r="AR36" s="153"/>
      <c r="AS36" s="115"/>
      <c r="AT36" s="195">
        <v>1</v>
      </c>
      <c r="AU36" s="162">
        <f t="shared" si="7"/>
        <v>0</v>
      </c>
      <c r="AV36" s="32"/>
      <c r="AW36" s="163">
        <f t="shared" si="23"/>
        <v>0</v>
      </c>
      <c r="AX36" s="164" t="str">
        <f t="shared" si="24"/>
        <v/>
      </c>
    </row>
    <row r="37" spans="1:50" s="99" customFormat="1" x14ac:dyDescent="0.25">
      <c r="A37" s="54"/>
      <c r="B37" s="143" t="s">
        <v>80</v>
      </c>
      <c r="C37" s="43"/>
      <c r="D37" s="44" t="s">
        <v>41</v>
      </c>
      <c r="E37" s="43"/>
      <c r="F37" s="75">
        <v>0.25</v>
      </c>
      <c r="G37" s="159">
        <v>1</v>
      </c>
      <c r="H37" s="160">
        <f t="shared" si="0"/>
        <v>0.25</v>
      </c>
      <c r="I37" s="43"/>
      <c r="J37" s="115">
        <v>0.25</v>
      </c>
      <c r="K37" s="195">
        <v>1</v>
      </c>
      <c r="L37" s="239">
        <f t="shared" si="40"/>
        <v>0.25</v>
      </c>
      <c r="M37" s="43"/>
      <c r="N37" s="163">
        <f t="shared" si="41"/>
        <v>0</v>
      </c>
      <c r="O37" s="164">
        <f t="shared" si="42"/>
        <v>0</v>
      </c>
      <c r="P37" s="169"/>
      <c r="Q37" s="115"/>
      <c r="R37" s="195">
        <v>1</v>
      </c>
      <c r="S37" s="162">
        <f t="shared" si="3"/>
        <v>0</v>
      </c>
      <c r="T37" s="32"/>
      <c r="U37" s="163">
        <f t="shared" si="43"/>
        <v>-0.25</v>
      </c>
      <c r="V37" s="164" t="str">
        <f t="shared" si="44"/>
        <v/>
      </c>
      <c r="W37" s="154"/>
      <c r="X37" s="115"/>
      <c r="Y37" s="195">
        <v>1</v>
      </c>
      <c r="Z37" s="162">
        <f t="shared" si="4"/>
        <v>0</v>
      </c>
      <c r="AA37" s="32"/>
      <c r="AB37" s="163">
        <f t="shared" si="13"/>
        <v>0</v>
      </c>
      <c r="AC37" s="164" t="str">
        <f t="shared" si="14"/>
        <v/>
      </c>
      <c r="AD37" s="154"/>
      <c r="AE37" s="115"/>
      <c r="AF37" s="195">
        <v>1</v>
      </c>
      <c r="AG37" s="162">
        <f t="shared" si="5"/>
        <v>0</v>
      </c>
      <c r="AH37" s="32"/>
      <c r="AI37" s="163">
        <f t="shared" si="16"/>
        <v>0</v>
      </c>
      <c r="AJ37" s="164" t="str">
        <f t="shared" si="17"/>
        <v/>
      </c>
      <c r="AK37" s="154"/>
      <c r="AL37" s="115"/>
      <c r="AM37" s="195">
        <v>1</v>
      </c>
      <c r="AN37" s="162">
        <f t="shared" si="6"/>
        <v>0</v>
      </c>
      <c r="AO37" s="32"/>
      <c r="AP37" s="163">
        <f t="shared" si="19"/>
        <v>0</v>
      </c>
      <c r="AQ37" s="164" t="str">
        <f t="shared" si="20"/>
        <v/>
      </c>
      <c r="AR37" s="153"/>
      <c r="AS37" s="115"/>
      <c r="AT37" s="195">
        <v>1</v>
      </c>
      <c r="AU37" s="162">
        <f t="shared" si="7"/>
        <v>0</v>
      </c>
      <c r="AV37" s="32"/>
      <c r="AW37" s="163">
        <f t="shared" si="23"/>
        <v>0</v>
      </c>
      <c r="AX37" s="164" t="str">
        <f t="shared" si="24"/>
        <v/>
      </c>
    </row>
    <row r="38" spans="1:50" x14ac:dyDescent="0.25">
      <c r="A38" s="1"/>
      <c r="B38" s="234" t="s">
        <v>73</v>
      </c>
      <c r="C38" s="32"/>
      <c r="D38" s="44" t="s">
        <v>41</v>
      </c>
      <c r="E38" s="43"/>
      <c r="F38" s="75">
        <v>1.55</v>
      </c>
      <c r="G38" s="159">
        <v>1</v>
      </c>
      <c r="H38" s="160">
        <f t="shared" ref="H38" si="45">G38*F38</f>
        <v>1.55</v>
      </c>
      <c r="I38" s="32"/>
      <c r="J38" s="115">
        <v>1.55</v>
      </c>
      <c r="K38" s="195">
        <v>1</v>
      </c>
      <c r="L38" s="160">
        <f t="shared" si="1"/>
        <v>1.55</v>
      </c>
      <c r="M38" s="32"/>
      <c r="N38" s="163">
        <f t="shared" si="41"/>
        <v>0</v>
      </c>
      <c r="O38" s="164">
        <f t="shared" si="42"/>
        <v>0</v>
      </c>
      <c r="P38" s="153"/>
      <c r="Q38" s="115"/>
      <c r="R38" s="195">
        <v>1</v>
      </c>
      <c r="S38" s="162">
        <f t="shared" si="3"/>
        <v>0</v>
      </c>
      <c r="T38" s="32"/>
      <c r="U38" s="163">
        <f t="shared" si="43"/>
        <v>-1.55</v>
      </c>
      <c r="V38" s="164" t="str">
        <f t="shared" si="44"/>
        <v/>
      </c>
      <c r="W38" s="154"/>
      <c r="X38" s="115"/>
      <c r="Y38" s="195">
        <v>1</v>
      </c>
      <c r="Z38" s="162">
        <f t="shared" si="4"/>
        <v>0</v>
      </c>
      <c r="AA38" s="32"/>
      <c r="AB38" s="163">
        <f t="shared" si="13"/>
        <v>0</v>
      </c>
      <c r="AC38" s="164" t="str">
        <f t="shared" si="14"/>
        <v/>
      </c>
      <c r="AD38" s="154"/>
      <c r="AE38" s="115"/>
      <c r="AF38" s="195">
        <v>1</v>
      </c>
      <c r="AG38" s="162">
        <f t="shared" si="5"/>
        <v>0</v>
      </c>
      <c r="AH38" s="32"/>
      <c r="AI38" s="163">
        <f t="shared" si="16"/>
        <v>0</v>
      </c>
      <c r="AJ38" s="164" t="str">
        <f t="shared" si="17"/>
        <v/>
      </c>
      <c r="AK38" s="154"/>
      <c r="AL38" s="115"/>
      <c r="AM38" s="195">
        <v>1</v>
      </c>
      <c r="AN38" s="162">
        <f t="shared" si="6"/>
        <v>0</v>
      </c>
      <c r="AO38" s="32"/>
      <c r="AP38" s="163">
        <f t="shared" si="19"/>
        <v>0</v>
      </c>
      <c r="AQ38" s="164" t="str">
        <f t="shared" si="20"/>
        <v/>
      </c>
      <c r="AR38" s="153"/>
      <c r="AS38" s="115"/>
      <c r="AT38" s="195">
        <v>1</v>
      </c>
      <c r="AU38" s="162">
        <f t="shared" si="7"/>
        <v>0</v>
      </c>
      <c r="AV38" s="32"/>
      <c r="AW38" s="163">
        <f t="shared" si="23"/>
        <v>0</v>
      </c>
      <c r="AX38" s="164" t="str">
        <f t="shared" si="24"/>
        <v/>
      </c>
    </row>
    <row r="39" spans="1:50" x14ac:dyDescent="0.25">
      <c r="A39" s="1"/>
      <c r="B39" s="46" t="s">
        <v>19</v>
      </c>
      <c r="C39" s="32"/>
      <c r="D39" s="44" t="s">
        <v>7</v>
      </c>
      <c r="E39" s="43"/>
      <c r="F39" s="76">
        <v>3.1870000000000002E-2</v>
      </c>
      <c r="G39" s="370">
        <f>$F$18</f>
        <v>2000</v>
      </c>
      <c r="H39" s="160">
        <f t="shared" ref="H39:H47" si="46">G39*F39</f>
        <v>63.74</v>
      </c>
      <c r="I39" s="32"/>
      <c r="J39" s="116">
        <v>3.3099999999999997E-2</v>
      </c>
      <c r="K39" s="370">
        <f>$F$18</f>
        <v>2000</v>
      </c>
      <c r="L39" s="160">
        <f t="shared" si="1"/>
        <v>66.199999999999989</v>
      </c>
      <c r="M39" s="32"/>
      <c r="N39" s="163">
        <f t="shared" si="41"/>
        <v>2.4599999999999866</v>
      </c>
      <c r="O39" s="164">
        <f t="shared" si="42"/>
        <v>3.8594289300282185E-2</v>
      </c>
      <c r="P39" s="153"/>
      <c r="Q39" s="116">
        <v>3.4290000000000001E-2</v>
      </c>
      <c r="R39" s="370">
        <f>$F$18</f>
        <v>2000</v>
      </c>
      <c r="S39" s="162">
        <f>R39*Q39</f>
        <v>68.58</v>
      </c>
      <c r="T39" s="32"/>
      <c r="U39" s="163">
        <f t="shared" si="43"/>
        <v>2.3800000000000097</v>
      </c>
      <c r="V39" s="164">
        <f t="shared" si="44"/>
        <v>3.5951661631420093E-2</v>
      </c>
      <c r="W39" s="154"/>
      <c r="X39" s="116">
        <v>3.5409999999999997E-2</v>
      </c>
      <c r="Y39" s="370">
        <f>$F$18</f>
        <v>2000</v>
      </c>
      <c r="Z39" s="162">
        <f>Y39*X39</f>
        <v>70.819999999999993</v>
      </c>
      <c r="AA39" s="32"/>
      <c r="AB39" s="163">
        <f t="shared" si="13"/>
        <v>2.2399999999999949</v>
      </c>
      <c r="AC39" s="164">
        <f t="shared" si="14"/>
        <v>3.266258384368613E-2</v>
      </c>
      <c r="AD39" s="154"/>
      <c r="AE39" s="116">
        <v>3.628E-2</v>
      </c>
      <c r="AF39" s="370">
        <f>$F$18</f>
        <v>2000</v>
      </c>
      <c r="AG39" s="162">
        <f>AF39*AE39</f>
        <v>72.56</v>
      </c>
      <c r="AH39" s="32"/>
      <c r="AI39" s="163">
        <f t="shared" si="16"/>
        <v>1.7400000000000091</v>
      </c>
      <c r="AJ39" s="164">
        <f t="shared" si="17"/>
        <v>2.4569330697543197E-2</v>
      </c>
      <c r="AK39" s="154"/>
      <c r="AL39" s="116">
        <v>3.7819999999999999E-2</v>
      </c>
      <c r="AM39" s="370">
        <f>$F$18</f>
        <v>2000</v>
      </c>
      <c r="AN39" s="162">
        <f>AM39*AL39</f>
        <v>75.64</v>
      </c>
      <c r="AO39" s="32"/>
      <c r="AP39" s="163">
        <f t="shared" si="19"/>
        <v>3.0799999999999983</v>
      </c>
      <c r="AQ39" s="164">
        <f t="shared" si="20"/>
        <v>4.2447629547960282E-2</v>
      </c>
      <c r="AR39" s="153"/>
      <c r="AS39" s="116">
        <v>3.9309999999999998E-2</v>
      </c>
      <c r="AT39" s="370">
        <f>$F$18</f>
        <v>2000</v>
      </c>
      <c r="AU39" s="162">
        <f>AT39*AS39</f>
        <v>78.61999999999999</v>
      </c>
      <c r="AV39" s="32"/>
      <c r="AW39" s="163">
        <f t="shared" si="23"/>
        <v>2.9799999999999898</v>
      </c>
      <c r="AX39" s="164">
        <f t="shared" si="24"/>
        <v>3.9397144368059092E-2</v>
      </c>
    </row>
    <row r="40" spans="1:50" s="95" customFormat="1" ht="30" x14ac:dyDescent="0.25">
      <c r="A40" s="1"/>
      <c r="B40" s="234" t="s">
        <v>74</v>
      </c>
      <c r="C40" s="32"/>
      <c r="D40" s="44" t="s">
        <v>7</v>
      </c>
      <c r="E40" s="43"/>
      <c r="F40" s="76">
        <v>-5.1000000000000004E-4</v>
      </c>
      <c r="G40" s="370">
        <f t="shared" ref="G40:G47" si="47">$F$18</f>
        <v>2000</v>
      </c>
      <c r="H40" s="160">
        <f t="shared" si="46"/>
        <v>-1.02</v>
      </c>
      <c r="I40" s="32"/>
      <c r="J40" s="116"/>
      <c r="K40" s="370">
        <f t="shared" ref="K40:K47" si="48">$F$18</f>
        <v>2000</v>
      </c>
      <c r="L40" s="160">
        <f t="shared" si="1"/>
        <v>0</v>
      </c>
      <c r="M40" s="32"/>
      <c r="N40" s="163">
        <f t="shared" si="41"/>
        <v>1.02</v>
      </c>
      <c r="O40" s="164" t="str">
        <f t="shared" si="42"/>
        <v/>
      </c>
      <c r="P40" s="153"/>
      <c r="Q40" s="134"/>
      <c r="R40" s="370">
        <f t="shared" ref="R40:R47" si="49">$F$18</f>
        <v>2000</v>
      </c>
      <c r="S40" s="162">
        <f t="shared" ref="S40:S43" si="50">R40*Q40</f>
        <v>0</v>
      </c>
      <c r="T40" s="32"/>
      <c r="U40" s="163">
        <f t="shared" si="43"/>
        <v>0</v>
      </c>
      <c r="V40" s="164" t="str">
        <f t="shared" si="44"/>
        <v/>
      </c>
      <c r="W40" s="154"/>
      <c r="X40" s="134"/>
      <c r="Y40" s="370">
        <f t="shared" ref="Y40:Y47" si="51">$F$18</f>
        <v>2000</v>
      </c>
      <c r="Z40" s="162">
        <f t="shared" ref="Z40:Z43" si="52">Y40*X40</f>
        <v>0</v>
      </c>
      <c r="AA40" s="32"/>
      <c r="AB40" s="163">
        <f t="shared" si="13"/>
        <v>0</v>
      </c>
      <c r="AC40" s="164" t="str">
        <f t="shared" si="14"/>
        <v/>
      </c>
      <c r="AD40" s="154"/>
      <c r="AE40" s="134"/>
      <c r="AF40" s="370">
        <f t="shared" ref="AF40:AF47" si="53">$F$18</f>
        <v>2000</v>
      </c>
      <c r="AG40" s="162">
        <f t="shared" ref="AG40:AG43" si="54">AF40*AE40</f>
        <v>0</v>
      </c>
      <c r="AH40" s="32"/>
      <c r="AI40" s="163">
        <f t="shared" si="16"/>
        <v>0</v>
      </c>
      <c r="AJ40" s="164" t="str">
        <f t="shared" si="17"/>
        <v/>
      </c>
      <c r="AK40" s="154"/>
      <c r="AL40" s="134"/>
      <c r="AM40" s="370">
        <f t="shared" ref="AM40:AM47" si="55">$F$18</f>
        <v>2000</v>
      </c>
      <c r="AN40" s="162">
        <f t="shared" ref="AN40:AN43" si="56">AM40*AL40</f>
        <v>0</v>
      </c>
      <c r="AO40" s="32"/>
      <c r="AP40" s="163">
        <f t="shared" si="19"/>
        <v>0</v>
      </c>
      <c r="AQ40" s="164" t="str">
        <f t="shared" si="20"/>
        <v/>
      </c>
      <c r="AR40" s="153"/>
      <c r="AS40" s="134"/>
      <c r="AT40" s="370">
        <f t="shared" ref="AT40:AT47" si="57">$F$18</f>
        <v>2000</v>
      </c>
      <c r="AU40" s="162">
        <f t="shared" ref="AU40:AU43" si="58">AT40*AS40</f>
        <v>0</v>
      </c>
      <c r="AV40" s="32"/>
      <c r="AW40" s="163">
        <f t="shared" si="23"/>
        <v>0</v>
      </c>
      <c r="AX40" s="164" t="str">
        <f t="shared" si="24"/>
        <v/>
      </c>
    </row>
    <row r="41" spans="1:50" s="95" customFormat="1" ht="14.45" customHeight="1" x14ac:dyDescent="0.25">
      <c r="A41" s="1"/>
      <c r="B41" s="234" t="s">
        <v>75</v>
      </c>
      <c r="C41" s="32"/>
      <c r="D41" s="44" t="s">
        <v>7</v>
      </c>
      <c r="E41" s="43"/>
      <c r="F41" s="76">
        <v>-1.56E-3</v>
      </c>
      <c r="G41" s="370">
        <f t="shared" si="47"/>
        <v>2000</v>
      </c>
      <c r="H41" s="160">
        <f t="shared" si="46"/>
        <v>-3.12</v>
      </c>
      <c r="I41" s="32"/>
      <c r="J41" s="116"/>
      <c r="K41" s="370">
        <f t="shared" si="48"/>
        <v>2000</v>
      </c>
      <c r="L41" s="160">
        <f t="shared" si="1"/>
        <v>0</v>
      </c>
      <c r="M41" s="32"/>
      <c r="N41" s="163">
        <f t="shared" si="41"/>
        <v>3.12</v>
      </c>
      <c r="O41" s="164" t="str">
        <f t="shared" si="42"/>
        <v/>
      </c>
      <c r="P41" s="153"/>
      <c r="Q41" s="134"/>
      <c r="R41" s="370">
        <f t="shared" si="49"/>
        <v>2000</v>
      </c>
      <c r="S41" s="162">
        <f t="shared" si="50"/>
        <v>0</v>
      </c>
      <c r="T41" s="32"/>
      <c r="U41" s="163">
        <f t="shared" si="43"/>
        <v>0</v>
      </c>
      <c r="V41" s="164" t="str">
        <f t="shared" si="44"/>
        <v/>
      </c>
      <c r="W41" s="154"/>
      <c r="X41" s="134"/>
      <c r="Y41" s="370">
        <f t="shared" si="51"/>
        <v>2000</v>
      </c>
      <c r="Z41" s="162">
        <f t="shared" si="52"/>
        <v>0</v>
      </c>
      <c r="AA41" s="32"/>
      <c r="AB41" s="163">
        <f t="shared" si="13"/>
        <v>0</v>
      </c>
      <c r="AC41" s="164" t="str">
        <f t="shared" si="14"/>
        <v/>
      </c>
      <c r="AD41" s="154"/>
      <c r="AE41" s="134"/>
      <c r="AF41" s="370">
        <f t="shared" si="53"/>
        <v>2000</v>
      </c>
      <c r="AG41" s="162">
        <f t="shared" si="54"/>
        <v>0</v>
      </c>
      <c r="AH41" s="32"/>
      <c r="AI41" s="163">
        <f t="shared" si="16"/>
        <v>0</v>
      </c>
      <c r="AJ41" s="164" t="str">
        <f t="shared" si="17"/>
        <v/>
      </c>
      <c r="AK41" s="154"/>
      <c r="AL41" s="134"/>
      <c r="AM41" s="370">
        <f t="shared" si="55"/>
        <v>2000</v>
      </c>
      <c r="AN41" s="162">
        <f t="shared" si="56"/>
        <v>0</v>
      </c>
      <c r="AO41" s="32"/>
      <c r="AP41" s="163">
        <f t="shared" si="19"/>
        <v>0</v>
      </c>
      <c r="AQ41" s="164" t="str">
        <f t="shared" si="20"/>
        <v/>
      </c>
      <c r="AR41" s="153"/>
      <c r="AS41" s="134"/>
      <c r="AT41" s="370">
        <f t="shared" si="57"/>
        <v>2000</v>
      </c>
      <c r="AU41" s="162">
        <f t="shared" si="58"/>
        <v>0</v>
      </c>
      <c r="AV41" s="32"/>
      <c r="AW41" s="163">
        <f t="shared" si="23"/>
        <v>0</v>
      </c>
      <c r="AX41" s="164" t="str">
        <f t="shared" si="24"/>
        <v/>
      </c>
    </row>
    <row r="42" spans="1:50" s="95" customFormat="1" ht="30" x14ac:dyDescent="0.25">
      <c r="A42" s="1"/>
      <c r="B42" s="234" t="s">
        <v>76</v>
      </c>
      <c r="C42" s="32"/>
      <c r="D42" s="44" t="s">
        <v>7</v>
      </c>
      <c r="E42" s="43"/>
      <c r="F42" s="76">
        <v>1.2999999999999999E-4</v>
      </c>
      <c r="G42" s="370">
        <f t="shared" si="47"/>
        <v>2000</v>
      </c>
      <c r="H42" s="160">
        <f t="shared" si="46"/>
        <v>0.25999999999999995</v>
      </c>
      <c r="I42" s="32"/>
      <c r="J42" s="116">
        <v>1.2999999999999999E-4</v>
      </c>
      <c r="K42" s="370">
        <f t="shared" si="48"/>
        <v>2000</v>
      </c>
      <c r="L42" s="160">
        <f t="shared" si="1"/>
        <v>0.25999999999999995</v>
      </c>
      <c r="M42" s="32"/>
      <c r="N42" s="163">
        <f t="shared" si="41"/>
        <v>0</v>
      </c>
      <c r="O42" s="164">
        <f t="shared" si="42"/>
        <v>0</v>
      </c>
      <c r="P42" s="153"/>
      <c r="Q42" s="134"/>
      <c r="R42" s="370">
        <f t="shared" si="49"/>
        <v>2000</v>
      </c>
      <c r="S42" s="162">
        <f t="shared" si="50"/>
        <v>0</v>
      </c>
      <c r="T42" s="32"/>
      <c r="U42" s="163">
        <f t="shared" si="43"/>
        <v>-0.25999999999999995</v>
      </c>
      <c r="V42" s="164" t="str">
        <f t="shared" si="44"/>
        <v/>
      </c>
      <c r="W42" s="154"/>
      <c r="X42" s="134"/>
      <c r="Y42" s="370">
        <f t="shared" si="51"/>
        <v>2000</v>
      </c>
      <c r="Z42" s="162">
        <f t="shared" si="52"/>
        <v>0</v>
      </c>
      <c r="AA42" s="32"/>
      <c r="AB42" s="163">
        <f t="shared" si="13"/>
        <v>0</v>
      </c>
      <c r="AC42" s="164" t="str">
        <f t="shared" si="14"/>
        <v/>
      </c>
      <c r="AD42" s="154"/>
      <c r="AE42" s="134"/>
      <c r="AF42" s="370">
        <f t="shared" si="53"/>
        <v>2000</v>
      </c>
      <c r="AG42" s="162">
        <f t="shared" si="54"/>
        <v>0</v>
      </c>
      <c r="AH42" s="32"/>
      <c r="AI42" s="163">
        <f t="shared" si="16"/>
        <v>0</v>
      </c>
      <c r="AJ42" s="164" t="str">
        <f t="shared" si="17"/>
        <v/>
      </c>
      <c r="AK42" s="154"/>
      <c r="AL42" s="134"/>
      <c r="AM42" s="370">
        <f t="shared" si="55"/>
        <v>2000</v>
      </c>
      <c r="AN42" s="162">
        <f t="shared" si="56"/>
        <v>0</v>
      </c>
      <c r="AO42" s="32"/>
      <c r="AP42" s="163">
        <f t="shared" si="19"/>
        <v>0</v>
      </c>
      <c r="AQ42" s="164" t="str">
        <f t="shared" si="20"/>
        <v/>
      </c>
      <c r="AR42" s="153"/>
      <c r="AS42" s="134"/>
      <c r="AT42" s="370">
        <f t="shared" si="57"/>
        <v>2000</v>
      </c>
      <c r="AU42" s="162">
        <f t="shared" si="58"/>
        <v>0</v>
      </c>
      <c r="AV42" s="32"/>
      <c r="AW42" s="163">
        <f t="shared" si="23"/>
        <v>0</v>
      </c>
      <c r="AX42" s="164" t="str">
        <f t="shared" si="24"/>
        <v/>
      </c>
    </row>
    <row r="43" spans="1:50" s="95" customFormat="1" ht="30" x14ac:dyDescent="0.25">
      <c r="A43" s="1"/>
      <c r="B43" s="234" t="s">
        <v>77</v>
      </c>
      <c r="C43" s="32"/>
      <c r="D43" s="44" t="s">
        <v>7</v>
      </c>
      <c r="E43" s="43"/>
      <c r="F43" s="76">
        <v>3.0000000000000001E-5</v>
      </c>
      <c r="G43" s="370">
        <f t="shared" si="47"/>
        <v>2000</v>
      </c>
      <c r="H43" s="160">
        <f t="shared" si="46"/>
        <v>6.0000000000000005E-2</v>
      </c>
      <c r="I43" s="32"/>
      <c r="J43" s="116">
        <v>3.0000000000000001E-5</v>
      </c>
      <c r="K43" s="370">
        <f t="shared" si="48"/>
        <v>2000</v>
      </c>
      <c r="L43" s="160">
        <f t="shared" si="1"/>
        <v>6.0000000000000005E-2</v>
      </c>
      <c r="M43" s="32"/>
      <c r="N43" s="163">
        <f t="shared" si="41"/>
        <v>0</v>
      </c>
      <c r="O43" s="164">
        <f t="shared" si="42"/>
        <v>0</v>
      </c>
      <c r="P43" s="153"/>
      <c r="Q43" s="134"/>
      <c r="R43" s="370">
        <f t="shared" si="49"/>
        <v>2000</v>
      </c>
      <c r="S43" s="162">
        <f t="shared" si="50"/>
        <v>0</v>
      </c>
      <c r="T43" s="32"/>
      <c r="U43" s="163">
        <f t="shared" si="43"/>
        <v>-6.0000000000000005E-2</v>
      </c>
      <c r="V43" s="164" t="str">
        <f t="shared" si="44"/>
        <v/>
      </c>
      <c r="W43" s="154"/>
      <c r="X43" s="134"/>
      <c r="Y43" s="370">
        <f t="shared" si="51"/>
        <v>2000</v>
      </c>
      <c r="Z43" s="162">
        <f t="shared" si="52"/>
        <v>0</v>
      </c>
      <c r="AA43" s="32"/>
      <c r="AB43" s="163">
        <f t="shared" si="13"/>
        <v>0</v>
      </c>
      <c r="AC43" s="164" t="str">
        <f t="shared" si="14"/>
        <v/>
      </c>
      <c r="AD43" s="154"/>
      <c r="AE43" s="134"/>
      <c r="AF43" s="370">
        <f t="shared" si="53"/>
        <v>2000</v>
      </c>
      <c r="AG43" s="162">
        <f t="shared" si="54"/>
        <v>0</v>
      </c>
      <c r="AH43" s="32"/>
      <c r="AI43" s="163">
        <f t="shared" si="16"/>
        <v>0</v>
      </c>
      <c r="AJ43" s="164" t="str">
        <f t="shared" si="17"/>
        <v/>
      </c>
      <c r="AK43" s="154"/>
      <c r="AL43" s="134"/>
      <c r="AM43" s="370">
        <f t="shared" si="55"/>
        <v>2000</v>
      </c>
      <c r="AN43" s="162">
        <f t="shared" si="56"/>
        <v>0</v>
      </c>
      <c r="AO43" s="32"/>
      <c r="AP43" s="163">
        <f t="shared" si="19"/>
        <v>0</v>
      </c>
      <c r="AQ43" s="164" t="str">
        <f t="shared" si="20"/>
        <v/>
      </c>
      <c r="AR43" s="153"/>
      <c r="AS43" s="134"/>
      <c r="AT43" s="370">
        <f t="shared" si="57"/>
        <v>2000</v>
      </c>
      <c r="AU43" s="162">
        <f t="shared" si="58"/>
        <v>0</v>
      </c>
      <c r="AV43" s="32"/>
      <c r="AW43" s="163">
        <f t="shared" si="23"/>
        <v>0</v>
      </c>
      <c r="AX43" s="164" t="str">
        <f t="shared" si="24"/>
        <v/>
      </c>
    </row>
    <row r="44" spans="1:50" s="95" customFormat="1" x14ac:dyDescent="0.25">
      <c r="A44" s="1"/>
      <c r="B44" s="234" t="s">
        <v>78</v>
      </c>
      <c r="C44" s="32"/>
      <c r="D44" s="44" t="s">
        <v>7</v>
      </c>
      <c r="E44" s="43"/>
      <c r="F44" s="76">
        <v>4.8999999999999998E-4</v>
      </c>
      <c r="G44" s="370">
        <f t="shared" si="47"/>
        <v>2000</v>
      </c>
      <c r="H44" s="160">
        <f t="shared" si="46"/>
        <v>0.98</v>
      </c>
      <c r="I44" s="32"/>
      <c r="J44" s="116">
        <v>4.8999999999999998E-4</v>
      </c>
      <c r="K44" s="370">
        <f t="shared" si="48"/>
        <v>2000</v>
      </c>
      <c r="L44" s="160">
        <f t="shared" si="1"/>
        <v>0.98</v>
      </c>
      <c r="M44" s="32"/>
      <c r="N44" s="163">
        <f t="shared" si="41"/>
        <v>0</v>
      </c>
      <c r="O44" s="164">
        <f t="shared" si="42"/>
        <v>0</v>
      </c>
      <c r="P44" s="153"/>
      <c r="Q44" s="115"/>
      <c r="R44" s="370">
        <f t="shared" si="49"/>
        <v>2000</v>
      </c>
      <c r="S44" s="171">
        <f>R44*Q44</f>
        <v>0</v>
      </c>
      <c r="T44" s="43"/>
      <c r="U44" s="163">
        <f t="shared" si="43"/>
        <v>-0.98</v>
      </c>
      <c r="V44" s="164" t="str">
        <f t="shared" si="44"/>
        <v/>
      </c>
      <c r="W44" s="154"/>
      <c r="X44" s="115"/>
      <c r="Y44" s="370">
        <f t="shared" si="51"/>
        <v>2000</v>
      </c>
      <c r="Z44" s="171">
        <f>Y44*X44</f>
        <v>0</v>
      </c>
      <c r="AA44" s="43"/>
      <c r="AB44" s="163">
        <f t="shared" si="13"/>
        <v>0</v>
      </c>
      <c r="AC44" s="164" t="str">
        <f t="shared" si="14"/>
        <v/>
      </c>
      <c r="AD44" s="154"/>
      <c r="AE44" s="115"/>
      <c r="AF44" s="370">
        <f t="shared" si="53"/>
        <v>2000</v>
      </c>
      <c r="AG44" s="171">
        <f>AF44*AE44</f>
        <v>0</v>
      </c>
      <c r="AH44" s="43"/>
      <c r="AI44" s="163">
        <f t="shared" si="16"/>
        <v>0</v>
      </c>
      <c r="AJ44" s="164" t="str">
        <f t="shared" si="17"/>
        <v/>
      </c>
      <c r="AK44" s="154"/>
      <c r="AL44" s="115"/>
      <c r="AM44" s="370">
        <f t="shared" si="55"/>
        <v>2000</v>
      </c>
      <c r="AN44" s="171">
        <f>AM44*AL44</f>
        <v>0</v>
      </c>
      <c r="AO44" s="43"/>
      <c r="AP44" s="163">
        <f t="shared" si="19"/>
        <v>0</v>
      </c>
      <c r="AQ44" s="164" t="str">
        <f t="shared" si="20"/>
        <v/>
      </c>
      <c r="AR44" s="169"/>
      <c r="AS44" s="115"/>
      <c r="AT44" s="370">
        <f t="shared" si="57"/>
        <v>2000</v>
      </c>
      <c r="AU44" s="171">
        <f>AT44*AS44</f>
        <v>0</v>
      </c>
      <c r="AV44" s="43"/>
      <c r="AW44" s="163">
        <f t="shared" si="23"/>
        <v>0</v>
      </c>
      <c r="AX44" s="164" t="str">
        <f t="shared" si="24"/>
        <v/>
      </c>
    </row>
    <row r="45" spans="1:50" s="99" customFormat="1" x14ac:dyDescent="0.25">
      <c r="A45" s="54"/>
      <c r="B45" s="143" t="s">
        <v>79</v>
      </c>
      <c r="C45" s="43"/>
      <c r="D45" s="44" t="s">
        <v>7</v>
      </c>
      <c r="E45" s="43"/>
      <c r="F45" s="76">
        <v>7.6000000000000004E-4</v>
      </c>
      <c r="G45" s="370">
        <f t="shared" ref="G45" si="59">$F$18</f>
        <v>2000</v>
      </c>
      <c r="H45" s="160">
        <f t="shared" si="46"/>
        <v>1.52</v>
      </c>
      <c r="I45" s="43"/>
      <c r="J45" s="116">
        <v>7.6000000000000004E-4</v>
      </c>
      <c r="K45" s="370">
        <f t="shared" si="48"/>
        <v>2000</v>
      </c>
      <c r="L45" s="160">
        <f t="shared" si="1"/>
        <v>1.52</v>
      </c>
      <c r="M45" s="43"/>
      <c r="N45" s="163">
        <f t="shared" si="41"/>
        <v>0</v>
      </c>
      <c r="O45" s="164">
        <f t="shared" si="42"/>
        <v>0</v>
      </c>
      <c r="P45" s="169"/>
      <c r="Q45" s="115"/>
      <c r="R45" s="370">
        <f t="shared" si="49"/>
        <v>2000</v>
      </c>
      <c r="S45" s="171">
        <f>R45*Q45</f>
        <v>0</v>
      </c>
      <c r="T45" s="43"/>
      <c r="U45" s="163">
        <f t="shared" si="43"/>
        <v>-1.52</v>
      </c>
      <c r="V45" s="164" t="str">
        <f t="shared" si="44"/>
        <v/>
      </c>
      <c r="W45" s="154"/>
      <c r="X45" s="115"/>
      <c r="Y45" s="370">
        <f t="shared" si="51"/>
        <v>2000</v>
      </c>
      <c r="Z45" s="171">
        <f>Y45*X45</f>
        <v>0</v>
      </c>
      <c r="AA45" s="43"/>
      <c r="AB45" s="163">
        <f t="shared" si="13"/>
        <v>0</v>
      </c>
      <c r="AC45" s="164" t="str">
        <f t="shared" si="14"/>
        <v/>
      </c>
      <c r="AD45" s="154"/>
      <c r="AE45" s="115"/>
      <c r="AF45" s="370">
        <f t="shared" si="53"/>
        <v>2000</v>
      </c>
      <c r="AG45" s="171">
        <f>AF45*AE45</f>
        <v>0</v>
      </c>
      <c r="AH45" s="43"/>
      <c r="AI45" s="163">
        <f t="shared" si="16"/>
        <v>0</v>
      </c>
      <c r="AJ45" s="164" t="str">
        <f t="shared" si="17"/>
        <v/>
      </c>
      <c r="AK45" s="154"/>
      <c r="AL45" s="115"/>
      <c r="AM45" s="370">
        <f t="shared" si="55"/>
        <v>2000</v>
      </c>
      <c r="AN45" s="171">
        <f>AM45*AL45</f>
        <v>0</v>
      </c>
      <c r="AO45" s="43"/>
      <c r="AP45" s="163">
        <f t="shared" si="19"/>
        <v>0</v>
      </c>
      <c r="AQ45" s="164" t="str">
        <f t="shared" si="20"/>
        <v/>
      </c>
      <c r="AR45" s="169"/>
      <c r="AS45" s="115"/>
      <c r="AT45" s="370">
        <f t="shared" si="57"/>
        <v>2000</v>
      </c>
      <c r="AU45" s="171">
        <f>AT45*AS45</f>
        <v>0</v>
      </c>
      <c r="AV45" s="43"/>
      <c r="AW45" s="163">
        <f t="shared" si="23"/>
        <v>0</v>
      </c>
      <c r="AX45" s="164" t="str">
        <f t="shared" si="24"/>
        <v/>
      </c>
    </row>
    <row r="46" spans="1:50" s="99" customFormat="1" x14ac:dyDescent="0.25">
      <c r="A46" s="54"/>
      <c r="B46" s="143" t="s">
        <v>80</v>
      </c>
      <c r="C46" s="43"/>
      <c r="D46" s="44" t="s">
        <v>7</v>
      </c>
      <c r="E46" s="43"/>
      <c r="F46" s="76">
        <v>2.4000000000000001E-4</v>
      </c>
      <c r="G46" s="370">
        <f t="shared" si="47"/>
        <v>2000</v>
      </c>
      <c r="H46" s="160">
        <f t="shared" si="46"/>
        <v>0.48000000000000004</v>
      </c>
      <c r="I46" s="43"/>
      <c r="J46" s="116">
        <v>2.4000000000000001E-4</v>
      </c>
      <c r="K46" s="370">
        <f t="shared" si="48"/>
        <v>2000</v>
      </c>
      <c r="L46" s="160">
        <f t="shared" si="1"/>
        <v>0.48000000000000004</v>
      </c>
      <c r="M46" s="43"/>
      <c r="N46" s="163">
        <f t="shared" si="41"/>
        <v>0</v>
      </c>
      <c r="O46" s="164">
        <f t="shared" si="42"/>
        <v>0</v>
      </c>
      <c r="P46" s="169"/>
      <c r="Q46" s="116"/>
      <c r="R46" s="370">
        <f t="shared" si="49"/>
        <v>2000</v>
      </c>
      <c r="S46" s="162">
        <f t="shared" ref="S46:S47" si="60">R46*Q46</f>
        <v>0</v>
      </c>
      <c r="T46" s="32"/>
      <c r="U46" s="163">
        <f t="shared" si="43"/>
        <v>-0.48000000000000004</v>
      </c>
      <c r="V46" s="164" t="str">
        <f t="shared" si="44"/>
        <v/>
      </c>
      <c r="W46" s="154"/>
      <c r="X46" s="116"/>
      <c r="Y46" s="370">
        <f t="shared" si="51"/>
        <v>2000</v>
      </c>
      <c r="Z46" s="162">
        <f t="shared" ref="Z46:Z47" si="61">Y46*X46</f>
        <v>0</v>
      </c>
      <c r="AA46" s="32"/>
      <c r="AB46" s="163">
        <f t="shared" si="13"/>
        <v>0</v>
      </c>
      <c r="AC46" s="164" t="str">
        <f t="shared" si="14"/>
        <v/>
      </c>
      <c r="AD46" s="154"/>
      <c r="AE46" s="116"/>
      <c r="AF46" s="370">
        <f t="shared" si="53"/>
        <v>2000</v>
      </c>
      <c r="AG46" s="162">
        <f t="shared" ref="AG46:AG47" si="62">AF46*AE46</f>
        <v>0</v>
      </c>
      <c r="AH46" s="32"/>
      <c r="AI46" s="163">
        <f t="shared" si="16"/>
        <v>0</v>
      </c>
      <c r="AJ46" s="164" t="str">
        <f t="shared" si="17"/>
        <v/>
      </c>
      <c r="AK46" s="154"/>
      <c r="AL46" s="116"/>
      <c r="AM46" s="370">
        <f t="shared" si="55"/>
        <v>2000</v>
      </c>
      <c r="AN46" s="162">
        <f t="shared" ref="AN46:AN47" si="63">AM46*AL46</f>
        <v>0</v>
      </c>
      <c r="AO46" s="32"/>
      <c r="AP46" s="163">
        <f t="shared" si="19"/>
        <v>0</v>
      </c>
      <c r="AQ46" s="164" t="str">
        <f t="shared" si="20"/>
        <v/>
      </c>
      <c r="AR46" s="153"/>
      <c r="AS46" s="116"/>
      <c r="AT46" s="370">
        <f t="shared" si="57"/>
        <v>2000</v>
      </c>
      <c r="AU46" s="162">
        <f t="shared" ref="AU46:AU47" si="64">AT46*AS46</f>
        <v>0</v>
      </c>
      <c r="AV46" s="32"/>
      <c r="AW46" s="163">
        <f t="shared" si="23"/>
        <v>0</v>
      </c>
      <c r="AX46" s="164" t="str">
        <f t="shared" si="24"/>
        <v/>
      </c>
    </row>
    <row r="47" spans="1:50" ht="30" x14ac:dyDescent="0.25">
      <c r="A47" s="1"/>
      <c r="B47" s="140" t="s">
        <v>81</v>
      </c>
      <c r="C47" s="32"/>
      <c r="D47" s="44" t="s">
        <v>7</v>
      </c>
      <c r="E47" s="43"/>
      <c r="F47" s="76">
        <v>-1.9000000000000001E-4</v>
      </c>
      <c r="G47" s="370">
        <f t="shared" si="47"/>
        <v>2000</v>
      </c>
      <c r="H47" s="160">
        <f t="shared" si="46"/>
        <v>-0.38</v>
      </c>
      <c r="I47" s="32"/>
      <c r="J47" s="116"/>
      <c r="K47" s="370">
        <f t="shared" si="48"/>
        <v>2000</v>
      </c>
      <c r="L47" s="160">
        <f t="shared" si="1"/>
        <v>0</v>
      </c>
      <c r="M47" s="32"/>
      <c r="N47" s="163">
        <f t="shared" si="41"/>
        <v>0.38</v>
      </c>
      <c r="O47" s="164" t="str">
        <f t="shared" si="42"/>
        <v/>
      </c>
      <c r="P47" s="153"/>
      <c r="Q47" s="116"/>
      <c r="R47" s="370">
        <f t="shared" si="49"/>
        <v>2000</v>
      </c>
      <c r="S47" s="162">
        <f t="shared" si="60"/>
        <v>0</v>
      </c>
      <c r="T47" s="32"/>
      <c r="U47" s="163">
        <f t="shared" si="43"/>
        <v>0</v>
      </c>
      <c r="V47" s="164" t="str">
        <f t="shared" si="44"/>
        <v/>
      </c>
      <c r="W47" s="154"/>
      <c r="X47" s="116"/>
      <c r="Y47" s="370">
        <f t="shared" si="51"/>
        <v>2000</v>
      </c>
      <c r="Z47" s="162">
        <f t="shared" si="61"/>
        <v>0</v>
      </c>
      <c r="AA47" s="32"/>
      <c r="AB47" s="163">
        <f t="shared" si="13"/>
        <v>0</v>
      </c>
      <c r="AC47" s="164" t="str">
        <f t="shared" si="14"/>
        <v/>
      </c>
      <c r="AD47" s="154"/>
      <c r="AE47" s="116"/>
      <c r="AF47" s="370">
        <f t="shared" si="53"/>
        <v>2000</v>
      </c>
      <c r="AG47" s="162">
        <f t="shared" si="62"/>
        <v>0</v>
      </c>
      <c r="AH47" s="32"/>
      <c r="AI47" s="163">
        <f t="shared" si="16"/>
        <v>0</v>
      </c>
      <c r="AJ47" s="164" t="str">
        <f t="shared" si="17"/>
        <v/>
      </c>
      <c r="AK47" s="154"/>
      <c r="AL47" s="116"/>
      <c r="AM47" s="370">
        <f t="shared" si="55"/>
        <v>2000</v>
      </c>
      <c r="AN47" s="162">
        <f t="shared" si="63"/>
        <v>0</v>
      </c>
      <c r="AO47" s="32"/>
      <c r="AP47" s="163">
        <f t="shared" si="19"/>
        <v>0</v>
      </c>
      <c r="AQ47" s="164" t="str">
        <f t="shared" si="20"/>
        <v/>
      </c>
      <c r="AR47" s="153"/>
      <c r="AS47" s="116"/>
      <c r="AT47" s="370">
        <f t="shared" si="57"/>
        <v>2000</v>
      </c>
      <c r="AU47" s="162">
        <f t="shared" si="64"/>
        <v>0</v>
      </c>
      <c r="AV47" s="32"/>
      <c r="AW47" s="163">
        <f t="shared" si="23"/>
        <v>0</v>
      </c>
      <c r="AX47" s="164" t="str">
        <f t="shared" si="24"/>
        <v/>
      </c>
    </row>
    <row r="48" spans="1:50" x14ac:dyDescent="0.25">
      <c r="A48" s="54"/>
      <c r="B48" s="289" t="s">
        <v>18</v>
      </c>
      <c r="C48" s="48"/>
      <c r="D48" s="56"/>
      <c r="E48" s="48"/>
      <c r="F48" s="55"/>
      <c r="G48" s="175"/>
      <c r="H48" s="176">
        <f>SUM(H23:H47)</f>
        <v>99.560000000000016</v>
      </c>
      <c r="I48" s="177"/>
      <c r="J48" s="117"/>
      <c r="K48" s="240"/>
      <c r="L48" s="176">
        <f>SUM(L23:L47)</f>
        <v>107.87</v>
      </c>
      <c r="M48" s="177"/>
      <c r="N48" s="179">
        <f t="shared" si="2"/>
        <v>8.3099999999999881</v>
      </c>
      <c r="O48" s="371">
        <f>IF(OR(H48=0, L48=0),"",(N48/H48))</f>
        <v>8.3467255926074596E-2</v>
      </c>
      <c r="P48" s="153"/>
      <c r="Q48" s="117"/>
      <c r="R48" s="178"/>
      <c r="S48" s="176">
        <f>SUM(S23:S47)</f>
        <v>103.25</v>
      </c>
      <c r="T48" s="177"/>
      <c r="U48" s="372">
        <f>S48-L48</f>
        <v>-4.6200000000000045</v>
      </c>
      <c r="V48" s="373">
        <f>IF(OR(L48=0,S48=0),"",(U48/L48))</f>
        <v>-4.2829331602855326E-2</v>
      </c>
      <c r="W48" s="154"/>
      <c r="X48" s="117"/>
      <c r="Y48" s="178"/>
      <c r="Z48" s="176">
        <f>SUM(Z23:Z47)</f>
        <v>106.69999999999999</v>
      </c>
      <c r="AA48" s="177"/>
      <c r="AB48" s="179">
        <f>Z48-S48</f>
        <v>3.4499999999999886</v>
      </c>
      <c r="AC48" s="180">
        <f>IF(OR(S48=0,Z48=0),"",(AB48/S48))</f>
        <v>3.3414043583534996E-2</v>
      </c>
      <c r="AD48" s="154"/>
      <c r="AE48" s="117"/>
      <c r="AF48" s="178"/>
      <c r="AG48" s="176">
        <f>SUM(AG23:AG47)</f>
        <v>109.38</v>
      </c>
      <c r="AH48" s="177"/>
      <c r="AI48" s="179">
        <f>AG48-Z48</f>
        <v>2.6800000000000068</v>
      </c>
      <c r="AJ48" s="180">
        <f>IF(OR(Z48=0,AG48=0),"",(AI48/Z48))</f>
        <v>2.5117150890346832E-2</v>
      </c>
      <c r="AK48" s="154"/>
      <c r="AL48" s="117"/>
      <c r="AM48" s="178"/>
      <c r="AN48" s="176">
        <f>SUM(AN23:AN47)</f>
        <v>114.12</v>
      </c>
      <c r="AO48" s="177"/>
      <c r="AP48" s="179">
        <f>AN48-AG48</f>
        <v>4.7400000000000091</v>
      </c>
      <c r="AQ48" s="180">
        <f>IF(OR(AG48=0,AN48=0),"",(AP48/AG48))</f>
        <v>4.3335161821173973E-2</v>
      </c>
      <c r="AR48" s="153"/>
      <c r="AS48" s="117"/>
      <c r="AT48" s="178"/>
      <c r="AU48" s="176">
        <f>SUM(AU23:AU47)</f>
        <v>118.70999999999998</v>
      </c>
      <c r="AV48" s="177"/>
      <c r="AW48" s="179">
        <f>AU48-AN48</f>
        <v>4.589999999999975</v>
      </c>
      <c r="AX48" s="180">
        <f>IF(OR(AN48=0,AU48=0),"",(AW48/AN48))</f>
        <v>4.0220820189274226E-2</v>
      </c>
    </row>
    <row r="49" spans="1:50" x14ac:dyDescent="0.25">
      <c r="A49" s="1"/>
      <c r="B49" s="144" t="s">
        <v>17</v>
      </c>
      <c r="C49" s="32"/>
      <c r="D49" s="44" t="s">
        <v>7</v>
      </c>
      <c r="E49" s="43"/>
      <c r="F49" s="112">
        <f>+RESIDENTIAL!$F$47</f>
        <v>8.1990000000000007E-2</v>
      </c>
      <c r="G49" s="374">
        <f>$F18*(1+F81)-$F18</f>
        <v>75.200000000000273</v>
      </c>
      <c r="H49" s="166">
        <f>G49*F49</f>
        <v>6.1656480000000231</v>
      </c>
      <c r="I49" s="32"/>
      <c r="J49" s="112">
        <f>+$F$49</f>
        <v>8.1990000000000007E-2</v>
      </c>
      <c r="K49" s="374">
        <f>$F18*(1+J81)-$F18</f>
        <v>75.200000000000273</v>
      </c>
      <c r="L49" s="166">
        <f>K49*J49</f>
        <v>6.1656480000000231</v>
      </c>
      <c r="M49" s="32"/>
      <c r="N49" s="163">
        <f t="shared" si="2"/>
        <v>0</v>
      </c>
      <c r="O49" s="164">
        <f t="shared" ref="O49" si="65">IF(OR(H49=0,L49=0),"",(N49/H49))</f>
        <v>0</v>
      </c>
      <c r="P49" s="153"/>
      <c r="Q49" s="112">
        <f>+$F$49</f>
        <v>8.1990000000000007E-2</v>
      </c>
      <c r="R49" s="374">
        <f>$F18*(1+Q81)-$F18</f>
        <v>59</v>
      </c>
      <c r="S49" s="168">
        <f>R49*Q49</f>
        <v>4.8374100000000002</v>
      </c>
      <c r="T49" s="32"/>
      <c r="U49" s="163">
        <f>S49-L49</f>
        <v>-1.3282380000000229</v>
      </c>
      <c r="V49" s="164">
        <f>IF(OR(L49=0,S49=0),"",(U49/L49))</f>
        <v>-0.21542553191489652</v>
      </c>
      <c r="W49" s="154"/>
      <c r="X49" s="112">
        <f>+$F$49</f>
        <v>8.1990000000000007E-2</v>
      </c>
      <c r="Y49" s="374">
        <f>$F18*(1+X81)-$F18</f>
        <v>59</v>
      </c>
      <c r="Z49" s="168">
        <f>Y49*X49</f>
        <v>4.8374100000000002</v>
      </c>
      <c r="AA49" s="32"/>
      <c r="AB49" s="163">
        <f>Z49-S49</f>
        <v>0</v>
      </c>
      <c r="AC49" s="164">
        <f>IF(OR(S49=0,Z49=0),"",(AB49/S49))</f>
        <v>0</v>
      </c>
      <c r="AD49" s="154"/>
      <c r="AE49" s="112">
        <f>+$F$49</f>
        <v>8.1990000000000007E-2</v>
      </c>
      <c r="AF49" s="374">
        <f>$F18*(1+AE81)-$F18</f>
        <v>59</v>
      </c>
      <c r="AG49" s="168">
        <f>AF49*AE49</f>
        <v>4.8374100000000002</v>
      </c>
      <c r="AH49" s="32"/>
      <c r="AI49" s="163">
        <f>AG49-Z49</f>
        <v>0</v>
      </c>
      <c r="AJ49" s="164">
        <f>IF(OR(Z49=0,AG49=0),"",(AI49/Z49))</f>
        <v>0</v>
      </c>
      <c r="AK49" s="154"/>
      <c r="AL49" s="112">
        <f>+$F$49</f>
        <v>8.1990000000000007E-2</v>
      </c>
      <c r="AM49" s="374">
        <f>$F18*(1+AL81)-$F18</f>
        <v>59</v>
      </c>
      <c r="AN49" s="168">
        <f>AM49*AL49</f>
        <v>4.8374100000000002</v>
      </c>
      <c r="AO49" s="32"/>
      <c r="AP49" s="163">
        <f>AN49-AG49</f>
        <v>0</v>
      </c>
      <c r="AQ49" s="164">
        <f>IF(OR(AG49=0,AN49=0),"",(AP49/AG49))</f>
        <v>0</v>
      </c>
      <c r="AR49" s="153"/>
      <c r="AS49" s="112">
        <f>+$F$49</f>
        <v>8.1990000000000007E-2</v>
      </c>
      <c r="AT49" s="374">
        <f>$F18*(1+AS81)-$F18</f>
        <v>59</v>
      </c>
      <c r="AU49" s="168">
        <f>AT49*AS49</f>
        <v>4.8374100000000002</v>
      </c>
      <c r="AV49" s="32"/>
      <c r="AW49" s="163">
        <f>AU49-AN49</f>
        <v>0</v>
      </c>
      <c r="AX49" s="164">
        <f>IF(OR(AN49=0,AU49=0),"",(AW49/AN49))</f>
        <v>0</v>
      </c>
    </row>
    <row r="50" spans="1:50" s="95" customFormat="1" x14ac:dyDescent="0.25">
      <c r="A50" s="1"/>
      <c r="B50" s="140" t="s">
        <v>82</v>
      </c>
      <c r="C50" s="43"/>
      <c r="D50" s="44" t="s">
        <v>7</v>
      </c>
      <c r="E50" s="43"/>
      <c r="F50" s="100">
        <v>-3.1700000000000001E-3</v>
      </c>
      <c r="G50" s="370">
        <f>$F$18</f>
        <v>2000</v>
      </c>
      <c r="H50" s="166">
        <f t="shared" ref="H50:H52" si="66">G50*F50</f>
        <v>-6.34</v>
      </c>
      <c r="I50" s="43"/>
      <c r="J50" s="113"/>
      <c r="K50" s="370">
        <f>$F$18</f>
        <v>2000</v>
      </c>
      <c r="L50" s="166">
        <f>K50*J50</f>
        <v>0</v>
      </c>
      <c r="M50" s="43"/>
      <c r="N50" s="163">
        <f t="shared" ref="N50:N51" si="67">L50-H50</f>
        <v>6.34</v>
      </c>
      <c r="O50" s="164" t="str">
        <f t="shared" ref="O50:O51" si="68">IF(OR(H50=0,L50=0),"",(N50/H50))</f>
        <v/>
      </c>
      <c r="P50" s="153"/>
      <c r="Q50" s="113"/>
      <c r="R50" s="370"/>
      <c r="S50" s="168">
        <f>R50*Q50</f>
        <v>0</v>
      </c>
      <c r="T50" s="43"/>
      <c r="U50" s="163">
        <f t="shared" ref="U50:U53" si="69">S50-L50</f>
        <v>0</v>
      </c>
      <c r="V50" s="164" t="str">
        <f t="shared" ref="V50:V53" si="70">IF(OR(L50=0,S50=0),"",(U50/L50))</f>
        <v/>
      </c>
      <c r="W50" s="154"/>
      <c r="X50" s="113"/>
      <c r="Y50" s="370"/>
      <c r="Z50" s="168">
        <f t="shared" ref="Z50:Z51" si="71">Y50*X50</f>
        <v>0</v>
      </c>
      <c r="AA50" s="43"/>
      <c r="AB50" s="163">
        <f t="shared" ref="AB50:AB53" si="72">Z50-S50</f>
        <v>0</v>
      </c>
      <c r="AC50" s="164" t="str">
        <f t="shared" ref="AC50:AC53" si="73">IF(OR(S50=0,Z50=0),"",(AB50/S50))</f>
        <v/>
      </c>
      <c r="AD50" s="154"/>
      <c r="AE50" s="113"/>
      <c r="AF50" s="370"/>
      <c r="AG50" s="168">
        <f t="shared" ref="AG50:AG51" si="74">AF50*AE50</f>
        <v>0</v>
      </c>
      <c r="AH50" s="43"/>
      <c r="AI50" s="163">
        <f t="shared" ref="AI50:AI53" si="75">AG50-Z50</f>
        <v>0</v>
      </c>
      <c r="AJ50" s="164" t="str">
        <f t="shared" ref="AJ50:AJ53" si="76">IF(OR(Z50=0,AG50=0),"",(AI50/Z50))</f>
        <v/>
      </c>
      <c r="AK50" s="154"/>
      <c r="AL50" s="113"/>
      <c r="AM50" s="370"/>
      <c r="AN50" s="168">
        <f t="shared" ref="AN50:AN51" si="77">AM50*AL50</f>
        <v>0</v>
      </c>
      <c r="AO50" s="43"/>
      <c r="AP50" s="163">
        <f t="shared" ref="AP50:AP53" si="78">AN50-AG50</f>
        <v>0</v>
      </c>
      <c r="AQ50" s="164" t="str">
        <f t="shared" ref="AQ50:AQ53" si="79">IF(OR(AG50=0,AN50=0),"",(AP50/AG50))</f>
        <v/>
      </c>
      <c r="AR50" s="169"/>
      <c r="AS50" s="113"/>
      <c r="AT50" s="370"/>
      <c r="AU50" s="168">
        <f t="shared" ref="AU50:AU51" si="80">AT50*AS50</f>
        <v>0</v>
      </c>
      <c r="AV50" s="43"/>
      <c r="AW50" s="163">
        <f t="shared" ref="AW50:AW53" si="81">AU50-AN50</f>
        <v>0</v>
      </c>
      <c r="AX50" s="164" t="str">
        <f t="shared" ref="AX50:AX53" si="82">IF(OR(AN50=0,AU50=0),"",(AW50/AN50))</f>
        <v/>
      </c>
    </row>
    <row r="51" spans="1:50" s="95" customFormat="1" ht="30" x14ac:dyDescent="0.25">
      <c r="A51" s="1"/>
      <c r="B51" s="140" t="s">
        <v>83</v>
      </c>
      <c r="C51" s="43"/>
      <c r="D51" s="44" t="s">
        <v>7</v>
      </c>
      <c r="E51" s="43"/>
      <c r="F51" s="100">
        <v>6.9999999999999994E-5</v>
      </c>
      <c r="G51" s="370">
        <f t="shared" ref="G51" si="83">$F$18</f>
        <v>2000</v>
      </c>
      <c r="H51" s="166">
        <f t="shared" si="66"/>
        <v>0.13999999999999999</v>
      </c>
      <c r="I51" s="43"/>
      <c r="J51" s="113"/>
      <c r="K51" s="370">
        <f t="shared" ref="K51" si="84">$F$18</f>
        <v>2000</v>
      </c>
      <c r="L51" s="166">
        <f>K51*J51</f>
        <v>0</v>
      </c>
      <c r="M51" s="43"/>
      <c r="N51" s="163">
        <f t="shared" si="67"/>
        <v>-0.13999999999999999</v>
      </c>
      <c r="O51" s="164" t="str">
        <f t="shared" si="68"/>
        <v/>
      </c>
      <c r="P51" s="153"/>
      <c r="Q51" s="113"/>
      <c r="R51" s="370"/>
      <c r="S51" s="168">
        <f>R51*Q51</f>
        <v>0</v>
      </c>
      <c r="T51" s="43"/>
      <c r="U51" s="163">
        <f t="shared" si="69"/>
        <v>0</v>
      </c>
      <c r="V51" s="164" t="str">
        <f t="shared" si="70"/>
        <v/>
      </c>
      <c r="W51" s="154"/>
      <c r="X51" s="113"/>
      <c r="Y51" s="370"/>
      <c r="Z51" s="168">
        <f t="shared" si="71"/>
        <v>0</v>
      </c>
      <c r="AA51" s="43"/>
      <c r="AB51" s="163">
        <f t="shared" si="72"/>
        <v>0</v>
      </c>
      <c r="AC51" s="164" t="str">
        <f t="shared" si="73"/>
        <v/>
      </c>
      <c r="AD51" s="154"/>
      <c r="AE51" s="113"/>
      <c r="AF51" s="370"/>
      <c r="AG51" s="168">
        <f t="shared" si="74"/>
        <v>0</v>
      </c>
      <c r="AH51" s="43"/>
      <c r="AI51" s="163">
        <f t="shared" si="75"/>
        <v>0</v>
      </c>
      <c r="AJ51" s="164" t="str">
        <f t="shared" si="76"/>
        <v/>
      </c>
      <c r="AK51" s="154"/>
      <c r="AL51" s="113"/>
      <c r="AM51" s="370"/>
      <c r="AN51" s="168">
        <f t="shared" si="77"/>
        <v>0</v>
      </c>
      <c r="AO51" s="43"/>
      <c r="AP51" s="163">
        <f t="shared" si="78"/>
        <v>0</v>
      </c>
      <c r="AQ51" s="164" t="str">
        <f t="shared" si="79"/>
        <v/>
      </c>
      <c r="AR51" s="169"/>
      <c r="AS51" s="113"/>
      <c r="AT51" s="370"/>
      <c r="AU51" s="168">
        <f t="shared" si="80"/>
        <v>0</v>
      </c>
      <c r="AV51" s="43"/>
      <c r="AW51" s="163">
        <f t="shared" si="81"/>
        <v>0</v>
      </c>
      <c r="AX51" s="164" t="str">
        <f t="shared" si="82"/>
        <v/>
      </c>
    </row>
    <row r="52" spans="1:50" s="95" customFormat="1" ht="30" x14ac:dyDescent="0.25">
      <c r="A52" s="1"/>
      <c r="B52" s="140" t="s">
        <v>84</v>
      </c>
      <c r="C52" s="43"/>
      <c r="D52" s="44" t="s">
        <v>7</v>
      </c>
      <c r="E52" s="43"/>
      <c r="F52" s="100">
        <v>-1.1199999999999999E-3</v>
      </c>
      <c r="G52" s="165"/>
      <c r="H52" s="166">
        <f t="shared" si="66"/>
        <v>0</v>
      </c>
      <c r="I52" s="43"/>
      <c r="J52" s="113"/>
      <c r="K52" s="241"/>
      <c r="L52" s="166">
        <f t="shared" ref="L52:L53" si="85">K52*J52</f>
        <v>0</v>
      </c>
      <c r="M52" s="43"/>
      <c r="N52" s="163">
        <f t="shared" ref="N52:N53" si="86">L52-H52</f>
        <v>0</v>
      </c>
      <c r="O52" s="164" t="str">
        <f t="shared" ref="O52:O53" si="87">IF(OR(H52=0,L52=0),"",(N52/H52))</f>
        <v/>
      </c>
      <c r="P52" s="153"/>
      <c r="Q52" s="113"/>
      <c r="R52" s="167"/>
      <c r="S52" s="168">
        <f t="shared" ref="S52" si="88">R52*Q52</f>
        <v>0</v>
      </c>
      <c r="T52" s="43"/>
      <c r="U52" s="163">
        <f t="shared" si="69"/>
        <v>0</v>
      </c>
      <c r="V52" s="164" t="str">
        <f t="shared" si="70"/>
        <v/>
      </c>
      <c r="W52" s="154"/>
      <c r="X52" s="113"/>
      <c r="Y52" s="167"/>
      <c r="Z52" s="168">
        <f t="shared" ref="Z52" si="89">Y52*X52</f>
        <v>0</v>
      </c>
      <c r="AA52" s="43"/>
      <c r="AB52" s="163">
        <f t="shared" si="72"/>
        <v>0</v>
      </c>
      <c r="AC52" s="164" t="str">
        <f t="shared" si="73"/>
        <v/>
      </c>
      <c r="AD52" s="154"/>
      <c r="AE52" s="113"/>
      <c r="AF52" s="167"/>
      <c r="AG52" s="168">
        <f t="shared" ref="AG52" si="90">AF52*AE52</f>
        <v>0</v>
      </c>
      <c r="AH52" s="43"/>
      <c r="AI52" s="163">
        <f t="shared" si="75"/>
        <v>0</v>
      </c>
      <c r="AJ52" s="164" t="str">
        <f t="shared" si="76"/>
        <v/>
      </c>
      <c r="AK52" s="154"/>
      <c r="AL52" s="113"/>
      <c r="AM52" s="167"/>
      <c r="AN52" s="168">
        <f t="shared" ref="AN52" si="91">AM52*AL52</f>
        <v>0</v>
      </c>
      <c r="AO52" s="43"/>
      <c r="AP52" s="163">
        <f t="shared" si="78"/>
        <v>0</v>
      </c>
      <c r="AQ52" s="164" t="str">
        <f t="shared" si="79"/>
        <v/>
      </c>
      <c r="AR52" s="169"/>
      <c r="AS52" s="113"/>
      <c r="AT52" s="167"/>
      <c r="AU52" s="168">
        <f t="shared" ref="AU52" si="92">AT52*AS52</f>
        <v>0</v>
      </c>
      <c r="AV52" s="43"/>
      <c r="AW52" s="163">
        <f t="shared" si="81"/>
        <v>0</v>
      </c>
      <c r="AX52" s="164" t="str">
        <f t="shared" si="82"/>
        <v/>
      </c>
    </row>
    <row r="53" spans="1:50" x14ac:dyDescent="0.25">
      <c r="A53" s="1"/>
      <c r="B53" s="143" t="s">
        <v>116</v>
      </c>
      <c r="C53" s="32"/>
      <c r="D53" s="44" t="s">
        <v>41</v>
      </c>
      <c r="E53" s="43"/>
      <c r="F53" s="78">
        <v>0.56000000000000005</v>
      </c>
      <c r="G53" s="370">
        <v>1</v>
      </c>
      <c r="H53" s="166">
        <f>G53*F53</f>
        <v>0.56000000000000005</v>
      </c>
      <c r="I53" s="32"/>
      <c r="J53" s="118">
        <f>+$F$53</f>
        <v>0.56000000000000005</v>
      </c>
      <c r="K53" s="370">
        <v>1</v>
      </c>
      <c r="L53" s="166">
        <f t="shared" si="85"/>
        <v>0.56000000000000005</v>
      </c>
      <c r="M53" s="32"/>
      <c r="N53" s="163">
        <f t="shared" si="86"/>
        <v>0</v>
      </c>
      <c r="O53" s="164">
        <f t="shared" si="87"/>
        <v>0</v>
      </c>
      <c r="P53" s="153"/>
      <c r="Q53" s="118">
        <f>+$F$53</f>
        <v>0.56000000000000005</v>
      </c>
      <c r="R53" s="161">
        <v>1</v>
      </c>
      <c r="S53" s="168">
        <f>R53*Q53</f>
        <v>0.56000000000000005</v>
      </c>
      <c r="T53" s="32"/>
      <c r="U53" s="163">
        <f t="shared" si="69"/>
        <v>0</v>
      </c>
      <c r="V53" s="164">
        <f t="shared" si="70"/>
        <v>0</v>
      </c>
      <c r="W53" s="154"/>
      <c r="X53" s="118">
        <f>+$F$53</f>
        <v>0.56000000000000005</v>
      </c>
      <c r="Y53" s="161">
        <v>1</v>
      </c>
      <c r="Z53" s="168">
        <f>Y53*X53</f>
        <v>0.56000000000000005</v>
      </c>
      <c r="AA53" s="32"/>
      <c r="AB53" s="163">
        <f t="shared" si="72"/>
        <v>0</v>
      </c>
      <c r="AC53" s="164">
        <f t="shared" si="73"/>
        <v>0</v>
      </c>
      <c r="AD53" s="154"/>
      <c r="AE53" s="118">
        <f>+$F$53</f>
        <v>0.56000000000000005</v>
      </c>
      <c r="AF53" s="161">
        <v>1</v>
      </c>
      <c r="AG53" s="168">
        <f>AF53*AE53</f>
        <v>0.56000000000000005</v>
      </c>
      <c r="AH53" s="32"/>
      <c r="AI53" s="163">
        <f t="shared" si="75"/>
        <v>0</v>
      </c>
      <c r="AJ53" s="164">
        <f t="shared" si="76"/>
        <v>0</v>
      </c>
      <c r="AK53" s="154"/>
      <c r="AL53" s="118"/>
      <c r="AM53" s="161"/>
      <c r="AN53" s="168">
        <f>AM53*AL53</f>
        <v>0</v>
      </c>
      <c r="AO53" s="32"/>
      <c r="AP53" s="163">
        <f t="shared" si="78"/>
        <v>-0.56000000000000005</v>
      </c>
      <c r="AQ53" s="164" t="str">
        <f t="shared" si="79"/>
        <v/>
      </c>
      <c r="AR53" s="153"/>
      <c r="AS53" s="118"/>
      <c r="AT53" s="161"/>
      <c r="AU53" s="168">
        <f>AT53*AS53</f>
        <v>0</v>
      </c>
      <c r="AV53" s="32"/>
      <c r="AW53" s="163">
        <f t="shared" si="81"/>
        <v>0</v>
      </c>
      <c r="AX53" s="164" t="str">
        <f t="shared" si="82"/>
        <v/>
      </c>
    </row>
    <row r="54" spans="1:50" x14ac:dyDescent="0.25">
      <c r="A54" s="1"/>
      <c r="B54" s="49" t="s">
        <v>16</v>
      </c>
      <c r="C54" s="48"/>
      <c r="D54" s="48"/>
      <c r="E54" s="48"/>
      <c r="F54" s="47"/>
      <c r="G54" s="47"/>
      <c r="H54" s="184">
        <f>SUM(H49:H53)+H48</f>
        <v>100.08564800000003</v>
      </c>
      <c r="I54" s="177"/>
      <c r="J54" s="185"/>
      <c r="K54" s="243"/>
      <c r="L54" s="184">
        <f>SUM(L49:L53)+L48</f>
        <v>114.59564800000003</v>
      </c>
      <c r="M54" s="177"/>
      <c r="N54" s="179">
        <f t="shared" si="2"/>
        <v>14.509999999999991</v>
      </c>
      <c r="O54" s="180">
        <f>IF(OR(H54=0,L54=0),"",(N54/H54))</f>
        <v>0.14497583110017917</v>
      </c>
      <c r="P54" s="153"/>
      <c r="Q54" s="185"/>
      <c r="R54" s="186"/>
      <c r="S54" s="187">
        <f>SUM(S49:S53)+S48</f>
        <v>108.64741000000001</v>
      </c>
      <c r="T54" s="177"/>
      <c r="U54" s="372">
        <f>S54-L54</f>
        <v>-5.9482380000000177</v>
      </c>
      <c r="V54" s="373">
        <f>IF(OR(L54=0,S54=0),"",(U54/L54))</f>
        <v>-5.1906316721556621E-2</v>
      </c>
      <c r="W54" s="154"/>
      <c r="X54" s="185"/>
      <c r="Y54" s="186"/>
      <c r="Z54" s="187">
        <f>SUM(Z49:Z53)+Z48</f>
        <v>112.09741</v>
      </c>
      <c r="AA54" s="177"/>
      <c r="AB54" s="179">
        <f>Z54-S54</f>
        <v>3.4499999999999886</v>
      </c>
      <c r="AC54" s="180">
        <f>IF(OR(S54=0,Z54=0),"",(AB54/S54))</f>
        <v>3.1754093355745784E-2</v>
      </c>
      <c r="AD54" s="154"/>
      <c r="AE54" s="185"/>
      <c r="AF54" s="186"/>
      <c r="AG54" s="187">
        <f>SUM(AG49:AG53)+AG48</f>
        <v>114.77741</v>
      </c>
      <c r="AH54" s="177"/>
      <c r="AI54" s="179">
        <f>AG54-Z54</f>
        <v>2.6800000000000068</v>
      </c>
      <c r="AJ54" s="180">
        <f>IF(OR(Z54=0,AG54=0),"",(AI54/Z54))</f>
        <v>2.3907778065523608E-2</v>
      </c>
      <c r="AK54" s="154"/>
      <c r="AL54" s="185"/>
      <c r="AM54" s="186"/>
      <c r="AN54" s="187">
        <f>SUM(AN49:AN53)+AN48</f>
        <v>118.95741000000001</v>
      </c>
      <c r="AO54" s="177"/>
      <c r="AP54" s="179">
        <f>AN54-AG54</f>
        <v>4.1800000000000068</v>
      </c>
      <c r="AQ54" s="180">
        <f>IF(OR(AG54=0,AN54=0),"",(AP54/AG54))</f>
        <v>3.6418316112900674E-2</v>
      </c>
      <c r="AR54" s="153"/>
      <c r="AS54" s="185"/>
      <c r="AT54" s="186"/>
      <c r="AU54" s="187">
        <f>SUM(AU49:AU53)+AU48</f>
        <v>123.54740999999999</v>
      </c>
      <c r="AV54" s="177"/>
      <c r="AW54" s="179">
        <f>AU54-AN54</f>
        <v>4.589999999999975</v>
      </c>
      <c r="AX54" s="180">
        <f>IF(OR(AN54=0,AU54=0),"",(AW54/AN54))</f>
        <v>3.8585238195754046E-2</v>
      </c>
    </row>
    <row r="55" spans="1:50" x14ac:dyDescent="0.25">
      <c r="A55" s="1"/>
      <c r="B55" s="46" t="s">
        <v>85</v>
      </c>
      <c r="C55" s="32"/>
      <c r="D55" s="44" t="s">
        <v>7</v>
      </c>
      <c r="E55" s="43"/>
      <c r="F55" s="76">
        <v>7.3899999999999999E-3</v>
      </c>
      <c r="G55" s="374">
        <f>$F18*(1+F81)</f>
        <v>2075.2000000000003</v>
      </c>
      <c r="H55" s="160">
        <f>G55*F55</f>
        <v>15.335728000000001</v>
      </c>
      <c r="I55" s="32"/>
      <c r="J55" s="116">
        <v>8.0400000000000003E-3</v>
      </c>
      <c r="K55" s="374">
        <f>$F18*(1+J81)</f>
        <v>2075.2000000000003</v>
      </c>
      <c r="L55" s="160">
        <f>K55*J55</f>
        <v>16.684608000000004</v>
      </c>
      <c r="M55" s="32"/>
      <c r="N55" s="163">
        <f t="shared" si="2"/>
        <v>1.348880000000003</v>
      </c>
      <c r="O55" s="164">
        <f>IF(OR(H55=0,L55=0),"",(N55/H55))</f>
        <v>8.7956698240866216E-2</v>
      </c>
      <c r="P55" s="153"/>
      <c r="Q55" s="116">
        <v>8.0300000000000007E-3</v>
      </c>
      <c r="R55" s="374">
        <f>$F18*(1+Q81)</f>
        <v>2059</v>
      </c>
      <c r="S55" s="160">
        <f>R55*Q55</f>
        <v>16.533770000000001</v>
      </c>
      <c r="T55" s="32"/>
      <c r="U55" s="163">
        <f>S55-L55</f>
        <v>-0.1508380000000038</v>
      </c>
      <c r="V55" s="164">
        <f>IF(OR(L55=0,S55=0),"",(U55/L55))</f>
        <v>-9.0405480308559695E-3</v>
      </c>
      <c r="W55" s="154"/>
      <c r="X55" s="116">
        <f>+$Q$55</f>
        <v>8.0300000000000007E-3</v>
      </c>
      <c r="Y55" s="374">
        <f>$F18*(1+X81)</f>
        <v>2059</v>
      </c>
      <c r="Z55" s="160">
        <f>Y55*X55</f>
        <v>16.533770000000001</v>
      </c>
      <c r="AA55" s="32"/>
      <c r="AB55" s="163">
        <f>Z55-S55</f>
        <v>0</v>
      </c>
      <c r="AC55" s="164">
        <f>IF(OR(S55=0,Z55=0),"",(AB55/S55))</f>
        <v>0</v>
      </c>
      <c r="AD55" s="154"/>
      <c r="AE55" s="116">
        <f>+$Q$55</f>
        <v>8.0300000000000007E-3</v>
      </c>
      <c r="AF55" s="374">
        <f>$F18*(1+AE81)</f>
        <v>2059</v>
      </c>
      <c r="AG55" s="160">
        <f>AF55*AE55</f>
        <v>16.533770000000001</v>
      </c>
      <c r="AH55" s="32"/>
      <c r="AI55" s="163">
        <f>AG55-Z55</f>
        <v>0</v>
      </c>
      <c r="AJ55" s="164">
        <f>IF(OR(Z55=0,AG55=0),"",(AI55/Z55))</f>
        <v>0</v>
      </c>
      <c r="AK55" s="154"/>
      <c r="AL55" s="116">
        <f>+$Q$55</f>
        <v>8.0300000000000007E-3</v>
      </c>
      <c r="AM55" s="374">
        <f>$F18*(1+AL81)</f>
        <v>2059</v>
      </c>
      <c r="AN55" s="160">
        <f>AM55*AL55</f>
        <v>16.533770000000001</v>
      </c>
      <c r="AO55" s="32"/>
      <c r="AP55" s="163">
        <f>AN55-AG55</f>
        <v>0</v>
      </c>
      <c r="AQ55" s="164">
        <f>IF(OR(AG55=0,AN55=0),"",(AP55/AG55))</f>
        <v>0</v>
      </c>
      <c r="AR55" s="153"/>
      <c r="AS55" s="116">
        <f>+$Q$55</f>
        <v>8.0300000000000007E-3</v>
      </c>
      <c r="AT55" s="374">
        <f>$F18*(1+AS81)</f>
        <v>2059</v>
      </c>
      <c r="AU55" s="160">
        <f>AT55*AS55</f>
        <v>16.533770000000001</v>
      </c>
      <c r="AV55" s="32"/>
      <c r="AW55" s="163">
        <f>AU55-AN55</f>
        <v>0</v>
      </c>
      <c r="AX55" s="164">
        <f>IF(OR(AN55=0,AU55=0),"",(AW55/AN55))</f>
        <v>0</v>
      </c>
    </row>
    <row r="56" spans="1:50" x14ac:dyDescent="0.25">
      <c r="A56" s="1"/>
      <c r="B56" s="46" t="s">
        <v>86</v>
      </c>
      <c r="C56" s="32"/>
      <c r="D56" s="44" t="s">
        <v>7</v>
      </c>
      <c r="E56" s="43"/>
      <c r="F56" s="76">
        <v>5.5199999999999997E-3</v>
      </c>
      <c r="G56" s="374">
        <f>G55</f>
        <v>2075.2000000000003</v>
      </c>
      <c r="H56" s="160">
        <f>G56*F56</f>
        <v>11.455104</v>
      </c>
      <c r="I56" s="32"/>
      <c r="J56" s="116">
        <v>6.0800000000000003E-3</v>
      </c>
      <c r="K56" s="374">
        <f>K55</f>
        <v>2075.2000000000003</v>
      </c>
      <c r="L56" s="160">
        <f>K56*J56</f>
        <v>12.617216000000003</v>
      </c>
      <c r="M56" s="32"/>
      <c r="N56" s="163">
        <f t="shared" si="2"/>
        <v>1.1621120000000023</v>
      </c>
      <c r="O56" s="164">
        <f>IF(OR(H56=0,L56=0),"",(N56/H56))</f>
        <v>0.10144927536231903</v>
      </c>
      <c r="P56" s="153"/>
      <c r="Q56" s="116">
        <v>6.0699999999999999E-3</v>
      </c>
      <c r="R56" s="374">
        <f>R55</f>
        <v>2059</v>
      </c>
      <c r="S56" s="160">
        <f>R56*Q56</f>
        <v>12.49813</v>
      </c>
      <c r="T56" s="32"/>
      <c r="U56" s="163">
        <f>S56-L56</f>
        <v>-0.11908600000000291</v>
      </c>
      <c r="V56" s="164">
        <f>IF(OR(L56=0,S56=0),"",(U56/L56))</f>
        <v>-9.4383737268192037E-3</v>
      </c>
      <c r="W56" s="154"/>
      <c r="X56" s="116">
        <f>+$Q$56</f>
        <v>6.0699999999999999E-3</v>
      </c>
      <c r="Y56" s="374">
        <f>Y55</f>
        <v>2059</v>
      </c>
      <c r="Z56" s="160">
        <f>Y56*X56</f>
        <v>12.49813</v>
      </c>
      <c r="AA56" s="32"/>
      <c r="AB56" s="163">
        <f t="shared" ref="AB56" si="93">Z56-S56</f>
        <v>0</v>
      </c>
      <c r="AC56" s="164">
        <f t="shared" ref="AC56" si="94">IF(OR(S56=0,Z56=0),"",(AB56/S56))</f>
        <v>0</v>
      </c>
      <c r="AD56" s="154"/>
      <c r="AE56" s="116">
        <f>+$Q$56</f>
        <v>6.0699999999999999E-3</v>
      </c>
      <c r="AF56" s="374">
        <f>AF55</f>
        <v>2059</v>
      </c>
      <c r="AG56" s="160">
        <f>AF56*AE56</f>
        <v>12.49813</v>
      </c>
      <c r="AH56" s="32"/>
      <c r="AI56" s="163">
        <f t="shared" ref="AI56" si="95">AG56-Z56</f>
        <v>0</v>
      </c>
      <c r="AJ56" s="164">
        <f t="shared" ref="AJ56" si="96">IF(OR(Z56=0,AG56=0),"",(AI56/Z56))</f>
        <v>0</v>
      </c>
      <c r="AK56" s="154"/>
      <c r="AL56" s="116">
        <f>+$Q$56</f>
        <v>6.0699999999999999E-3</v>
      </c>
      <c r="AM56" s="374">
        <f>AM55</f>
        <v>2059</v>
      </c>
      <c r="AN56" s="160">
        <f>AM56*AL56</f>
        <v>12.49813</v>
      </c>
      <c r="AO56" s="32"/>
      <c r="AP56" s="163">
        <f t="shared" ref="AP56" si="97">AN56-AG56</f>
        <v>0</v>
      </c>
      <c r="AQ56" s="164">
        <f t="shared" ref="AQ56" si="98">IF(OR(AG56=0,AN56=0),"",(AP56/AG56))</f>
        <v>0</v>
      </c>
      <c r="AR56" s="153"/>
      <c r="AS56" s="116">
        <f>+$Q$56</f>
        <v>6.0699999999999999E-3</v>
      </c>
      <c r="AT56" s="374">
        <f>AT55</f>
        <v>2059</v>
      </c>
      <c r="AU56" s="160">
        <f>AT56*AS56</f>
        <v>12.49813</v>
      </c>
      <c r="AV56" s="32"/>
      <c r="AW56" s="163">
        <f t="shared" ref="AW56" si="99">AU56-AN56</f>
        <v>0</v>
      </c>
      <c r="AX56" s="164">
        <f t="shared" ref="AX56" si="100">IF(OR(AN56=0,AU56=0),"",(AW56/AN56))</f>
        <v>0</v>
      </c>
    </row>
    <row r="57" spans="1:50" x14ac:dyDescent="0.25">
      <c r="A57" s="1"/>
      <c r="B57" s="49" t="s">
        <v>13</v>
      </c>
      <c r="C57" s="48"/>
      <c r="D57" s="48"/>
      <c r="E57" s="48"/>
      <c r="F57" s="47"/>
      <c r="G57" s="375"/>
      <c r="H57" s="184">
        <f>SUM(H54:H56)</f>
        <v>126.87648000000004</v>
      </c>
      <c r="I57" s="190"/>
      <c r="J57" s="191"/>
      <c r="K57" s="375"/>
      <c r="L57" s="184">
        <f>SUM(L54:L56)</f>
        <v>143.89747200000005</v>
      </c>
      <c r="M57" s="190"/>
      <c r="N57" s="179">
        <f t="shared" si="2"/>
        <v>17.020992000000007</v>
      </c>
      <c r="O57" s="180">
        <f>IF(OR(H57=0,L57=0),"",(N57/H57))</f>
        <v>0.13415403706029677</v>
      </c>
      <c r="P57" s="153"/>
      <c r="Q57" s="191"/>
      <c r="R57" s="375"/>
      <c r="S57" s="184">
        <f>SUM(S54:S56)</f>
        <v>137.67931000000002</v>
      </c>
      <c r="T57" s="190"/>
      <c r="U57" s="372">
        <f>S57-L57</f>
        <v>-6.2181620000000351</v>
      </c>
      <c r="V57" s="373">
        <f>IF(OR(L57=0,S57=0),"",(U57/L57))</f>
        <v>-4.3212447818402486E-2</v>
      </c>
      <c r="W57" s="154"/>
      <c r="X57" s="191"/>
      <c r="Y57" s="375"/>
      <c r="Z57" s="184">
        <f>SUM(Z54:Z56)</f>
        <v>141.12931</v>
      </c>
      <c r="AA57" s="190"/>
      <c r="AB57" s="179">
        <f>Z57-S57</f>
        <v>3.4499999999999886</v>
      </c>
      <c r="AC57" s="180">
        <f>IF(OR(S57=0,Z57=0),"",(AB57/S57))</f>
        <v>2.5058231334831562E-2</v>
      </c>
      <c r="AD57" s="154"/>
      <c r="AE57" s="191"/>
      <c r="AF57" s="375"/>
      <c r="AG57" s="184">
        <f>SUM(AG54:AG56)</f>
        <v>143.80931000000001</v>
      </c>
      <c r="AH57" s="190"/>
      <c r="AI57" s="179">
        <f>AG57-Z57</f>
        <v>2.6800000000000068</v>
      </c>
      <c r="AJ57" s="180">
        <f>IF(OR(Z57=0,AG57=0),"",(AI57/Z57))</f>
        <v>1.8989676914030168E-2</v>
      </c>
      <c r="AK57" s="154"/>
      <c r="AL57" s="191"/>
      <c r="AM57" s="375"/>
      <c r="AN57" s="184">
        <f>SUM(AN54:AN56)</f>
        <v>147.98931000000002</v>
      </c>
      <c r="AO57" s="190"/>
      <c r="AP57" s="179">
        <f>AN57-AG57</f>
        <v>4.1800000000000068</v>
      </c>
      <c r="AQ57" s="180">
        <f>IF(OR(AG57=0,AN57=0),"",(AP57/AG57))</f>
        <v>2.906626837998184E-2</v>
      </c>
      <c r="AR57" s="153"/>
      <c r="AS57" s="191"/>
      <c r="AT57" s="375"/>
      <c r="AU57" s="184">
        <f>SUM(AU54:AU56)</f>
        <v>152.57930999999999</v>
      </c>
      <c r="AV57" s="190"/>
      <c r="AW57" s="179">
        <f>AU57-AN57</f>
        <v>4.589999999999975</v>
      </c>
      <c r="AX57" s="180">
        <f>IF(OR(AN57=0,AU57=0),"",(AW57/AN57))</f>
        <v>3.101575377302573E-2</v>
      </c>
    </row>
    <row r="58" spans="1:50" x14ac:dyDescent="0.25">
      <c r="A58" s="1"/>
      <c r="B58" s="46" t="s">
        <v>12</v>
      </c>
      <c r="C58" s="32"/>
      <c r="D58" s="44" t="s">
        <v>7</v>
      </c>
      <c r="E58" s="43"/>
      <c r="F58" s="39">
        <f>+RESIDENTIAL!$F$56</f>
        <v>3.2000000000000002E-3</v>
      </c>
      <c r="G58" s="374">
        <f>G55</f>
        <v>2075.2000000000003</v>
      </c>
      <c r="H58" s="193">
        <f t="shared" ref="H58:H68" si="101">G58*F58</f>
        <v>6.6406400000000012</v>
      </c>
      <c r="I58" s="32"/>
      <c r="J58" s="39">
        <f>+RESIDENTIAL!$F$56</f>
        <v>3.2000000000000002E-3</v>
      </c>
      <c r="K58" s="374">
        <f>K55</f>
        <v>2075.2000000000003</v>
      </c>
      <c r="L58" s="193">
        <f t="shared" ref="L58:L68" si="102">K58*J58</f>
        <v>6.6406400000000012</v>
      </c>
      <c r="M58" s="32"/>
      <c r="N58" s="163">
        <f t="shared" si="2"/>
        <v>0</v>
      </c>
      <c r="O58" s="164">
        <f>IF(OR(H58=0,L58=0),"",(N58/H58))</f>
        <v>0</v>
      </c>
      <c r="P58" s="153"/>
      <c r="Q58" s="39">
        <f>+RESIDENTIAL!$F$56</f>
        <v>3.2000000000000002E-3</v>
      </c>
      <c r="R58" s="374">
        <f>R55</f>
        <v>2059</v>
      </c>
      <c r="S58" s="193">
        <f t="shared" ref="S58:S68" si="103">R58*Q58</f>
        <v>6.5888</v>
      </c>
      <c r="T58" s="32"/>
      <c r="U58" s="163">
        <f>S58-L58</f>
        <v>-5.1840000000001218E-2</v>
      </c>
      <c r="V58" s="164">
        <f>IF(OR(L58=0,S58=0),"",(U58/L58))</f>
        <v>-7.8064764841944767E-3</v>
      </c>
      <c r="W58" s="154"/>
      <c r="X58" s="39">
        <f>+RESIDENTIAL!$F$56</f>
        <v>3.2000000000000002E-3</v>
      </c>
      <c r="Y58" s="374">
        <f>Y55</f>
        <v>2059</v>
      </c>
      <c r="Z58" s="193">
        <f t="shared" ref="Z58:Z68" si="104">Y58*X58</f>
        <v>6.5888</v>
      </c>
      <c r="AA58" s="32"/>
      <c r="AB58" s="163">
        <f>Z58-S58</f>
        <v>0</v>
      </c>
      <c r="AC58" s="164">
        <f>IF(OR(S58=0,Z58=0),"",(AB58/S58))</f>
        <v>0</v>
      </c>
      <c r="AD58" s="154"/>
      <c r="AE58" s="39">
        <f>+RESIDENTIAL!$F$56</f>
        <v>3.2000000000000002E-3</v>
      </c>
      <c r="AF58" s="374">
        <f>AF55</f>
        <v>2059</v>
      </c>
      <c r="AG58" s="193">
        <f t="shared" ref="AG58:AG68" si="105">AF58*AE58</f>
        <v>6.5888</v>
      </c>
      <c r="AH58" s="32"/>
      <c r="AI58" s="163">
        <f>AG58-Z58</f>
        <v>0</v>
      </c>
      <c r="AJ58" s="164">
        <f>IF(OR(Z58=0,AG58=0),"",(AI58/Z58))</f>
        <v>0</v>
      </c>
      <c r="AK58" s="154"/>
      <c r="AL58" s="39">
        <f>+RESIDENTIAL!$F$56</f>
        <v>3.2000000000000002E-3</v>
      </c>
      <c r="AM58" s="374">
        <f>AM55</f>
        <v>2059</v>
      </c>
      <c r="AN58" s="193">
        <f t="shared" ref="AN58:AN68" si="106">AM58*AL58</f>
        <v>6.5888</v>
      </c>
      <c r="AO58" s="32"/>
      <c r="AP58" s="163">
        <f>AN58-AG58</f>
        <v>0</v>
      </c>
      <c r="AQ58" s="164">
        <f>IF(OR(AG58=0,AN58=0),"",(AP58/AG58))</f>
        <v>0</v>
      </c>
      <c r="AR58" s="153"/>
      <c r="AS58" s="39">
        <f>+RESIDENTIAL!$F$56</f>
        <v>3.2000000000000002E-3</v>
      </c>
      <c r="AT58" s="374">
        <f>AT55</f>
        <v>2059</v>
      </c>
      <c r="AU58" s="193">
        <f t="shared" ref="AU58:AU68" si="107">AT58*AS58</f>
        <v>6.5888</v>
      </c>
      <c r="AV58" s="32"/>
      <c r="AW58" s="163">
        <f>AU58-AN58</f>
        <v>0</v>
      </c>
      <c r="AX58" s="164">
        <f>IF(OR(AN58=0,AU58=0),"",(AW58/AN58))</f>
        <v>0</v>
      </c>
    </row>
    <row r="59" spans="1:50" x14ac:dyDescent="0.25">
      <c r="A59" s="1"/>
      <c r="B59" s="46" t="s">
        <v>11</v>
      </c>
      <c r="C59" s="32"/>
      <c r="D59" s="44" t="s">
        <v>7</v>
      </c>
      <c r="E59" s="43"/>
      <c r="F59" s="39">
        <f>+RESIDENTIAL!$F$57</f>
        <v>2.9999999999999997E-4</v>
      </c>
      <c r="G59" s="374">
        <f>G55</f>
        <v>2075.2000000000003</v>
      </c>
      <c r="H59" s="193">
        <f t="shared" si="101"/>
        <v>0.62256</v>
      </c>
      <c r="I59" s="32"/>
      <c r="J59" s="39">
        <f>+RESIDENTIAL!$F$57</f>
        <v>2.9999999999999997E-4</v>
      </c>
      <c r="K59" s="374">
        <f>K55</f>
        <v>2075.2000000000003</v>
      </c>
      <c r="L59" s="193">
        <f t="shared" si="102"/>
        <v>0.62256</v>
      </c>
      <c r="M59" s="32"/>
      <c r="N59" s="163">
        <f t="shared" si="2"/>
        <v>0</v>
      </c>
      <c r="O59" s="164">
        <f t="shared" ref="O59:O77" si="108">IF(OR(H59=0,L59=0),"",(N59/H59))</f>
        <v>0</v>
      </c>
      <c r="P59" s="153"/>
      <c r="Q59" s="39">
        <f>+RESIDENTIAL!$F$57</f>
        <v>2.9999999999999997E-4</v>
      </c>
      <c r="R59" s="374">
        <f>R55</f>
        <v>2059</v>
      </c>
      <c r="S59" s="193">
        <f t="shared" si="103"/>
        <v>0.61769999999999992</v>
      </c>
      <c r="T59" s="32"/>
      <c r="U59" s="163">
        <f t="shared" ref="U59:U68" si="109">S59-L59</f>
        <v>-4.8600000000000865E-3</v>
      </c>
      <c r="V59" s="164">
        <f t="shared" ref="V59:V68" si="110">IF(OR(L59=0,S59=0),"",(U59/L59))</f>
        <v>-7.8064764841944334E-3</v>
      </c>
      <c r="W59" s="154"/>
      <c r="X59" s="39">
        <f>+RESIDENTIAL!$F$57</f>
        <v>2.9999999999999997E-4</v>
      </c>
      <c r="Y59" s="374">
        <f>Y55</f>
        <v>2059</v>
      </c>
      <c r="Z59" s="193">
        <f t="shared" si="104"/>
        <v>0.61769999999999992</v>
      </c>
      <c r="AA59" s="32"/>
      <c r="AB59" s="163">
        <f t="shared" ref="AB59:AB61" si="111">Z59-S59</f>
        <v>0</v>
      </c>
      <c r="AC59" s="164">
        <f t="shared" ref="AC59:AC61" si="112">IF(OR(S59=0,Z59=0),"",(AB59/S59))</f>
        <v>0</v>
      </c>
      <c r="AD59" s="154"/>
      <c r="AE59" s="39">
        <f>+RESIDENTIAL!$F$57</f>
        <v>2.9999999999999997E-4</v>
      </c>
      <c r="AF59" s="374">
        <f>AF55</f>
        <v>2059</v>
      </c>
      <c r="AG59" s="193">
        <f t="shared" si="105"/>
        <v>0.61769999999999992</v>
      </c>
      <c r="AH59" s="32"/>
      <c r="AI59" s="163">
        <f t="shared" ref="AI59:AI67" si="113">AG59-Z59</f>
        <v>0</v>
      </c>
      <c r="AJ59" s="164">
        <f t="shared" ref="AJ59:AJ67" si="114">IF(OR(Z59=0,AG59=0),"",(AI59/Z59))</f>
        <v>0</v>
      </c>
      <c r="AK59" s="154"/>
      <c r="AL59" s="39">
        <f>+RESIDENTIAL!$F$57</f>
        <v>2.9999999999999997E-4</v>
      </c>
      <c r="AM59" s="374">
        <f>AM55</f>
        <v>2059</v>
      </c>
      <c r="AN59" s="193">
        <f t="shared" si="106"/>
        <v>0.61769999999999992</v>
      </c>
      <c r="AO59" s="32"/>
      <c r="AP59" s="163">
        <f t="shared" ref="AP59:AP67" si="115">AN59-AG59</f>
        <v>0</v>
      </c>
      <c r="AQ59" s="164">
        <f t="shared" ref="AQ59:AQ67" si="116">IF(OR(AG59=0,AN59=0),"",(AP59/AG59))</f>
        <v>0</v>
      </c>
      <c r="AR59" s="153"/>
      <c r="AS59" s="39">
        <f>+RESIDENTIAL!$F$57</f>
        <v>2.9999999999999997E-4</v>
      </c>
      <c r="AT59" s="374">
        <f>AT55</f>
        <v>2059</v>
      </c>
      <c r="AU59" s="193">
        <f t="shared" si="107"/>
        <v>0.61769999999999992</v>
      </c>
      <c r="AV59" s="32"/>
      <c r="AW59" s="163">
        <f t="shared" ref="AW59:AW67" si="117">AU59-AN59</f>
        <v>0</v>
      </c>
      <c r="AX59" s="164">
        <f t="shared" ref="AX59:AX67" si="118">IF(OR(AN59=0,AU59=0),"",(AW59/AN59))</f>
        <v>0</v>
      </c>
    </row>
    <row r="60" spans="1:50" s="95" customFormat="1" x14ac:dyDescent="0.25">
      <c r="A60" s="1"/>
      <c r="B60" s="46" t="s">
        <v>89</v>
      </c>
      <c r="C60" s="32"/>
      <c r="D60" s="44" t="s">
        <v>7</v>
      </c>
      <c r="E60" s="43"/>
      <c r="F60" s="39">
        <f>+RESIDENTIAL!$F$58</f>
        <v>4.0000000000000002E-4</v>
      </c>
      <c r="G60" s="374">
        <f>+G55</f>
        <v>2075.2000000000003</v>
      </c>
      <c r="H60" s="193">
        <f t="shared" si="101"/>
        <v>0.83008000000000015</v>
      </c>
      <c r="I60" s="32"/>
      <c r="J60" s="39">
        <f>+RESIDENTIAL!$F$58</f>
        <v>4.0000000000000002E-4</v>
      </c>
      <c r="K60" s="374">
        <f>+K55</f>
        <v>2075.2000000000003</v>
      </c>
      <c r="L60" s="193">
        <f t="shared" si="102"/>
        <v>0.83008000000000015</v>
      </c>
      <c r="M60" s="32"/>
      <c r="N60" s="163"/>
      <c r="O60" s="164"/>
      <c r="P60" s="153"/>
      <c r="Q60" s="39">
        <f>+RESIDENTIAL!$F$58</f>
        <v>4.0000000000000002E-4</v>
      </c>
      <c r="R60" s="374">
        <f>+R55</f>
        <v>2059</v>
      </c>
      <c r="S60" s="193">
        <f t="shared" si="103"/>
        <v>0.8236</v>
      </c>
      <c r="T60" s="32"/>
      <c r="U60" s="163">
        <f t="shared" si="109"/>
        <v>-6.4800000000001523E-3</v>
      </c>
      <c r="V60" s="164">
        <f t="shared" si="110"/>
        <v>-7.8064764841944767E-3</v>
      </c>
      <c r="W60" s="154"/>
      <c r="X60" s="39">
        <f>+RESIDENTIAL!$F$58</f>
        <v>4.0000000000000002E-4</v>
      </c>
      <c r="Y60" s="374">
        <f>+Y55</f>
        <v>2059</v>
      </c>
      <c r="Z60" s="193">
        <f t="shared" si="104"/>
        <v>0.8236</v>
      </c>
      <c r="AA60" s="32"/>
      <c r="AB60" s="163">
        <f t="shared" si="111"/>
        <v>0</v>
      </c>
      <c r="AC60" s="164">
        <f t="shared" si="112"/>
        <v>0</v>
      </c>
      <c r="AD60" s="154"/>
      <c r="AE60" s="39">
        <f>+RESIDENTIAL!$F$58</f>
        <v>4.0000000000000002E-4</v>
      </c>
      <c r="AF60" s="374">
        <f>+AF55</f>
        <v>2059</v>
      </c>
      <c r="AG60" s="193">
        <f t="shared" si="105"/>
        <v>0.8236</v>
      </c>
      <c r="AH60" s="32"/>
      <c r="AI60" s="163">
        <f t="shared" si="113"/>
        <v>0</v>
      </c>
      <c r="AJ60" s="164">
        <f t="shared" si="114"/>
        <v>0</v>
      </c>
      <c r="AK60" s="154"/>
      <c r="AL60" s="39">
        <f>+RESIDENTIAL!$F$58</f>
        <v>4.0000000000000002E-4</v>
      </c>
      <c r="AM60" s="374">
        <f>+AM55</f>
        <v>2059</v>
      </c>
      <c r="AN60" s="193">
        <f t="shared" si="106"/>
        <v>0.8236</v>
      </c>
      <c r="AO60" s="32"/>
      <c r="AP60" s="163">
        <f t="shared" si="115"/>
        <v>0</v>
      </c>
      <c r="AQ60" s="164">
        <f t="shared" si="116"/>
        <v>0</v>
      </c>
      <c r="AR60" s="153"/>
      <c r="AS60" s="39">
        <f>+RESIDENTIAL!$F$58</f>
        <v>4.0000000000000002E-4</v>
      </c>
      <c r="AT60" s="374">
        <f>+AT55</f>
        <v>2059</v>
      </c>
      <c r="AU60" s="193">
        <f t="shared" si="107"/>
        <v>0.8236</v>
      </c>
      <c r="AV60" s="32"/>
      <c r="AW60" s="163">
        <f t="shared" si="117"/>
        <v>0</v>
      </c>
      <c r="AX60" s="164">
        <f t="shared" si="118"/>
        <v>0</v>
      </c>
    </row>
    <row r="61" spans="1:50" x14ac:dyDescent="0.25">
      <c r="A61" s="1"/>
      <c r="B61" s="46" t="s">
        <v>10</v>
      </c>
      <c r="C61" s="32"/>
      <c r="D61" s="44" t="s">
        <v>41</v>
      </c>
      <c r="E61" s="43"/>
      <c r="F61" s="98">
        <f>+RESIDENTIAL!$F$59</f>
        <v>0.25</v>
      </c>
      <c r="G61" s="370">
        <v>1</v>
      </c>
      <c r="H61" s="193">
        <f t="shared" si="101"/>
        <v>0.25</v>
      </c>
      <c r="I61" s="32"/>
      <c r="J61" s="98">
        <f>+RESIDENTIAL!$F$59</f>
        <v>0.25</v>
      </c>
      <c r="K61" s="370">
        <v>1</v>
      </c>
      <c r="L61" s="193">
        <f t="shared" si="102"/>
        <v>0.25</v>
      </c>
      <c r="M61" s="32"/>
      <c r="N61" s="163">
        <f t="shared" si="2"/>
        <v>0</v>
      </c>
      <c r="O61" s="164">
        <f t="shared" si="108"/>
        <v>0</v>
      </c>
      <c r="P61" s="153"/>
      <c r="Q61" s="98">
        <f>+RESIDENTIAL!$F$59</f>
        <v>0.25</v>
      </c>
      <c r="R61" s="370">
        <v>1</v>
      </c>
      <c r="S61" s="193">
        <f t="shared" si="103"/>
        <v>0.25</v>
      </c>
      <c r="T61" s="32"/>
      <c r="U61" s="163">
        <f t="shared" si="109"/>
        <v>0</v>
      </c>
      <c r="V61" s="164">
        <f t="shared" si="110"/>
        <v>0</v>
      </c>
      <c r="W61" s="154"/>
      <c r="X61" s="98">
        <f>+RESIDENTIAL!$F$59</f>
        <v>0.25</v>
      </c>
      <c r="Y61" s="370">
        <v>1</v>
      </c>
      <c r="Z61" s="193">
        <f t="shared" si="104"/>
        <v>0.25</v>
      </c>
      <c r="AA61" s="32"/>
      <c r="AB61" s="163">
        <f t="shared" si="111"/>
        <v>0</v>
      </c>
      <c r="AC61" s="164">
        <f t="shared" si="112"/>
        <v>0</v>
      </c>
      <c r="AD61" s="154"/>
      <c r="AE61" s="98">
        <f>+RESIDENTIAL!$F$59</f>
        <v>0.25</v>
      </c>
      <c r="AF61" s="370">
        <v>1</v>
      </c>
      <c r="AG61" s="193">
        <f t="shared" si="105"/>
        <v>0.25</v>
      </c>
      <c r="AH61" s="32"/>
      <c r="AI61" s="163">
        <f t="shared" si="113"/>
        <v>0</v>
      </c>
      <c r="AJ61" s="164">
        <f t="shared" si="114"/>
        <v>0</v>
      </c>
      <c r="AK61" s="154"/>
      <c r="AL61" s="98">
        <f>+RESIDENTIAL!$F$59</f>
        <v>0.25</v>
      </c>
      <c r="AM61" s="370">
        <v>1</v>
      </c>
      <c r="AN61" s="193">
        <f t="shared" si="106"/>
        <v>0.25</v>
      </c>
      <c r="AO61" s="32"/>
      <c r="AP61" s="163">
        <f t="shared" si="115"/>
        <v>0</v>
      </c>
      <c r="AQ61" s="164">
        <f t="shared" si="116"/>
        <v>0</v>
      </c>
      <c r="AR61" s="153"/>
      <c r="AS61" s="98">
        <f>+RESIDENTIAL!$F$59</f>
        <v>0.25</v>
      </c>
      <c r="AT61" s="370">
        <v>1</v>
      </c>
      <c r="AU61" s="193">
        <f t="shared" si="107"/>
        <v>0.25</v>
      </c>
      <c r="AV61" s="32"/>
      <c r="AW61" s="163">
        <f t="shared" si="117"/>
        <v>0</v>
      </c>
      <c r="AX61" s="164">
        <f t="shared" si="118"/>
        <v>0</v>
      </c>
    </row>
    <row r="62" spans="1:50" x14ac:dyDescent="0.25">
      <c r="A62" s="1"/>
      <c r="B62" s="144" t="s">
        <v>9</v>
      </c>
      <c r="C62" s="32"/>
      <c r="D62" s="44" t="s">
        <v>7</v>
      </c>
      <c r="E62" s="43"/>
      <c r="F62" s="39">
        <f>+RESIDENTIAL!$F$60</f>
        <v>6.5000000000000002E-2</v>
      </c>
      <c r="G62" s="376">
        <f>0.65*$F18</f>
        <v>1300</v>
      </c>
      <c r="H62" s="193">
        <f t="shared" si="101"/>
        <v>84.5</v>
      </c>
      <c r="I62" s="32"/>
      <c r="J62" s="39">
        <f>+RESIDENTIAL!$F$60</f>
        <v>6.5000000000000002E-2</v>
      </c>
      <c r="K62" s="376">
        <f>0.65*$F18</f>
        <v>1300</v>
      </c>
      <c r="L62" s="193">
        <f t="shared" si="102"/>
        <v>84.5</v>
      </c>
      <c r="M62" s="32"/>
      <c r="N62" s="163">
        <f t="shared" si="2"/>
        <v>0</v>
      </c>
      <c r="O62" s="164">
        <f t="shared" si="108"/>
        <v>0</v>
      </c>
      <c r="P62" s="153"/>
      <c r="Q62" s="39">
        <f>+RESIDENTIAL!$F$60</f>
        <v>6.5000000000000002E-2</v>
      </c>
      <c r="R62" s="376">
        <f>0.65*$F18</f>
        <v>1300</v>
      </c>
      <c r="S62" s="193">
        <f t="shared" si="103"/>
        <v>84.5</v>
      </c>
      <c r="T62" s="32"/>
      <c r="U62" s="163">
        <f t="shared" si="109"/>
        <v>0</v>
      </c>
      <c r="V62" s="164">
        <f t="shared" si="110"/>
        <v>0</v>
      </c>
      <c r="W62" s="154"/>
      <c r="X62" s="39">
        <f>+RESIDENTIAL!$F$60</f>
        <v>6.5000000000000002E-2</v>
      </c>
      <c r="Y62" s="376">
        <f>0.65*$F18</f>
        <v>1300</v>
      </c>
      <c r="Z62" s="193">
        <f t="shared" si="104"/>
        <v>84.5</v>
      </c>
      <c r="AA62" s="32"/>
      <c r="AB62" s="163">
        <f t="shared" ref="AB62:AB67" si="119">Z62-S62</f>
        <v>0</v>
      </c>
      <c r="AC62" s="164">
        <f t="shared" ref="AC62:AC67" si="120">IF(OR(S62=0,Z62=0),"",(AB62/S62))</f>
        <v>0</v>
      </c>
      <c r="AD62" s="154"/>
      <c r="AE62" s="39">
        <f>+RESIDENTIAL!$F$60</f>
        <v>6.5000000000000002E-2</v>
      </c>
      <c r="AF62" s="376">
        <f>0.65*$F18</f>
        <v>1300</v>
      </c>
      <c r="AG62" s="193">
        <f t="shared" si="105"/>
        <v>84.5</v>
      </c>
      <c r="AH62" s="32"/>
      <c r="AI62" s="163">
        <f t="shared" si="113"/>
        <v>0</v>
      </c>
      <c r="AJ62" s="164">
        <f t="shared" si="114"/>
        <v>0</v>
      </c>
      <c r="AK62" s="154"/>
      <c r="AL62" s="39">
        <f>+RESIDENTIAL!$F$60</f>
        <v>6.5000000000000002E-2</v>
      </c>
      <c r="AM62" s="376">
        <f>0.65*$F18</f>
        <v>1300</v>
      </c>
      <c r="AN62" s="193">
        <f t="shared" si="106"/>
        <v>84.5</v>
      </c>
      <c r="AO62" s="32"/>
      <c r="AP62" s="163">
        <f t="shared" si="115"/>
        <v>0</v>
      </c>
      <c r="AQ62" s="164">
        <f t="shared" si="116"/>
        <v>0</v>
      </c>
      <c r="AR62" s="153"/>
      <c r="AS62" s="39">
        <f>+RESIDENTIAL!$F$60</f>
        <v>6.5000000000000002E-2</v>
      </c>
      <c r="AT62" s="376">
        <f>0.65*$F18</f>
        <v>1300</v>
      </c>
      <c r="AU62" s="193">
        <f t="shared" si="107"/>
        <v>84.5</v>
      </c>
      <c r="AV62" s="32"/>
      <c r="AW62" s="163">
        <f t="shared" si="117"/>
        <v>0</v>
      </c>
      <c r="AX62" s="164">
        <f t="shared" si="118"/>
        <v>0</v>
      </c>
    </row>
    <row r="63" spans="1:50" x14ac:dyDescent="0.25">
      <c r="A63" s="1"/>
      <c r="B63" s="144" t="s">
        <v>8</v>
      </c>
      <c r="C63" s="32"/>
      <c r="D63" s="44" t="s">
        <v>7</v>
      </c>
      <c r="E63" s="43"/>
      <c r="F63" s="39">
        <f>+RESIDENTIAL!$F$61</f>
        <v>9.4E-2</v>
      </c>
      <c r="G63" s="376">
        <f>0.17*$F18</f>
        <v>340</v>
      </c>
      <c r="H63" s="193">
        <f t="shared" si="101"/>
        <v>31.96</v>
      </c>
      <c r="I63" s="32"/>
      <c r="J63" s="39">
        <f>+RESIDENTIAL!$F$61</f>
        <v>9.4E-2</v>
      </c>
      <c r="K63" s="376">
        <f>0.17*$F18</f>
        <v>340</v>
      </c>
      <c r="L63" s="193">
        <f t="shared" si="102"/>
        <v>31.96</v>
      </c>
      <c r="M63" s="32"/>
      <c r="N63" s="163">
        <f t="shared" si="2"/>
        <v>0</v>
      </c>
      <c r="O63" s="164">
        <f t="shared" si="108"/>
        <v>0</v>
      </c>
      <c r="P63" s="153"/>
      <c r="Q63" s="39">
        <f>+RESIDENTIAL!$F$61</f>
        <v>9.4E-2</v>
      </c>
      <c r="R63" s="376">
        <f>0.17*$F18</f>
        <v>340</v>
      </c>
      <c r="S63" s="193">
        <f t="shared" si="103"/>
        <v>31.96</v>
      </c>
      <c r="T63" s="32"/>
      <c r="U63" s="163">
        <f t="shared" si="109"/>
        <v>0</v>
      </c>
      <c r="V63" s="164">
        <f t="shared" si="110"/>
        <v>0</v>
      </c>
      <c r="W63" s="154"/>
      <c r="X63" s="39">
        <f>+RESIDENTIAL!$F$61</f>
        <v>9.4E-2</v>
      </c>
      <c r="Y63" s="376">
        <f>0.17*$F18</f>
        <v>340</v>
      </c>
      <c r="Z63" s="193">
        <f t="shared" si="104"/>
        <v>31.96</v>
      </c>
      <c r="AA63" s="32"/>
      <c r="AB63" s="163">
        <f t="shared" si="119"/>
        <v>0</v>
      </c>
      <c r="AC63" s="164">
        <f t="shared" si="120"/>
        <v>0</v>
      </c>
      <c r="AD63" s="154"/>
      <c r="AE63" s="39">
        <f>+RESIDENTIAL!$F$61</f>
        <v>9.4E-2</v>
      </c>
      <c r="AF63" s="376">
        <f>0.17*$F18</f>
        <v>340</v>
      </c>
      <c r="AG63" s="193">
        <f t="shared" si="105"/>
        <v>31.96</v>
      </c>
      <c r="AH63" s="32"/>
      <c r="AI63" s="163">
        <f t="shared" si="113"/>
        <v>0</v>
      </c>
      <c r="AJ63" s="164">
        <f t="shared" si="114"/>
        <v>0</v>
      </c>
      <c r="AK63" s="154"/>
      <c r="AL63" s="39">
        <f>+RESIDENTIAL!$F$61</f>
        <v>9.4E-2</v>
      </c>
      <c r="AM63" s="376">
        <f>0.17*$F18</f>
        <v>340</v>
      </c>
      <c r="AN63" s="193">
        <f t="shared" si="106"/>
        <v>31.96</v>
      </c>
      <c r="AO63" s="32"/>
      <c r="AP63" s="163">
        <f t="shared" si="115"/>
        <v>0</v>
      </c>
      <c r="AQ63" s="164">
        <f t="shared" si="116"/>
        <v>0</v>
      </c>
      <c r="AR63" s="153"/>
      <c r="AS63" s="39">
        <f>+RESIDENTIAL!$F$61</f>
        <v>9.4E-2</v>
      </c>
      <c r="AT63" s="376">
        <f>0.17*$F18</f>
        <v>340</v>
      </c>
      <c r="AU63" s="193">
        <f t="shared" si="107"/>
        <v>31.96</v>
      </c>
      <c r="AV63" s="32"/>
      <c r="AW63" s="163">
        <f t="shared" si="117"/>
        <v>0</v>
      </c>
      <c r="AX63" s="164">
        <f t="shared" si="118"/>
        <v>0</v>
      </c>
    </row>
    <row r="64" spans="1:50" x14ac:dyDescent="0.25">
      <c r="A64" s="1"/>
      <c r="B64" s="144" t="s">
        <v>6</v>
      </c>
      <c r="C64" s="32"/>
      <c r="D64" s="44" t="s">
        <v>7</v>
      </c>
      <c r="E64" s="43"/>
      <c r="F64" s="39">
        <f>+RESIDENTIAL!$F$62</f>
        <v>0.13200000000000001</v>
      </c>
      <c r="G64" s="376">
        <f>0.18*$F18</f>
        <v>360</v>
      </c>
      <c r="H64" s="193">
        <f t="shared" si="101"/>
        <v>47.52</v>
      </c>
      <c r="I64" s="32"/>
      <c r="J64" s="39">
        <f>+RESIDENTIAL!$F$62</f>
        <v>0.13200000000000001</v>
      </c>
      <c r="K64" s="376">
        <f>0.18*$F18</f>
        <v>360</v>
      </c>
      <c r="L64" s="193">
        <f t="shared" si="102"/>
        <v>47.52</v>
      </c>
      <c r="M64" s="32"/>
      <c r="N64" s="163">
        <f t="shared" si="2"/>
        <v>0</v>
      </c>
      <c r="O64" s="164">
        <f t="shared" si="108"/>
        <v>0</v>
      </c>
      <c r="P64" s="153"/>
      <c r="Q64" s="39">
        <f>+RESIDENTIAL!$F$62</f>
        <v>0.13200000000000001</v>
      </c>
      <c r="R64" s="376">
        <f>0.18*$F18</f>
        <v>360</v>
      </c>
      <c r="S64" s="193">
        <f t="shared" si="103"/>
        <v>47.52</v>
      </c>
      <c r="T64" s="32"/>
      <c r="U64" s="163">
        <f t="shared" si="109"/>
        <v>0</v>
      </c>
      <c r="V64" s="164">
        <f t="shared" si="110"/>
        <v>0</v>
      </c>
      <c r="W64" s="154"/>
      <c r="X64" s="39">
        <f>+RESIDENTIAL!$F$62</f>
        <v>0.13200000000000001</v>
      </c>
      <c r="Y64" s="376">
        <f>0.18*$F18</f>
        <v>360</v>
      </c>
      <c r="Z64" s="193">
        <f t="shared" si="104"/>
        <v>47.52</v>
      </c>
      <c r="AA64" s="32"/>
      <c r="AB64" s="163">
        <f t="shared" si="119"/>
        <v>0</v>
      </c>
      <c r="AC64" s="164">
        <f t="shared" si="120"/>
        <v>0</v>
      </c>
      <c r="AD64" s="154"/>
      <c r="AE64" s="39">
        <f>+RESIDENTIAL!$F$62</f>
        <v>0.13200000000000001</v>
      </c>
      <c r="AF64" s="376">
        <f>0.18*$F18</f>
        <v>360</v>
      </c>
      <c r="AG64" s="193">
        <f t="shared" si="105"/>
        <v>47.52</v>
      </c>
      <c r="AH64" s="32"/>
      <c r="AI64" s="163">
        <f t="shared" si="113"/>
        <v>0</v>
      </c>
      <c r="AJ64" s="164">
        <f t="shared" si="114"/>
        <v>0</v>
      </c>
      <c r="AK64" s="154"/>
      <c r="AL64" s="39">
        <f>+RESIDENTIAL!$F$62</f>
        <v>0.13200000000000001</v>
      </c>
      <c r="AM64" s="376">
        <f>0.18*$F18</f>
        <v>360</v>
      </c>
      <c r="AN64" s="193">
        <f t="shared" si="106"/>
        <v>47.52</v>
      </c>
      <c r="AO64" s="32"/>
      <c r="AP64" s="163">
        <f t="shared" si="115"/>
        <v>0</v>
      </c>
      <c r="AQ64" s="164">
        <f t="shared" si="116"/>
        <v>0</v>
      </c>
      <c r="AR64" s="153"/>
      <c r="AS64" s="39">
        <f>+RESIDENTIAL!$F$62</f>
        <v>0.13200000000000001</v>
      </c>
      <c r="AT64" s="376">
        <f>0.18*$F18</f>
        <v>360</v>
      </c>
      <c r="AU64" s="193">
        <f t="shared" si="107"/>
        <v>47.52</v>
      </c>
      <c r="AV64" s="32"/>
      <c r="AW64" s="163">
        <f t="shared" si="117"/>
        <v>0</v>
      </c>
      <c r="AX64" s="164">
        <f t="shared" si="118"/>
        <v>0</v>
      </c>
    </row>
    <row r="65" spans="1:50" x14ac:dyDescent="0.25">
      <c r="A65" s="6"/>
      <c r="B65" s="146" t="s">
        <v>5</v>
      </c>
      <c r="C65" s="21"/>
      <c r="D65" s="44" t="s">
        <v>7</v>
      </c>
      <c r="E65" s="40"/>
      <c r="F65" s="39">
        <f>+RESIDENTIAL!$F$63</f>
        <v>7.6999999999999999E-2</v>
      </c>
      <c r="G65" s="376">
        <f>IF(AND($T$1=1, $F18&gt;=600), 600, IF(AND($T$1=1, AND($F18&lt;600, $F18&gt;=0)), $F18, IF(AND($T$1=2, $F18&gt;=1000), 1000, IF(AND($T$1=2, AND($F18&lt;1000, $F18&gt;=0)), $F18))))</f>
        <v>600</v>
      </c>
      <c r="H65" s="193">
        <f t="shared" si="101"/>
        <v>46.2</v>
      </c>
      <c r="I65" s="21"/>
      <c r="J65" s="39">
        <f>+RESIDENTIAL!$F$63</f>
        <v>7.6999999999999999E-2</v>
      </c>
      <c r="K65" s="376">
        <f>IF(AND($T$1=1, $F18&gt;=600), 600, IF(AND($T$1=1, AND($F18&lt;600, $F18&gt;=0)), $F18, IF(AND($T$1=2, $F18&gt;=1000), 1000, IF(AND($T$1=2, AND($F18&lt;1000, $F18&gt;=0)), $F18))))</f>
        <v>600</v>
      </c>
      <c r="L65" s="193">
        <f t="shared" si="102"/>
        <v>46.2</v>
      </c>
      <c r="M65" s="21"/>
      <c r="N65" s="198">
        <f t="shared" si="2"/>
        <v>0</v>
      </c>
      <c r="O65" s="164">
        <f t="shared" si="108"/>
        <v>0</v>
      </c>
      <c r="P65" s="153"/>
      <c r="Q65" s="39">
        <f>+RESIDENTIAL!$F$63</f>
        <v>7.6999999999999999E-2</v>
      </c>
      <c r="R65" s="376">
        <f>IF(AND($T$1=1, $F18&gt;=600), 600, IF(AND($T$1=1, AND($F18&lt;600, $F18&gt;=0)), $F18, IF(AND($T$1=2, $F18&gt;=1000), 1000, IF(AND($T$1=2, AND($F18&lt;1000, $F18&gt;=0)), $F18))))</f>
        <v>600</v>
      </c>
      <c r="S65" s="193">
        <f t="shared" si="103"/>
        <v>46.2</v>
      </c>
      <c r="T65" s="21"/>
      <c r="U65" s="163">
        <f t="shared" si="109"/>
        <v>0</v>
      </c>
      <c r="V65" s="164">
        <f t="shared" si="110"/>
        <v>0</v>
      </c>
      <c r="W65" s="154"/>
      <c r="X65" s="39">
        <f>+RESIDENTIAL!$F$63</f>
        <v>7.6999999999999999E-2</v>
      </c>
      <c r="Y65" s="376">
        <f>IF(AND($T$1=1, $F18&gt;=600), 600, IF(AND($T$1=1, AND($F18&lt;600, $F18&gt;=0)), $F18, IF(AND($T$1=2, $F18&gt;=1000), 1000, IF(AND($T$1=2, AND($F18&lt;1000, $F18&gt;=0)), $F18))))</f>
        <v>600</v>
      </c>
      <c r="Z65" s="193">
        <f t="shared" si="104"/>
        <v>46.2</v>
      </c>
      <c r="AA65" s="21"/>
      <c r="AB65" s="163">
        <f t="shared" si="119"/>
        <v>0</v>
      </c>
      <c r="AC65" s="164">
        <f t="shared" si="120"/>
        <v>0</v>
      </c>
      <c r="AD65" s="154"/>
      <c r="AE65" s="39">
        <f>+RESIDENTIAL!$F$63</f>
        <v>7.6999999999999999E-2</v>
      </c>
      <c r="AF65" s="376">
        <f>IF(AND($T$1=1, $F18&gt;=600), 600, IF(AND($T$1=1, AND($F18&lt;600, $F18&gt;=0)), $F18, IF(AND($T$1=2, $F18&gt;=1000), 1000, IF(AND($T$1=2, AND($F18&lt;1000, $F18&gt;=0)), $F18))))</f>
        <v>600</v>
      </c>
      <c r="AG65" s="193">
        <f t="shared" si="105"/>
        <v>46.2</v>
      </c>
      <c r="AH65" s="21"/>
      <c r="AI65" s="163">
        <f t="shared" si="113"/>
        <v>0</v>
      </c>
      <c r="AJ65" s="164">
        <f t="shared" si="114"/>
        <v>0</v>
      </c>
      <c r="AK65" s="154"/>
      <c r="AL65" s="39">
        <f>+RESIDENTIAL!$F$63</f>
        <v>7.6999999999999999E-2</v>
      </c>
      <c r="AM65" s="376">
        <f>IF(AND($T$1=1, $F18&gt;=600), 600, IF(AND($T$1=1, AND($F18&lt;600, $F18&gt;=0)), $F18, IF(AND($T$1=2, $F18&gt;=1000), 1000, IF(AND($T$1=2, AND($F18&lt;1000, $F18&gt;=0)), $F18))))</f>
        <v>600</v>
      </c>
      <c r="AN65" s="193">
        <f t="shared" si="106"/>
        <v>46.2</v>
      </c>
      <c r="AO65" s="21"/>
      <c r="AP65" s="163">
        <f t="shared" si="115"/>
        <v>0</v>
      </c>
      <c r="AQ65" s="164">
        <f t="shared" si="116"/>
        <v>0</v>
      </c>
      <c r="AR65" s="153"/>
      <c r="AS65" s="39">
        <f>+RESIDENTIAL!$F$63</f>
        <v>7.6999999999999999E-2</v>
      </c>
      <c r="AT65" s="376">
        <f>IF(AND($T$1=1, $F18&gt;=600), 600, IF(AND($T$1=1, AND($F18&lt;600, $F18&gt;=0)), $F18, IF(AND($T$1=2, $F18&gt;=1000), 1000, IF(AND($T$1=2, AND($F18&lt;1000, $F18&gt;=0)), $F18))))</f>
        <v>600</v>
      </c>
      <c r="AU65" s="193">
        <f t="shared" si="107"/>
        <v>46.2</v>
      </c>
      <c r="AV65" s="21"/>
      <c r="AW65" s="163">
        <f t="shared" si="117"/>
        <v>0</v>
      </c>
      <c r="AX65" s="164">
        <f t="shared" si="118"/>
        <v>0</v>
      </c>
    </row>
    <row r="66" spans="1:50" x14ac:dyDescent="0.25">
      <c r="A66" s="6"/>
      <c r="B66" s="146" t="s">
        <v>4</v>
      </c>
      <c r="C66" s="21"/>
      <c r="D66" s="44" t="s">
        <v>7</v>
      </c>
      <c r="E66" s="40"/>
      <c r="F66" s="39">
        <f>+RESIDENTIAL!$F$64</f>
        <v>8.8999999999999996E-2</v>
      </c>
      <c r="G66" s="376">
        <f>IF(AND($T$1=1, $F18&gt;=600), $F18-600, IF(AND($T$1=1, AND($F18&lt;600, $F18&gt;=0)), 0, IF(AND($T$1=2, $F18&gt;=1000), $F18-1000, IF(AND($T$1=2, AND($F18&lt;1000, $F18&gt;=0)), 0))))</f>
        <v>1400</v>
      </c>
      <c r="H66" s="193">
        <f t="shared" si="101"/>
        <v>124.6</v>
      </c>
      <c r="I66" s="21"/>
      <c r="J66" s="39">
        <f>+RESIDENTIAL!$F$64</f>
        <v>8.8999999999999996E-2</v>
      </c>
      <c r="K66" s="376">
        <f>IF(AND($T$1=1, $F18&gt;=600), $F18-600, IF(AND($T$1=1, AND($F18&lt;600, $F18&gt;=0)), 0, IF(AND($T$1=2, $F18&gt;=1000), $F18-1000, IF(AND($T$1=2, AND($F18&lt;1000, $F18&gt;=0)), 0))))</f>
        <v>1400</v>
      </c>
      <c r="L66" s="193">
        <f t="shared" si="102"/>
        <v>124.6</v>
      </c>
      <c r="M66" s="21"/>
      <c r="N66" s="198">
        <f t="shared" si="2"/>
        <v>0</v>
      </c>
      <c r="O66" s="164">
        <f t="shared" si="108"/>
        <v>0</v>
      </c>
      <c r="P66" s="153"/>
      <c r="Q66" s="39">
        <f>+RESIDENTIAL!$F$64</f>
        <v>8.8999999999999996E-2</v>
      </c>
      <c r="R66" s="376">
        <f>IF(AND($T$1=1, $F18&gt;=600), $F18-600, IF(AND($T$1=1, AND($F18&lt;600, $F18&gt;=0)), 0, IF(AND($T$1=2, $F18&gt;=1000), $F18-1000, IF(AND($T$1=2, AND($F18&lt;1000, $F18&gt;=0)), 0))))</f>
        <v>1400</v>
      </c>
      <c r="S66" s="193">
        <f t="shared" si="103"/>
        <v>124.6</v>
      </c>
      <c r="T66" s="21"/>
      <c r="U66" s="163">
        <f t="shared" si="109"/>
        <v>0</v>
      </c>
      <c r="V66" s="164">
        <f t="shared" si="110"/>
        <v>0</v>
      </c>
      <c r="W66" s="154"/>
      <c r="X66" s="39">
        <f>+RESIDENTIAL!$F$64</f>
        <v>8.8999999999999996E-2</v>
      </c>
      <c r="Y66" s="376">
        <f>IF(AND($T$1=1, $F18&gt;=600), $F18-600, IF(AND($T$1=1, AND($F18&lt;600, $F18&gt;=0)), 0, IF(AND($T$1=2, $F18&gt;=1000), $F18-1000, IF(AND($T$1=2, AND($F18&lt;1000, $F18&gt;=0)), 0))))</f>
        <v>1400</v>
      </c>
      <c r="Z66" s="193">
        <f t="shared" si="104"/>
        <v>124.6</v>
      </c>
      <c r="AA66" s="21"/>
      <c r="AB66" s="163">
        <f t="shared" si="119"/>
        <v>0</v>
      </c>
      <c r="AC66" s="164">
        <f t="shared" si="120"/>
        <v>0</v>
      </c>
      <c r="AD66" s="154"/>
      <c r="AE66" s="39">
        <f>+RESIDENTIAL!$F$64</f>
        <v>8.8999999999999996E-2</v>
      </c>
      <c r="AF66" s="376">
        <f>IF(AND($T$1=1, $F18&gt;=600), $F18-600, IF(AND($T$1=1, AND($F18&lt;600, $F18&gt;=0)), 0, IF(AND($T$1=2, $F18&gt;=1000), $F18-1000, IF(AND($T$1=2, AND($F18&lt;1000, $F18&gt;=0)), 0))))</f>
        <v>1400</v>
      </c>
      <c r="AG66" s="193">
        <f t="shared" si="105"/>
        <v>124.6</v>
      </c>
      <c r="AH66" s="21"/>
      <c r="AI66" s="163">
        <f t="shared" si="113"/>
        <v>0</v>
      </c>
      <c r="AJ66" s="164">
        <f t="shared" si="114"/>
        <v>0</v>
      </c>
      <c r="AK66" s="154"/>
      <c r="AL66" s="39">
        <f>+RESIDENTIAL!$F$64</f>
        <v>8.8999999999999996E-2</v>
      </c>
      <c r="AM66" s="376">
        <f>IF(AND($T$1=1, $F18&gt;=600), $F18-600, IF(AND($T$1=1, AND($F18&lt;600, $F18&gt;=0)), 0, IF(AND($T$1=2, $F18&gt;=1000), $F18-1000, IF(AND($T$1=2, AND($F18&lt;1000, $F18&gt;=0)), 0))))</f>
        <v>1400</v>
      </c>
      <c r="AN66" s="193">
        <f t="shared" si="106"/>
        <v>124.6</v>
      </c>
      <c r="AO66" s="21"/>
      <c r="AP66" s="163">
        <f t="shared" si="115"/>
        <v>0</v>
      </c>
      <c r="AQ66" s="164">
        <f t="shared" si="116"/>
        <v>0</v>
      </c>
      <c r="AR66" s="153"/>
      <c r="AS66" s="39">
        <f>+RESIDENTIAL!$F$64</f>
        <v>8.8999999999999996E-2</v>
      </c>
      <c r="AT66" s="376">
        <f>IF(AND($T$1=1, $F18&gt;=600), $F18-600, IF(AND($T$1=1, AND($F18&lt;600, $F18&gt;=0)), 0, IF(AND($T$1=2, $F18&gt;=1000), $F18-1000, IF(AND($T$1=2, AND($F18&lt;1000, $F18&gt;=0)), 0))))</f>
        <v>1400</v>
      </c>
      <c r="AU66" s="193">
        <f t="shared" si="107"/>
        <v>124.6</v>
      </c>
      <c r="AV66" s="21"/>
      <c r="AW66" s="163">
        <f t="shared" si="117"/>
        <v>0</v>
      </c>
      <c r="AX66" s="164">
        <f t="shared" si="118"/>
        <v>0</v>
      </c>
    </row>
    <row r="67" spans="1:50" s="95" customFormat="1" x14ac:dyDescent="0.25">
      <c r="A67" s="6"/>
      <c r="B67" s="147" t="s">
        <v>63</v>
      </c>
      <c r="C67" s="21"/>
      <c r="D67" s="44" t="s">
        <v>7</v>
      </c>
      <c r="E67" s="40"/>
      <c r="F67" s="39">
        <f>+RESIDENTIAL!$F$65</f>
        <v>0.1164</v>
      </c>
      <c r="G67" s="197"/>
      <c r="H67" s="193">
        <f t="shared" si="101"/>
        <v>0</v>
      </c>
      <c r="I67" s="21"/>
      <c r="J67" s="39">
        <f>+RESIDENTIAL!$F$65</f>
        <v>0.1164</v>
      </c>
      <c r="K67" s="197"/>
      <c r="L67" s="193">
        <f t="shared" si="102"/>
        <v>0</v>
      </c>
      <c r="M67" s="21"/>
      <c r="N67" s="198">
        <f t="shared" si="2"/>
        <v>0</v>
      </c>
      <c r="O67" s="164" t="str">
        <f t="shared" si="108"/>
        <v/>
      </c>
      <c r="P67" s="153"/>
      <c r="Q67" s="39">
        <f>+RESIDENTIAL!$F$65</f>
        <v>0.1164</v>
      </c>
      <c r="R67" s="197"/>
      <c r="S67" s="193">
        <f t="shared" si="103"/>
        <v>0</v>
      </c>
      <c r="T67" s="21"/>
      <c r="U67" s="163">
        <f t="shared" si="109"/>
        <v>0</v>
      </c>
      <c r="V67" s="164" t="str">
        <f t="shared" si="110"/>
        <v/>
      </c>
      <c r="W67" s="154"/>
      <c r="X67" s="39">
        <f>+RESIDENTIAL!$F$65</f>
        <v>0.1164</v>
      </c>
      <c r="Y67" s="197"/>
      <c r="Z67" s="193">
        <f t="shared" si="104"/>
        <v>0</v>
      </c>
      <c r="AA67" s="21"/>
      <c r="AB67" s="163">
        <f t="shared" si="119"/>
        <v>0</v>
      </c>
      <c r="AC67" s="164" t="str">
        <f t="shared" si="120"/>
        <v/>
      </c>
      <c r="AD67" s="154"/>
      <c r="AE67" s="39">
        <f>+RESIDENTIAL!$F$65</f>
        <v>0.1164</v>
      </c>
      <c r="AF67" s="197"/>
      <c r="AG67" s="193">
        <f t="shared" si="105"/>
        <v>0</v>
      </c>
      <c r="AH67" s="21"/>
      <c r="AI67" s="163">
        <f t="shared" si="113"/>
        <v>0</v>
      </c>
      <c r="AJ67" s="164" t="str">
        <f t="shared" si="114"/>
        <v/>
      </c>
      <c r="AK67" s="154"/>
      <c r="AL67" s="39">
        <f>+RESIDENTIAL!$F$65</f>
        <v>0.1164</v>
      </c>
      <c r="AM67" s="197"/>
      <c r="AN67" s="193">
        <f t="shared" si="106"/>
        <v>0</v>
      </c>
      <c r="AO67" s="21"/>
      <c r="AP67" s="163">
        <f t="shared" si="115"/>
        <v>0</v>
      </c>
      <c r="AQ67" s="164" t="str">
        <f t="shared" si="116"/>
        <v/>
      </c>
      <c r="AR67" s="153"/>
      <c r="AS67" s="39">
        <f>+RESIDENTIAL!$F$65</f>
        <v>0.1164</v>
      </c>
      <c r="AT67" s="197"/>
      <c r="AU67" s="193">
        <f t="shared" si="107"/>
        <v>0</v>
      </c>
      <c r="AV67" s="21"/>
      <c r="AW67" s="163">
        <f t="shared" si="117"/>
        <v>0</v>
      </c>
      <c r="AX67" s="164" t="str">
        <f t="shared" si="118"/>
        <v/>
      </c>
    </row>
    <row r="68" spans="1:50" s="95" customFormat="1" ht="15.75" thickBot="1" x14ac:dyDescent="0.3">
      <c r="A68" s="6"/>
      <c r="B68" s="101" t="s">
        <v>64</v>
      </c>
      <c r="C68" s="21"/>
      <c r="D68" s="44" t="s">
        <v>7</v>
      </c>
      <c r="E68" s="40"/>
      <c r="F68" s="39">
        <f>+RESIDENTIAL!$F$66</f>
        <v>0.1164</v>
      </c>
      <c r="G68" s="197"/>
      <c r="H68" s="193">
        <f t="shared" si="101"/>
        <v>0</v>
      </c>
      <c r="I68" s="21"/>
      <c r="J68" s="39">
        <f>+RESIDENTIAL!$F$66</f>
        <v>0.1164</v>
      </c>
      <c r="K68" s="197"/>
      <c r="L68" s="193">
        <f t="shared" si="102"/>
        <v>0</v>
      </c>
      <c r="M68" s="21"/>
      <c r="N68" s="198">
        <f t="shared" si="2"/>
        <v>0</v>
      </c>
      <c r="O68" s="164" t="str">
        <f t="shared" si="108"/>
        <v/>
      </c>
      <c r="P68" s="153"/>
      <c r="Q68" s="39">
        <f>+RESIDENTIAL!$F$66</f>
        <v>0.1164</v>
      </c>
      <c r="R68" s="197"/>
      <c r="S68" s="193">
        <f t="shared" si="103"/>
        <v>0</v>
      </c>
      <c r="T68" s="21"/>
      <c r="U68" s="163">
        <f t="shared" si="109"/>
        <v>0</v>
      </c>
      <c r="V68" s="164" t="str">
        <f t="shared" si="110"/>
        <v/>
      </c>
      <c r="W68" s="154"/>
      <c r="X68" s="39">
        <f>+RESIDENTIAL!$F$66</f>
        <v>0.1164</v>
      </c>
      <c r="Y68" s="197"/>
      <c r="Z68" s="193">
        <f t="shared" si="104"/>
        <v>0</v>
      </c>
      <c r="AA68" s="21"/>
      <c r="AB68" s="163">
        <f>Z68-S68</f>
        <v>0</v>
      </c>
      <c r="AC68" s="164" t="str">
        <f>IF(OR(S68=0,Z68=0),"",(AB68/S68))</f>
        <v/>
      </c>
      <c r="AD68" s="154"/>
      <c r="AE68" s="39">
        <f>+RESIDENTIAL!$F$66</f>
        <v>0.1164</v>
      </c>
      <c r="AF68" s="197"/>
      <c r="AG68" s="193">
        <f t="shared" si="105"/>
        <v>0</v>
      </c>
      <c r="AH68" s="21"/>
      <c r="AI68" s="163">
        <f>AG68-Z68</f>
        <v>0</v>
      </c>
      <c r="AJ68" s="164" t="str">
        <f>IF(OR(Z68=0,AG68=0),"",(AI68/Z68))</f>
        <v/>
      </c>
      <c r="AK68" s="154"/>
      <c r="AL68" s="39">
        <f>+RESIDENTIAL!$F$66</f>
        <v>0.1164</v>
      </c>
      <c r="AM68" s="197"/>
      <c r="AN68" s="193">
        <f t="shared" si="106"/>
        <v>0</v>
      </c>
      <c r="AO68" s="21"/>
      <c r="AP68" s="163">
        <f>AN68-AG68</f>
        <v>0</v>
      </c>
      <c r="AQ68" s="164" t="str">
        <f>IF(OR(AG68=0,AN68=0),"",(AP68/AG68))</f>
        <v/>
      </c>
      <c r="AR68" s="153"/>
      <c r="AS68" s="39">
        <f>+RESIDENTIAL!$F$66</f>
        <v>0.1164</v>
      </c>
      <c r="AT68" s="197"/>
      <c r="AU68" s="193">
        <f t="shared" si="107"/>
        <v>0</v>
      </c>
      <c r="AV68" s="21"/>
      <c r="AW68" s="163">
        <f>AU68-AN68</f>
        <v>0</v>
      </c>
      <c r="AX68" s="164" t="str">
        <f>IF(OR(AN68=0,AU68=0),"",(AW68/AN68))</f>
        <v/>
      </c>
    </row>
    <row r="69" spans="1:50" ht="15.75" thickBot="1" x14ac:dyDescent="0.3">
      <c r="A69" s="1"/>
      <c r="B69" s="244"/>
      <c r="C69" s="37"/>
      <c r="D69" s="38"/>
      <c r="E69" s="37"/>
      <c r="F69" s="29"/>
      <c r="G69" s="199"/>
      <c r="H69" s="200"/>
      <c r="I69" s="37"/>
      <c r="J69" s="29"/>
      <c r="K69" s="201"/>
      <c r="L69" s="200"/>
      <c r="M69" s="37"/>
      <c r="N69" s="202"/>
      <c r="O69" s="203"/>
      <c r="P69" s="153"/>
      <c r="Q69" s="29"/>
      <c r="R69" s="201"/>
      <c r="S69" s="200"/>
      <c r="T69" s="37"/>
      <c r="U69" s="202"/>
      <c r="V69" s="203"/>
      <c r="W69" s="154"/>
      <c r="X69" s="29"/>
      <c r="Y69" s="201"/>
      <c r="Z69" s="200"/>
      <c r="AA69" s="37"/>
      <c r="AB69" s="202"/>
      <c r="AC69" s="203"/>
      <c r="AD69" s="154"/>
      <c r="AE69" s="29"/>
      <c r="AF69" s="201"/>
      <c r="AG69" s="200"/>
      <c r="AH69" s="37"/>
      <c r="AI69" s="202"/>
      <c r="AJ69" s="203"/>
      <c r="AK69" s="154"/>
      <c r="AL69" s="29"/>
      <c r="AM69" s="201"/>
      <c r="AN69" s="200"/>
      <c r="AO69" s="37"/>
      <c r="AP69" s="202"/>
      <c r="AQ69" s="203"/>
      <c r="AR69" s="153"/>
      <c r="AS69" s="29"/>
      <c r="AT69" s="201"/>
      <c r="AU69" s="200"/>
      <c r="AV69" s="37"/>
      <c r="AW69" s="202"/>
      <c r="AX69" s="203"/>
    </row>
    <row r="70" spans="1:50" x14ac:dyDescent="0.25">
      <c r="A70" s="1"/>
      <c r="B70" s="36" t="s">
        <v>3</v>
      </c>
      <c r="C70" s="32"/>
      <c r="D70" s="32"/>
      <c r="E70" s="32"/>
      <c r="F70" s="35"/>
      <c r="G70" s="204"/>
      <c r="H70" s="205">
        <f>SUM(H58:H64,H57)</f>
        <v>299.19976000000008</v>
      </c>
      <c r="I70" s="206"/>
      <c r="J70" s="207"/>
      <c r="K70" s="207"/>
      <c r="L70" s="208">
        <f>SUM(L58:L64,L57)</f>
        <v>316.22075200000006</v>
      </c>
      <c r="M70" s="209"/>
      <c r="N70" s="210">
        <f>L70-H70</f>
        <v>17.020991999999978</v>
      </c>
      <c r="O70" s="211">
        <f t="shared" si="108"/>
        <v>5.6888387878385911E-2</v>
      </c>
      <c r="P70" s="153"/>
      <c r="Q70" s="207"/>
      <c r="R70" s="207"/>
      <c r="S70" s="208">
        <f>SUM(S58:S64,S57)</f>
        <v>309.93941000000007</v>
      </c>
      <c r="T70" s="209"/>
      <c r="U70" s="212">
        <f>S70-L70</f>
        <v>-6.2813419999999951</v>
      </c>
      <c r="V70" s="211">
        <f>IF(OR(L70=0,S70=0),"",(U70/L70))</f>
        <v>-1.9863788066635153E-2</v>
      </c>
      <c r="W70" s="154"/>
      <c r="X70" s="207"/>
      <c r="Y70" s="207"/>
      <c r="Z70" s="208">
        <f>SUM(Z58:Z64,Z57)</f>
        <v>313.38941</v>
      </c>
      <c r="AA70" s="209"/>
      <c r="AB70" s="212">
        <f>Z70-S70</f>
        <v>3.4499999999999318</v>
      </c>
      <c r="AC70" s="211">
        <f t="shared" ref="AC70" si="121">IF(OR(S70=0,Z70=0),"",(AB70/S70))</f>
        <v>1.1131207870596163E-2</v>
      </c>
      <c r="AD70" s="154"/>
      <c r="AE70" s="207"/>
      <c r="AF70" s="207"/>
      <c r="AG70" s="208">
        <f>SUM(AG58:AG64,AG57)</f>
        <v>316.06941000000006</v>
      </c>
      <c r="AH70" s="209"/>
      <c r="AI70" s="212">
        <f>AG70-Z70</f>
        <v>2.6800000000000637</v>
      </c>
      <c r="AJ70" s="211">
        <f t="shared" ref="AJ70:AJ73" si="122">IF(OR(Z70=0,AG70=0),"",(AI70/Z70))</f>
        <v>8.5516610149655777E-3</v>
      </c>
      <c r="AK70" s="154"/>
      <c r="AL70" s="207"/>
      <c r="AM70" s="207"/>
      <c r="AN70" s="208">
        <f>SUM(AN58:AN64,AN57)</f>
        <v>320.24941000000001</v>
      </c>
      <c r="AO70" s="209"/>
      <c r="AP70" s="212">
        <f>AN70-AG70</f>
        <v>4.17999999999995</v>
      </c>
      <c r="AQ70" s="211">
        <f t="shared" ref="AQ70:AQ73" si="123">IF(OR(AG70=0,AN70=0),"",(AP70/AG70))</f>
        <v>1.3224943217377313E-2</v>
      </c>
      <c r="AR70" s="153"/>
      <c r="AS70" s="207"/>
      <c r="AT70" s="207"/>
      <c r="AU70" s="208">
        <f>SUM(AU58:AU64,AU57)</f>
        <v>324.83941000000004</v>
      </c>
      <c r="AV70" s="209"/>
      <c r="AW70" s="212">
        <f>AU70-AN70</f>
        <v>4.5900000000000318</v>
      </c>
      <c r="AX70" s="211">
        <f t="shared" ref="AX70:AX73" si="124">IF(OR(AN70=0,AU70=0),"",(AW70/AN70))</f>
        <v>1.4332579098272286E-2</v>
      </c>
    </row>
    <row r="71" spans="1:50" s="95" customFormat="1" x14ac:dyDescent="0.25">
      <c r="A71" s="1"/>
      <c r="B71" s="36" t="s">
        <v>65</v>
      </c>
      <c r="C71" s="32"/>
      <c r="D71" s="32"/>
      <c r="E71" s="32"/>
      <c r="F71" s="213">
        <v>-0.08</v>
      </c>
      <c r="G71" s="204"/>
      <c r="H71" s="214">
        <f>+H70*F71</f>
        <v>-23.935980800000006</v>
      </c>
      <c r="I71" s="206"/>
      <c r="J71" s="213">
        <v>-0.08</v>
      </c>
      <c r="K71" s="204"/>
      <c r="L71" s="215">
        <f>+L70*J71</f>
        <v>-25.297660160000007</v>
      </c>
      <c r="M71" s="209"/>
      <c r="N71" s="215">
        <f>L71-H71</f>
        <v>-1.3616793600000001</v>
      </c>
      <c r="O71" s="216">
        <f t="shared" ref="O71" si="125">IF(OR(H71=0,L71=0),"",(N71/H71))</f>
        <v>5.6888387878385988E-2</v>
      </c>
      <c r="P71" s="153"/>
      <c r="Q71" s="213">
        <v>-0.08</v>
      </c>
      <c r="R71" s="204"/>
      <c r="S71" s="215">
        <f>+S70*Q71</f>
        <v>-24.795152800000007</v>
      </c>
      <c r="T71" s="209"/>
      <c r="U71" s="163">
        <f t="shared" ref="U71:U73" si="126">S71-L71</f>
        <v>0.50250735999999918</v>
      </c>
      <c r="V71" s="216">
        <f t="shared" ref="V71:V73" si="127">IF(OR(L71=0,S71=0),"",(U71/L71))</f>
        <v>-1.9863788066635135E-2</v>
      </c>
      <c r="W71" s="154"/>
      <c r="X71" s="213">
        <v>-0.08</v>
      </c>
      <c r="Y71" s="204"/>
      <c r="Z71" s="215">
        <f>+Z70*X71</f>
        <v>-25.0711528</v>
      </c>
      <c r="AA71" s="209"/>
      <c r="AB71" s="377">
        <f t="shared" ref="AB71:AB73" si="128">Z71-S71</f>
        <v>-0.2759999999999927</v>
      </c>
      <c r="AC71" s="378">
        <f t="shared" ref="AC71:AC73" si="129">IF(OR(S71=0,Z71=0),"",(AB71/S71))</f>
        <v>1.1131207870596087E-2</v>
      </c>
      <c r="AD71" s="154"/>
      <c r="AE71" s="213">
        <v>-0.08</v>
      </c>
      <c r="AF71" s="204"/>
      <c r="AG71" s="215">
        <f>+AG70*AE71</f>
        <v>-25.285552800000005</v>
      </c>
      <c r="AH71" s="209"/>
      <c r="AI71" s="377">
        <f t="shared" ref="AI71:AI73" si="130">AG71-Z71</f>
        <v>-0.21440000000000481</v>
      </c>
      <c r="AJ71" s="378">
        <f t="shared" si="122"/>
        <v>8.5516610149655673E-3</v>
      </c>
      <c r="AK71" s="154"/>
      <c r="AL71" s="213">
        <v>-0.08</v>
      </c>
      <c r="AM71" s="204"/>
      <c r="AN71" s="215">
        <f>+AN70*AL71</f>
        <v>-25.6199528</v>
      </c>
      <c r="AO71" s="209"/>
      <c r="AP71" s="377">
        <f t="shared" ref="AP71:AP73" si="131">AN71-AG71</f>
        <v>-0.33439999999999515</v>
      </c>
      <c r="AQ71" s="378">
        <f t="shared" si="123"/>
        <v>1.3224943217377279E-2</v>
      </c>
      <c r="AR71" s="153"/>
      <c r="AS71" s="213">
        <v>-0.08</v>
      </c>
      <c r="AT71" s="204"/>
      <c r="AU71" s="215">
        <f>+AU70*AS71</f>
        <v>-25.987152800000004</v>
      </c>
      <c r="AV71" s="209"/>
      <c r="AW71" s="377">
        <f t="shared" ref="AW71:AW73" si="132">AU71-AN71</f>
        <v>-0.36720000000000397</v>
      </c>
      <c r="AX71" s="378">
        <f t="shared" si="124"/>
        <v>1.4332579098272341E-2</v>
      </c>
    </row>
    <row r="72" spans="1:50" x14ac:dyDescent="0.25">
      <c r="A72" s="1"/>
      <c r="B72" s="245" t="s">
        <v>1</v>
      </c>
      <c r="C72" s="32"/>
      <c r="D72" s="32"/>
      <c r="E72" s="32"/>
      <c r="F72" s="33">
        <v>0.13</v>
      </c>
      <c r="G72" s="217"/>
      <c r="H72" s="214">
        <f>H70*F72</f>
        <v>38.895968800000013</v>
      </c>
      <c r="I72" s="218"/>
      <c r="J72" s="213">
        <v>0.13</v>
      </c>
      <c r="K72" s="218"/>
      <c r="L72" s="215">
        <f>L70*J72</f>
        <v>41.108697760000013</v>
      </c>
      <c r="M72" s="219"/>
      <c r="N72" s="215">
        <f>L72-H72</f>
        <v>2.2127289599999997</v>
      </c>
      <c r="O72" s="216">
        <f t="shared" si="108"/>
        <v>5.6888387878385974E-2</v>
      </c>
      <c r="P72" s="153"/>
      <c r="Q72" s="213">
        <v>0.13</v>
      </c>
      <c r="R72" s="218"/>
      <c r="S72" s="215">
        <f>S70*Q72</f>
        <v>40.292123300000007</v>
      </c>
      <c r="T72" s="219"/>
      <c r="U72" s="163">
        <f t="shared" si="126"/>
        <v>-0.81657446000000533</v>
      </c>
      <c r="V72" s="216">
        <f t="shared" si="127"/>
        <v>-1.9863788066635295E-2</v>
      </c>
      <c r="W72" s="154"/>
      <c r="X72" s="213">
        <v>0.13</v>
      </c>
      <c r="Y72" s="218"/>
      <c r="Z72" s="215">
        <f>Z70*X72</f>
        <v>40.740623300000003</v>
      </c>
      <c r="AA72" s="219"/>
      <c r="AB72" s="377">
        <f t="shared" si="128"/>
        <v>0.44849999999999568</v>
      </c>
      <c r="AC72" s="378">
        <f t="shared" si="129"/>
        <v>1.1131207870596276E-2</v>
      </c>
      <c r="AD72" s="154"/>
      <c r="AE72" s="213">
        <v>0.13</v>
      </c>
      <c r="AF72" s="218"/>
      <c r="AG72" s="215">
        <f>AG70*AE72</f>
        <v>41.089023300000008</v>
      </c>
      <c r="AH72" s="219"/>
      <c r="AI72" s="377">
        <f t="shared" si="130"/>
        <v>0.34840000000000515</v>
      </c>
      <c r="AJ72" s="378">
        <f t="shared" si="122"/>
        <v>8.5516610149655014E-3</v>
      </c>
      <c r="AK72" s="154"/>
      <c r="AL72" s="213">
        <v>0.13</v>
      </c>
      <c r="AM72" s="218"/>
      <c r="AN72" s="215">
        <f>AN70*AL72</f>
        <v>41.632423300000006</v>
      </c>
      <c r="AO72" s="219"/>
      <c r="AP72" s="377">
        <f t="shared" si="131"/>
        <v>0.54339999999999833</v>
      </c>
      <c r="AQ72" s="378">
        <f t="shared" si="123"/>
        <v>1.3224943217377431E-2</v>
      </c>
      <c r="AR72" s="153"/>
      <c r="AS72" s="213">
        <v>0.13</v>
      </c>
      <c r="AT72" s="218"/>
      <c r="AU72" s="215">
        <f>AU70*AS72</f>
        <v>42.229123300000005</v>
      </c>
      <c r="AV72" s="219"/>
      <c r="AW72" s="377">
        <f t="shared" si="132"/>
        <v>0.59669999999999845</v>
      </c>
      <c r="AX72" s="378">
        <f t="shared" si="124"/>
        <v>1.4332579098272147E-2</v>
      </c>
    </row>
    <row r="73" spans="1:50" ht="15.75" thickBot="1" x14ac:dyDescent="0.3">
      <c r="A73" s="1"/>
      <c r="B73" s="425" t="s">
        <v>66</v>
      </c>
      <c r="C73" s="425"/>
      <c r="D73" s="425"/>
      <c r="E73" s="31"/>
      <c r="F73" s="30"/>
      <c r="G73" s="220"/>
      <c r="H73" s="221">
        <f>SUM(H70:H72)</f>
        <v>314.15974800000009</v>
      </c>
      <c r="I73" s="222"/>
      <c r="J73" s="222"/>
      <c r="K73" s="222"/>
      <c r="L73" s="379">
        <f>SUM(L70:L72)</f>
        <v>332.03178960000002</v>
      </c>
      <c r="M73" s="224"/>
      <c r="N73" s="223">
        <f>L73-H73</f>
        <v>17.872041599999932</v>
      </c>
      <c r="O73" s="233">
        <f t="shared" si="108"/>
        <v>5.6888387878385765E-2</v>
      </c>
      <c r="P73" s="153"/>
      <c r="Q73" s="222"/>
      <c r="R73" s="222"/>
      <c r="S73" s="223">
        <f>SUM(S70:S72)</f>
        <v>325.4363805000001</v>
      </c>
      <c r="T73" s="224"/>
      <c r="U73" s="227">
        <f t="shared" si="126"/>
        <v>-6.5954090999999266</v>
      </c>
      <c r="V73" s="228">
        <f t="shared" si="127"/>
        <v>-1.9863788066634948E-2</v>
      </c>
      <c r="W73" s="154"/>
      <c r="X73" s="222"/>
      <c r="Y73" s="222"/>
      <c r="Z73" s="223">
        <f>SUM(Z70:Z72)</f>
        <v>329.05888049999999</v>
      </c>
      <c r="AA73" s="224"/>
      <c r="AB73" s="380">
        <f t="shared" si="128"/>
        <v>3.6224999999998886</v>
      </c>
      <c r="AC73" s="226">
        <f t="shared" si="129"/>
        <v>1.113120787059604E-2</v>
      </c>
      <c r="AD73" s="154"/>
      <c r="AE73" s="222"/>
      <c r="AF73" s="222"/>
      <c r="AG73" s="223">
        <f>SUM(AG70:AG72)</f>
        <v>331.87288050000006</v>
      </c>
      <c r="AH73" s="224"/>
      <c r="AI73" s="380">
        <f t="shared" si="130"/>
        <v>2.8140000000000782</v>
      </c>
      <c r="AJ73" s="226">
        <f t="shared" si="122"/>
        <v>8.5516610149656124E-3</v>
      </c>
      <c r="AK73" s="154"/>
      <c r="AL73" s="222"/>
      <c r="AM73" s="222"/>
      <c r="AN73" s="223">
        <f>SUM(AN70:AN72)</f>
        <v>336.26188050000002</v>
      </c>
      <c r="AO73" s="224"/>
      <c r="AP73" s="380">
        <f t="shared" si="131"/>
        <v>4.3889999999999532</v>
      </c>
      <c r="AQ73" s="226">
        <f t="shared" si="123"/>
        <v>1.3224943217377331E-2</v>
      </c>
      <c r="AR73" s="153"/>
      <c r="AS73" s="222"/>
      <c r="AT73" s="222"/>
      <c r="AU73" s="223">
        <f>SUM(AU70:AU72)</f>
        <v>341.08138050000008</v>
      </c>
      <c r="AV73" s="224"/>
      <c r="AW73" s="380">
        <f t="shared" si="132"/>
        <v>4.8195000000000618</v>
      </c>
      <c r="AX73" s="226">
        <f t="shared" si="124"/>
        <v>1.4332579098272371E-2</v>
      </c>
    </row>
    <row r="74" spans="1:50" ht="15.75" thickBot="1" x14ac:dyDescent="0.3">
      <c r="A74" s="6"/>
      <c r="B74" s="381"/>
      <c r="C74" s="16"/>
      <c r="D74" s="17"/>
      <c r="E74" s="16"/>
      <c r="F74" s="29"/>
      <c r="G74" s="229"/>
      <c r="H74" s="200"/>
      <c r="I74" s="16"/>
      <c r="J74" s="29"/>
      <c r="K74" s="230"/>
      <c r="L74" s="200"/>
      <c r="M74" s="16"/>
      <c r="N74" s="232"/>
      <c r="O74" s="203"/>
      <c r="P74" s="153"/>
      <c r="Q74" s="29"/>
      <c r="R74" s="230"/>
      <c r="S74" s="231"/>
      <c r="T74" s="16"/>
      <c r="U74" s="232"/>
      <c r="V74" s="203"/>
      <c r="W74" s="154"/>
      <c r="X74" s="29"/>
      <c r="Y74" s="230"/>
      <c r="Z74" s="231"/>
      <c r="AA74" s="16"/>
      <c r="AB74" s="232"/>
      <c r="AC74" s="382"/>
      <c r="AD74" s="154"/>
      <c r="AE74" s="29"/>
      <c r="AF74" s="230"/>
      <c r="AG74" s="231"/>
      <c r="AH74" s="16"/>
      <c r="AI74" s="232"/>
      <c r="AJ74" s="382"/>
      <c r="AK74" s="154"/>
      <c r="AL74" s="29"/>
      <c r="AM74" s="230"/>
      <c r="AN74" s="231"/>
      <c r="AO74" s="16"/>
      <c r="AP74" s="232"/>
      <c r="AQ74" s="382"/>
      <c r="AR74" s="153"/>
      <c r="AS74" s="29"/>
      <c r="AT74" s="230"/>
      <c r="AU74" s="231"/>
      <c r="AV74" s="16"/>
      <c r="AW74" s="232"/>
      <c r="AX74" s="382"/>
    </row>
    <row r="75" spans="1:50" x14ac:dyDescent="0.25">
      <c r="A75" s="6"/>
      <c r="B75" s="25" t="s">
        <v>2</v>
      </c>
      <c r="C75" s="21"/>
      <c r="D75" s="21"/>
      <c r="E75" s="21"/>
      <c r="F75" s="24"/>
      <c r="G75" s="383"/>
      <c r="H75" s="384">
        <f>SUM(H65:H66,H57,H58:H61)</f>
        <v>306.01976000000013</v>
      </c>
      <c r="I75" s="385"/>
      <c r="J75" s="386"/>
      <c r="K75" s="386"/>
      <c r="L75" s="387">
        <f>SUM(L65:L66,L57,L58:L61)</f>
        <v>323.04075200000011</v>
      </c>
      <c r="M75" s="388"/>
      <c r="N75" s="389">
        <f>L75-H75</f>
        <v>17.020991999999978</v>
      </c>
      <c r="O75" s="390">
        <f t="shared" si="108"/>
        <v>5.5620565155661751E-2</v>
      </c>
      <c r="P75" s="153"/>
      <c r="Q75" s="386"/>
      <c r="R75" s="386"/>
      <c r="S75" s="387">
        <f>SUM(S65:S66,S57,S58:S61)</f>
        <v>316.75941000000006</v>
      </c>
      <c r="T75" s="388"/>
      <c r="U75" s="212">
        <f>S75-L75</f>
        <v>-6.2813420000000519</v>
      </c>
      <c r="V75" s="211">
        <f>IF(OR(L75=0,S75=0),"",(U75/L75))</f>
        <v>-1.9444426008518114E-2</v>
      </c>
      <c r="W75" s="154"/>
      <c r="X75" s="386"/>
      <c r="Y75" s="386"/>
      <c r="Z75" s="387">
        <f>SUM(Z65:Z66,Z57,Z58:Z61)</f>
        <v>320.20940999999999</v>
      </c>
      <c r="AA75" s="388"/>
      <c r="AB75" s="212">
        <f>Z75-S75</f>
        <v>3.4499999999999318</v>
      </c>
      <c r="AC75" s="211">
        <f t="shared" ref="AC75:AC78" si="133">IF(OR(S75=0,Z75=0),"",(AB75/S75))</f>
        <v>1.0891546994609981E-2</v>
      </c>
      <c r="AD75" s="154"/>
      <c r="AE75" s="386"/>
      <c r="AF75" s="386"/>
      <c r="AG75" s="387">
        <f>SUM(AG65:AG66,AG57,AG58:AG61)</f>
        <v>322.88941000000005</v>
      </c>
      <c r="AH75" s="388"/>
      <c r="AI75" s="212">
        <f>AG75-Z75</f>
        <v>2.6800000000000637</v>
      </c>
      <c r="AJ75" s="211">
        <f t="shared" ref="AJ75:AJ78" si="134">IF(OR(Z75=0,AG75=0),"",(AI75/Z75))</f>
        <v>8.3695229318840551E-3</v>
      </c>
      <c r="AK75" s="153"/>
      <c r="AL75" s="386"/>
      <c r="AM75" s="386"/>
      <c r="AN75" s="387">
        <f>SUM(AN65:AN66,AN57,AN58:AN61)</f>
        <v>327.06941</v>
      </c>
      <c r="AO75" s="388"/>
      <c r="AP75" s="212">
        <f>AN75-AG75</f>
        <v>4.17999999999995</v>
      </c>
      <c r="AQ75" s="211">
        <f t="shared" ref="AQ75:AQ78" si="135">IF(OR(AG75=0,AN75=0),"",(AP75/AG75))</f>
        <v>1.2945608838642151E-2</v>
      </c>
      <c r="AR75" s="153"/>
      <c r="AS75" s="386"/>
      <c r="AT75" s="386"/>
      <c r="AU75" s="387">
        <f>SUM(AU65:AU66,AU57,AU58:AU61)</f>
        <v>331.65941000000004</v>
      </c>
      <c r="AV75" s="388"/>
      <c r="AW75" s="212">
        <f>AU75-AN75</f>
        <v>4.5900000000000318</v>
      </c>
      <c r="AX75" s="211">
        <f t="shared" ref="AX75:AX78" si="136">IF(OR(AN75=0,AU75=0),"",(AW75/AN75))</f>
        <v>1.4033718408578876E-2</v>
      </c>
    </row>
    <row r="76" spans="1:50" s="95" customFormat="1" x14ac:dyDescent="0.25">
      <c r="A76" s="6"/>
      <c r="B76" s="36" t="s">
        <v>65</v>
      </c>
      <c r="C76" s="32"/>
      <c r="D76" s="32"/>
      <c r="E76" s="32"/>
      <c r="F76" s="213">
        <v>-0.08</v>
      </c>
      <c r="G76" s="204"/>
      <c r="H76" s="214">
        <f>+H75*F76</f>
        <v>-24.48158080000001</v>
      </c>
      <c r="I76" s="206"/>
      <c r="J76" s="213">
        <v>-0.08</v>
      </c>
      <c r="K76" s="204"/>
      <c r="L76" s="215">
        <f>+L75*J76</f>
        <v>-25.84326016000001</v>
      </c>
      <c r="M76" s="209"/>
      <c r="N76" s="391">
        <f>L76-H76</f>
        <v>-1.3616793600000001</v>
      </c>
      <c r="O76" s="216">
        <f t="shared" ref="O76" si="137">IF(OR(H76=0,L76=0),"",(N76/H76))</f>
        <v>5.5620565155661827E-2</v>
      </c>
      <c r="P76" s="153"/>
      <c r="Q76" s="213">
        <v>-0.08</v>
      </c>
      <c r="R76" s="204"/>
      <c r="S76" s="215">
        <f>+S75*Q76</f>
        <v>-25.340752800000004</v>
      </c>
      <c r="T76" s="209"/>
      <c r="U76" s="163">
        <f t="shared" ref="U76:U78" si="138">S76-L76</f>
        <v>0.50250736000000629</v>
      </c>
      <c r="V76" s="216">
        <f t="shared" ref="V76:V78" si="139">IF(OR(L76=0,S76=0),"",(U76/L76))</f>
        <v>-1.9444426008518194E-2</v>
      </c>
      <c r="W76" s="154"/>
      <c r="X76" s="213">
        <v>-0.08</v>
      </c>
      <c r="Y76" s="204"/>
      <c r="Z76" s="215">
        <f>+Z75*X76</f>
        <v>-25.6167528</v>
      </c>
      <c r="AA76" s="209"/>
      <c r="AB76" s="377">
        <f t="shared" ref="AB76:AB78" si="140">Z76-S76</f>
        <v>-0.27599999999999625</v>
      </c>
      <c r="AC76" s="378">
        <f t="shared" si="133"/>
        <v>1.0891546994610049E-2</v>
      </c>
      <c r="AD76" s="154"/>
      <c r="AE76" s="213">
        <v>-0.08</v>
      </c>
      <c r="AF76" s="204"/>
      <c r="AG76" s="215">
        <f>+AG75*AE76</f>
        <v>-25.831152800000005</v>
      </c>
      <c r="AH76" s="209"/>
      <c r="AI76" s="377">
        <f t="shared" ref="AI76:AI78" si="141">AG76-Z76</f>
        <v>-0.21440000000000481</v>
      </c>
      <c r="AJ76" s="378">
        <f t="shared" si="134"/>
        <v>8.3695229318840447E-3</v>
      </c>
      <c r="AK76" s="153"/>
      <c r="AL76" s="213">
        <v>-0.08</v>
      </c>
      <c r="AM76" s="204"/>
      <c r="AN76" s="215">
        <f>+AN75*AL76</f>
        <v>-26.1655528</v>
      </c>
      <c r="AO76" s="209"/>
      <c r="AP76" s="377">
        <f t="shared" ref="AP76:AP78" si="142">AN76-AG76</f>
        <v>-0.33439999999999515</v>
      </c>
      <c r="AQ76" s="378">
        <f t="shared" si="135"/>
        <v>1.2945608838642117E-2</v>
      </c>
      <c r="AR76" s="153"/>
      <c r="AS76" s="213">
        <v>-0.08</v>
      </c>
      <c r="AT76" s="204"/>
      <c r="AU76" s="215">
        <f>+AU75*AS76</f>
        <v>-26.532752800000004</v>
      </c>
      <c r="AV76" s="209"/>
      <c r="AW76" s="377">
        <f t="shared" ref="AW76:AW78" si="143">AU76-AN76</f>
        <v>-0.36720000000000397</v>
      </c>
      <c r="AX76" s="378">
        <f t="shared" si="136"/>
        <v>1.403371840857893E-2</v>
      </c>
    </row>
    <row r="77" spans="1:50" x14ac:dyDescent="0.25">
      <c r="A77" s="6"/>
      <c r="B77" s="392" t="s">
        <v>1</v>
      </c>
      <c r="C77" s="21"/>
      <c r="D77" s="21"/>
      <c r="E77" s="21"/>
      <c r="F77" s="23">
        <v>0.13</v>
      </c>
      <c r="G77" s="383"/>
      <c r="H77" s="393">
        <f>H75*F77</f>
        <v>39.782568800000021</v>
      </c>
      <c r="I77" s="394"/>
      <c r="J77" s="22">
        <v>0.13</v>
      </c>
      <c r="K77" s="395"/>
      <c r="L77" s="391">
        <f>L75*J77</f>
        <v>41.995297760000014</v>
      </c>
      <c r="M77" s="396"/>
      <c r="N77" s="391">
        <f>L77-H77</f>
        <v>2.2127289599999926</v>
      </c>
      <c r="O77" s="216">
        <f t="shared" si="108"/>
        <v>5.5620565155661626E-2</v>
      </c>
      <c r="P77" s="153"/>
      <c r="Q77" s="22">
        <v>0.13</v>
      </c>
      <c r="R77" s="395"/>
      <c r="S77" s="391">
        <f>S75*Q77</f>
        <v>41.178723300000009</v>
      </c>
      <c r="T77" s="396"/>
      <c r="U77" s="163">
        <f t="shared" si="138"/>
        <v>-0.81657446000000533</v>
      </c>
      <c r="V77" s="216">
        <f t="shared" si="139"/>
        <v>-1.9444426008518079E-2</v>
      </c>
      <c r="W77" s="154"/>
      <c r="X77" s="22">
        <v>0.13</v>
      </c>
      <c r="Y77" s="395"/>
      <c r="Z77" s="391">
        <f>Z75*X77</f>
        <v>41.627223299999997</v>
      </c>
      <c r="AA77" s="396"/>
      <c r="AB77" s="377">
        <f t="shared" si="140"/>
        <v>0.44849999999998857</v>
      </c>
      <c r="AC77" s="378">
        <f t="shared" si="133"/>
        <v>1.0891546994609921E-2</v>
      </c>
      <c r="AD77" s="154"/>
      <c r="AE77" s="22">
        <v>0.13</v>
      </c>
      <c r="AF77" s="395"/>
      <c r="AG77" s="391">
        <f>AG75*AE77</f>
        <v>41.975623300000009</v>
      </c>
      <c r="AH77" s="396"/>
      <c r="AI77" s="377">
        <f t="shared" si="141"/>
        <v>0.34840000000001226</v>
      </c>
      <c r="AJ77" s="378">
        <f t="shared" si="134"/>
        <v>8.3695229318841522E-3</v>
      </c>
      <c r="AK77" s="153"/>
      <c r="AL77" s="22">
        <v>0.13</v>
      </c>
      <c r="AM77" s="395"/>
      <c r="AN77" s="391">
        <f>AN75*AL77</f>
        <v>42.519023300000001</v>
      </c>
      <c r="AO77" s="396"/>
      <c r="AP77" s="377">
        <f t="shared" si="142"/>
        <v>0.54339999999999122</v>
      </c>
      <c r="AQ77" s="378">
        <f t="shared" si="135"/>
        <v>1.2945608838642096E-2</v>
      </c>
      <c r="AR77" s="153"/>
      <c r="AS77" s="22">
        <v>0.13</v>
      </c>
      <c r="AT77" s="395"/>
      <c r="AU77" s="391">
        <f>AU75*AS77</f>
        <v>43.115723300000006</v>
      </c>
      <c r="AV77" s="396"/>
      <c r="AW77" s="377">
        <f t="shared" si="143"/>
        <v>0.59670000000000556</v>
      </c>
      <c r="AX77" s="378">
        <f t="shared" si="136"/>
        <v>1.4033718408578909E-2</v>
      </c>
    </row>
    <row r="78" spans="1:50" ht="15.75" thickBot="1" x14ac:dyDescent="0.3">
      <c r="A78" s="6"/>
      <c r="B78" s="439" t="s">
        <v>67</v>
      </c>
      <c r="C78" s="439"/>
      <c r="D78" s="439"/>
      <c r="E78" s="20"/>
      <c r="F78" s="19"/>
      <c r="G78" s="397"/>
      <c r="H78" s="221">
        <f>SUM(H75:H77)</f>
        <v>321.32074800000015</v>
      </c>
      <c r="I78" s="222"/>
      <c r="J78" s="222"/>
      <c r="K78" s="222"/>
      <c r="L78" s="379">
        <f>SUM(L75:L77)</f>
        <v>339.19278960000014</v>
      </c>
      <c r="M78" s="224"/>
      <c r="N78" s="223">
        <f>L78-H78</f>
        <v>17.872041599999989</v>
      </c>
      <c r="O78" s="233">
        <f t="shared" ref="O78" si="144">IF(OR(H78=0,L78=0),"",(N78/H78))</f>
        <v>5.5620565155661779E-2</v>
      </c>
      <c r="P78" s="153"/>
      <c r="Q78" s="222"/>
      <c r="R78" s="222"/>
      <c r="S78" s="379">
        <f>SUM(S75:S77)</f>
        <v>332.59738050000004</v>
      </c>
      <c r="T78" s="224"/>
      <c r="U78" s="227">
        <f t="shared" si="138"/>
        <v>-6.5954091000000972</v>
      </c>
      <c r="V78" s="228">
        <f t="shared" si="139"/>
        <v>-1.9444426008518239E-2</v>
      </c>
      <c r="W78" s="154"/>
      <c r="X78" s="222"/>
      <c r="Y78" s="222"/>
      <c r="Z78" s="379">
        <f>SUM(Z75:Z77)</f>
        <v>336.21988049999993</v>
      </c>
      <c r="AA78" s="224"/>
      <c r="AB78" s="380">
        <f t="shared" si="140"/>
        <v>3.6224999999998886</v>
      </c>
      <c r="AC78" s="226">
        <f t="shared" si="133"/>
        <v>1.0891546994609863E-2</v>
      </c>
      <c r="AD78" s="154"/>
      <c r="AE78" s="222"/>
      <c r="AF78" s="222"/>
      <c r="AG78" s="379">
        <f>SUM(AG75:AG77)</f>
        <v>339.03388050000007</v>
      </c>
      <c r="AH78" s="224"/>
      <c r="AI78" s="380">
        <f t="shared" si="141"/>
        <v>2.8140000000001351</v>
      </c>
      <c r="AJ78" s="226">
        <f t="shared" si="134"/>
        <v>8.3695229318842598E-3</v>
      </c>
      <c r="AK78" s="153"/>
      <c r="AL78" s="222"/>
      <c r="AM78" s="222"/>
      <c r="AN78" s="379">
        <f>SUM(AN75:AN77)</f>
        <v>343.42288050000002</v>
      </c>
      <c r="AO78" s="224"/>
      <c r="AP78" s="380">
        <f t="shared" si="142"/>
        <v>4.3889999999999532</v>
      </c>
      <c r="AQ78" s="226">
        <f t="shared" si="135"/>
        <v>1.2945608838642167E-2</v>
      </c>
      <c r="AR78" s="153"/>
      <c r="AS78" s="222"/>
      <c r="AT78" s="222"/>
      <c r="AU78" s="379">
        <f>SUM(AU75:AU77)</f>
        <v>348.24238050000002</v>
      </c>
      <c r="AV78" s="224"/>
      <c r="AW78" s="380">
        <f t="shared" si="143"/>
        <v>4.819500000000005</v>
      </c>
      <c r="AX78" s="226">
        <f t="shared" si="136"/>
        <v>1.4033718408578793E-2</v>
      </c>
    </row>
    <row r="79" spans="1:50" ht="15.75" thickBot="1" x14ac:dyDescent="0.3">
      <c r="A79" s="6"/>
      <c r="B79" s="18"/>
      <c r="C79" s="16"/>
      <c r="D79" s="17"/>
      <c r="E79" s="16"/>
      <c r="F79" s="12"/>
      <c r="G79" s="15"/>
      <c r="H79" s="14"/>
      <c r="I79" s="13"/>
      <c r="J79" s="12"/>
      <c r="K79" s="11"/>
      <c r="L79" s="10"/>
      <c r="M79" s="9"/>
      <c r="N79" s="8"/>
      <c r="O79" s="7"/>
      <c r="Q79" s="12"/>
      <c r="R79" s="11"/>
      <c r="S79" s="10"/>
      <c r="T79" s="9"/>
      <c r="U79" s="26"/>
      <c r="V79" s="7"/>
      <c r="W79" s="102"/>
      <c r="X79" s="12"/>
      <c r="Y79" s="11"/>
      <c r="Z79" s="10"/>
      <c r="AA79" s="9"/>
      <c r="AB79" s="26"/>
      <c r="AC79" s="7"/>
      <c r="AD79" s="102"/>
      <c r="AE79" s="12"/>
      <c r="AF79" s="11"/>
      <c r="AG79" s="10"/>
      <c r="AH79" s="9"/>
      <c r="AI79" s="26"/>
      <c r="AJ79" s="7"/>
      <c r="AL79" s="12"/>
      <c r="AM79" s="11"/>
      <c r="AN79" s="10"/>
      <c r="AO79" s="9"/>
      <c r="AP79" s="26"/>
      <c r="AQ79" s="7"/>
      <c r="AS79" s="12"/>
      <c r="AT79" s="11"/>
      <c r="AU79" s="10"/>
      <c r="AV79" s="9"/>
      <c r="AW79" s="26"/>
      <c r="AX79" s="7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M80" s="1"/>
      <c r="N80" s="1"/>
      <c r="O80" s="1"/>
      <c r="Q80" s="1"/>
      <c r="R80" s="1"/>
      <c r="S80" s="5"/>
      <c r="T80" s="1"/>
      <c r="U80" s="1"/>
      <c r="V80" s="1"/>
      <c r="W80" s="102"/>
      <c r="X80" s="1"/>
      <c r="Y80" s="1"/>
      <c r="Z80" s="5"/>
      <c r="AA80" s="1"/>
      <c r="AB80" s="1"/>
      <c r="AC80" s="1"/>
      <c r="AD80" s="102"/>
      <c r="AE80" s="1"/>
      <c r="AF80" s="1"/>
      <c r="AG80" s="5"/>
      <c r="AH80" s="1"/>
      <c r="AI80" s="1"/>
      <c r="AJ80" s="1"/>
      <c r="AL80" s="1"/>
      <c r="AM80" s="1"/>
      <c r="AN80" s="5"/>
      <c r="AO80" s="1"/>
      <c r="AP80" s="1"/>
      <c r="AQ80" s="1"/>
      <c r="AS80" s="1"/>
      <c r="AT80" s="1"/>
      <c r="AU80" s="5"/>
      <c r="AV80" s="1"/>
      <c r="AW80" s="1"/>
      <c r="AX80" s="1"/>
    </row>
    <row r="81" spans="1:50" x14ac:dyDescent="0.25">
      <c r="A81" s="1"/>
      <c r="B81" s="4" t="s">
        <v>0</v>
      </c>
      <c r="C81" s="1"/>
      <c r="D81" s="1"/>
      <c r="E81" s="1"/>
      <c r="F81" s="3">
        <v>3.7600000000000001E-2</v>
      </c>
      <c r="G81" s="1"/>
      <c r="H81" s="1"/>
      <c r="I81" s="1"/>
      <c r="J81" s="3">
        <v>3.7600000000000001E-2</v>
      </c>
      <c r="K81" s="1"/>
      <c r="L81" s="1"/>
      <c r="M81" s="1"/>
      <c r="N81" s="1"/>
      <c r="O81" s="1"/>
      <c r="Q81" s="123">
        <f>+RESIDENTIAL!$Q$74</f>
        <v>2.9499999999999998E-2</v>
      </c>
      <c r="R81" s="1"/>
      <c r="S81" s="1"/>
      <c r="T81" s="1"/>
      <c r="U81" s="1"/>
      <c r="V81" s="1"/>
      <c r="W81" s="102"/>
      <c r="X81" s="124">
        <f>+RESIDENTIAL!$Q$74</f>
        <v>2.9499999999999998E-2</v>
      </c>
      <c r="Y81" s="1"/>
      <c r="Z81" s="1"/>
      <c r="AA81" s="1"/>
      <c r="AB81" s="1"/>
      <c r="AC81" s="1"/>
      <c r="AD81" s="102"/>
      <c r="AE81" s="124">
        <f>+RESIDENTIAL!$Q$74</f>
        <v>2.9499999999999998E-2</v>
      </c>
      <c r="AF81" s="1"/>
      <c r="AG81" s="1"/>
      <c r="AH81" s="1"/>
      <c r="AI81" s="1"/>
      <c r="AJ81" s="1"/>
      <c r="AK81" s="102"/>
      <c r="AL81" s="124">
        <f>+RESIDENTIAL!$Q$74</f>
        <v>2.9499999999999998E-2</v>
      </c>
      <c r="AM81" s="1"/>
      <c r="AN81" s="1"/>
      <c r="AO81" s="1"/>
      <c r="AP81" s="1"/>
      <c r="AQ81" s="1"/>
      <c r="AR81" s="95"/>
      <c r="AS81" s="124">
        <f>+RESIDENTIAL!$Q$74</f>
        <v>2.9499999999999998E-2</v>
      </c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50" s="138" customFormat="1" ht="18" x14ac:dyDescent="0.25">
      <c r="A83" s="1"/>
      <c r="B83" s="433" t="s">
        <v>34</v>
      </c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</row>
    <row r="84" spans="1:50" s="138" customFormat="1" ht="18" x14ac:dyDescent="0.25">
      <c r="A84" s="1"/>
      <c r="B84" s="433" t="s">
        <v>33</v>
      </c>
      <c r="C84" s="433"/>
      <c r="D84" s="433"/>
      <c r="E84" s="433"/>
      <c r="F84" s="433"/>
      <c r="G84" s="433"/>
      <c r="H84" s="433"/>
      <c r="I84" s="433"/>
      <c r="J84" s="433"/>
      <c r="K84" s="433"/>
      <c r="L84" s="433"/>
      <c r="M84" s="433"/>
      <c r="N84" s="433"/>
      <c r="O84" s="433"/>
    </row>
    <row r="85" spans="1:50" s="138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50" s="138" customForma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50" s="138" customFormat="1" ht="15.75" x14ac:dyDescent="0.25">
      <c r="A87" s="1"/>
      <c r="B87" s="64" t="s">
        <v>32</v>
      </c>
      <c r="C87" s="1"/>
      <c r="D87" s="434" t="s">
        <v>55</v>
      </c>
      <c r="E87" s="434"/>
      <c r="F87" s="434"/>
      <c r="G87" s="434"/>
      <c r="H87" s="434"/>
      <c r="I87" s="434"/>
      <c r="J87" s="434"/>
      <c r="K87" s="434"/>
      <c r="L87" s="434"/>
      <c r="M87" s="434"/>
      <c r="N87" s="434"/>
      <c r="O87" s="434"/>
    </row>
    <row r="88" spans="1:50" s="138" customFormat="1" ht="15.75" x14ac:dyDescent="0.25">
      <c r="A88" s="1"/>
      <c r="B88" s="62"/>
      <c r="C88" s="1"/>
      <c r="D88" s="61"/>
      <c r="E88" s="61"/>
      <c r="F88" s="61"/>
      <c r="G88" s="130"/>
      <c r="H88" s="130"/>
      <c r="I88" s="130"/>
      <c r="J88" s="130"/>
      <c r="K88" s="130"/>
      <c r="L88" s="130"/>
      <c r="M88" s="130"/>
      <c r="N88" s="130"/>
      <c r="O88" s="130"/>
      <c r="P88" s="126"/>
      <c r="Q88" s="126"/>
      <c r="R88" s="126"/>
      <c r="S88" s="130"/>
      <c r="T88" s="126"/>
      <c r="U88" s="126"/>
      <c r="V88" s="126"/>
      <c r="W88" s="126"/>
      <c r="X88" s="126"/>
      <c r="Y88" s="126"/>
      <c r="Z88" s="130"/>
      <c r="AA88" s="126"/>
      <c r="AB88" s="126"/>
      <c r="AC88" s="126"/>
      <c r="AD88" s="126"/>
      <c r="AE88" s="126"/>
      <c r="AF88" s="126"/>
      <c r="AG88" s="130"/>
      <c r="AH88" s="126"/>
      <c r="AI88" s="126"/>
      <c r="AJ88" s="126"/>
      <c r="AK88" s="126"/>
      <c r="AL88" s="126"/>
      <c r="AM88" s="126"/>
      <c r="AN88" s="130"/>
      <c r="AO88" s="126"/>
      <c r="AP88" s="126"/>
      <c r="AQ88" s="126"/>
      <c r="AR88" s="126"/>
      <c r="AS88" s="126"/>
      <c r="AT88" s="126"/>
      <c r="AU88" s="130"/>
      <c r="AV88" s="126"/>
      <c r="AW88" s="126"/>
      <c r="AX88" s="126"/>
    </row>
    <row r="89" spans="1:50" s="138" customFormat="1" ht="15.75" x14ac:dyDescent="0.25">
      <c r="A89" s="1"/>
      <c r="B89" s="64" t="s">
        <v>31</v>
      </c>
      <c r="C89" s="1"/>
      <c r="D89" s="63" t="s">
        <v>30</v>
      </c>
      <c r="E89" s="61"/>
      <c r="F89" s="61"/>
      <c r="G89" s="130"/>
      <c r="H89" s="131"/>
      <c r="I89" s="130"/>
      <c r="J89" s="126"/>
      <c r="K89" s="130"/>
      <c r="L89" s="131"/>
      <c r="M89" s="130"/>
      <c r="N89" s="132"/>
      <c r="O89" s="133"/>
      <c r="P89" s="126"/>
      <c r="Q89" s="127"/>
      <c r="R89" s="126"/>
      <c r="S89" s="131"/>
      <c r="T89" s="126"/>
      <c r="U89" s="132"/>
      <c r="V89" s="133"/>
      <c r="W89" s="126"/>
      <c r="X89" s="127"/>
      <c r="Y89" s="126"/>
      <c r="Z89" s="131"/>
      <c r="AA89" s="126"/>
      <c r="AB89" s="132"/>
      <c r="AC89" s="133"/>
      <c r="AD89" s="126"/>
      <c r="AE89" s="127"/>
      <c r="AF89" s="126"/>
      <c r="AG89" s="131"/>
      <c r="AH89" s="126"/>
      <c r="AI89" s="132"/>
      <c r="AJ89" s="133"/>
      <c r="AK89" s="126"/>
      <c r="AL89" s="127"/>
      <c r="AM89" s="126"/>
      <c r="AN89" s="131"/>
      <c r="AO89" s="126"/>
      <c r="AP89" s="132"/>
      <c r="AQ89" s="133"/>
      <c r="AR89" s="126"/>
      <c r="AS89" s="127"/>
      <c r="AT89" s="126"/>
      <c r="AU89" s="131"/>
      <c r="AV89" s="126"/>
      <c r="AW89" s="132"/>
      <c r="AX89" s="133"/>
    </row>
    <row r="90" spans="1:50" s="138" customFormat="1" ht="15.75" x14ac:dyDescent="0.25">
      <c r="A90" s="1"/>
      <c r="B90" s="62"/>
      <c r="C90" s="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</row>
    <row r="91" spans="1:50" s="138" customFormat="1" x14ac:dyDescent="0.25">
      <c r="A91" s="1"/>
      <c r="B91" s="2"/>
      <c r="C91" s="1"/>
      <c r="D91" s="4" t="s">
        <v>29</v>
      </c>
      <c r="E91" s="4"/>
      <c r="F91" s="60">
        <v>2800</v>
      </c>
      <c r="G91" s="4" t="s">
        <v>28</v>
      </c>
      <c r="H91" s="1"/>
      <c r="I91" s="1"/>
      <c r="J91" s="1"/>
      <c r="K91" s="1"/>
      <c r="L91" s="1"/>
      <c r="M91" s="1"/>
      <c r="N91" s="1"/>
      <c r="O91" s="1"/>
    </row>
    <row r="92" spans="1:50" s="138" customFormat="1" x14ac:dyDescent="0.25">
      <c r="A92" s="1"/>
      <c r="B92" s="2"/>
      <c r="C92" s="1"/>
      <c r="D92" s="1"/>
      <c r="E92" s="1"/>
      <c r="F92" s="1"/>
      <c r="G92" s="1"/>
      <c r="H92" s="5"/>
      <c r="I92" s="1"/>
      <c r="J92" s="1"/>
      <c r="K92" s="1"/>
      <c r="L92" s="1"/>
      <c r="M92" s="1"/>
      <c r="N92" s="1"/>
      <c r="O92" s="1"/>
    </row>
    <row r="93" spans="1:50" s="138" customFormat="1" x14ac:dyDescent="0.25">
      <c r="A93" s="1"/>
      <c r="B93" s="45"/>
      <c r="C93" s="32"/>
      <c r="D93" s="369"/>
      <c r="E93" s="369"/>
      <c r="F93" s="443" t="s">
        <v>92</v>
      </c>
      <c r="G93" s="445"/>
      <c r="H93" s="444"/>
      <c r="I93" s="32"/>
      <c r="J93" s="440" t="s">
        <v>114</v>
      </c>
      <c r="K93" s="441"/>
      <c r="L93" s="442"/>
      <c r="M93" s="32"/>
      <c r="N93" s="443" t="s">
        <v>27</v>
      </c>
      <c r="O93" s="444"/>
      <c r="P93" s="153"/>
      <c r="Q93" s="440" t="s">
        <v>91</v>
      </c>
      <c r="R93" s="441"/>
      <c r="S93" s="442"/>
      <c r="T93" s="32"/>
      <c r="U93" s="443" t="s">
        <v>27</v>
      </c>
      <c r="V93" s="444"/>
      <c r="W93" s="154"/>
      <c r="X93" s="440" t="s">
        <v>93</v>
      </c>
      <c r="Y93" s="441"/>
      <c r="Z93" s="442"/>
      <c r="AA93" s="32"/>
      <c r="AB93" s="443" t="s">
        <v>27</v>
      </c>
      <c r="AC93" s="444"/>
      <c r="AD93" s="154"/>
      <c r="AE93" s="440" t="s">
        <v>94</v>
      </c>
      <c r="AF93" s="441"/>
      <c r="AG93" s="442"/>
      <c r="AH93" s="32"/>
      <c r="AI93" s="443" t="s">
        <v>27</v>
      </c>
      <c r="AJ93" s="444"/>
      <c r="AK93" s="154"/>
      <c r="AL93" s="440" t="s">
        <v>95</v>
      </c>
      <c r="AM93" s="441"/>
      <c r="AN93" s="442"/>
      <c r="AO93" s="32"/>
      <c r="AP93" s="443" t="s">
        <v>27</v>
      </c>
      <c r="AQ93" s="444"/>
      <c r="AR93" s="153"/>
      <c r="AS93" s="440" t="s">
        <v>96</v>
      </c>
      <c r="AT93" s="441"/>
      <c r="AU93" s="442"/>
      <c r="AV93" s="32"/>
      <c r="AW93" s="443" t="s">
        <v>27</v>
      </c>
      <c r="AX93" s="444"/>
    </row>
    <row r="94" spans="1:50" s="138" customFormat="1" ht="15" customHeight="1" x14ac:dyDescent="0.25">
      <c r="A94" s="1"/>
      <c r="B94" s="45"/>
      <c r="C94" s="32"/>
      <c r="D94" s="437" t="s">
        <v>26</v>
      </c>
      <c r="E94" s="235"/>
      <c r="F94" s="148" t="s">
        <v>25</v>
      </c>
      <c r="G94" s="148" t="s">
        <v>24</v>
      </c>
      <c r="H94" s="149" t="s">
        <v>23</v>
      </c>
      <c r="I94" s="32"/>
      <c r="J94" s="148" t="s">
        <v>25</v>
      </c>
      <c r="K94" s="237" t="s">
        <v>24</v>
      </c>
      <c r="L94" s="149" t="s">
        <v>23</v>
      </c>
      <c r="M94" s="32"/>
      <c r="N94" s="423" t="s">
        <v>22</v>
      </c>
      <c r="O94" s="421" t="s">
        <v>21</v>
      </c>
      <c r="P94" s="153"/>
      <c r="Q94" s="150" t="s">
        <v>25</v>
      </c>
      <c r="R94" s="151" t="s">
        <v>24</v>
      </c>
      <c r="S94" s="152" t="s">
        <v>23</v>
      </c>
      <c r="T94" s="32"/>
      <c r="U94" s="423" t="s">
        <v>22</v>
      </c>
      <c r="V94" s="421" t="s">
        <v>21</v>
      </c>
      <c r="W94" s="154"/>
      <c r="X94" s="150" t="s">
        <v>25</v>
      </c>
      <c r="Y94" s="151" t="s">
        <v>24</v>
      </c>
      <c r="Z94" s="152" t="s">
        <v>23</v>
      </c>
      <c r="AA94" s="32"/>
      <c r="AB94" s="423" t="s">
        <v>22</v>
      </c>
      <c r="AC94" s="421" t="s">
        <v>21</v>
      </c>
      <c r="AD94" s="154"/>
      <c r="AE94" s="150" t="s">
        <v>25</v>
      </c>
      <c r="AF94" s="151" t="s">
        <v>24</v>
      </c>
      <c r="AG94" s="152" t="s">
        <v>23</v>
      </c>
      <c r="AH94" s="32"/>
      <c r="AI94" s="423" t="s">
        <v>22</v>
      </c>
      <c r="AJ94" s="421" t="s">
        <v>21</v>
      </c>
      <c r="AK94" s="154"/>
      <c r="AL94" s="150" t="s">
        <v>25</v>
      </c>
      <c r="AM94" s="151" t="s">
        <v>24</v>
      </c>
      <c r="AN94" s="152" t="s">
        <v>23</v>
      </c>
      <c r="AO94" s="32"/>
      <c r="AP94" s="423" t="s">
        <v>22</v>
      </c>
      <c r="AQ94" s="421" t="s">
        <v>21</v>
      </c>
      <c r="AR94" s="153"/>
      <c r="AS94" s="150" t="s">
        <v>25</v>
      </c>
      <c r="AT94" s="151" t="s">
        <v>24</v>
      </c>
      <c r="AU94" s="152" t="s">
        <v>23</v>
      </c>
      <c r="AV94" s="32"/>
      <c r="AW94" s="423" t="s">
        <v>22</v>
      </c>
      <c r="AX94" s="421" t="s">
        <v>21</v>
      </c>
    </row>
    <row r="95" spans="1:50" s="138" customFormat="1" x14ac:dyDescent="0.25">
      <c r="A95" s="1"/>
      <c r="B95" s="45"/>
      <c r="C95" s="32"/>
      <c r="D95" s="438"/>
      <c r="E95" s="235"/>
      <c r="F95" s="155" t="s">
        <v>20</v>
      </c>
      <c r="G95" s="155"/>
      <c r="H95" s="156" t="s">
        <v>20</v>
      </c>
      <c r="I95" s="32"/>
      <c r="J95" s="155" t="s">
        <v>20</v>
      </c>
      <c r="K95" s="156"/>
      <c r="L95" s="156" t="s">
        <v>20</v>
      </c>
      <c r="M95" s="32"/>
      <c r="N95" s="424"/>
      <c r="O95" s="422"/>
      <c r="P95" s="153"/>
      <c r="Q95" s="157" t="s">
        <v>20</v>
      </c>
      <c r="R95" s="158"/>
      <c r="S95" s="158" t="s">
        <v>20</v>
      </c>
      <c r="T95" s="32"/>
      <c r="U95" s="424"/>
      <c r="V95" s="422"/>
      <c r="W95" s="154"/>
      <c r="X95" s="157" t="s">
        <v>20</v>
      </c>
      <c r="Y95" s="158"/>
      <c r="Z95" s="158" t="s">
        <v>20</v>
      </c>
      <c r="AA95" s="32"/>
      <c r="AB95" s="424"/>
      <c r="AC95" s="422"/>
      <c r="AD95" s="154"/>
      <c r="AE95" s="157" t="s">
        <v>20</v>
      </c>
      <c r="AF95" s="158"/>
      <c r="AG95" s="158" t="s">
        <v>20</v>
      </c>
      <c r="AH95" s="32"/>
      <c r="AI95" s="424"/>
      <c r="AJ95" s="422"/>
      <c r="AK95" s="154"/>
      <c r="AL95" s="157" t="s">
        <v>20</v>
      </c>
      <c r="AM95" s="158"/>
      <c r="AN95" s="158" t="s">
        <v>20</v>
      </c>
      <c r="AO95" s="32"/>
      <c r="AP95" s="424"/>
      <c r="AQ95" s="422"/>
      <c r="AR95" s="153"/>
      <c r="AS95" s="157" t="s">
        <v>20</v>
      </c>
      <c r="AT95" s="158"/>
      <c r="AU95" s="158" t="s">
        <v>20</v>
      </c>
      <c r="AV95" s="32"/>
      <c r="AW95" s="424"/>
      <c r="AX95" s="422"/>
    </row>
    <row r="96" spans="1:50" s="138" customFormat="1" x14ac:dyDescent="0.25">
      <c r="A96" s="1"/>
      <c r="B96" s="32" t="s">
        <v>57</v>
      </c>
      <c r="C96" s="32"/>
      <c r="D96" s="44" t="s">
        <v>41</v>
      </c>
      <c r="E96" s="43"/>
      <c r="F96" s="75">
        <v>34.450000000000003</v>
      </c>
      <c r="G96" s="159">
        <v>1</v>
      </c>
      <c r="H96" s="160">
        <f t="shared" ref="H96" si="145">G96*F96</f>
        <v>34.450000000000003</v>
      </c>
      <c r="I96" s="32"/>
      <c r="J96" s="115">
        <v>35.78</v>
      </c>
      <c r="K96" s="195">
        <v>1</v>
      </c>
      <c r="L96" s="160">
        <f t="shared" ref="L96" si="146">K96*J96</f>
        <v>35.78</v>
      </c>
      <c r="M96" s="32"/>
      <c r="N96" s="163">
        <f t="shared" ref="N96" si="147">L96-H96</f>
        <v>1.3299999999999983</v>
      </c>
      <c r="O96" s="164">
        <f>IF(OR(H96=0,L96=0),"",(N96/H96))</f>
        <v>3.8606676342525348E-2</v>
      </c>
      <c r="P96" s="153"/>
      <c r="Q96" s="115">
        <v>37.07</v>
      </c>
      <c r="R96" s="195">
        <v>1</v>
      </c>
      <c r="S96" s="162">
        <f t="shared" ref="S96:S111" si="148">R96*Q96</f>
        <v>37.07</v>
      </c>
      <c r="T96" s="32"/>
      <c r="U96" s="163">
        <f>S96-L96</f>
        <v>1.2899999999999991</v>
      </c>
      <c r="V96" s="164">
        <f>IF(OR(L96=0,S96=0),"",(U96/L96))</f>
        <v>3.6053661263275548E-2</v>
      </c>
      <c r="W96" s="154"/>
      <c r="X96" s="115">
        <v>38.28</v>
      </c>
      <c r="Y96" s="195">
        <v>1</v>
      </c>
      <c r="Z96" s="162">
        <f t="shared" ref="Z96:Z111" si="149">Y96*X96</f>
        <v>38.28</v>
      </c>
      <c r="AA96" s="32"/>
      <c r="AB96" s="163">
        <f>Z96-S96</f>
        <v>1.2100000000000009</v>
      </c>
      <c r="AC96" s="164">
        <f>IF(OR(S96=0,Z96=0),"",(AB96/S96))</f>
        <v>3.2640949554896166E-2</v>
      </c>
      <c r="AD96" s="154"/>
      <c r="AE96" s="115">
        <v>39.22</v>
      </c>
      <c r="AF96" s="195">
        <v>1</v>
      </c>
      <c r="AG96" s="162">
        <f t="shared" ref="AG96:AG111" si="150">AF96*AE96</f>
        <v>39.22</v>
      </c>
      <c r="AH96" s="32"/>
      <c r="AI96" s="163">
        <f>AG96-Z96</f>
        <v>0.93999999999999773</v>
      </c>
      <c r="AJ96" s="164">
        <f>IF(OR(Z96=0,AG96=0),"",(AI96/Z96))</f>
        <v>2.4555903866248632E-2</v>
      </c>
      <c r="AK96" s="154"/>
      <c r="AL96" s="115">
        <v>40.880000000000003</v>
      </c>
      <c r="AM96" s="195">
        <v>1</v>
      </c>
      <c r="AN96" s="162">
        <f t="shared" ref="AN96:AN111" si="151">AM96*AL96</f>
        <v>40.880000000000003</v>
      </c>
      <c r="AO96" s="32"/>
      <c r="AP96" s="163">
        <f>AN96-AG96</f>
        <v>1.6600000000000037</v>
      </c>
      <c r="AQ96" s="164">
        <f>IF(OR(AG96=0,AN96=0),"",(AP96/AG96))</f>
        <v>4.232534421213676E-2</v>
      </c>
      <c r="AR96" s="153"/>
      <c r="AS96" s="115">
        <v>42.49</v>
      </c>
      <c r="AT96" s="195">
        <v>1</v>
      </c>
      <c r="AU96" s="162">
        <f t="shared" ref="AU96:AU111" si="152">AT96*AS96</f>
        <v>42.49</v>
      </c>
      <c r="AV96" s="32"/>
      <c r="AW96" s="163">
        <f>AU96-AN96</f>
        <v>1.6099999999999994</v>
      </c>
      <c r="AX96" s="164">
        <f>IF(OR(AN96=0,AU96=0),"",(AW96/AN96))</f>
        <v>3.93835616438356E-2</v>
      </c>
    </row>
    <row r="97" spans="1:50" s="138" customFormat="1" ht="30" x14ac:dyDescent="0.25">
      <c r="A97" s="1"/>
      <c r="B97" s="141" t="s">
        <v>103</v>
      </c>
      <c r="C97" s="143"/>
      <c r="D97" s="262" t="s">
        <v>7</v>
      </c>
      <c r="E97" s="43"/>
      <c r="F97" s="135"/>
      <c r="G97" s="165"/>
      <c r="H97" s="166"/>
      <c r="I97" s="43"/>
      <c r="J97" s="136"/>
      <c r="K97" s="167"/>
      <c r="L97" s="168"/>
      <c r="M97" s="43"/>
      <c r="N97" s="163"/>
      <c r="O97" s="164"/>
      <c r="P97" s="169"/>
      <c r="Q97" s="116">
        <v>1.1E-4</v>
      </c>
      <c r="R97" s="370">
        <f>$F$91</f>
        <v>2800</v>
      </c>
      <c r="S97" s="168">
        <f t="shared" si="148"/>
        <v>0.308</v>
      </c>
      <c r="T97" s="43"/>
      <c r="U97" s="163">
        <f t="shared" ref="U97:U120" si="153">S97-L97</f>
        <v>0.308</v>
      </c>
      <c r="V97" s="164" t="str">
        <f t="shared" ref="V97:V120" si="154">IF(OR(L97=0,S97=0),"",(U97/L97))</f>
        <v/>
      </c>
      <c r="W97" s="154"/>
      <c r="X97" s="116">
        <v>1.1E-4</v>
      </c>
      <c r="Y97" s="370">
        <f>$F$91</f>
        <v>2800</v>
      </c>
      <c r="Z97" s="168">
        <f t="shared" si="149"/>
        <v>0.308</v>
      </c>
      <c r="AA97" s="43"/>
      <c r="AB97" s="163">
        <f t="shared" ref="AB97:AB120" si="155">Z97-S97</f>
        <v>0</v>
      </c>
      <c r="AC97" s="164">
        <f t="shared" ref="AC97:AC120" si="156">IF(OR(S97=0,Z97=0),"",(AB97/S97))</f>
        <v>0</v>
      </c>
      <c r="AD97" s="154"/>
      <c r="AE97" s="116">
        <v>1.1E-4</v>
      </c>
      <c r="AF97" s="370">
        <f>$F$91</f>
        <v>2800</v>
      </c>
      <c r="AG97" s="168">
        <f t="shared" si="150"/>
        <v>0.308</v>
      </c>
      <c r="AH97" s="43"/>
      <c r="AI97" s="163">
        <f t="shared" ref="AI97:AI120" si="157">AG97-Z97</f>
        <v>0</v>
      </c>
      <c r="AJ97" s="164">
        <f t="shared" ref="AJ97:AJ120" si="158">IF(OR(Z97=0,AG97=0),"",(AI97/Z97))</f>
        <v>0</v>
      </c>
      <c r="AK97" s="154"/>
      <c r="AL97" s="116">
        <v>1.1E-4</v>
      </c>
      <c r="AM97" s="370">
        <f>$F$91</f>
        <v>2800</v>
      </c>
      <c r="AN97" s="168">
        <f t="shared" si="151"/>
        <v>0.308</v>
      </c>
      <c r="AO97" s="43"/>
      <c r="AP97" s="163">
        <f t="shared" ref="AP97:AP120" si="159">AN97-AG97</f>
        <v>0</v>
      </c>
      <c r="AQ97" s="164">
        <f t="shared" ref="AQ97:AQ120" si="160">IF(OR(AG97=0,AN97=0),"",(AP97/AG97))</f>
        <v>0</v>
      </c>
      <c r="AR97" s="169"/>
      <c r="AS97" s="116">
        <v>1.1E-4</v>
      </c>
      <c r="AT97" s="370">
        <f>$F$91</f>
        <v>2800</v>
      </c>
      <c r="AU97" s="168">
        <f t="shared" si="152"/>
        <v>0.308</v>
      </c>
      <c r="AV97" s="43"/>
      <c r="AW97" s="163">
        <f t="shared" ref="AW97:AW120" si="161">AU97-AN97</f>
        <v>0</v>
      </c>
      <c r="AX97" s="164">
        <f t="shared" ref="AX97:AX120" si="162">IF(OR(AN97=0,AU97=0),"",(AW97/AN97))</f>
        <v>0</v>
      </c>
    </row>
    <row r="98" spans="1:50" s="138" customFormat="1" ht="14.45" customHeight="1" x14ac:dyDescent="0.25">
      <c r="A98" s="1"/>
      <c r="B98" s="141" t="s">
        <v>112</v>
      </c>
      <c r="C98" s="143"/>
      <c r="D98" s="262" t="s">
        <v>7</v>
      </c>
      <c r="E98" s="43"/>
      <c r="F98" s="135"/>
      <c r="G98" s="165"/>
      <c r="H98" s="166"/>
      <c r="I98" s="43"/>
      <c r="J98" s="136"/>
      <c r="K98" s="167"/>
      <c r="L98" s="168"/>
      <c r="M98" s="43"/>
      <c r="N98" s="163"/>
      <c r="O98" s="164"/>
      <c r="P98" s="169"/>
      <c r="Q98" s="116">
        <v>1.06E-3</v>
      </c>
      <c r="R98" s="370">
        <f t="shared" ref="R98:R99" si="163">$F$91</f>
        <v>2800</v>
      </c>
      <c r="S98" s="168">
        <f t="shared" si="148"/>
        <v>2.968</v>
      </c>
      <c r="T98" s="43"/>
      <c r="U98" s="163">
        <f t="shared" si="153"/>
        <v>2.968</v>
      </c>
      <c r="V98" s="164" t="str">
        <f t="shared" si="154"/>
        <v/>
      </c>
      <c r="W98" s="154"/>
      <c r="X98" s="116">
        <v>1.06E-3</v>
      </c>
      <c r="Y98" s="370">
        <f t="shared" ref="Y98:Y99" si="164">$F$91</f>
        <v>2800</v>
      </c>
      <c r="Z98" s="168">
        <f t="shared" si="149"/>
        <v>2.968</v>
      </c>
      <c r="AA98" s="43"/>
      <c r="AB98" s="163">
        <f t="shared" si="155"/>
        <v>0</v>
      </c>
      <c r="AC98" s="164">
        <f t="shared" si="156"/>
        <v>0</v>
      </c>
      <c r="AD98" s="154"/>
      <c r="AE98" s="116">
        <v>1.06E-3</v>
      </c>
      <c r="AF98" s="370">
        <f t="shared" ref="AF98:AF99" si="165">$F$91</f>
        <v>2800</v>
      </c>
      <c r="AG98" s="168">
        <f t="shared" si="150"/>
        <v>2.968</v>
      </c>
      <c r="AH98" s="43"/>
      <c r="AI98" s="163">
        <f t="shared" si="157"/>
        <v>0</v>
      </c>
      <c r="AJ98" s="164">
        <f t="shared" si="158"/>
        <v>0</v>
      </c>
      <c r="AK98" s="154"/>
      <c r="AL98" s="116">
        <v>1.06E-3</v>
      </c>
      <c r="AM98" s="370">
        <f t="shared" ref="AM98:AM99" si="166">$F$91</f>
        <v>2800</v>
      </c>
      <c r="AN98" s="168">
        <f t="shared" si="151"/>
        <v>2.968</v>
      </c>
      <c r="AO98" s="43"/>
      <c r="AP98" s="163">
        <f t="shared" si="159"/>
        <v>0</v>
      </c>
      <c r="AQ98" s="164">
        <f t="shared" si="160"/>
        <v>0</v>
      </c>
      <c r="AR98" s="169"/>
      <c r="AS98" s="116">
        <v>1.06E-3</v>
      </c>
      <c r="AT98" s="370">
        <f t="shared" ref="AT98:AT99" si="167">$F$91</f>
        <v>2800</v>
      </c>
      <c r="AU98" s="168">
        <f t="shared" si="152"/>
        <v>2.968</v>
      </c>
      <c r="AV98" s="43"/>
      <c r="AW98" s="163">
        <f t="shared" si="161"/>
        <v>0</v>
      </c>
      <c r="AX98" s="164">
        <f t="shared" si="162"/>
        <v>0</v>
      </c>
    </row>
    <row r="99" spans="1:50" s="138" customFormat="1" x14ac:dyDescent="0.25">
      <c r="A99" s="1"/>
      <c r="B99" s="141" t="s">
        <v>113</v>
      </c>
      <c r="C99" s="143"/>
      <c r="D99" s="262" t="s">
        <v>7</v>
      </c>
      <c r="E99" s="43"/>
      <c r="F99" s="135"/>
      <c r="G99" s="165"/>
      <c r="H99" s="166"/>
      <c r="I99" s="43"/>
      <c r="J99" s="136"/>
      <c r="K99" s="167"/>
      <c r="L99" s="168"/>
      <c r="M99" s="43"/>
      <c r="N99" s="163"/>
      <c r="O99" s="164"/>
      <c r="P99" s="169"/>
      <c r="Q99" s="116">
        <v>1E-4</v>
      </c>
      <c r="R99" s="370">
        <f t="shared" si="163"/>
        <v>2800</v>
      </c>
      <c r="S99" s="168">
        <f t="shared" si="148"/>
        <v>0.28000000000000003</v>
      </c>
      <c r="T99" s="43"/>
      <c r="U99" s="163">
        <f t="shared" si="153"/>
        <v>0.28000000000000003</v>
      </c>
      <c r="V99" s="164" t="str">
        <f t="shared" si="154"/>
        <v/>
      </c>
      <c r="W99" s="154"/>
      <c r="X99" s="116">
        <v>1E-4</v>
      </c>
      <c r="Y99" s="370">
        <f t="shared" si="164"/>
        <v>2800</v>
      </c>
      <c r="Z99" s="168">
        <f t="shared" si="149"/>
        <v>0.28000000000000003</v>
      </c>
      <c r="AA99" s="43"/>
      <c r="AB99" s="163">
        <f t="shared" si="155"/>
        <v>0</v>
      </c>
      <c r="AC99" s="164">
        <f t="shared" si="156"/>
        <v>0</v>
      </c>
      <c r="AD99" s="154"/>
      <c r="AE99" s="116">
        <v>1E-4</v>
      </c>
      <c r="AF99" s="370">
        <f t="shared" si="165"/>
        <v>2800</v>
      </c>
      <c r="AG99" s="168">
        <f t="shared" si="150"/>
        <v>0.28000000000000003</v>
      </c>
      <c r="AH99" s="43"/>
      <c r="AI99" s="163">
        <f t="shared" si="157"/>
        <v>0</v>
      </c>
      <c r="AJ99" s="164">
        <f t="shared" si="158"/>
        <v>0</v>
      </c>
      <c r="AK99" s="154"/>
      <c r="AL99" s="116">
        <v>1E-4</v>
      </c>
      <c r="AM99" s="370">
        <f t="shared" si="166"/>
        <v>2800</v>
      </c>
      <c r="AN99" s="168">
        <f t="shared" si="151"/>
        <v>0.28000000000000003</v>
      </c>
      <c r="AO99" s="43"/>
      <c r="AP99" s="163">
        <f t="shared" si="159"/>
        <v>0</v>
      </c>
      <c r="AQ99" s="164">
        <f t="shared" si="160"/>
        <v>0</v>
      </c>
      <c r="AR99" s="169"/>
      <c r="AS99" s="116">
        <v>1E-4</v>
      </c>
      <c r="AT99" s="370">
        <f t="shared" si="167"/>
        <v>2800</v>
      </c>
      <c r="AU99" s="168">
        <f t="shared" si="152"/>
        <v>0.28000000000000003</v>
      </c>
      <c r="AV99" s="43"/>
      <c r="AW99" s="163">
        <f t="shared" si="161"/>
        <v>0</v>
      </c>
      <c r="AX99" s="164">
        <f t="shared" si="162"/>
        <v>0</v>
      </c>
    </row>
    <row r="100" spans="1:50" s="138" customFormat="1" x14ac:dyDescent="0.25">
      <c r="A100" s="1"/>
      <c r="B100" s="141" t="s">
        <v>104</v>
      </c>
      <c r="C100" s="143"/>
      <c r="D100" s="262" t="s">
        <v>41</v>
      </c>
      <c r="E100" s="43"/>
      <c r="F100" s="135"/>
      <c r="G100" s="165"/>
      <c r="H100" s="166"/>
      <c r="I100" s="43"/>
      <c r="J100" s="136"/>
      <c r="K100" s="167"/>
      <c r="L100" s="168"/>
      <c r="M100" s="43"/>
      <c r="N100" s="163"/>
      <c r="O100" s="164"/>
      <c r="P100" s="169"/>
      <c r="Q100" s="115">
        <v>-0.1</v>
      </c>
      <c r="R100" s="370">
        <v>1</v>
      </c>
      <c r="S100" s="168">
        <f t="shared" si="148"/>
        <v>-0.1</v>
      </c>
      <c r="T100" s="43"/>
      <c r="U100" s="163">
        <f t="shared" si="153"/>
        <v>-0.1</v>
      </c>
      <c r="V100" s="164" t="str">
        <f t="shared" si="154"/>
        <v/>
      </c>
      <c r="W100" s="154"/>
      <c r="X100" s="134">
        <v>-0.1</v>
      </c>
      <c r="Y100" s="370">
        <v>1</v>
      </c>
      <c r="Z100" s="168">
        <f t="shared" si="149"/>
        <v>-0.1</v>
      </c>
      <c r="AA100" s="43"/>
      <c r="AB100" s="163">
        <f t="shared" si="155"/>
        <v>0</v>
      </c>
      <c r="AC100" s="164">
        <f t="shared" si="156"/>
        <v>0</v>
      </c>
      <c r="AD100" s="154"/>
      <c r="AE100" s="134">
        <v>-0.1</v>
      </c>
      <c r="AF100" s="370">
        <v>1</v>
      </c>
      <c r="AG100" s="168">
        <f t="shared" si="150"/>
        <v>-0.1</v>
      </c>
      <c r="AH100" s="43"/>
      <c r="AI100" s="163">
        <f t="shared" si="157"/>
        <v>0</v>
      </c>
      <c r="AJ100" s="164">
        <f t="shared" si="158"/>
        <v>0</v>
      </c>
      <c r="AK100" s="154"/>
      <c r="AL100" s="134">
        <v>-0.1</v>
      </c>
      <c r="AM100" s="370">
        <v>1</v>
      </c>
      <c r="AN100" s="168">
        <f t="shared" si="151"/>
        <v>-0.1</v>
      </c>
      <c r="AO100" s="43"/>
      <c r="AP100" s="163">
        <f t="shared" si="159"/>
        <v>0</v>
      </c>
      <c r="AQ100" s="164">
        <f t="shared" si="160"/>
        <v>0</v>
      </c>
      <c r="AR100" s="169"/>
      <c r="AS100" s="134">
        <v>-0.1</v>
      </c>
      <c r="AT100" s="370">
        <v>1</v>
      </c>
      <c r="AU100" s="168">
        <f t="shared" si="152"/>
        <v>-0.1</v>
      </c>
      <c r="AV100" s="43"/>
      <c r="AW100" s="163">
        <f t="shared" si="161"/>
        <v>0</v>
      </c>
      <c r="AX100" s="164">
        <f t="shared" si="162"/>
        <v>0</v>
      </c>
    </row>
    <row r="101" spans="1:50" s="138" customFormat="1" ht="30" x14ac:dyDescent="0.25">
      <c r="A101" s="1"/>
      <c r="B101" s="141" t="s">
        <v>105</v>
      </c>
      <c r="C101" s="143"/>
      <c r="D101" s="262" t="s">
        <v>7</v>
      </c>
      <c r="E101" s="43"/>
      <c r="F101" s="135"/>
      <c r="G101" s="165"/>
      <c r="H101" s="166"/>
      <c r="I101" s="43"/>
      <c r="J101" s="136"/>
      <c r="K101" s="167"/>
      <c r="L101" s="168"/>
      <c r="M101" s="43"/>
      <c r="N101" s="163"/>
      <c r="O101" s="164"/>
      <c r="P101" s="169"/>
      <c r="Q101" s="116">
        <v>-8.8999999999999995E-4</v>
      </c>
      <c r="R101" s="370">
        <f>$F$91</f>
        <v>2800</v>
      </c>
      <c r="S101" s="168">
        <f t="shared" si="148"/>
        <v>-2.492</v>
      </c>
      <c r="T101" s="43"/>
      <c r="U101" s="163">
        <f t="shared" si="153"/>
        <v>-2.492</v>
      </c>
      <c r="V101" s="164" t="str">
        <f t="shared" si="154"/>
        <v/>
      </c>
      <c r="W101" s="154"/>
      <c r="X101" s="116">
        <v>-8.8999999999999995E-4</v>
      </c>
      <c r="Y101" s="370">
        <f>$F$91</f>
        <v>2800</v>
      </c>
      <c r="Z101" s="168">
        <f t="shared" si="149"/>
        <v>-2.492</v>
      </c>
      <c r="AA101" s="43"/>
      <c r="AB101" s="163">
        <f t="shared" si="155"/>
        <v>0</v>
      </c>
      <c r="AC101" s="164">
        <f t="shared" si="156"/>
        <v>0</v>
      </c>
      <c r="AD101" s="154"/>
      <c r="AE101" s="116">
        <v>-8.8999999999999995E-4</v>
      </c>
      <c r="AF101" s="370">
        <f>$F$91</f>
        <v>2800</v>
      </c>
      <c r="AG101" s="168">
        <f t="shared" si="150"/>
        <v>-2.492</v>
      </c>
      <c r="AH101" s="43"/>
      <c r="AI101" s="163">
        <f t="shared" si="157"/>
        <v>0</v>
      </c>
      <c r="AJ101" s="164">
        <f t="shared" si="158"/>
        <v>0</v>
      </c>
      <c r="AK101" s="154"/>
      <c r="AL101" s="116">
        <v>-8.8999999999999995E-4</v>
      </c>
      <c r="AM101" s="370">
        <f>$F$91</f>
        <v>2800</v>
      </c>
      <c r="AN101" s="168">
        <f t="shared" si="151"/>
        <v>-2.492</v>
      </c>
      <c r="AO101" s="43"/>
      <c r="AP101" s="163">
        <f t="shared" si="159"/>
        <v>0</v>
      </c>
      <c r="AQ101" s="164">
        <f t="shared" si="160"/>
        <v>0</v>
      </c>
      <c r="AR101" s="169"/>
      <c r="AS101" s="116">
        <v>-8.8999999999999995E-4</v>
      </c>
      <c r="AT101" s="370">
        <f>$F$91</f>
        <v>2800</v>
      </c>
      <c r="AU101" s="168">
        <f t="shared" si="152"/>
        <v>-2.492</v>
      </c>
      <c r="AV101" s="43"/>
      <c r="AW101" s="163">
        <f t="shared" si="161"/>
        <v>0</v>
      </c>
      <c r="AX101" s="164">
        <f t="shared" si="162"/>
        <v>0</v>
      </c>
    </row>
    <row r="102" spans="1:50" s="138" customFormat="1" ht="30" x14ac:dyDescent="0.25">
      <c r="A102" s="1"/>
      <c r="B102" s="141" t="s">
        <v>115</v>
      </c>
      <c r="C102" s="143"/>
      <c r="D102" s="262" t="s">
        <v>7</v>
      </c>
      <c r="E102" s="43"/>
      <c r="F102" s="135"/>
      <c r="G102" s="165"/>
      <c r="H102" s="166"/>
      <c r="I102" s="43"/>
      <c r="J102" s="136"/>
      <c r="K102" s="167"/>
      <c r="L102" s="168"/>
      <c r="M102" s="43"/>
      <c r="N102" s="163"/>
      <c r="O102" s="164"/>
      <c r="P102" s="169"/>
      <c r="Q102" s="116">
        <v>-1.4999999999999999E-4</v>
      </c>
      <c r="R102" s="370">
        <f t="shared" ref="R102:R108" si="168">$F$91</f>
        <v>2800</v>
      </c>
      <c r="S102" s="168">
        <f t="shared" si="148"/>
        <v>-0.42</v>
      </c>
      <c r="T102" s="43"/>
      <c r="U102" s="163">
        <f t="shared" si="153"/>
        <v>-0.42</v>
      </c>
      <c r="V102" s="164" t="str">
        <f t="shared" si="154"/>
        <v/>
      </c>
      <c r="W102" s="154"/>
      <c r="X102" s="116">
        <v>-1.4999999999999999E-4</v>
      </c>
      <c r="Y102" s="370">
        <f t="shared" ref="Y102:Y108" si="169">$F$91</f>
        <v>2800</v>
      </c>
      <c r="Z102" s="168">
        <f t="shared" si="149"/>
        <v>-0.42</v>
      </c>
      <c r="AA102" s="43"/>
      <c r="AB102" s="163">
        <f t="shared" si="155"/>
        <v>0</v>
      </c>
      <c r="AC102" s="164">
        <f t="shared" si="156"/>
        <v>0</v>
      </c>
      <c r="AD102" s="154"/>
      <c r="AE102" s="116">
        <v>-1.4999999999999999E-4</v>
      </c>
      <c r="AF102" s="370">
        <f t="shared" ref="AF102:AF108" si="170">$F$91</f>
        <v>2800</v>
      </c>
      <c r="AG102" s="168">
        <f t="shared" si="150"/>
        <v>-0.42</v>
      </c>
      <c r="AH102" s="43"/>
      <c r="AI102" s="163">
        <f t="shared" si="157"/>
        <v>0</v>
      </c>
      <c r="AJ102" s="164">
        <f t="shared" si="158"/>
        <v>0</v>
      </c>
      <c r="AK102" s="154"/>
      <c r="AL102" s="116">
        <v>-1.4999999999999999E-4</v>
      </c>
      <c r="AM102" s="370">
        <f t="shared" ref="AM102:AM108" si="171">$F$91</f>
        <v>2800</v>
      </c>
      <c r="AN102" s="168">
        <f t="shared" si="151"/>
        <v>-0.42</v>
      </c>
      <c r="AO102" s="43"/>
      <c r="AP102" s="163">
        <f t="shared" si="159"/>
        <v>0</v>
      </c>
      <c r="AQ102" s="164">
        <f t="shared" si="160"/>
        <v>0</v>
      </c>
      <c r="AR102" s="169"/>
      <c r="AS102" s="116">
        <v>-1.4999999999999999E-4</v>
      </c>
      <c r="AT102" s="370">
        <f t="shared" ref="AT102:AT108" si="172">$F$91</f>
        <v>2800</v>
      </c>
      <c r="AU102" s="168">
        <f t="shared" si="152"/>
        <v>-0.42</v>
      </c>
      <c r="AV102" s="43"/>
      <c r="AW102" s="163">
        <f t="shared" si="161"/>
        <v>0</v>
      </c>
      <c r="AX102" s="164">
        <f t="shared" si="162"/>
        <v>0</v>
      </c>
    </row>
    <row r="103" spans="1:50" s="138" customFormat="1" x14ac:dyDescent="0.25">
      <c r="A103" s="1"/>
      <c r="B103" s="141" t="s">
        <v>106</v>
      </c>
      <c r="C103" s="143"/>
      <c r="D103" s="262" t="s">
        <v>7</v>
      </c>
      <c r="E103" s="43"/>
      <c r="F103" s="135"/>
      <c r="G103" s="165"/>
      <c r="H103" s="166"/>
      <c r="I103" s="43"/>
      <c r="J103" s="136"/>
      <c r="K103" s="167"/>
      <c r="L103" s="168"/>
      <c r="M103" s="43"/>
      <c r="N103" s="163"/>
      <c r="O103" s="164"/>
      <c r="P103" s="169"/>
      <c r="Q103" s="116">
        <v>-1.0000000000000001E-5</v>
      </c>
      <c r="R103" s="370">
        <f t="shared" si="168"/>
        <v>2800</v>
      </c>
      <c r="S103" s="168">
        <f t="shared" si="148"/>
        <v>-2.8000000000000001E-2</v>
      </c>
      <c r="T103" s="43"/>
      <c r="U103" s="163">
        <f t="shared" si="153"/>
        <v>-2.8000000000000001E-2</v>
      </c>
      <c r="V103" s="164" t="str">
        <f t="shared" si="154"/>
        <v/>
      </c>
      <c r="W103" s="154"/>
      <c r="X103" s="116">
        <v>-1.0000000000000001E-5</v>
      </c>
      <c r="Y103" s="370">
        <f t="shared" si="169"/>
        <v>2800</v>
      </c>
      <c r="Z103" s="168">
        <f t="shared" si="149"/>
        <v>-2.8000000000000001E-2</v>
      </c>
      <c r="AA103" s="43"/>
      <c r="AB103" s="163">
        <f t="shared" si="155"/>
        <v>0</v>
      </c>
      <c r="AC103" s="164">
        <f t="shared" si="156"/>
        <v>0</v>
      </c>
      <c r="AD103" s="154"/>
      <c r="AE103" s="116">
        <v>-1.0000000000000001E-5</v>
      </c>
      <c r="AF103" s="370">
        <f t="shared" si="170"/>
        <v>2800</v>
      </c>
      <c r="AG103" s="168">
        <f t="shared" si="150"/>
        <v>-2.8000000000000001E-2</v>
      </c>
      <c r="AH103" s="43"/>
      <c r="AI103" s="163">
        <f t="shared" si="157"/>
        <v>0</v>
      </c>
      <c r="AJ103" s="164">
        <f t="shared" si="158"/>
        <v>0</v>
      </c>
      <c r="AK103" s="154"/>
      <c r="AL103" s="116">
        <v>-1.0000000000000001E-5</v>
      </c>
      <c r="AM103" s="370">
        <f t="shared" si="171"/>
        <v>2800</v>
      </c>
      <c r="AN103" s="168">
        <f t="shared" si="151"/>
        <v>-2.8000000000000001E-2</v>
      </c>
      <c r="AO103" s="43"/>
      <c r="AP103" s="163">
        <f t="shared" si="159"/>
        <v>0</v>
      </c>
      <c r="AQ103" s="164">
        <f t="shared" si="160"/>
        <v>0</v>
      </c>
      <c r="AR103" s="169"/>
      <c r="AS103" s="116">
        <v>-1.0000000000000001E-5</v>
      </c>
      <c r="AT103" s="370">
        <f t="shared" si="172"/>
        <v>2800</v>
      </c>
      <c r="AU103" s="168">
        <f t="shared" si="152"/>
        <v>-2.8000000000000001E-2</v>
      </c>
      <c r="AV103" s="43"/>
      <c r="AW103" s="163">
        <f t="shared" si="161"/>
        <v>0</v>
      </c>
      <c r="AX103" s="164">
        <f t="shared" si="162"/>
        <v>0</v>
      </c>
    </row>
    <row r="104" spans="1:50" s="138" customFormat="1" ht="14.45" customHeight="1" x14ac:dyDescent="0.25">
      <c r="A104" s="1"/>
      <c r="B104" s="141" t="s">
        <v>107</v>
      </c>
      <c r="C104" s="143"/>
      <c r="D104" s="262" t="s">
        <v>7</v>
      </c>
      <c r="E104" s="43"/>
      <c r="F104" s="135"/>
      <c r="G104" s="165"/>
      <c r="H104" s="166"/>
      <c r="I104" s="43"/>
      <c r="J104" s="136"/>
      <c r="K104" s="167"/>
      <c r="L104" s="168"/>
      <c r="M104" s="43"/>
      <c r="N104" s="163"/>
      <c r="O104" s="164"/>
      <c r="P104" s="169"/>
      <c r="Q104" s="116">
        <v>-2.0000000000000002E-5</v>
      </c>
      <c r="R104" s="370">
        <f t="shared" si="168"/>
        <v>2800</v>
      </c>
      <c r="S104" s="168">
        <f t="shared" si="148"/>
        <v>-5.6000000000000001E-2</v>
      </c>
      <c r="T104" s="43"/>
      <c r="U104" s="163">
        <f t="shared" si="153"/>
        <v>-5.6000000000000001E-2</v>
      </c>
      <c r="V104" s="164" t="str">
        <f t="shared" si="154"/>
        <v/>
      </c>
      <c r="W104" s="154"/>
      <c r="X104" s="116">
        <v>-2.0000000000000002E-5</v>
      </c>
      <c r="Y104" s="370">
        <f t="shared" si="169"/>
        <v>2800</v>
      </c>
      <c r="Z104" s="168">
        <f t="shared" si="149"/>
        <v>-5.6000000000000001E-2</v>
      </c>
      <c r="AA104" s="43"/>
      <c r="AB104" s="163">
        <f t="shared" si="155"/>
        <v>0</v>
      </c>
      <c r="AC104" s="164">
        <f t="shared" si="156"/>
        <v>0</v>
      </c>
      <c r="AD104" s="154"/>
      <c r="AE104" s="116">
        <v>-2.0000000000000002E-5</v>
      </c>
      <c r="AF104" s="370">
        <f t="shared" si="170"/>
        <v>2800</v>
      </c>
      <c r="AG104" s="168">
        <f t="shared" si="150"/>
        <v>-5.6000000000000001E-2</v>
      </c>
      <c r="AH104" s="43"/>
      <c r="AI104" s="163">
        <f t="shared" si="157"/>
        <v>0</v>
      </c>
      <c r="AJ104" s="164">
        <f t="shared" si="158"/>
        <v>0</v>
      </c>
      <c r="AK104" s="154"/>
      <c r="AL104" s="116">
        <v>-2.0000000000000002E-5</v>
      </c>
      <c r="AM104" s="370">
        <f t="shared" si="171"/>
        <v>2800</v>
      </c>
      <c r="AN104" s="168">
        <f t="shared" si="151"/>
        <v>-5.6000000000000001E-2</v>
      </c>
      <c r="AO104" s="43"/>
      <c r="AP104" s="163">
        <f t="shared" si="159"/>
        <v>0</v>
      </c>
      <c r="AQ104" s="164">
        <f t="shared" si="160"/>
        <v>0</v>
      </c>
      <c r="AR104" s="169"/>
      <c r="AS104" s="116">
        <v>-2.0000000000000002E-5</v>
      </c>
      <c r="AT104" s="370">
        <f t="shared" si="172"/>
        <v>2800</v>
      </c>
      <c r="AU104" s="168">
        <f t="shared" si="152"/>
        <v>-5.6000000000000001E-2</v>
      </c>
      <c r="AV104" s="43"/>
      <c r="AW104" s="163">
        <f t="shared" si="161"/>
        <v>0</v>
      </c>
      <c r="AX104" s="164">
        <f t="shared" si="162"/>
        <v>0</v>
      </c>
    </row>
    <row r="105" spans="1:50" s="138" customFormat="1" ht="30" x14ac:dyDescent="0.25">
      <c r="A105" s="1"/>
      <c r="B105" s="141" t="s">
        <v>108</v>
      </c>
      <c r="C105" s="143"/>
      <c r="D105" s="262" t="s">
        <v>7</v>
      </c>
      <c r="E105" s="43"/>
      <c r="F105" s="135"/>
      <c r="G105" s="165"/>
      <c r="H105" s="166"/>
      <c r="I105" s="43"/>
      <c r="J105" s="136"/>
      <c r="K105" s="167"/>
      <c r="L105" s="168"/>
      <c r="M105" s="43"/>
      <c r="N105" s="163"/>
      <c r="O105" s="164"/>
      <c r="P105" s="169"/>
      <c r="Q105" s="116">
        <v>-7.3999999999999999E-4</v>
      </c>
      <c r="R105" s="370">
        <f t="shared" si="168"/>
        <v>2800</v>
      </c>
      <c r="S105" s="168">
        <f t="shared" si="148"/>
        <v>-2.0720000000000001</v>
      </c>
      <c r="T105" s="43"/>
      <c r="U105" s="163">
        <f t="shared" si="153"/>
        <v>-2.0720000000000001</v>
      </c>
      <c r="V105" s="164" t="str">
        <f t="shared" si="154"/>
        <v/>
      </c>
      <c r="W105" s="154"/>
      <c r="X105" s="116">
        <v>-7.3999999999999999E-4</v>
      </c>
      <c r="Y105" s="370">
        <f t="shared" si="169"/>
        <v>2800</v>
      </c>
      <c r="Z105" s="168">
        <f t="shared" si="149"/>
        <v>-2.0720000000000001</v>
      </c>
      <c r="AA105" s="43"/>
      <c r="AB105" s="163">
        <f t="shared" si="155"/>
        <v>0</v>
      </c>
      <c r="AC105" s="164">
        <f t="shared" si="156"/>
        <v>0</v>
      </c>
      <c r="AD105" s="154"/>
      <c r="AE105" s="116">
        <v>-7.3999999999999999E-4</v>
      </c>
      <c r="AF105" s="370">
        <f t="shared" si="170"/>
        <v>2800</v>
      </c>
      <c r="AG105" s="168">
        <f t="shared" si="150"/>
        <v>-2.0720000000000001</v>
      </c>
      <c r="AH105" s="43"/>
      <c r="AI105" s="163">
        <f t="shared" si="157"/>
        <v>0</v>
      </c>
      <c r="AJ105" s="164">
        <f t="shared" si="158"/>
        <v>0</v>
      </c>
      <c r="AK105" s="154"/>
      <c r="AL105" s="116">
        <v>-7.3999999999999999E-4</v>
      </c>
      <c r="AM105" s="370">
        <f t="shared" si="171"/>
        <v>2800</v>
      </c>
      <c r="AN105" s="168">
        <f t="shared" si="151"/>
        <v>-2.0720000000000001</v>
      </c>
      <c r="AO105" s="43"/>
      <c r="AP105" s="163">
        <f t="shared" si="159"/>
        <v>0</v>
      </c>
      <c r="AQ105" s="164">
        <f t="shared" si="160"/>
        <v>0</v>
      </c>
      <c r="AR105" s="169"/>
      <c r="AS105" s="116">
        <v>-7.3999999999999999E-4</v>
      </c>
      <c r="AT105" s="370">
        <f t="shared" si="172"/>
        <v>2800</v>
      </c>
      <c r="AU105" s="168">
        <f t="shared" si="152"/>
        <v>-2.0720000000000001</v>
      </c>
      <c r="AV105" s="43"/>
      <c r="AW105" s="163">
        <f t="shared" si="161"/>
        <v>0</v>
      </c>
      <c r="AX105" s="164">
        <f t="shared" si="162"/>
        <v>0</v>
      </c>
    </row>
    <row r="106" spans="1:50" s="138" customFormat="1" x14ac:dyDescent="0.25">
      <c r="A106" s="1"/>
      <c r="B106" s="141" t="s">
        <v>109</v>
      </c>
      <c r="C106" s="143"/>
      <c r="D106" s="262" t="s">
        <v>7</v>
      </c>
      <c r="E106" s="43"/>
      <c r="F106" s="135"/>
      <c r="G106" s="165"/>
      <c r="H106" s="166"/>
      <c r="I106" s="43"/>
      <c r="J106" s="136"/>
      <c r="K106" s="167"/>
      <c r="L106" s="168"/>
      <c r="M106" s="43"/>
      <c r="N106" s="163"/>
      <c r="O106" s="164"/>
      <c r="P106" s="169"/>
      <c r="Q106" s="116">
        <v>-3.0000000000000001E-5</v>
      </c>
      <c r="R106" s="370">
        <f t="shared" si="168"/>
        <v>2800</v>
      </c>
      <c r="S106" s="168">
        <f t="shared" si="148"/>
        <v>-8.4000000000000005E-2</v>
      </c>
      <c r="T106" s="43"/>
      <c r="U106" s="163">
        <f t="shared" si="153"/>
        <v>-8.4000000000000005E-2</v>
      </c>
      <c r="V106" s="164" t="str">
        <f t="shared" si="154"/>
        <v/>
      </c>
      <c r="W106" s="154"/>
      <c r="X106" s="116">
        <v>-3.0000000000000001E-5</v>
      </c>
      <c r="Y106" s="370">
        <f t="shared" si="169"/>
        <v>2800</v>
      </c>
      <c r="Z106" s="168">
        <f t="shared" si="149"/>
        <v>-8.4000000000000005E-2</v>
      </c>
      <c r="AA106" s="43"/>
      <c r="AB106" s="163">
        <f t="shared" si="155"/>
        <v>0</v>
      </c>
      <c r="AC106" s="164">
        <f t="shared" si="156"/>
        <v>0</v>
      </c>
      <c r="AD106" s="154"/>
      <c r="AE106" s="116">
        <v>-3.0000000000000001E-5</v>
      </c>
      <c r="AF106" s="370">
        <f t="shared" si="170"/>
        <v>2800</v>
      </c>
      <c r="AG106" s="168">
        <f t="shared" si="150"/>
        <v>-8.4000000000000005E-2</v>
      </c>
      <c r="AH106" s="43"/>
      <c r="AI106" s="163">
        <f t="shared" si="157"/>
        <v>0</v>
      </c>
      <c r="AJ106" s="164">
        <f t="shared" si="158"/>
        <v>0</v>
      </c>
      <c r="AK106" s="154"/>
      <c r="AL106" s="116">
        <v>-3.0000000000000001E-5</v>
      </c>
      <c r="AM106" s="370">
        <f t="shared" si="171"/>
        <v>2800</v>
      </c>
      <c r="AN106" s="168">
        <f t="shared" si="151"/>
        <v>-8.4000000000000005E-2</v>
      </c>
      <c r="AO106" s="43"/>
      <c r="AP106" s="163">
        <f t="shared" si="159"/>
        <v>0</v>
      </c>
      <c r="AQ106" s="164">
        <f t="shared" si="160"/>
        <v>0</v>
      </c>
      <c r="AR106" s="169"/>
      <c r="AS106" s="116">
        <v>-3.0000000000000001E-5</v>
      </c>
      <c r="AT106" s="370">
        <f t="shared" si="172"/>
        <v>2800</v>
      </c>
      <c r="AU106" s="168">
        <f t="shared" si="152"/>
        <v>-8.4000000000000005E-2</v>
      </c>
      <c r="AV106" s="43"/>
      <c r="AW106" s="163">
        <f t="shared" si="161"/>
        <v>0</v>
      </c>
      <c r="AX106" s="164">
        <f t="shared" si="162"/>
        <v>0</v>
      </c>
    </row>
    <row r="107" spans="1:50" s="138" customFormat="1" x14ac:dyDescent="0.25">
      <c r="A107" s="1"/>
      <c r="B107" s="141" t="s">
        <v>110</v>
      </c>
      <c r="C107" s="143"/>
      <c r="D107" s="262" t="s">
        <v>7</v>
      </c>
      <c r="E107" s="43"/>
      <c r="F107" s="135"/>
      <c r="G107" s="165"/>
      <c r="H107" s="166"/>
      <c r="I107" s="43"/>
      <c r="J107" s="136"/>
      <c r="K107" s="167"/>
      <c r="L107" s="168"/>
      <c r="M107" s="43"/>
      <c r="N107" s="163"/>
      <c r="O107" s="164"/>
      <c r="P107" s="169"/>
      <c r="Q107" s="116">
        <v>-5.2999999999999998E-4</v>
      </c>
      <c r="R107" s="370">
        <f t="shared" si="168"/>
        <v>2800</v>
      </c>
      <c r="S107" s="168">
        <f t="shared" si="148"/>
        <v>-1.484</v>
      </c>
      <c r="T107" s="43"/>
      <c r="U107" s="163">
        <f t="shared" si="153"/>
        <v>-1.484</v>
      </c>
      <c r="V107" s="164" t="str">
        <f t="shared" si="154"/>
        <v/>
      </c>
      <c r="W107" s="154"/>
      <c r="X107" s="116">
        <v>-5.2999999999999998E-4</v>
      </c>
      <c r="Y107" s="370">
        <f t="shared" si="169"/>
        <v>2800</v>
      </c>
      <c r="Z107" s="168">
        <f t="shared" si="149"/>
        <v>-1.484</v>
      </c>
      <c r="AA107" s="43"/>
      <c r="AB107" s="163">
        <f t="shared" si="155"/>
        <v>0</v>
      </c>
      <c r="AC107" s="164">
        <f t="shared" si="156"/>
        <v>0</v>
      </c>
      <c r="AD107" s="154"/>
      <c r="AE107" s="116">
        <v>-5.2999999999999998E-4</v>
      </c>
      <c r="AF107" s="370">
        <f t="shared" si="170"/>
        <v>2800</v>
      </c>
      <c r="AG107" s="168">
        <f t="shared" si="150"/>
        <v>-1.484</v>
      </c>
      <c r="AH107" s="43"/>
      <c r="AI107" s="163">
        <f t="shared" si="157"/>
        <v>0</v>
      </c>
      <c r="AJ107" s="164">
        <f t="shared" si="158"/>
        <v>0</v>
      </c>
      <c r="AK107" s="154"/>
      <c r="AL107" s="116">
        <v>-5.2999999999999998E-4</v>
      </c>
      <c r="AM107" s="370">
        <f t="shared" si="171"/>
        <v>2800</v>
      </c>
      <c r="AN107" s="168">
        <f t="shared" si="151"/>
        <v>-1.484</v>
      </c>
      <c r="AO107" s="43"/>
      <c r="AP107" s="163">
        <f t="shared" si="159"/>
        <v>0</v>
      </c>
      <c r="AQ107" s="164">
        <f t="shared" si="160"/>
        <v>0</v>
      </c>
      <c r="AR107" s="169"/>
      <c r="AS107" s="116">
        <v>-5.2999999999999998E-4</v>
      </c>
      <c r="AT107" s="370">
        <f t="shared" si="172"/>
        <v>2800</v>
      </c>
      <c r="AU107" s="168">
        <f t="shared" si="152"/>
        <v>-1.484</v>
      </c>
      <c r="AV107" s="43"/>
      <c r="AW107" s="163">
        <f t="shared" si="161"/>
        <v>0</v>
      </c>
      <c r="AX107" s="164">
        <f t="shared" si="162"/>
        <v>0</v>
      </c>
    </row>
    <row r="108" spans="1:50" s="138" customFormat="1" x14ac:dyDescent="0.25">
      <c r="A108" s="1"/>
      <c r="B108" s="141" t="s">
        <v>117</v>
      </c>
      <c r="C108" s="143"/>
      <c r="D108" s="262" t="s">
        <v>7</v>
      </c>
      <c r="E108" s="43"/>
      <c r="F108" s="135"/>
      <c r="G108" s="165"/>
      <c r="H108" s="166"/>
      <c r="I108" s="43"/>
      <c r="J108" s="136"/>
      <c r="K108" s="167"/>
      <c r="L108" s="168"/>
      <c r="M108" s="43"/>
      <c r="N108" s="163"/>
      <c r="O108" s="164"/>
      <c r="P108" s="169"/>
      <c r="Q108" s="116">
        <v>-5.0000000000000002E-5</v>
      </c>
      <c r="R108" s="370">
        <f t="shared" si="168"/>
        <v>2800</v>
      </c>
      <c r="S108" s="168">
        <f t="shared" si="148"/>
        <v>-0.14000000000000001</v>
      </c>
      <c r="T108" s="43"/>
      <c r="U108" s="163">
        <f t="shared" si="153"/>
        <v>-0.14000000000000001</v>
      </c>
      <c r="V108" s="164" t="str">
        <f t="shared" si="154"/>
        <v/>
      </c>
      <c r="W108" s="154"/>
      <c r="X108" s="116">
        <v>-5.0000000000000002E-5</v>
      </c>
      <c r="Y108" s="370">
        <f t="shared" si="169"/>
        <v>2800</v>
      </c>
      <c r="Z108" s="168">
        <f t="shared" si="149"/>
        <v>-0.14000000000000001</v>
      </c>
      <c r="AA108" s="43"/>
      <c r="AB108" s="163">
        <f t="shared" si="155"/>
        <v>0</v>
      </c>
      <c r="AC108" s="164">
        <f t="shared" si="156"/>
        <v>0</v>
      </c>
      <c r="AD108" s="154"/>
      <c r="AE108" s="116">
        <v>-5.0000000000000002E-5</v>
      </c>
      <c r="AF108" s="370">
        <f t="shared" si="170"/>
        <v>2800</v>
      </c>
      <c r="AG108" s="168">
        <f t="shared" si="150"/>
        <v>-0.14000000000000001</v>
      </c>
      <c r="AH108" s="43"/>
      <c r="AI108" s="163">
        <f t="shared" si="157"/>
        <v>0</v>
      </c>
      <c r="AJ108" s="164">
        <f t="shared" si="158"/>
        <v>0</v>
      </c>
      <c r="AK108" s="154"/>
      <c r="AL108" s="116">
        <v>-5.0000000000000002E-5</v>
      </c>
      <c r="AM108" s="370">
        <f t="shared" si="171"/>
        <v>2800</v>
      </c>
      <c r="AN108" s="168">
        <f t="shared" si="151"/>
        <v>-0.14000000000000001</v>
      </c>
      <c r="AO108" s="43"/>
      <c r="AP108" s="163">
        <f t="shared" si="159"/>
        <v>0</v>
      </c>
      <c r="AQ108" s="164">
        <f t="shared" si="160"/>
        <v>0</v>
      </c>
      <c r="AR108" s="169"/>
      <c r="AS108" s="116">
        <v>-5.0000000000000002E-5</v>
      </c>
      <c r="AT108" s="370">
        <f t="shared" si="172"/>
        <v>2800</v>
      </c>
      <c r="AU108" s="168">
        <f t="shared" si="152"/>
        <v>-0.14000000000000001</v>
      </c>
      <c r="AV108" s="43"/>
      <c r="AW108" s="163">
        <f t="shared" si="161"/>
        <v>0</v>
      </c>
      <c r="AX108" s="164">
        <f t="shared" si="162"/>
        <v>0</v>
      </c>
    </row>
    <row r="109" spans="1:50" s="99" customFormat="1" x14ac:dyDescent="0.25">
      <c r="A109" s="54"/>
      <c r="B109" s="143" t="s">
        <v>79</v>
      </c>
      <c r="C109" s="143"/>
      <c r="D109" s="262" t="s">
        <v>41</v>
      </c>
      <c r="E109" s="43"/>
      <c r="F109" s="75">
        <v>0.79</v>
      </c>
      <c r="G109" s="159">
        <v>1</v>
      </c>
      <c r="H109" s="160">
        <f t="shared" ref="H109:H120" si="173">G109*F109</f>
        <v>0.79</v>
      </c>
      <c r="I109" s="43"/>
      <c r="J109" s="115">
        <v>0.79</v>
      </c>
      <c r="K109" s="195">
        <v>1</v>
      </c>
      <c r="L109" s="239">
        <f t="shared" ref="L109:L120" si="174">K109*J109</f>
        <v>0.79</v>
      </c>
      <c r="M109" s="43"/>
      <c r="N109" s="163">
        <f t="shared" ref="N109:N132" si="175">L109-H109</f>
        <v>0</v>
      </c>
      <c r="O109" s="164">
        <f t="shared" ref="O109:O120" si="176">IF(OR(H109=0,L109=0),"",(N109/H109))</f>
        <v>0</v>
      </c>
      <c r="P109" s="169"/>
      <c r="Q109" s="115"/>
      <c r="R109" s="195">
        <v>1</v>
      </c>
      <c r="S109" s="162">
        <f t="shared" si="148"/>
        <v>0</v>
      </c>
      <c r="T109" s="32"/>
      <c r="U109" s="163">
        <f t="shared" si="153"/>
        <v>-0.79</v>
      </c>
      <c r="V109" s="164" t="str">
        <f t="shared" si="154"/>
        <v/>
      </c>
      <c r="W109" s="154"/>
      <c r="X109" s="115"/>
      <c r="Y109" s="195">
        <v>1</v>
      </c>
      <c r="Z109" s="162">
        <f t="shared" si="149"/>
        <v>0</v>
      </c>
      <c r="AA109" s="32"/>
      <c r="AB109" s="163">
        <f t="shared" si="155"/>
        <v>0</v>
      </c>
      <c r="AC109" s="164" t="str">
        <f t="shared" si="156"/>
        <v/>
      </c>
      <c r="AD109" s="154"/>
      <c r="AE109" s="115"/>
      <c r="AF109" s="195">
        <v>1</v>
      </c>
      <c r="AG109" s="162">
        <f t="shared" si="150"/>
        <v>0</v>
      </c>
      <c r="AH109" s="32"/>
      <c r="AI109" s="163">
        <f t="shared" si="157"/>
        <v>0</v>
      </c>
      <c r="AJ109" s="164" t="str">
        <f t="shared" si="158"/>
        <v/>
      </c>
      <c r="AK109" s="154"/>
      <c r="AL109" s="115"/>
      <c r="AM109" s="195">
        <v>1</v>
      </c>
      <c r="AN109" s="162">
        <f t="shared" si="151"/>
        <v>0</v>
      </c>
      <c r="AO109" s="32"/>
      <c r="AP109" s="163">
        <f t="shared" si="159"/>
        <v>0</v>
      </c>
      <c r="AQ109" s="164" t="str">
        <f t="shared" si="160"/>
        <v/>
      </c>
      <c r="AR109" s="153"/>
      <c r="AS109" s="115"/>
      <c r="AT109" s="195">
        <v>1</v>
      </c>
      <c r="AU109" s="162">
        <f t="shared" si="152"/>
        <v>0</v>
      </c>
      <c r="AV109" s="32"/>
      <c r="AW109" s="163">
        <f t="shared" si="161"/>
        <v>0</v>
      </c>
      <c r="AX109" s="164" t="str">
        <f t="shared" si="162"/>
        <v/>
      </c>
    </row>
    <row r="110" spans="1:50" s="99" customFormat="1" x14ac:dyDescent="0.25">
      <c r="A110" s="54"/>
      <c r="B110" s="143" t="s">
        <v>80</v>
      </c>
      <c r="C110" s="143"/>
      <c r="D110" s="262" t="s">
        <v>41</v>
      </c>
      <c r="E110" s="43"/>
      <c r="F110" s="75">
        <v>0.25</v>
      </c>
      <c r="G110" s="159">
        <v>1</v>
      </c>
      <c r="H110" s="160">
        <f t="shared" si="173"/>
        <v>0.25</v>
      </c>
      <c r="I110" s="43"/>
      <c r="J110" s="115">
        <v>0.25</v>
      </c>
      <c r="K110" s="195">
        <v>1</v>
      </c>
      <c r="L110" s="239">
        <f t="shared" si="174"/>
        <v>0.25</v>
      </c>
      <c r="M110" s="43"/>
      <c r="N110" s="163">
        <f t="shared" si="175"/>
        <v>0</v>
      </c>
      <c r="O110" s="164">
        <f t="shared" si="176"/>
        <v>0</v>
      </c>
      <c r="P110" s="169"/>
      <c r="Q110" s="115"/>
      <c r="R110" s="195">
        <v>1</v>
      </c>
      <c r="S110" s="162">
        <f t="shared" si="148"/>
        <v>0</v>
      </c>
      <c r="T110" s="32"/>
      <c r="U110" s="163">
        <f t="shared" si="153"/>
        <v>-0.25</v>
      </c>
      <c r="V110" s="164" t="str">
        <f t="shared" si="154"/>
        <v/>
      </c>
      <c r="W110" s="154"/>
      <c r="X110" s="115"/>
      <c r="Y110" s="195">
        <v>1</v>
      </c>
      <c r="Z110" s="162">
        <f t="shared" si="149"/>
        <v>0</v>
      </c>
      <c r="AA110" s="32"/>
      <c r="AB110" s="163">
        <f t="shared" si="155"/>
        <v>0</v>
      </c>
      <c r="AC110" s="164" t="str">
        <f t="shared" si="156"/>
        <v/>
      </c>
      <c r="AD110" s="154"/>
      <c r="AE110" s="115"/>
      <c r="AF110" s="195">
        <v>1</v>
      </c>
      <c r="AG110" s="162">
        <f t="shared" si="150"/>
        <v>0</v>
      </c>
      <c r="AH110" s="32"/>
      <c r="AI110" s="163">
        <f t="shared" si="157"/>
        <v>0</v>
      </c>
      <c r="AJ110" s="164" t="str">
        <f t="shared" si="158"/>
        <v/>
      </c>
      <c r="AK110" s="154"/>
      <c r="AL110" s="115"/>
      <c r="AM110" s="195">
        <v>1</v>
      </c>
      <c r="AN110" s="162">
        <f t="shared" si="151"/>
        <v>0</v>
      </c>
      <c r="AO110" s="32"/>
      <c r="AP110" s="163">
        <f t="shared" si="159"/>
        <v>0</v>
      </c>
      <c r="AQ110" s="164" t="str">
        <f t="shared" si="160"/>
        <v/>
      </c>
      <c r="AR110" s="153"/>
      <c r="AS110" s="115"/>
      <c r="AT110" s="195">
        <v>1</v>
      </c>
      <c r="AU110" s="162">
        <f t="shared" si="152"/>
        <v>0</v>
      </c>
      <c r="AV110" s="32"/>
      <c r="AW110" s="163">
        <f t="shared" si="161"/>
        <v>0</v>
      </c>
      <c r="AX110" s="164" t="str">
        <f t="shared" si="162"/>
        <v/>
      </c>
    </row>
    <row r="111" spans="1:50" s="138" customFormat="1" x14ac:dyDescent="0.25">
      <c r="A111" s="1"/>
      <c r="B111" s="234" t="s">
        <v>73</v>
      </c>
      <c r="C111" s="46"/>
      <c r="D111" s="262" t="s">
        <v>41</v>
      </c>
      <c r="E111" s="43"/>
      <c r="F111" s="75">
        <v>1.55</v>
      </c>
      <c r="G111" s="159">
        <v>1</v>
      </c>
      <c r="H111" s="160">
        <f t="shared" si="173"/>
        <v>1.55</v>
      </c>
      <c r="I111" s="32"/>
      <c r="J111" s="115">
        <v>1.55</v>
      </c>
      <c r="K111" s="195">
        <v>1</v>
      </c>
      <c r="L111" s="160">
        <f t="shared" si="174"/>
        <v>1.55</v>
      </c>
      <c r="M111" s="32"/>
      <c r="N111" s="163">
        <f t="shared" si="175"/>
        <v>0</v>
      </c>
      <c r="O111" s="164">
        <f t="shared" si="176"/>
        <v>0</v>
      </c>
      <c r="P111" s="153"/>
      <c r="Q111" s="115"/>
      <c r="R111" s="195">
        <v>1</v>
      </c>
      <c r="S111" s="162">
        <f t="shared" si="148"/>
        <v>0</v>
      </c>
      <c r="T111" s="32"/>
      <c r="U111" s="163">
        <f t="shared" si="153"/>
        <v>-1.55</v>
      </c>
      <c r="V111" s="164" t="str">
        <f t="shared" si="154"/>
        <v/>
      </c>
      <c r="W111" s="154"/>
      <c r="X111" s="115"/>
      <c r="Y111" s="195">
        <v>1</v>
      </c>
      <c r="Z111" s="162">
        <f t="shared" si="149"/>
        <v>0</v>
      </c>
      <c r="AA111" s="32"/>
      <c r="AB111" s="163">
        <f t="shared" si="155"/>
        <v>0</v>
      </c>
      <c r="AC111" s="164" t="str">
        <f t="shared" si="156"/>
        <v/>
      </c>
      <c r="AD111" s="154"/>
      <c r="AE111" s="115"/>
      <c r="AF111" s="195">
        <v>1</v>
      </c>
      <c r="AG111" s="162">
        <f t="shared" si="150"/>
        <v>0</v>
      </c>
      <c r="AH111" s="32"/>
      <c r="AI111" s="163">
        <f t="shared" si="157"/>
        <v>0</v>
      </c>
      <c r="AJ111" s="164" t="str">
        <f t="shared" si="158"/>
        <v/>
      </c>
      <c r="AK111" s="154"/>
      <c r="AL111" s="115"/>
      <c r="AM111" s="195">
        <v>1</v>
      </c>
      <c r="AN111" s="162">
        <f t="shared" si="151"/>
        <v>0</v>
      </c>
      <c r="AO111" s="32"/>
      <c r="AP111" s="163">
        <f t="shared" si="159"/>
        <v>0</v>
      </c>
      <c r="AQ111" s="164" t="str">
        <f t="shared" si="160"/>
        <v/>
      </c>
      <c r="AR111" s="153"/>
      <c r="AS111" s="115"/>
      <c r="AT111" s="195">
        <v>1</v>
      </c>
      <c r="AU111" s="162">
        <f t="shared" si="152"/>
        <v>0</v>
      </c>
      <c r="AV111" s="32"/>
      <c r="AW111" s="163">
        <f t="shared" si="161"/>
        <v>0</v>
      </c>
      <c r="AX111" s="164" t="str">
        <f t="shared" si="162"/>
        <v/>
      </c>
    </row>
    <row r="112" spans="1:50" s="138" customFormat="1" x14ac:dyDescent="0.25">
      <c r="A112" s="1"/>
      <c r="B112" s="46" t="s">
        <v>19</v>
      </c>
      <c r="C112" s="46"/>
      <c r="D112" s="262" t="s">
        <v>7</v>
      </c>
      <c r="E112" s="43"/>
      <c r="F112" s="76">
        <v>3.1870000000000002E-2</v>
      </c>
      <c r="G112" s="370">
        <f>+$F$91</f>
        <v>2800</v>
      </c>
      <c r="H112" s="160">
        <f t="shared" si="173"/>
        <v>89.236000000000004</v>
      </c>
      <c r="I112" s="32"/>
      <c r="J112" s="116">
        <v>3.3099999999999997E-2</v>
      </c>
      <c r="K112" s="370">
        <f>+$F$91</f>
        <v>2800</v>
      </c>
      <c r="L112" s="160">
        <f t="shared" si="174"/>
        <v>92.679999999999993</v>
      </c>
      <c r="M112" s="32"/>
      <c r="N112" s="163">
        <f t="shared" si="175"/>
        <v>3.4439999999999884</v>
      </c>
      <c r="O112" s="164">
        <f t="shared" si="176"/>
        <v>3.8594289300282268E-2</v>
      </c>
      <c r="P112" s="153"/>
      <c r="Q112" s="116">
        <v>3.4290000000000001E-2</v>
      </c>
      <c r="R112" s="370">
        <f>+$F$91</f>
        <v>2800</v>
      </c>
      <c r="S112" s="162">
        <f>R112*Q112</f>
        <v>96.012</v>
      </c>
      <c r="T112" s="32"/>
      <c r="U112" s="163">
        <f t="shared" si="153"/>
        <v>3.3320000000000078</v>
      </c>
      <c r="V112" s="164">
        <f t="shared" si="154"/>
        <v>3.595166163142003E-2</v>
      </c>
      <c r="W112" s="154"/>
      <c r="X112" s="116">
        <v>3.5409999999999997E-2</v>
      </c>
      <c r="Y112" s="370">
        <f>+$F$91</f>
        <v>2800</v>
      </c>
      <c r="Z112" s="162">
        <f>Y112*X112</f>
        <v>99.147999999999996</v>
      </c>
      <c r="AA112" s="32"/>
      <c r="AB112" s="163">
        <f t="shared" si="155"/>
        <v>3.1359999999999957</v>
      </c>
      <c r="AC112" s="164">
        <f t="shared" si="156"/>
        <v>3.2662583843686158E-2</v>
      </c>
      <c r="AD112" s="154"/>
      <c r="AE112" s="116">
        <v>3.628E-2</v>
      </c>
      <c r="AF112" s="370">
        <f>+$F$91</f>
        <v>2800</v>
      </c>
      <c r="AG112" s="162">
        <f>AF112*AE112</f>
        <v>101.584</v>
      </c>
      <c r="AH112" s="32"/>
      <c r="AI112" s="163">
        <f t="shared" si="157"/>
        <v>2.436000000000007</v>
      </c>
      <c r="AJ112" s="164">
        <f t="shared" si="158"/>
        <v>2.4569330697543138E-2</v>
      </c>
      <c r="AK112" s="154"/>
      <c r="AL112" s="116">
        <v>3.7819999999999999E-2</v>
      </c>
      <c r="AM112" s="370">
        <f>+$F$91</f>
        <v>2800</v>
      </c>
      <c r="AN112" s="162">
        <f>AM112*AL112</f>
        <v>105.896</v>
      </c>
      <c r="AO112" s="32"/>
      <c r="AP112" s="163">
        <f t="shared" si="159"/>
        <v>4.3119999999999976</v>
      </c>
      <c r="AQ112" s="164">
        <f t="shared" si="160"/>
        <v>4.2447629547960282E-2</v>
      </c>
      <c r="AR112" s="153"/>
      <c r="AS112" s="116">
        <v>3.9309999999999998E-2</v>
      </c>
      <c r="AT112" s="370">
        <f>+$F$91</f>
        <v>2800</v>
      </c>
      <c r="AU112" s="162">
        <f>AT112*AS112</f>
        <v>110.068</v>
      </c>
      <c r="AV112" s="32"/>
      <c r="AW112" s="163">
        <f t="shared" si="161"/>
        <v>4.171999999999997</v>
      </c>
      <c r="AX112" s="164">
        <f t="shared" si="162"/>
        <v>3.9397144368059203E-2</v>
      </c>
    </row>
    <row r="113" spans="1:50" s="138" customFormat="1" ht="30" x14ac:dyDescent="0.25">
      <c r="A113" s="1"/>
      <c r="B113" s="234" t="s">
        <v>74</v>
      </c>
      <c r="C113" s="46"/>
      <c r="D113" s="262" t="s">
        <v>7</v>
      </c>
      <c r="E113" s="43"/>
      <c r="F113" s="76">
        <v>-5.1000000000000004E-4</v>
      </c>
      <c r="G113" s="370">
        <f t="shared" ref="G113:G120" si="177">+$F$91</f>
        <v>2800</v>
      </c>
      <c r="H113" s="160">
        <f t="shared" si="173"/>
        <v>-1.4280000000000002</v>
      </c>
      <c r="I113" s="32"/>
      <c r="J113" s="116"/>
      <c r="K113" s="370">
        <f t="shared" ref="K113:K120" si="178">+$F$91</f>
        <v>2800</v>
      </c>
      <c r="L113" s="160">
        <f t="shared" si="174"/>
        <v>0</v>
      </c>
      <c r="M113" s="32"/>
      <c r="N113" s="163">
        <f t="shared" si="175"/>
        <v>1.4280000000000002</v>
      </c>
      <c r="O113" s="164" t="str">
        <f t="shared" si="176"/>
        <v/>
      </c>
      <c r="P113" s="153"/>
      <c r="Q113" s="134"/>
      <c r="R113" s="370">
        <f t="shared" ref="R113:R120" si="179">+$F$91</f>
        <v>2800</v>
      </c>
      <c r="S113" s="162">
        <f t="shared" ref="S113:S116" si="180">R113*Q113</f>
        <v>0</v>
      </c>
      <c r="T113" s="32"/>
      <c r="U113" s="163">
        <f t="shared" si="153"/>
        <v>0</v>
      </c>
      <c r="V113" s="164" t="str">
        <f t="shared" si="154"/>
        <v/>
      </c>
      <c r="W113" s="154"/>
      <c r="X113" s="134"/>
      <c r="Y113" s="370">
        <f t="shared" ref="Y113:Y120" si="181">+$F$91</f>
        <v>2800</v>
      </c>
      <c r="Z113" s="162">
        <f t="shared" ref="Z113:Z116" si="182">Y113*X113</f>
        <v>0</v>
      </c>
      <c r="AA113" s="32"/>
      <c r="AB113" s="163">
        <f t="shared" si="155"/>
        <v>0</v>
      </c>
      <c r="AC113" s="164" t="str">
        <f t="shared" si="156"/>
        <v/>
      </c>
      <c r="AD113" s="154"/>
      <c r="AE113" s="134"/>
      <c r="AF113" s="370">
        <f t="shared" ref="AF113:AF120" si="183">+$F$91</f>
        <v>2800</v>
      </c>
      <c r="AG113" s="162">
        <f t="shared" ref="AG113:AG116" si="184">AF113*AE113</f>
        <v>0</v>
      </c>
      <c r="AH113" s="32"/>
      <c r="AI113" s="163">
        <f t="shared" si="157"/>
        <v>0</v>
      </c>
      <c r="AJ113" s="164" t="str">
        <f t="shared" si="158"/>
        <v/>
      </c>
      <c r="AK113" s="154"/>
      <c r="AL113" s="134"/>
      <c r="AM113" s="370">
        <f t="shared" ref="AM113:AM120" si="185">+$F$91</f>
        <v>2800</v>
      </c>
      <c r="AN113" s="162">
        <f t="shared" ref="AN113:AN116" si="186">AM113*AL113</f>
        <v>0</v>
      </c>
      <c r="AO113" s="32"/>
      <c r="AP113" s="163">
        <f t="shared" si="159"/>
        <v>0</v>
      </c>
      <c r="AQ113" s="164" t="str">
        <f t="shared" si="160"/>
        <v/>
      </c>
      <c r="AR113" s="153"/>
      <c r="AS113" s="134"/>
      <c r="AT113" s="370">
        <f t="shared" ref="AT113:AT120" si="187">+$F$91</f>
        <v>2800</v>
      </c>
      <c r="AU113" s="162">
        <f t="shared" ref="AU113:AU116" si="188">AT113*AS113</f>
        <v>0</v>
      </c>
      <c r="AV113" s="32"/>
      <c r="AW113" s="163">
        <f t="shared" si="161"/>
        <v>0</v>
      </c>
      <c r="AX113" s="164" t="str">
        <f t="shared" si="162"/>
        <v/>
      </c>
    </row>
    <row r="114" spans="1:50" s="138" customFormat="1" ht="14.45" customHeight="1" x14ac:dyDescent="0.25">
      <c r="A114" s="1"/>
      <c r="B114" s="234" t="s">
        <v>75</v>
      </c>
      <c r="C114" s="46"/>
      <c r="D114" s="262" t="s">
        <v>7</v>
      </c>
      <c r="E114" s="43"/>
      <c r="F114" s="76">
        <v>-1.56E-3</v>
      </c>
      <c r="G114" s="370">
        <f t="shared" si="177"/>
        <v>2800</v>
      </c>
      <c r="H114" s="160">
        <f t="shared" si="173"/>
        <v>-4.3680000000000003</v>
      </c>
      <c r="I114" s="32"/>
      <c r="J114" s="116"/>
      <c r="K114" s="370">
        <f t="shared" si="178"/>
        <v>2800</v>
      </c>
      <c r="L114" s="160">
        <f t="shared" si="174"/>
        <v>0</v>
      </c>
      <c r="M114" s="32"/>
      <c r="N114" s="163">
        <f t="shared" si="175"/>
        <v>4.3680000000000003</v>
      </c>
      <c r="O114" s="164" t="str">
        <f t="shared" si="176"/>
        <v/>
      </c>
      <c r="P114" s="153"/>
      <c r="Q114" s="134"/>
      <c r="R114" s="370">
        <f t="shared" si="179"/>
        <v>2800</v>
      </c>
      <c r="S114" s="162">
        <f t="shared" si="180"/>
        <v>0</v>
      </c>
      <c r="T114" s="32"/>
      <c r="U114" s="163">
        <f t="shared" si="153"/>
        <v>0</v>
      </c>
      <c r="V114" s="164" t="str">
        <f t="shared" si="154"/>
        <v/>
      </c>
      <c r="W114" s="154"/>
      <c r="X114" s="134"/>
      <c r="Y114" s="370">
        <f t="shared" si="181"/>
        <v>2800</v>
      </c>
      <c r="Z114" s="162">
        <f t="shared" si="182"/>
        <v>0</v>
      </c>
      <c r="AA114" s="32"/>
      <c r="AB114" s="163">
        <f t="shared" si="155"/>
        <v>0</v>
      </c>
      <c r="AC114" s="164" t="str">
        <f t="shared" si="156"/>
        <v/>
      </c>
      <c r="AD114" s="154"/>
      <c r="AE114" s="134"/>
      <c r="AF114" s="370">
        <f t="shared" si="183"/>
        <v>2800</v>
      </c>
      <c r="AG114" s="162">
        <f t="shared" si="184"/>
        <v>0</v>
      </c>
      <c r="AH114" s="32"/>
      <c r="AI114" s="163">
        <f t="shared" si="157"/>
        <v>0</v>
      </c>
      <c r="AJ114" s="164" t="str">
        <f t="shared" si="158"/>
        <v/>
      </c>
      <c r="AK114" s="154"/>
      <c r="AL114" s="134"/>
      <c r="AM114" s="370">
        <f t="shared" si="185"/>
        <v>2800</v>
      </c>
      <c r="AN114" s="162">
        <f t="shared" si="186"/>
        <v>0</v>
      </c>
      <c r="AO114" s="32"/>
      <c r="AP114" s="163">
        <f t="shared" si="159"/>
        <v>0</v>
      </c>
      <c r="AQ114" s="164" t="str">
        <f t="shared" si="160"/>
        <v/>
      </c>
      <c r="AR114" s="153"/>
      <c r="AS114" s="134"/>
      <c r="AT114" s="370">
        <f t="shared" si="187"/>
        <v>2800</v>
      </c>
      <c r="AU114" s="162">
        <f t="shared" si="188"/>
        <v>0</v>
      </c>
      <c r="AV114" s="32"/>
      <c r="AW114" s="163">
        <f t="shared" si="161"/>
        <v>0</v>
      </c>
      <c r="AX114" s="164" t="str">
        <f t="shared" si="162"/>
        <v/>
      </c>
    </row>
    <row r="115" spans="1:50" s="138" customFormat="1" ht="30" x14ac:dyDescent="0.25">
      <c r="A115" s="1"/>
      <c r="B115" s="234" t="s">
        <v>76</v>
      </c>
      <c r="C115" s="46"/>
      <c r="D115" s="262" t="s">
        <v>7</v>
      </c>
      <c r="E115" s="43"/>
      <c r="F115" s="76">
        <v>1.2999999999999999E-4</v>
      </c>
      <c r="G115" s="370">
        <f t="shared" si="177"/>
        <v>2800</v>
      </c>
      <c r="H115" s="160">
        <f t="shared" si="173"/>
        <v>0.36399999999999999</v>
      </c>
      <c r="I115" s="32"/>
      <c r="J115" s="116">
        <v>1.2999999999999999E-4</v>
      </c>
      <c r="K115" s="370">
        <f t="shared" si="178"/>
        <v>2800</v>
      </c>
      <c r="L115" s="160">
        <f t="shared" si="174"/>
        <v>0.36399999999999999</v>
      </c>
      <c r="M115" s="32"/>
      <c r="N115" s="163">
        <f t="shared" si="175"/>
        <v>0</v>
      </c>
      <c r="O115" s="164">
        <f t="shared" si="176"/>
        <v>0</v>
      </c>
      <c r="P115" s="153"/>
      <c r="Q115" s="134"/>
      <c r="R115" s="370">
        <f t="shared" si="179"/>
        <v>2800</v>
      </c>
      <c r="S115" s="162">
        <f t="shared" si="180"/>
        <v>0</v>
      </c>
      <c r="T115" s="32"/>
      <c r="U115" s="163">
        <f t="shared" si="153"/>
        <v>-0.36399999999999999</v>
      </c>
      <c r="V115" s="164" t="str">
        <f t="shared" si="154"/>
        <v/>
      </c>
      <c r="W115" s="154"/>
      <c r="X115" s="134"/>
      <c r="Y115" s="370">
        <f t="shared" si="181"/>
        <v>2800</v>
      </c>
      <c r="Z115" s="162">
        <f t="shared" si="182"/>
        <v>0</v>
      </c>
      <c r="AA115" s="32"/>
      <c r="AB115" s="163">
        <f t="shared" si="155"/>
        <v>0</v>
      </c>
      <c r="AC115" s="164" t="str">
        <f t="shared" si="156"/>
        <v/>
      </c>
      <c r="AD115" s="154"/>
      <c r="AE115" s="134"/>
      <c r="AF115" s="370">
        <f t="shared" si="183"/>
        <v>2800</v>
      </c>
      <c r="AG115" s="162">
        <f t="shared" si="184"/>
        <v>0</v>
      </c>
      <c r="AH115" s="32"/>
      <c r="AI115" s="163">
        <f t="shared" si="157"/>
        <v>0</v>
      </c>
      <c r="AJ115" s="164" t="str">
        <f t="shared" si="158"/>
        <v/>
      </c>
      <c r="AK115" s="154"/>
      <c r="AL115" s="134"/>
      <c r="AM115" s="370">
        <f t="shared" si="185"/>
        <v>2800</v>
      </c>
      <c r="AN115" s="162">
        <f t="shared" si="186"/>
        <v>0</v>
      </c>
      <c r="AO115" s="32"/>
      <c r="AP115" s="163">
        <f t="shared" si="159"/>
        <v>0</v>
      </c>
      <c r="AQ115" s="164" t="str">
        <f t="shared" si="160"/>
        <v/>
      </c>
      <c r="AR115" s="153"/>
      <c r="AS115" s="134"/>
      <c r="AT115" s="370">
        <f t="shared" si="187"/>
        <v>2800</v>
      </c>
      <c r="AU115" s="162">
        <f t="shared" si="188"/>
        <v>0</v>
      </c>
      <c r="AV115" s="32"/>
      <c r="AW115" s="163">
        <f t="shared" si="161"/>
        <v>0</v>
      </c>
      <c r="AX115" s="164" t="str">
        <f t="shared" si="162"/>
        <v/>
      </c>
    </row>
    <row r="116" spans="1:50" s="138" customFormat="1" ht="30" x14ac:dyDescent="0.25">
      <c r="A116" s="1"/>
      <c r="B116" s="234" t="s">
        <v>77</v>
      </c>
      <c r="C116" s="46"/>
      <c r="D116" s="262" t="s">
        <v>7</v>
      </c>
      <c r="E116" s="43"/>
      <c r="F116" s="76">
        <v>3.0000000000000001E-5</v>
      </c>
      <c r="G116" s="370">
        <f t="shared" si="177"/>
        <v>2800</v>
      </c>
      <c r="H116" s="160">
        <f t="shared" si="173"/>
        <v>8.4000000000000005E-2</v>
      </c>
      <c r="I116" s="32"/>
      <c r="J116" s="116">
        <v>3.0000000000000001E-5</v>
      </c>
      <c r="K116" s="370">
        <f t="shared" si="178"/>
        <v>2800</v>
      </c>
      <c r="L116" s="160">
        <f t="shared" si="174"/>
        <v>8.4000000000000005E-2</v>
      </c>
      <c r="M116" s="32"/>
      <c r="N116" s="163">
        <f t="shared" si="175"/>
        <v>0</v>
      </c>
      <c r="O116" s="164">
        <f t="shared" si="176"/>
        <v>0</v>
      </c>
      <c r="P116" s="153"/>
      <c r="Q116" s="134"/>
      <c r="R116" s="370">
        <f t="shared" si="179"/>
        <v>2800</v>
      </c>
      <c r="S116" s="162">
        <f t="shared" si="180"/>
        <v>0</v>
      </c>
      <c r="T116" s="32"/>
      <c r="U116" s="163">
        <f t="shared" si="153"/>
        <v>-8.4000000000000005E-2</v>
      </c>
      <c r="V116" s="164" t="str">
        <f t="shared" si="154"/>
        <v/>
      </c>
      <c r="W116" s="154"/>
      <c r="X116" s="134"/>
      <c r="Y116" s="370">
        <f t="shared" si="181"/>
        <v>2800</v>
      </c>
      <c r="Z116" s="162">
        <f t="shared" si="182"/>
        <v>0</v>
      </c>
      <c r="AA116" s="32"/>
      <c r="AB116" s="163">
        <f t="shared" si="155"/>
        <v>0</v>
      </c>
      <c r="AC116" s="164" t="str">
        <f t="shared" si="156"/>
        <v/>
      </c>
      <c r="AD116" s="154"/>
      <c r="AE116" s="134"/>
      <c r="AF116" s="370">
        <f t="shared" si="183"/>
        <v>2800</v>
      </c>
      <c r="AG116" s="162">
        <f t="shared" si="184"/>
        <v>0</v>
      </c>
      <c r="AH116" s="32"/>
      <c r="AI116" s="163">
        <f t="shared" si="157"/>
        <v>0</v>
      </c>
      <c r="AJ116" s="164" t="str">
        <f t="shared" si="158"/>
        <v/>
      </c>
      <c r="AK116" s="154"/>
      <c r="AL116" s="134"/>
      <c r="AM116" s="370">
        <f t="shared" si="185"/>
        <v>2800</v>
      </c>
      <c r="AN116" s="162">
        <f t="shared" si="186"/>
        <v>0</v>
      </c>
      <c r="AO116" s="32"/>
      <c r="AP116" s="163">
        <f t="shared" si="159"/>
        <v>0</v>
      </c>
      <c r="AQ116" s="164" t="str">
        <f t="shared" si="160"/>
        <v/>
      </c>
      <c r="AR116" s="153"/>
      <c r="AS116" s="134"/>
      <c r="AT116" s="370">
        <f t="shared" si="187"/>
        <v>2800</v>
      </c>
      <c r="AU116" s="162">
        <f t="shared" si="188"/>
        <v>0</v>
      </c>
      <c r="AV116" s="32"/>
      <c r="AW116" s="163">
        <f t="shared" si="161"/>
        <v>0</v>
      </c>
      <c r="AX116" s="164" t="str">
        <f t="shared" si="162"/>
        <v/>
      </c>
    </row>
    <row r="117" spans="1:50" s="138" customFormat="1" x14ac:dyDescent="0.25">
      <c r="A117" s="1"/>
      <c r="B117" s="234" t="s">
        <v>78</v>
      </c>
      <c r="C117" s="46"/>
      <c r="D117" s="262" t="s">
        <v>7</v>
      </c>
      <c r="E117" s="43"/>
      <c r="F117" s="76">
        <v>4.8999999999999998E-4</v>
      </c>
      <c r="G117" s="370">
        <f t="shared" si="177"/>
        <v>2800</v>
      </c>
      <c r="H117" s="160">
        <f t="shared" si="173"/>
        <v>1.3719999999999999</v>
      </c>
      <c r="I117" s="32"/>
      <c r="J117" s="116">
        <v>4.8999999999999998E-4</v>
      </c>
      <c r="K117" s="370">
        <f t="shared" si="178"/>
        <v>2800</v>
      </c>
      <c r="L117" s="160">
        <f t="shared" si="174"/>
        <v>1.3719999999999999</v>
      </c>
      <c r="M117" s="32"/>
      <c r="N117" s="163">
        <f t="shared" si="175"/>
        <v>0</v>
      </c>
      <c r="O117" s="164">
        <f t="shared" si="176"/>
        <v>0</v>
      </c>
      <c r="P117" s="153"/>
      <c r="Q117" s="115"/>
      <c r="R117" s="370">
        <f t="shared" si="179"/>
        <v>2800</v>
      </c>
      <c r="S117" s="171">
        <f>R117*Q117</f>
        <v>0</v>
      </c>
      <c r="T117" s="43"/>
      <c r="U117" s="163">
        <f t="shared" si="153"/>
        <v>-1.3719999999999999</v>
      </c>
      <c r="V117" s="164" t="str">
        <f t="shared" si="154"/>
        <v/>
      </c>
      <c r="W117" s="154"/>
      <c r="X117" s="115"/>
      <c r="Y117" s="370">
        <f t="shared" si="181"/>
        <v>2800</v>
      </c>
      <c r="Z117" s="171">
        <f>Y117*X117</f>
        <v>0</v>
      </c>
      <c r="AA117" s="43"/>
      <c r="AB117" s="163">
        <f t="shared" si="155"/>
        <v>0</v>
      </c>
      <c r="AC117" s="164" t="str">
        <f t="shared" si="156"/>
        <v/>
      </c>
      <c r="AD117" s="154"/>
      <c r="AE117" s="115"/>
      <c r="AF117" s="370">
        <f t="shared" si="183"/>
        <v>2800</v>
      </c>
      <c r="AG117" s="171">
        <f>AF117*AE117</f>
        <v>0</v>
      </c>
      <c r="AH117" s="43"/>
      <c r="AI117" s="163">
        <f t="shared" si="157"/>
        <v>0</v>
      </c>
      <c r="AJ117" s="164" t="str">
        <f t="shared" si="158"/>
        <v/>
      </c>
      <c r="AK117" s="154"/>
      <c r="AL117" s="115"/>
      <c r="AM117" s="370">
        <f t="shared" si="185"/>
        <v>2800</v>
      </c>
      <c r="AN117" s="171">
        <f>AM117*AL117</f>
        <v>0</v>
      </c>
      <c r="AO117" s="43"/>
      <c r="AP117" s="163">
        <f t="shared" si="159"/>
        <v>0</v>
      </c>
      <c r="AQ117" s="164" t="str">
        <f t="shared" si="160"/>
        <v/>
      </c>
      <c r="AR117" s="169"/>
      <c r="AS117" s="115"/>
      <c r="AT117" s="370">
        <f t="shared" si="187"/>
        <v>2800</v>
      </c>
      <c r="AU117" s="171">
        <f>AT117*AS117</f>
        <v>0</v>
      </c>
      <c r="AV117" s="43"/>
      <c r="AW117" s="163">
        <f t="shared" si="161"/>
        <v>0</v>
      </c>
      <c r="AX117" s="164" t="str">
        <f t="shared" si="162"/>
        <v/>
      </c>
    </row>
    <row r="118" spans="1:50" s="99" customFormat="1" x14ac:dyDescent="0.25">
      <c r="A118" s="54"/>
      <c r="B118" s="143" t="s">
        <v>79</v>
      </c>
      <c r="C118" s="143"/>
      <c r="D118" s="262" t="s">
        <v>7</v>
      </c>
      <c r="E118" s="43"/>
      <c r="F118" s="76">
        <v>7.6000000000000004E-4</v>
      </c>
      <c r="G118" s="370">
        <f t="shared" si="177"/>
        <v>2800</v>
      </c>
      <c r="H118" s="160">
        <f t="shared" si="173"/>
        <v>2.1280000000000001</v>
      </c>
      <c r="I118" s="43"/>
      <c r="J118" s="116">
        <v>7.6000000000000004E-4</v>
      </c>
      <c r="K118" s="370">
        <f t="shared" si="178"/>
        <v>2800</v>
      </c>
      <c r="L118" s="160">
        <f t="shared" si="174"/>
        <v>2.1280000000000001</v>
      </c>
      <c r="M118" s="43"/>
      <c r="N118" s="163">
        <f t="shared" si="175"/>
        <v>0</v>
      </c>
      <c r="O118" s="164">
        <f t="shared" si="176"/>
        <v>0</v>
      </c>
      <c r="P118" s="169"/>
      <c r="Q118" s="115"/>
      <c r="R118" s="370">
        <f t="shared" si="179"/>
        <v>2800</v>
      </c>
      <c r="S118" s="171">
        <f>R118*Q118</f>
        <v>0</v>
      </c>
      <c r="T118" s="43"/>
      <c r="U118" s="163">
        <f t="shared" si="153"/>
        <v>-2.1280000000000001</v>
      </c>
      <c r="V118" s="164" t="str">
        <f t="shared" si="154"/>
        <v/>
      </c>
      <c r="W118" s="154"/>
      <c r="X118" s="115"/>
      <c r="Y118" s="370">
        <f t="shared" si="181"/>
        <v>2800</v>
      </c>
      <c r="Z118" s="171">
        <f>Y118*X118</f>
        <v>0</v>
      </c>
      <c r="AA118" s="43"/>
      <c r="AB118" s="163">
        <f t="shared" si="155"/>
        <v>0</v>
      </c>
      <c r="AC118" s="164" t="str">
        <f t="shared" si="156"/>
        <v/>
      </c>
      <c r="AD118" s="154"/>
      <c r="AE118" s="115"/>
      <c r="AF118" s="370">
        <f t="shared" si="183"/>
        <v>2800</v>
      </c>
      <c r="AG118" s="171">
        <f>AF118*AE118</f>
        <v>0</v>
      </c>
      <c r="AH118" s="43"/>
      <c r="AI118" s="163">
        <f t="shared" si="157"/>
        <v>0</v>
      </c>
      <c r="AJ118" s="164" t="str">
        <f t="shared" si="158"/>
        <v/>
      </c>
      <c r="AK118" s="154"/>
      <c r="AL118" s="115"/>
      <c r="AM118" s="370">
        <f t="shared" si="185"/>
        <v>2800</v>
      </c>
      <c r="AN118" s="171">
        <f>AM118*AL118</f>
        <v>0</v>
      </c>
      <c r="AO118" s="43"/>
      <c r="AP118" s="163">
        <f t="shared" si="159"/>
        <v>0</v>
      </c>
      <c r="AQ118" s="164" t="str">
        <f t="shared" si="160"/>
        <v/>
      </c>
      <c r="AR118" s="169"/>
      <c r="AS118" s="115"/>
      <c r="AT118" s="370">
        <f t="shared" si="187"/>
        <v>2800</v>
      </c>
      <c r="AU118" s="171">
        <f>AT118*AS118</f>
        <v>0</v>
      </c>
      <c r="AV118" s="43"/>
      <c r="AW118" s="163">
        <f t="shared" si="161"/>
        <v>0</v>
      </c>
      <c r="AX118" s="164" t="str">
        <f t="shared" si="162"/>
        <v/>
      </c>
    </row>
    <row r="119" spans="1:50" s="99" customFormat="1" x14ac:dyDescent="0.25">
      <c r="A119" s="54"/>
      <c r="B119" s="143" t="s">
        <v>80</v>
      </c>
      <c r="C119" s="143"/>
      <c r="D119" s="262" t="s">
        <v>7</v>
      </c>
      <c r="E119" s="43"/>
      <c r="F119" s="76">
        <v>2.4000000000000001E-4</v>
      </c>
      <c r="G119" s="370">
        <f t="shared" si="177"/>
        <v>2800</v>
      </c>
      <c r="H119" s="160">
        <f t="shared" si="173"/>
        <v>0.67200000000000004</v>
      </c>
      <c r="I119" s="43"/>
      <c r="J119" s="116">
        <v>2.4000000000000001E-4</v>
      </c>
      <c r="K119" s="370">
        <f t="shared" si="178"/>
        <v>2800</v>
      </c>
      <c r="L119" s="160">
        <f t="shared" si="174"/>
        <v>0.67200000000000004</v>
      </c>
      <c r="M119" s="43"/>
      <c r="N119" s="163">
        <f t="shared" si="175"/>
        <v>0</v>
      </c>
      <c r="O119" s="164">
        <f t="shared" si="176"/>
        <v>0</v>
      </c>
      <c r="P119" s="169"/>
      <c r="Q119" s="116"/>
      <c r="R119" s="370">
        <f t="shared" si="179"/>
        <v>2800</v>
      </c>
      <c r="S119" s="162">
        <f t="shared" ref="S119:S120" si="189">R119*Q119</f>
        <v>0</v>
      </c>
      <c r="T119" s="32"/>
      <c r="U119" s="163">
        <f t="shared" si="153"/>
        <v>-0.67200000000000004</v>
      </c>
      <c r="V119" s="164" t="str">
        <f t="shared" si="154"/>
        <v/>
      </c>
      <c r="W119" s="154"/>
      <c r="X119" s="116"/>
      <c r="Y119" s="370">
        <f t="shared" si="181"/>
        <v>2800</v>
      </c>
      <c r="Z119" s="162">
        <f t="shared" ref="Z119:Z120" si="190">Y119*X119</f>
        <v>0</v>
      </c>
      <c r="AA119" s="32"/>
      <c r="AB119" s="163">
        <f t="shared" si="155"/>
        <v>0</v>
      </c>
      <c r="AC119" s="164" t="str">
        <f t="shared" si="156"/>
        <v/>
      </c>
      <c r="AD119" s="154"/>
      <c r="AE119" s="116"/>
      <c r="AF119" s="370">
        <f t="shared" si="183"/>
        <v>2800</v>
      </c>
      <c r="AG119" s="162">
        <f t="shared" ref="AG119:AG120" si="191">AF119*AE119</f>
        <v>0</v>
      </c>
      <c r="AH119" s="32"/>
      <c r="AI119" s="163">
        <f t="shared" si="157"/>
        <v>0</v>
      </c>
      <c r="AJ119" s="164" t="str">
        <f t="shared" si="158"/>
        <v/>
      </c>
      <c r="AK119" s="154"/>
      <c r="AL119" s="116"/>
      <c r="AM119" s="370">
        <f t="shared" si="185"/>
        <v>2800</v>
      </c>
      <c r="AN119" s="162">
        <f t="shared" ref="AN119:AN120" si="192">AM119*AL119</f>
        <v>0</v>
      </c>
      <c r="AO119" s="32"/>
      <c r="AP119" s="163">
        <f t="shared" si="159"/>
        <v>0</v>
      </c>
      <c r="AQ119" s="164" t="str">
        <f t="shared" si="160"/>
        <v/>
      </c>
      <c r="AR119" s="153"/>
      <c r="AS119" s="116"/>
      <c r="AT119" s="370">
        <f t="shared" si="187"/>
        <v>2800</v>
      </c>
      <c r="AU119" s="162">
        <f t="shared" ref="AU119:AU120" si="193">AT119*AS119</f>
        <v>0</v>
      </c>
      <c r="AV119" s="32"/>
      <c r="AW119" s="163">
        <f t="shared" si="161"/>
        <v>0</v>
      </c>
      <c r="AX119" s="164" t="str">
        <f t="shared" si="162"/>
        <v/>
      </c>
    </row>
    <row r="120" spans="1:50" s="138" customFormat="1" ht="30" x14ac:dyDescent="0.25">
      <c r="A120" s="1"/>
      <c r="B120" s="140" t="s">
        <v>81</v>
      </c>
      <c r="C120" s="46"/>
      <c r="D120" s="262" t="s">
        <v>7</v>
      </c>
      <c r="E120" s="43"/>
      <c r="F120" s="76">
        <v>-1.9000000000000001E-4</v>
      </c>
      <c r="G120" s="370">
        <f t="shared" si="177"/>
        <v>2800</v>
      </c>
      <c r="H120" s="160">
        <f t="shared" si="173"/>
        <v>-0.53200000000000003</v>
      </c>
      <c r="I120" s="32"/>
      <c r="J120" s="116"/>
      <c r="K120" s="370">
        <f t="shared" si="178"/>
        <v>2800</v>
      </c>
      <c r="L120" s="160">
        <f t="shared" si="174"/>
        <v>0</v>
      </c>
      <c r="M120" s="32"/>
      <c r="N120" s="163">
        <f t="shared" si="175"/>
        <v>0.53200000000000003</v>
      </c>
      <c r="O120" s="164" t="str">
        <f t="shared" si="176"/>
        <v/>
      </c>
      <c r="P120" s="153"/>
      <c r="Q120" s="116"/>
      <c r="R120" s="370">
        <f t="shared" si="179"/>
        <v>2800</v>
      </c>
      <c r="S120" s="162">
        <f t="shared" si="189"/>
        <v>0</v>
      </c>
      <c r="T120" s="32"/>
      <c r="U120" s="163">
        <f t="shared" si="153"/>
        <v>0</v>
      </c>
      <c r="V120" s="164" t="str">
        <f t="shared" si="154"/>
        <v/>
      </c>
      <c r="W120" s="154"/>
      <c r="X120" s="116"/>
      <c r="Y120" s="370">
        <f t="shared" si="181"/>
        <v>2800</v>
      </c>
      <c r="Z120" s="162">
        <f t="shared" si="190"/>
        <v>0</v>
      </c>
      <c r="AA120" s="32"/>
      <c r="AB120" s="163">
        <f t="shared" si="155"/>
        <v>0</v>
      </c>
      <c r="AC120" s="164" t="str">
        <f t="shared" si="156"/>
        <v/>
      </c>
      <c r="AD120" s="154"/>
      <c r="AE120" s="116"/>
      <c r="AF120" s="370">
        <f t="shared" si="183"/>
        <v>2800</v>
      </c>
      <c r="AG120" s="162">
        <f t="shared" si="191"/>
        <v>0</v>
      </c>
      <c r="AH120" s="32"/>
      <c r="AI120" s="163">
        <f t="shared" si="157"/>
        <v>0</v>
      </c>
      <c r="AJ120" s="164" t="str">
        <f t="shared" si="158"/>
        <v/>
      </c>
      <c r="AK120" s="154"/>
      <c r="AL120" s="116"/>
      <c r="AM120" s="370">
        <f t="shared" si="185"/>
        <v>2800</v>
      </c>
      <c r="AN120" s="162">
        <f t="shared" si="192"/>
        <v>0</v>
      </c>
      <c r="AO120" s="32"/>
      <c r="AP120" s="163">
        <f t="shared" si="159"/>
        <v>0</v>
      </c>
      <c r="AQ120" s="164" t="str">
        <f t="shared" si="160"/>
        <v/>
      </c>
      <c r="AR120" s="153"/>
      <c r="AS120" s="116"/>
      <c r="AT120" s="370">
        <f t="shared" si="187"/>
        <v>2800</v>
      </c>
      <c r="AU120" s="162">
        <f t="shared" si="193"/>
        <v>0</v>
      </c>
      <c r="AV120" s="32"/>
      <c r="AW120" s="163">
        <f t="shared" si="161"/>
        <v>0</v>
      </c>
      <c r="AX120" s="164" t="str">
        <f t="shared" si="162"/>
        <v/>
      </c>
    </row>
    <row r="121" spans="1:50" s="138" customFormat="1" x14ac:dyDescent="0.25">
      <c r="A121" s="54"/>
      <c r="B121" s="289" t="s">
        <v>18</v>
      </c>
      <c r="C121" s="290"/>
      <c r="D121" s="291"/>
      <c r="E121" s="48"/>
      <c r="F121" s="55"/>
      <c r="G121" s="175"/>
      <c r="H121" s="176">
        <f>SUM(H96:H120)</f>
        <v>124.56800000000003</v>
      </c>
      <c r="I121" s="177"/>
      <c r="J121" s="117"/>
      <c r="K121" s="240"/>
      <c r="L121" s="176">
        <f>SUM(L96:L120)</f>
        <v>135.66999999999999</v>
      </c>
      <c r="M121" s="177"/>
      <c r="N121" s="179">
        <f t="shared" si="175"/>
        <v>11.101999999999961</v>
      </c>
      <c r="O121" s="371">
        <f>IF(OR(H121=0, L121=0),"",(N121/H121))</f>
        <v>8.9124012587502077E-2</v>
      </c>
      <c r="P121" s="153"/>
      <c r="Q121" s="117"/>
      <c r="R121" s="178"/>
      <c r="S121" s="176">
        <f>SUM(S96:S120)</f>
        <v>129.762</v>
      </c>
      <c r="T121" s="177"/>
      <c r="U121" s="372">
        <f>S121-L121</f>
        <v>-5.907999999999987</v>
      </c>
      <c r="V121" s="373">
        <f>IF(OR(L121=0,S121=0),"",(U121/L121))</f>
        <v>-4.3546841600943374E-2</v>
      </c>
      <c r="W121" s="154"/>
      <c r="X121" s="117"/>
      <c r="Y121" s="178"/>
      <c r="Z121" s="176">
        <f>SUM(Z96:Z120)</f>
        <v>134.108</v>
      </c>
      <c r="AA121" s="177"/>
      <c r="AB121" s="179">
        <f>Z121-S121</f>
        <v>4.3460000000000036</v>
      </c>
      <c r="AC121" s="180">
        <f>IF(OR(S121=0,Z121=0),"",(AB121/S121))</f>
        <v>3.349208551039598E-2</v>
      </c>
      <c r="AD121" s="154"/>
      <c r="AE121" s="117"/>
      <c r="AF121" s="178"/>
      <c r="AG121" s="176">
        <f>SUM(AG96:AG120)</f>
        <v>137.48399999999998</v>
      </c>
      <c r="AH121" s="177"/>
      <c r="AI121" s="179">
        <f>AG121-Z121</f>
        <v>3.3759999999999764</v>
      </c>
      <c r="AJ121" s="180">
        <f>IF(OR(Z121=0,AG121=0),"",(AI121/Z121))</f>
        <v>2.5173740567303787E-2</v>
      </c>
      <c r="AK121" s="154"/>
      <c r="AL121" s="117"/>
      <c r="AM121" s="178"/>
      <c r="AN121" s="176">
        <f>SUM(AN96:AN120)</f>
        <v>143.45600000000002</v>
      </c>
      <c r="AO121" s="177"/>
      <c r="AP121" s="179">
        <f>AN121-AG121</f>
        <v>5.9720000000000368</v>
      </c>
      <c r="AQ121" s="180">
        <f>IF(OR(AG121=0,AN121=0),"",(AP121/AG121))</f>
        <v>4.3437781850979296E-2</v>
      </c>
      <c r="AR121" s="153"/>
      <c r="AS121" s="117"/>
      <c r="AT121" s="178"/>
      <c r="AU121" s="176">
        <f>SUM(AU96:AU120)</f>
        <v>149.238</v>
      </c>
      <c r="AV121" s="177"/>
      <c r="AW121" s="179">
        <f>AU121-AN121</f>
        <v>5.7819999999999823</v>
      </c>
      <c r="AX121" s="180">
        <f>IF(OR(AN121=0,AU121=0),"",(AW121/AN121))</f>
        <v>4.0305041267008568E-2</v>
      </c>
    </row>
    <row r="122" spans="1:50" s="138" customFormat="1" x14ac:dyDescent="0.25">
      <c r="A122" s="1"/>
      <c r="B122" s="144" t="s">
        <v>17</v>
      </c>
      <c r="C122" s="46"/>
      <c r="D122" s="262" t="s">
        <v>7</v>
      </c>
      <c r="E122" s="43"/>
      <c r="F122" s="112">
        <f>+RESIDENTIAL!$F$47</f>
        <v>8.1990000000000007E-2</v>
      </c>
      <c r="G122" s="374">
        <f>$F91*(1+F154)-$F91</f>
        <v>105.2800000000002</v>
      </c>
      <c r="H122" s="166">
        <f>G122*F122</f>
        <v>8.6319072000000165</v>
      </c>
      <c r="I122" s="32"/>
      <c r="J122" s="112">
        <f>+$F$49</f>
        <v>8.1990000000000007E-2</v>
      </c>
      <c r="K122" s="374">
        <f>$F91*(1+J154)-$F91</f>
        <v>105.2800000000002</v>
      </c>
      <c r="L122" s="166">
        <f>K122*J122</f>
        <v>8.6319072000000165</v>
      </c>
      <c r="M122" s="32"/>
      <c r="N122" s="163">
        <f t="shared" si="175"/>
        <v>0</v>
      </c>
      <c r="O122" s="164">
        <f t="shared" ref="O122:O126" si="194">IF(OR(H122=0,L122=0),"",(N122/H122))</f>
        <v>0</v>
      </c>
      <c r="P122" s="153"/>
      <c r="Q122" s="112">
        <f>+$F$49</f>
        <v>8.1990000000000007E-2</v>
      </c>
      <c r="R122" s="374">
        <f>$F91*(1+Q154)-$F91</f>
        <v>82.600000000000364</v>
      </c>
      <c r="S122" s="168">
        <f>R122*Q122</f>
        <v>6.7723740000000303</v>
      </c>
      <c r="T122" s="32"/>
      <c r="U122" s="163">
        <f>S122-L122</f>
        <v>-1.8595331999999862</v>
      </c>
      <c r="V122" s="164">
        <f>IF(OR(L122=0,S122=0),"",(U122/L122))</f>
        <v>-0.21542553191489161</v>
      </c>
      <c r="W122" s="154"/>
      <c r="X122" s="112">
        <f>+$F$49</f>
        <v>8.1990000000000007E-2</v>
      </c>
      <c r="Y122" s="374">
        <f>$F91*(1+X154)-$F91</f>
        <v>82.600000000000364</v>
      </c>
      <c r="Z122" s="168">
        <f>Y122*X122</f>
        <v>6.7723740000000303</v>
      </c>
      <c r="AA122" s="32"/>
      <c r="AB122" s="163">
        <f>Z122-S122</f>
        <v>0</v>
      </c>
      <c r="AC122" s="164">
        <f>IF(OR(S122=0,Z122=0),"",(AB122/S122))</f>
        <v>0</v>
      </c>
      <c r="AD122" s="154"/>
      <c r="AE122" s="112">
        <f>+$F$49</f>
        <v>8.1990000000000007E-2</v>
      </c>
      <c r="AF122" s="374">
        <f>$F91*(1+AE154)-$F91</f>
        <v>82.600000000000364</v>
      </c>
      <c r="AG122" s="168">
        <f>AF122*AE122</f>
        <v>6.7723740000000303</v>
      </c>
      <c r="AH122" s="32"/>
      <c r="AI122" s="163">
        <f>AG122-Z122</f>
        <v>0</v>
      </c>
      <c r="AJ122" s="164">
        <f>IF(OR(Z122=0,AG122=0),"",(AI122/Z122))</f>
        <v>0</v>
      </c>
      <c r="AK122" s="154"/>
      <c r="AL122" s="112">
        <f>+$F$49</f>
        <v>8.1990000000000007E-2</v>
      </c>
      <c r="AM122" s="374">
        <f>$F91*(1+AL154)-$F91</f>
        <v>82.600000000000364</v>
      </c>
      <c r="AN122" s="168">
        <f>AM122*AL122</f>
        <v>6.7723740000000303</v>
      </c>
      <c r="AO122" s="32"/>
      <c r="AP122" s="163">
        <f>AN122-AG122</f>
        <v>0</v>
      </c>
      <c r="AQ122" s="164">
        <f>IF(OR(AG122=0,AN122=0),"",(AP122/AG122))</f>
        <v>0</v>
      </c>
      <c r="AR122" s="153"/>
      <c r="AS122" s="112">
        <f>+$F$49</f>
        <v>8.1990000000000007E-2</v>
      </c>
      <c r="AT122" s="374">
        <f>$F91*(1+AS154)-$F91</f>
        <v>82.600000000000364</v>
      </c>
      <c r="AU122" s="168">
        <f>AT122*AS122</f>
        <v>6.7723740000000303</v>
      </c>
      <c r="AV122" s="32"/>
      <c r="AW122" s="163">
        <f>AU122-AN122</f>
        <v>0</v>
      </c>
      <c r="AX122" s="164">
        <f>IF(OR(AN122=0,AU122=0),"",(AW122/AN122))</f>
        <v>0</v>
      </c>
    </row>
    <row r="123" spans="1:50" s="138" customFormat="1" x14ac:dyDescent="0.25">
      <c r="A123" s="1"/>
      <c r="B123" s="140" t="s">
        <v>82</v>
      </c>
      <c r="C123" s="143"/>
      <c r="D123" s="262" t="s">
        <v>7</v>
      </c>
      <c r="E123" s="43"/>
      <c r="F123" s="100">
        <v>-3.1700000000000001E-3</v>
      </c>
      <c r="G123" s="370">
        <f>+$F$91</f>
        <v>2800</v>
      </c>
      <c r="H123" s="166">
        <f t="shared" ref="H123:H125" si="195">G123*F123</f>
        <v>-8.8759999999999994</v>
      </c>
      <c r="I123" s="43"/>
      <c r="J123" s="113"/>
      <c r="K123" s="370">
        <f>+$F$91</f>
        <v>2800</v>
      </c>
      <c r="L123" s="166">
        <f>K123*J123</f>
        <v>0</v>
      </c>
      <c r="M123" s="43"/>
      <c r="N123" s="163">
        <f t="shared" si="175"/>
        <v>8.8759999999999994</v>
      </c>
      <c r="O123" s="164" t="str">
        <f t="shared" si="194"/>
        <v/>
      </c>
      <c r="P123" s="153"/>
      <c r="Q123" s="113"/>
      <c r="R123" s="370"/>
      <c r="S123" s="168">
        <f>R123*Q123</f>
        <v>0</v>
      </c>
      <c r="T123" s="43"/>
      <c r="U123" s="163">
        <f t="shared" ref="U123:U126" si="196">S123-L123</f>
        <v>0</v>
      </c>
      <c r="V123" s="164" t="str">
        <f t="shared" ref="V123:V126" si="197">IF(OR(L123=0,S123=0),"",(U123/L123))</f>
        <v/>
      </c>
      <c r="W123" s="154"/>
      <c r="X123" s="113"/>
      <c r="Y123" s="370"/>
      <c r="Z123" s="168">
        <f t="shared" ref="Z123:Z125" si="198">Y123*X123</f>
        <v>0</v>
      </c>
      <c r="AA123" s="43"/>
      <c r="AB123" s="163">
        <f t="shared" ref="AB123:AB126" si="199">Z123-S123</f>
        <v>0</v>
      </c>
      <c r="AC123" s="164" t="str">
        <f t="shared" ref="AC123:AC126" si="200">IF(OR(S123=0,Z123=0),"",(AB123/S123))</f>
        <v/>
      </c>
      <c r="AD123" s="154"/>
      <c r="AE123" s="113"/>
      <c r="AF123" s="370"/>
      <c r="AG123" s="168">
        <f t="shared" ref="AG123:AG125" si="201">AF123*AE123</f>
        <v>0</v>
      </c>
      <c r="AH123" s="43"/>
      <c r="AI123" s="163">
        <f t="shared" ref="AI123:AI126" si="202">AG123-Z123</f>
        <v>0</v>
      </c>
      <c r="AJ123" s="164" t="str">
        <f t="shared" ref="AJ123:AJ126" si="203">IF(OR(Z123=0,AG123=0),"",(AI123/Z123))</f>
        <v/>
      </c>
      <c r="AK123" s="154"/>
      <c r="AL123" s="113"/>
      <c r="AM123" s="370"/>
      <c r="AN123" s="168">
        <f t="shared" ref="AN123:AN125" si="204">AM123*AL123</f>
        <v>0</v>
      </c>
      <c r="AO123" s="43"/>
      <c r="AP123" s="163">
        <f t="shared" ref="AP123:AP126" si="205">AN123-AG123</f>
        <v>0</v>
      </c>
      <c r="AQ123" s="164" t="str">
        <f t="shared" ref="AQ123:AQ126" si="206">IF(OR(AG123=0,AN123=0),"",(AP123/AG123))</f>
        <v/>
      </c>
      <c r="AR123" s="169"/>
      <c r="AS123" s="113"/>
      <c r="AT123" s="370"/>
      <c r="AU123" s="168">
        <f t="shared" ref="AU123:AU125" si="207">AT123*AS123</f>
        <v>0</v>
      </c>
      <c r="AV123" s="43"/>
      <c r="AW123" s="163">
        <f t="shared" ref="AW123:AW126" si="208">AU123-AN123</f>
        <v>0</v>
      </c>
      <c r="AX123" s="164" t="str">
        <f t="shared" ref="AX123:AX126" si="209">IF(OR(AN123=0,AU123=0),"",(AW123/AN123))</f>
        <v/>
      </c>
    </row>
    <row r="124" spans="1:50" s="138" customFormat="1" ht="30" x14ac:dyDescent="0.25">
      <c r="A124" s="1"/>
      <c r="B124" s="140" t="s">
        <v>83</v>
      </c>
      <c r="C124" s="143"/>
      <c r="D124" s="262" t="s">
        <v>7</v>
      </c>
      <c r="E124" s="43"/>
      <c r="F124" s="100">
        <v>6.9999999999999994E-5</v>
      </c>
      <c r="G124" s="370">
        <f>+$F$91</f>
        <v>2800</v>
      </c>
      <c r="H124" s="166">
        <f t="shared" si="195"/>
        <v>0.19599999999999998</v>
      </c>
      <c r="I124" s="43"/>
      <c r="J124" s="113"/>
      <c r="K124" s="370">
        <f>+$F$91</f>
        <v>2800</v>
      </c>
      <c r="L124" s="166">
        <f>K124*J124</f>
        <v>0</v>
      </c>
      <c r="M124" s="43"/>
      <c r="N124" s="163">
        <f t="shared" si="175"/>
        <v>-0.19599999999999998</v>
      </c>
      <c r="O124" s="164" t="str">
        <f t="shared" si="194"/>
        <v/>
      </c>
      <c r="P124" s="153"/>
      <c r="Q124" s="113"/>
      <c r="R124" s="370"/>
      <c r="S124" s="168">
        <f>R124*Q124</f>
        <v>0</v>
      </c>
      <c r="T124" s="43"/>
      <c r="U124" s="163">
        <f t="shared" si="196"/>
        <v>0</v>
      </c>
      <c r="V124" s="164" t="str">
        <f t="shared" si="197"/>
        <v/>
      </c>
      <c r="W124" s="154"/>
      <c r="X124" s="113"/>
      <c r="Y124" s="370"/>
      <c r="Z124" s="168">
        <f t="shared" si="198"/>
        <v>0</v>
      </c>
      <c r="AA124" s="43"/>
      <c r="AB124" s="163">
        <f t="shared" si="199"/>
        <v>0</v>
      </c>
      <c r="AC124" s="164" t="str">
        <f t="shared" si="200"/>
        <v/>
      </c>
      <c r="AD124" s="154"/>
      <c r="AE124" s="113"/>
      <c r="AF124" s="370"/>
      <c r="AG124" s="168">
        <f t="shared" si="201"/>
        <v>0</v>
      </c>
      <c r="AH124" s="43"/>
      <c r="AI124" s="163">
        <f t="shared" si="202"/>
        <v>0</v>
      </c>
      <c r="AJ124" s="164" t="str">
        <f t="shared" si="203"/>
        <v/>
      </c>
      <c r="AK124" s="154"/>
      <c r="AL124" s="113"/>
      <c r="AM124" s="370"/>
      <c r="AN124" s="168">
        <f t="shared" si="204"/>
        <v>0</v>
      </c>
      <c r="AO124" s="43"/>
      <c r="AP124" s="163">
        <f t="shared" si="205"/>
        <v>0</v>
      </c>
      <c r="AQ124" s="164" t="str">
        <f t="shared" si="206"/>
        <v/>
      </c>
      <c r="AR124" s="169"/>
      <c r="AS124" s="113"/>
      <c r="AT124" s="370"/>
      <c r="AU124" s="168">
        <f t="shared" si="207"/>
        <v>0</v>
      </c>
      <c r="AV124" s="43"/>
      <c r="AW124" s="163">
        <f t="shared" si="208"/>
        <v>0</v>
      </c>
      <c r="AX124" s="164" t="str">
        <f t="shared" si="209"/>
        <v/>
      </c>
    </row>
    <row r="125" spans="1:50" s="138" customFormat="1" ht="30" x14ac:dyDescent="0.25">
      <c r="A125" s="1"/>
      <c r="B125" s="140" t="s">
        <v>84</v>
      </c>
      <c r="C125" s="143"/>
      <c r="D125" s="262" t="s">
        <v>7</v>
      </c>
      <c r="E125" s="43"/>
      <c r="F125" s="100">
        <v>-1.1199999999999999E-3</v>
      </c>
      <c r="G125" s="165"/>
      <c r="H125" s="166">
        <f t="shared" si="195"/>
        <v>0</v>
      </c>
      <c r="I125" s="43"/>
      <c r="J125" s="113"/>
      <c r="K125" s="241"/>
      <c r="L125" s="166">
        <f t="shared" ref="L125:L126" si="210">K125*J125</f>
        <v>0</v>
      </c>
      <c r="M125" s="43"/>
      <c r="N125" s="163">
        <f t="shared" si="175"/>
        <v>0</v>
      </c>
      <c r="O125" s="164" t="str">
        <f t="shared" si="194"/>
        <v/>
      </c>
      <c r="P125" s="153"/>
      <c r="Q125" s="113"/>
      <c r="R125" s="167"/>
      <c r="S125" s="168">
        <f t="shared" ref="S125" si="211">R125*Q125</f>
        <v>0</v>
      </c>
      <c r="T125" s="43"/>
      <c r="U125" s="163">
        <f t="shared" si="196"/>
        <v>0</v>
      </c>
      <c r="V125" s="164" t="str">
        <f t="shared" si="197"/>
        <v/>
      </c>
      <c r="W125" s="154"/>
      <c r="X125" s="113"/>
      <c r="Y125" s="167"/>
      <c r="Z125" s="168">
        <f t="shared" si="198"/>
        <v>0</v>
      </c>
      <c r="AA125" s="43"/>
      <c r="AB125" s="163">
        <f t="shared" si="199"/>
        <v>0</v>
      </c>
      <c r="AC125" s="164" t="str">
        <f t="shared" si="200"/>
        <v/>
      </c>
      <c r="AD125" s="154"/>
      <c r="AE125" s="113"/>
      <c r="AF125" s="167"/>
      <c r="AG125" s="168">
        <f t="shared" si="201"/>
        <v>0</v>
      </c>
      <c r="AH125" s="43"/>
      <c r="AI125" s="163">
        <f t="shared" si="202"/>
        <v>0</v>
      </c>
      <c r="AJ125" s="164" t="str">
        <f t="shared" si="203"/>
        <v/>
      </c>
      <c r="AK125" s="154"/>
      <c r="AL125" s="113"/>
      <c r="AM125" s="167"/>
      <c r="AN125" s="168">
        <f t="shared" si="204"/>
        <v>0</v>
      </c>
      <c r="AO125" s="43"/>
      <c r="AP125" s="163">
        <f t="shared" si="205"/>
        <v>0</v>
      </c>
      <c r="AQ125" s="164" t="str">
        <f t="shared" si="206"/>
        <v/>
      </c>
      <c r="AR125" s="169"/>
      <c r="AS125" s="113"/>
      <c r="AT125" s="167"/>
      <c r="AU125" s="168">
        <f t="shared" si="207"/>
        <v>0</v>
      </c>
      <c r="AV125" s="43"/>
      <c r="AW125" s="163">
        <f t="shared" si="208"/>
        <v>0</v>
      </c>
      <c r="AX125" s="164" t="str">
        <f t="shared" si="209"/>
        <v/>
      </c>
    </row>
    <row r="126" spans="1:50" s="138" customFormat="1" x14ac:dyDescent="0.25">
      <c r="A126" s="1"/>
      <c r="B126" s="143" t="s">
        <v>116</v>
      </c>
      <c r="C126" s="46"/>
      <c r="D126" s="262" t="s">
        <v>41</v>
      </c>
      <c r="E126" s="43"/>
      <c r="F126" s="78">
        <v>0.56000000000000005</v>
      </c>
      <c r="G126" s="370">
        <v>1</v>
      </c>
      <c r="H126" s="166">
        <f>G126*F126</f>
        <v>0.56000000000000005</v>
      </c>
      <c r="I126" s="32"/>
      <c r="J126" s="118">
        <f>+$F$126</f>
        <v>0.56000000000000005</v>
      </c>
      <c r="K126" s="370">
        <v>1</v>
      </c>
      <c r="L126" s="166">
        <f t="shared" si="210"/>
        <v>0.56000000000000005</v>
      </c>
      <c r="M126" s="32"/>
      <c r="N126" s="163">
        <f t="shared" si="175"/>
        <v>0</v>
      </c>
      <c r="O126" s="164">
        <f t="shared" si="194"/>
        <v>0</v>
      </c>
      <c r="P126" s="153"/>
      <c r="Q126" s="118">
        <f>+$F$126</f>
        <v>0.56000000000000005</v>
      </c>
      <c r="R126" s="161">
        <v>1</v>
      </c>
      <c r="S126" s="168">
        <f>R126*Q126</f>
        <v>0.56000000000000005</v>
      </c>
      <c r="T126" s="32"/>
      <c r="U126" s="163">
        <f t="shared" si="196"/>
        <v>0</v>
      </c>
      <c r="V126" s="164">
        <f t="shared" si="197"/>
        <v>0</v>
      </c>
      <c r="W126" s="154"/>
      <c r="X126" s="118">
        <f>+$F$126</f>
        <v>0.56000000000000005</v>
      </c>
      <c r="Y126" s="161">
        <v>1</v>
      </c>
      <c r="Z126" s="168">
        <f>Y126*X126</f>
        <v>0.56000000000000005</v>
      </c>
      <c r="AA126" s="32"/>
      <c r="AB126" s="163">
        <f t="shared" si="199"/>
        <v>0</v>
      </c>
      <c r="AC126" s="164">
        <f t="shared" si="200"/>
        <v>0</v>
      </c>
      <c r="AD126" s="154"/>
      <c r="AE126" s="118">
        <f>+$F$126</f>
        <v>0.56000000000000005</v>
      </c>
      <c r="AF126" s="161">
        <v>1</v>
      </c>
      <c r="AG126" s="168">
        <f>AF126*AE126</f>
        <v>0.56000000000000005</v>
      </c>
      <c r="AH126" s="32"/>
      <c r="AI126" s="163">
        <f t="shared" si="202"/>
        <v>0</v>
      </c>
      <c r="AJ126" s="164">
        <f t="shared" si="203"/>
        <v>0</v>
      </c>
      <c r="AK126" s="154"/>
      <c r="AL126" s="118"/>
      <c r="AM126" s="161"/>
      <c r="AN126" s="168">
        <f>AM126*AL126</f>
        <v>0</v>
      </c>
      <c r="AO126" s="32"/>
      <c r="AP126" s="163">
        <f t="shared" si="205"/>
        <v>-0.56000000000000005</v>
      </c>
      <c r="AQ126" s="164" t="str">
        <f t="shared" si="206"/>
        <v/>
      </c>
      <c r="AR126" s="153"/>
      <c r="AS126" s="118"/>
      <c r="AT126" s="161"/>
      <c r="AU126" s="168">
        <f>AT126*AS126</f>
        <v>0</v>
      </c>
      <c r="AV126" s="32"/>
      <c r="AW126" s="163">
        <f t="shared" si="208"/>
        <v>0</v>
      </c>
      <c r="AX126" s="164" t="str">
        <f t="shared" si="209"/>
        <v/>
      </c>
    </row>
    <row r="127" spans="1:50" s="138" customFormat="1" x14ac:dyDescent="0.25">
      <c r="A127" s="1"/>
      <c r="B127" s="49" t="s">
        <v>16</v>
      </c>
      <c r="C127" s="290"/>
      <c r="D127" s="290"/>
      <c r="E127" s="48"/>
      <c r="F127" s="47"/>
      <c r="G127" s="47"/>
      <c r="H127" s="184">
        <f>SUM(H122:H126)+H121</f>
        <v>125.07990720000004</v>
      </c>
      <c r="I127" s="177"/>
      <c r="J127" s="185"/>
      <c r="K127" s="243"/>
      <c r="L127" s="184">
        <f>SUM(L122:L126)+L121</f>
        <v>144.86190720000002</v>
      </c>
      <c r="M127" s="177"/>
      <c r="N127" s="179">
        <f t="shared" si="175"/>
        <v>19.781999999999982</v>
      </c>
      <c r="O127" s="180">
        <f>IF(OR(H127=0,L127=0),"",(N127/H127))</f>
        <v>0.15815489827929755</v>
      </c>
      <c r="P127" s="153"/>
      <c r="Q127" s="185"/>
      <c r="R127" s="186"/>
      <c r="S127" s="187">
        <f>SUM(S122:S126)+S121</f>
        <v>137.09437400000002</v>
      </c>
      <c r="T127" s="177"/>
      <c r="U127" s="372">
        <f>S127-L127</f>
        <v>-7.7675332000000026</v>
      </c>
      <c r="V127" s="373">
        <f>IF(OR(L127=0,S127=0),"",(U127/L127))</f>
        <v>-5.3620260495921467E-2</v>
      </c>
      <c r="W127" s="154"/>
      <c r="X127" s="185"/>
      <c r="Y127" s="186"/>
      <c r="Z127" s="187">
        <f>SUM(Z122:Z126)+Z121</f>
        <v>141.44037400000002</v>
      </c>
      <c r="AA127" s="177"/>
      <c r="AB127" s="179">
        <f>Z127-S127</f>
        <v>4.3460000000000036</v>
      </c>
      <c r="AC127" s="180">
        <f>IF(OR(S127=0,Z127=0),"",(AB127/S127))</f>
        <v>3.1700790289177022E-2</v>
      </c>
      <c r="AD127" s="154"/>
      <c r="AE127" s="185"/>
      <c r="AF127" s="186"/>
      <c r="AG127" s="187">
        <f>SUM(AG122:AG126)+AG121</f>
        <v>144.816374</v>
      </c>
      <c r="AH127" s="177"/>
      <c r="AI127" s="179">
        <f>AG127-Z127</f>
        <v>3.3759999999999764</v>
      </c>
      <c r="AJ127" s="180">
        <f>IF(OR(Z127=0,AG127=0),"",(AI127/Z127))</f>
        <v>2.3868715166151751E-2</v>
      </c>
      <c r="AK127" s="154"/>
      <c r="AL127" s="185"/>
      <c r="AM127" s="186"/>
      <c r="AN127" s="187">
        <f>SUM(AN122:AN126)+AN121</f>
        <v>150.22837400000006</v>
      </c>
      <c r="AO127" s="177"/>
      <c r="AP127" s="179">
        <f>AN127-AG127</f>
        <v>5.412000000000063</v>
      </c>
      <c r="AQ127" s="180">
        <f>IF(OR(AG127=0,AN127=0),"",(AP127/AG127))</f>
        <v>3.7371464638384491E-2</v>
      </c>
      <c r="AR127" s="153"/>
      <c r="AS127" s="185"/>
      <c r="AT127" s="186"/>
      <c r="AU127" s="187">
        <f>SUM(AU122:AU126)+AU121</f>
        <v>156.01037400000004</v>
      </c>
      <c r="AV127" s="177"/>
      <c r="AW127" s="179">
        <f>AU127-AN127</f>
        <v>5.7819999999999823</v>
      </c>
      <c r="AX127" s="180">
        <f>IF(OR(AN127=0,AU127=0),"",(AW127/AN127))</f>
        <v>3.8488068838447125E-2</v>
      </c>
    </row>
    <row r="128" spans="1:50" s="138" customFormat="1" x14ac:dyDescent="0.25">
      <c r="A128" s="1"/>
      <c r="B128" s="46" t="s">
        <v>85</v>
      </c>
      <c r="C128" s="46"/>
      <c r="D128" s="262" t="s">
        <v>7</v>
      </c>
      <c r="E128" s="43"/>
      <c r="F128" s="76">
        <v>7.3899999999999999E-3</v>
      </c>
      <c r="G128" s="374">
        <f>$F91*(1+F154)</f>
        <v>2905.28</v>
      </c>
      <c r="H128" s="160">
        <f>G128*F128</f>
        <v>21.470019199999999</v>
      </c>
      <c r="I128" s="32"/>
      <c r="J128" s="116">
        <v>8.0400000000000003E-3</v>
      </c>
      <c r="K128" s="374">
        <f>$F91*(1+J154)</f>
        <v>2905.28</v>
      </c>
      <c r="L128" s="160">
        <f>K128*J128</f>
        <v>23.358451200000001</v>
      </c>
      <c r="M128" s="32"/>
      <c r="N128" s="163">
        <f t="shared" si="175"/>
        <v>1.8884320000000017</v>
      </c>
      <c r="O128" s="164">
        <f>IF(OR(H128=0,L128=0),"",(N128/H128))</f>
        <v>8.7956698240866119E-2</v>
      </c>
      <c r="P128" s="153"/>
      <c r="Q128" s="116">
        <v>8.0300000000000007E-3</v>
      </c>
      <c r="R128" s="374">
        <f>$F91*(1+Q154)</f>
        <v>2882.6000000000004</v>
      </c>
      <c r="S128" s="160">
        <f>R128*Q128</f>
        <v>23.147278000000004</v>
      </c>
      <c r="T128" s="32"/>
      <c r="U128" s="163">
        <f>S128-L128</f>
        <v>-0.21117319999999751</v>
      </c>
      <c r="V128" s="164">
        <f>IF(OR(L128=0,S128=0),"",(U128/L128))</f>
        <v>-9.0405480308556364E-3</v>
      </c>
      <c r="W128" s="154"/>
      <c r="X128" s="116">
        <f>+$Q$55</f>
        <v>8.0300000000000007E-3</v>
      </c>
      <c r="Y128" s="374">
        <f>$F91*(1+X154)</f>
        <v>2882.6000000000004</v>
      </c>
      <c r="Z128" s="160">
        <f>Y128*X128</f>
        <v>23.147278000000004</v>
      </c>
      <c r="AA128" s="32"/>
      <c r="AB128" s="163">
        <f>Z128-S128</f>
        <v>0</v>
      </c>
      <c r="AC128" s="164">
        <f>IF(OR(S128=0,Z128=0),"",(AB128/S128))</f>
        <v>0</v>
      </c>
      <c r="AD128" s="154"/>
      <c r="AE128" s="116">
        <f>+$Q$55</f>
        <v>8.0300000000000007E-3</v>
      </c>
      <c r="AF128" s="374">
        <f>$F91*(1+AE154)</f>
        <v>2882.6000000000004</v>
      </c>
      <c r="AG128" s="160">
        <f>AF128*AE128</f>
        <v>23.147278000000004</v>
      </c>
      <c r="AH128" s="32"/>
      <c r="AI128" s="163">
        <f>AG128-Z128</f>
        <v>0</v>
      </c>
      <c r="AJ128" s="164">
        <f>IF(OR(Z128=0,AG128=0),"",(AI128/Z128))</f>
        <v>0</v>
      </c>
      <c r="AK128" s="154"/>
      <c r="AL128" s="116">
        <f>+$Q$55</f>
        <v>8.0300000000000007E-3</v>
      </c>
      <c r="AM128" s="374">
        <f>$F91*(1+AL154)</f>
        <v>2882.6000000000004</v>
      </c>
      <c r="AN128" s="160">
        <f>AM128*AL128</f>
        <v>23.147278000000004</v>
      </c>
      <c r="AO128" s="32"/>
      <c r="AP128" s="163">
        <f>AN128-AG128</f>
        <v>0</v>
      </c>
      <c r="AQ128" s="164">
        <f>IF(OR(AG128=0,AN128=0),"",(AP128/AG128))</f>
        <v>0</v>
      </c>
      <c r="AR128" s="153"/>
      <c r="AS128" s="116">
        <f>+$Q$55</f>
        <v>8.0300000000000007E-3</v>
      </c>
      <c r="AT128" s="374">
        <f>$F91*(1+AS154)</f>
        <v>2882.6000000000004</v>
      </c>
      <c r="AU128" s="160">
        <f>AT128*AS128</f>
        <v>23.147278000000004</v>
      </c>
      <c r="AV128" s="32"/>
      <c r="AW128" s="163">
        <f>AU128-AN128</f>
        <v>0</v>
      </c>
      <c r="AX128" s="164">
        <f>IF(OR(AN128=0,AU128=0),"",(AW128/AN128))</f>
        <v>0</v>
      </c>
    </row>
    <row r="129" spans="1:50" s="138" customFormat="1" x14ac:dyDescent="0.25">
      <c r="A129" s="1"/>
      <c r="B129" s="46" t="s">
        <v>86</v>
      </c>
      <c r="C129" s="46"/>
      <c r="D129" s="262" t="s">
        <v>7</v>
      </c>
      <c r="E129" s="43"/>
      <c r="F129" s="76">
        <v>5.5199999999999997E-3</v>
      </c>
      <c r="G129" s="374">
        <f>G128</f>
        <v>2905.28</v>
      </c>
      <c r="H129" s="160">
        <f>G129*F129</f>
        <v>16.037145599999999</v>
      </c>
      <c r="I129" s="32"/>
      <c r="J129" s="116">
        <v>6.0800000000000003E-3</v>
      </c>
      <c r="K129" s="374">
        <f>K128</f>
        <v>2905.28</v>
      </c>
      <c r="L129" s="160">
        <f>K129*J129</f>
        <v>17.664102400000001</v>
      </c>
      <c r="M129" s="32"/>
      <c r="N129" s="163">
        <f t="shared" si="175"/>
        <v>1.6269568000000021</v>
      </c>
      <c r="O129" s="164">
        <f>IF(OR(H129=0,L129=0),"",(N129/H129))</f>
        <v>0.10144927536231897</v>
      </c>
      <c r="P129" s="153"/>
      <c r="Q129" s="116">
        <v>6.0699999999999999E-3</v>
      </c>
      <c r="R129" s="374">
        <f>R128</f>
        <v>2882.6000000000004</v>
      </c>
      <c r="S129" s="160">
        <f>R129*Q129</f>
        <v>17.497382000000002</v>
      </c>
      <c r="T129" s="32"/>
      <c r="U129" s="163">
        <f>S129-L129</f>
        <v>-0.1667203999999991</v>
      </c>
      <c r="V129" s="164">
        <f>IF(OR(L129=0,S129=0),"",(U129/L129))</f>
        <v>-9.4383737268189244E-3</v>
      </c>
      <c r="W129" s="154"/>
      <c r="X129" s="116">
        <f>+$Q$56</f>
        <v>6.0699999999999999E-3</v>
      </c>
      <c r="Y129" s="374">
        <f>Y128</f>
        <v>2882.6000000000004</v>
      </c>
      <c r="Z129" s="160">
        <f>Y129*X129</f>
        <v>17.497382000000002</v>
      </c>
      <c r="AA129" s="32"/>
      <c r="AB129" s="163">
        <f t="shared" ref="AB129" si="212">Z129-S129</f>
        <v>0</v>
      </c>
      <c r="AC129" s="164">
        <f t="shared" ref="AC129" si="213">IF(OR(S129=0,Z129=0),"",(AB129/S129))</f>
        <v>0</v>
      </c>
      <c r="AD129" s="154"/>
      <c r="AE129" s="116">
        <f>+$Q$56</f>
        <v>6.0699999999999999E-3</v>
      </c>
      <c r="AF129" s="374">
        <f>AF128</f>
        <v>2882.6000000000004</v>
      </c>
      <c r="AG129" s="160">
        <f>AF129*AE129</f>
        <v>17.497382000000002</v>
      </c>
      <c r="AH129" s="32"/>
      <c r="AI129" s="163">
        <f t="shared" ref="AI129" si="214">AG129-Z129</f>
        <v>0</v>
      </c>
      <c r="AJ129" s="164">
        <f t="shared" ref="AJ129" si="215">IF(OR(Z129=0,AG129=0),"",(AI129/Z129))</f>
        <v>0</v>
      </c>
      <c r="AK129" s="154"/>
      <c r="AL129" s="116">
        <f>+$Q$56</f>
        <v>6.0699999999999999E-3</v>
      </c>
      <c r="AM129" s="374">
        <f>AM128</f>
        <v>2882.6000000000004</v>
      </c>
      <c r="AN129" s="160">
        <f>AM129*AL129</f>
        <v>17.497382000000002</v>
      </c>
      <c r="AO129" s="32"/>
      <c r="AP129" s="163">
        <f t="shared" ref="AP129" si="216">AN129-AG129</f>
        <v>0</v>
      </c>
      <c r="AQ129" s="164">
        <f t="shared" ref="AQ129" si="217">IF(OR(AG129=0,AN129=0),"",(AP129/AG129))</f>
        <v>0</v>
      </c>
      <c r="AR129" s="153"/>
      <c r="AS129" s="116">
        <f>+$Q$56</f>
        <v>6.0699999999999999E-3</v>
      </c>
      <c r="AT129" s="374">
        <f>AT128</f>
        <v>2882.6000000000004</v>
      </c>
      <c r="AU129" s="160">
        <f>AT129*AS129</f>
        <v>17.497382000000002</v>
      </c>
      <c r="AV129" s="32"/>
      <c r="AW129" s="163">
        <f t="shared" ref="AW129" si="218">AU129-AN129</f>
        <v>0</v>
      </c>
      <c r="AX129" s="164">
        <f t="shared" ref="AX129" si="219">IF(OR(AN129=0,AU129=0),"",(AW129/AN129))</f>
        <v>0</v>
      </c>
    </row>
    <row r="130" spans="1:50" s="138" customFormat="1" x14ac:dyDescent="0.25">
      <c r="A130" s="1"/>
      <c r="B130" s="49" t="s">
        <v>13</v>
      </c>
      <c r="C130" s="290"/>
      <c r="D130" s="290"/>
      <c r="E130" s="48"/>
      <c r="F130" s="47"/>
      <c r="G130" s="375"/>
      <c r="H130" s="184">
        <f>SUM(H127:H129)</f>
        <v>162.58707200000003</v>
      </c>
      <c r="I130" s="190"/>
      <c r="J130" s="191"/>
      <c r="K130" s="375"/>
      <c r="L130" s="184">
        <f>SUM(L127:L129)</f>
        <v>185.8844608</v>
      </c>
      <c r="M130" s="190"/>
      <c r="N130" s="179">
        <f t="shared" si="175"/>
        <v>23.297388799999965</v>
      </c>
      <c r="O130" s="180">
        <f>IF(OR(H130=0,L130=0),"",(N130/H130))</f>
        <v>0.14329176676482591</v>
      </c>
      <c r="P130" s="153"/>
      <c r="Q130" s="191"/>
      <c r="R130" s="375"/>
      <c r="S130" s="184">
        <f>SUM(S127:S129)</f>
        <v>177.739034</v>
      </c>
      <c r="T130" s="190"/>
      <c r="U130" s="372">
        <f>S130-L130</f>
        <v>-8.1454267999999956</v>
      </c>
      <c r="V130" s="373">
        <f>IF(OR(L130=0,S130=0),"",(U130/L130))</f>
        <v>-4.3819837144773298E-2</v>
      </c>
      <c r="W130" s="154"/>
      <c r="X130" s="191"/>
      <c r="Y130" s="375"/>
      <c r="Z130" s="184">
        <f>SUM(Z127:Z129)</f>
        <v>182.08503400000001</v>
      </c>
      <c r="AA130" s="190"/>
      <c r="AB130" s="179">
        <f>Z130-S130</f>
        <v>4.3460000000000036</v>
      </c>
      <c r="AC130" s="180">
        <f>IF(OR(S130=0,Z130=0),"",(AB130/S130))</f>
        <v>2.4451578824266611E-2</v>
      </c>
      <c r="AD130" s="154"/>
      <c r="AE130" s="191"/>
      <c r="AF130" s="375"/>
      <c r="AG130" s="184">
        <f>SUM(AG127:AG129)</f>
        <v>185.46103399999998</v>
      </c>
      <c r="AH130" s="190"/>
      <c r="AI130" s="179">
        <f>AG130-Z130</f>
        <v>3.3759999999999764</v>
      </c>
      <c r="AJ130" s="180">
        <f>IF(OR(Z130=0,AG130=0),"",(AI130/Z130))</f>
        <v>1.8540787926590255E-2</v>
      </c>
      <c r="AK130" s="154"/>
      <c r="AL130" s="191"/>
      <c r="AM130" s="375"/>
      <c r="AN130" s="184">
        <f>SUM(AN127:AN129)</f>
        <v>190.87303400000008</v>
      </c>
      <c r="AO130" s="190"/>
      <c r="AP130" s="179">
        <f>AN130-AG130</f>
        <v>5.4120000000000914</v>
      </c>
      <c r="AQ130" s="180">
        <f>IF(OR(AG130=0,AN130=0),"",(AP130/AG130))</f>
        <v>2.9181331966477077E-2</v>
      </c>
      <c r="AR130" s="153"/>
      <c r="AS130" s="191"/>
      <c r="AT130" s="375"/>
      <c r="AU130" s="184">
        <f>SUM(AU127:AU129)</f>
        <v>196.65503400000006</v>
      </c>
      <c r="AV130" s="190"/>
      <c r="AW130" s="179">
        <f>AU130-AN130</f>
        <v>5.7819999999999823</v>
      </c>
      <c r="AX130" s="180">
        <f>IF(OR(AN130=0,AU130=0),"",(AW130/AN130))</f>
        <v>3.0292387975558558E-2</v>
      </c>
    </row>
    <row r="131" spans="1:50" s="138" customFormat="1" x14ac:dyDescent="0.25">
      <c r="A131" s="1"/>
      <c r="B131" s="46" t="s">
        <v>12</v>
      </c>
      <c r="C131" s="46"/>
      <c r="D131" s="262" t="s">
        <v>7</v>
      </c>
      <c r="E131" s="43"/>
      <c r="F131" s="39">
        <f>+RESIDENTIAL!$F$56</f>
        <v>3.2000000000000002E-3</v>
      </c>
      <c r="G131" s="374">
        <f>G128</f>
        <v>2905.28</v>
      </c>
      <c r="H131" s="193">
        <f t="shared" ref="H131:H141" si="220">G131*F131</f>
        <v>9.2968960000000003</v>
      </c>
      <c r="I131" s="32"/>
      <c r="J131" s="39">
        <f>+RESIDENTIAL!$F$56</f>
        <v>3.2000000000000002E-3</v>
      </c>
      <c r="K131" s="374">
        <f>K128</f>
        <v>2905.28</v>
      </c>
      <c r="L131" s="193">
        <f t="shared" ref="L131:L141" si="221">K131*J131</f>
        <v>9.2968960000000003</v>
      </c>
      <c r="M131" s="32"/>
      <c r="N131" s="163">
        <f t="shared" si="175"/>
        <v>0</v>
      </c>
      <c r="O131" s="164">
        <f>IF(OR(H131=0,L131=0),"",(N131/H131))</f>
        <v>0</v>
      </c>
      <c r="P131" s="153"/>
      <c r="Q131" s="39">
        <f>+RESIDENTIAL!$F$56</f>
        <v>3.2000000000000002E-3</v>
      </c>
      <c r="R131" s="374">
        <f>R128</f>
        <v>2882.6000000000004</v>
      </c>
      <c r="S131" s="193">
        <f t="shared" ref="S131:S141" si="222">R131*Q131</f>
        <v>9.2243200000000023</v>
      </c>
      <c r="T131" s="32"/>
      <c r="U131" s="163">
        <f>S131-L131</f>
        <v>-7.2575999999997975E-2</v>
      </c>
      <c r="V131" s="164">
        <f>IF(OR(L131=0,S131=0),"",(U131/L131))</f>
        <v>-7.8064764841940769E-3</v>
      </c>
      <c r="W131" s="154"/>
      <c r="X131" s="39">
        <f>+RESIDENTIAL!$F$56</f>
        <v>3.2000000000000002E-3</v>
      </c>
      <c r="Y131" s="374">
        <f>Y128</f>
        <v>2882.6000000000004</v>
      </c>
      <c r="Z131" s="193">
        <f t="shared" ref="Z131:Z141" si="223">Y131*X131</f>
        <v>9.2243200000000023</v>
      </c>
      <c r="AA131" s="32"/>
      <c r="AB131" s="163">
        <f>Z131-S131</f>
        <v>0</v>
      </c>
      <c r="AC131" s="164">
        <f>IF(OR(S131=0,Z131=0),"",(AB131/S131))</f>
        <v>0</v>
      </c>
      <c r="AD131" s="154"/>
      <c r="AE131" s="39">
        <f>+RESIDENTIAL!$F$56</f>
        <v>3.2000000000000002E-3</v>
      </c>
      <c r="AF131" s="374">
        <f>AF128</f>
        <v>2882.6000000000004</v>
      </c>
      <c r="AG131" s="193">
        <f t="shared" ref="AG131:AG141" si="224">AF131*AE131</f>
        <v>9.2243200000000023</v>
      </c>
      <c r="AH131" s="32"/>
      <c r="AI131" s="163">
        <f>AG131-Z131</f>
        <v>0</v>
      </c>
      <c r="AJ131" s="164">
        <f>IF(OR(Z131=0,AG131=0),"",(AI131/Z131))</f>
        <v>0</v>
      </c>
      <c r="AK131" s="154"/>
      <c r="AL131" s="39">
        <f>+RESIDENTIAL!$F$56</f>
        <v>3.2000000000000002E-3</v>
      </c>
      <c r="AM131" s="374">
        <f>AM128</f>
        <v>2882.6000000000004</v>
      </c>
      <c r="AN131" s="193">
        <f t="shared" ref="AN131:AN141" si="225">AM131*AL131</f>
        <v>9.2243200000000023</v>
      </c>
      <c r="AO131" s="32"/>
      <c r="AP131" s="163">
        <f>AN131-AG131</f>
        <v>0</v>
      </c>
      <c r="AQ131" s="164">
        <f>IF(OR(AG131=0,AN131=0),"",(AP131/AG131))</f>
        <v>0</v>
      </c>
      <c r="AR131" s="153"/>
      <c r="AS131" s="39">
        <f>+RESIDENTIAL!$F$56</f>
        <v>3.2000000000000002E-3</v>
      </c>
      <c r="AT131" s="374">
        <f>AT128</f>
        <v>2882.6000000000004</v>
      </c>
      <c r="AU131" s="193">
        <f t="shared" ref="AU131:AU141" si="226">AT131*AS131</f>
        <v>9.2243200000000023</v>
      </c>
      <c r="AV131" s="32"/>
      <c r="AW131" s="163">
        <f>AU131-AN131</f>
        <v>0</v>
      </c>
      <c r="AX131" s="164">
        <f>IF(OR(AN131=0,AU131=0),"",(AW131/AN131))</f>
        <v>0</v>
      </c>
    </row>
    <row r="132" spans="1:50" s="138" customFormat="1" x14ac:dyDescent="0.25">
      <c r="A132" s="1"/>
      <c r="B132" s="46" t="s">
        <v>11</v>
      </c>
      <c r="C132" s="46"/>
      <c r="D132" s="262" t="s">
        <v>7</v>
      </c>
      <c r="E132" s="43"/>
      <c r="F132" s="39">
        <f>+RESIDENTIAL!$F$57</f>
        <v>2.9999999999999997E-4</v>
      </c>
      <c r="G132" s="374">
        <f>G128</f>
        <v>2905.28</v>
      </c>
      <c r="H132" s="193">
        <f t="shared" si="220"/>
        <v>0.87158400000000003</v>
      </c>
      <c r="I132" s="32"/>
      <c r="J132" s="39">
        <f>+RESIDENTIAL!$F$57</f>
        <v>2.9999999999999997E-4</v>
      </c>
      <c r="K132" s="374">
        <f>K128</f>
        <v>2905.28</v>
      </c>
      <c r="L132" s="193">
        <f t="shared" si="221"/>
        <v>0.87158400000000003</v>
      </c>
      <c r="M132" s="32"/>
      <c r="N132" s="163">
        <f t="shared" si="175"/>
        <v>0</v>
      </c>
      <c r="O132" s="164">
        <f t="shared" ref="O132" si="227">IF(OR(H132=0,L132=0),"",(N132/H132))</f>
        <v>0</v>
      </c>
      <c r="P132" s="153"/>
      <c r="Q132" s="39">
        <f>+RESIDENTIAL!$F$57</f>
        <v>2.9999999999999997E-4</v>
      </c>
      <c r="R132" s="374">
        <f>R128</f>
        <v>2882.6000000000004</v>
      </c>
      <c r="S132" s="193">
        <f t="shared" si="222"/>
        <v>0.86477999999999999</v>
      </c>
      <c r="T132" s="32"/>
      <c r="U132" s="163">
        <f t="shared" ref="U132:U141" si="228">S132-L132</f>
        <v>-6.8040000000000322E-3</v>
      </c>
      <c r="V132" s="164">
        <f t="shared" ref="V132:V141" si="229">IF(OR(L132=0,S132=0),"",(U132/L132))</f>
        <v>-7.806476484194331E-3</v>
      </c>
      <c r="W132" s="154"/>
      <c r="X132" s="39">
        <f>+RESIDENTIAL!$F$57</f>
        <v>2.9999999999999997E-4</v>
      </c>
      <c r="Y132" s="374">
        <f>Y128</f>
        <v>2882.6000000000004</v>
      </c>
      <c r="Z132" s="193">
        <f t="shared" si="223"/>
        <v>0.86477999999999999</v>
      </c>
      <c r="AA132" s="32"/>
      <c r="AB132" s="163">
        <f t="shared" ref="AB132:AB140" si="230">Z132-S132</f>
        <v>0</v>
      </c>
      <c r="AC132" s="164">
        <f t="shared" ref="AC132:AC140" si="231">IF(OR(S132=0,Z132=0),"",(AB132/S132))</f>
        <v>0</v>
      </c>
      <c r="AD132" s="154"/>
      <c r="AE132" s="39">
        <f>+RESIDENTIAL!$F$57</f>
        <v>2.9999999999999997E-4</v>
      </c>
      <c r="AF132" s="374">
        <f>AF128</f>
        <v>2882.6000000000004</v>
      </c>
      <c r="AG132" s="193">
        <f t="shared" si="224"/>
        <v>0.86477999999999999</v>
      </c>
      <c r="AH132" s="32"/>
      <c r="AI132" s="163">
        <f t="shared" ref="AI132:AI140" si="232">AG132-Z132</f>
        <v>0</v>
      </c>
      <c r="AJ132" s="164">
        <f t="shared" ref="AJ132:AJ140" si="233">IF(OR(Z132=0,AG132=0),"",(AI132/Z132))</f>
        <v>0</v>
      </c>
      <c r="AK132" s="154"/>
      <c r="AL132" s="39">
        <f>+RESIDENTIAL!$F$57</f>
        <v>2.9999999999999997E-4</v>
      </c>
      <c r="AM132" s="374">
        <f>AM128</f>
        <v>2882.6000000000004</v>
      </c>
      <c r="AN132" s="193">
        <f t="shared" si="225"/>
        <v>0.86477999999999999</v>
      </c>
      <c r="AO132" s="32"/>
      <c r="AP132" s="163">
        <f t="shared" ref="AP132:AP140" si="234">AN132-AG132</f>
        <v>0</v>
      </c>
      <c r="AQ132" s="164">
        <f t="shared" ref="AQ132:AQ140" si="235">IF(OR(AG132=0,AN132=0),"",(AP132/AG132))</f>
        <v>0</v>
      </c>
      <c r="AR132" s="153"/>
      <c r="AS132" s="39">
        <f>+RESIDENTIAL!$F$57</f>
        <v>2.9999999999999997E-4</v>
      </c>
      <c r="AT132" s="374">
        <f>AT128</f>
        <v>2882.6000000000004</v>
      </c>
      <c r="AU132" s="193">
        <f t="shared" si="226"/>
        <v>0.86477999999999999</v>
      </c>
      <c r="AV132" s="32"/>
      <c r="AW132" s="163">
        <f t="shared" ref="AW132:AW140" si="236">AU132-AN132</f>
        <v>0</v>
      </c>
      <c r="AX132" s="164">
        <f t="shared" ref="AX132:AX140" si="237">IF(OR(AN132=0,AU132=0),"",(AW132/AN132))</f>
        <v>0</v>
      </c>
    </row>
    <row r="133" spans="1:50" s="138" customFormat="1" x14ac:dyDescent="0.25">
      <c r="A133" s="1"/>
      <c r="B133" s="46" t="s">
        <v>89</v>
      </c>
      <c r="C133" s="46"/>
      <c r="D133" s="262" t="s">
        <v>7</v>
      </c>
      <c r="E133" s="43"/>
      <c r="F133" s="39">
        <f>+RESIDENTIAL!$F$58</f>
        <v>4.0000000000000002E-4</v>
      </c>
      <c r="G133" s="374">
        <f>+G128</f>
        <v>2905.28</v>
      </c>
      <c r="H133" s="193">
        <f t="shared" si="220"/>
        <v>1.162112</v>
      </c>
      <c r="I133" s="32"/>
      <c r="J133" s="39">
        <f>+RESIDENTIAL!$F$58</f>
        <v>4.0000000000000002E-4</v>
      </c>
      <c r="K133" s="374">
        <f>+K128</f>
        <v>2905.28</v>
      </c>
      <c r="L133" s="193">
        <f t="shared" si="221"/>
        <v>1.162112</v>
      </c>
      <c r="M133" s="32"/>
      <c r="N133" s="163"/>
      <c r="O133" s="164"/>
      <c r="P133" s="153"/>
      <c r="Q133" s="39">
        <f>+RESIDENTIAL!$F$58</f>
        <v>4.0000000000000002E-4</v>
      </c>
      <c r="R133" s="374">
        <f>+R128</f>
        <v>2882.6000000000004</v>
      </c>
      <c r="S133" s="193">
        <f t="shared" si="222"/>
        <v>1.1530400000000003</v>
      </c>
      <c r="T133" s="32"/>
      <c r="U133" s="163">
        <f t="shared" si="228"/>
        <v>-9.0719999999997469E-3</v>
      </c>
      <c r="V133" s="164">
        <f t="shared" si="229"/>
        <v>-7.8064764841940769E-3</v>
      </c>
      <c r="W133" s="154"/>
      <c r="X133" s="39">
        <f>+RESIDENTIAL!$F$58</f>
        <v>4.0000000000000002E-4</v>
      </c>
      <c r="Y133" s="374">
        <f>+Y128</f>
        <v>2882.6000000000004</v>
      </c>
      <c r="Z133" s="193">
        <f t="shared" si="223"/>
        <v>1.1530400000000003</v>
      </c>
      <c r="AA133" s="32"/>
      <c r="AB133" s="163">
        <f t="shared" si="230"/>
        <v>0</v>
      </c>
      <c r="AC133" s="164">
        <f t="shared" si="231"/>
        <v>0</v>
      </c>
      <c r="AD133" s="154"/>
      <c r="AE133" s="39">
        <f>+RESIDENTIAL!$F$58</f>
        <v>4.0000000000000002E-4</v>
      </c>
      <c r="AF133" s="374">
        <f>+AF128</f>
        <v>2882.6000000000004</v>
      </c>
      <c r="AG133" s="193">
        <f t="shared" si="224"/>
        <v>1.1530400000000003</v>
      </c>
      <c r="AH133" s="32"/>
      <c r="AI133" s="163">
        <f t="shared" si="232"/>
        <v>0</v>
      </c>
      <c r="AJ133" s="164">
        <f t="shared" si="233"/>
        <v>0</v>
      </c>
      <c r="AK133" s="154"/>
      <c r="AL133" s="39">
        <f>+RESIDENTIAL!$F$58</f>
        <v>4.0000000000000002E-4</v>
      </c>
      <c r="AM133" s="374">
        <f>+AM128</f>
        <v>2882.6000000000004</v>
      </c>
      <c r="AN133" s="193">
        <f t="shared" si="225"/>
        <v>1.1530400000000003</v>
      </c>
      <c r="AO133" s="32"/>
      <c r="AP133" s="163">
        <f t="shared" si="234"/>
        <v>0</v>
      </c>
      <c r="AQ133" s="164">
        <f t="shared" si="235"/>
        <v>0</v>
      </c>
      <c r="AR133" s="153"/>
      <c r="AS133" s="39">
        <f>+RESIDENTIAL!$F$58</f>
        <v>4.0000000000000002E-4</v>
      </c>
      <c r="AT133" s="374">
        <f>+AT128</f>
        <v>2882.6000000000004</v>
      </c>
      <c r="AU133" s="193">
        <f t="shared" si="226"/>
        <v>1.1530400000000003</v>
      </c>
      <c r="AV133" s="32"/>
      <c r="AW133" s="163">
        <f t="shared" si="236"/>
        <v>0</v>
      </c>
      <c r="AX133" s="164">
        <f t="shared" si="237"/>
        <v>0</v>
      </c>
    </row>
    <row r="134" spans="1:50" s="138" customFormat="1" x14ac:dyDescent="0.25">
      <c r="A134" s="1"/>
      <c r="B134" s="46" t="s">
        <v>10</v>
      </c>
      <c r="C134" s="46"/>
      <c r="D134" s="262" t="s">
        <v>41</v>
      </c>
      <c r="E134" s="43"/>
      <c r="F134" s="98">
        <f>+RESIDENTIAL!$F$59</f>
        <v>0.25</v>
      </c>
      <c r="G134" s="370">
        <v>1</v>
      </c>
      <c r="H134" s="193">
        <f t="shared" si="220"/>
        <v>0.25</v>
      </c>
      <c r="I134" s="32"/>
      <c r="J134" s="98">
        <f>+RESIDENTIAL!$F$59</f>
        <v>0.25</v>
      </c>
      <c r="K134" s="370">
        <v>1</v>
      </c>
      <c r="L134" s="193">
        <f t="shared" si="221"/>
        <v>0.25</v>
      </c>
      <c r="M134" s="32"/>
      <c r="N134" s="163">
        <f t="shared" ref="N134:N141" si="238">L134-H134</f>
        <v>0</v>
      </c>
      <c r="O134" s="164">
        <f t="shared" ref="O134:O141" si="239">IF(OR(H134=0,L134=0),"",(N134/H134))</f>
        <v>0</v>
      </c>
      <c r="P134" s="153"/>
      <c r="Q134" s="98">
        <f>+RESIDENTIAL!$F$59</f>
        <v>0.25</v>
      </c>
      <c r="R134" s="370">
        <v>1</v>
      </c>
      <c r="S134" s="193">
        <f t="shared" si="222"/>
        <v>0.25</v>
      </c>
      <c r="T134" s="32"/>
      <c r="U134" s="163">
        <f t="shared" si="228"/>
        <v>0</v>
      </c>
      <c r="V134" s="164">
        <f t="shared" si="229"/>
        <v>0</v>
      </c>
      <c r="W134" s="154"/>
      <c r="X134" s="98">
        <f>+RESIDENTIAL!$F$59</f>
        <v>0.25</v>
      </c>
      <c r="Y134" s="370">
        <v>1</v>
      </c>
      <c r="Z134" s="193">
        <f t="shared" si="223"/>
        <v>0.25</v>
      </c>
      <c r="AA134" s="32"/>
      <c r="AB134" s="163">
        <f t="shared" si="230"/>
        <v>0</v>
      </c>
      <c r="AC134" s="164">
        <f t="shared" si="231"/>
        <v>0</v>
      </c>
      <c r="AD134" s="154"/>
      <c r="AE134" s="98">
        <f>+RESIDENTIAL!$F$59</f>
        <v>0.25</v>
      </c>
      <c r="AF134" s="370">
        <v>1</v>
      </c>
      <c r="AG134" s="193">
        <f t="shared" si="224"/>
        <v>0.25</v>
      </c>
      <c r="AH134" s="32"/>
      <c r="AI134" s="163">
        <f t="shared" si="232"/>
        <v>0</v>
      </c>
      <c r="AJ134" s="164">
        <f t="shared" si="233"/>
        <v>0</v>
      </c>
      <c r="AK134" s="154"/>
      <c r="AL134" s="98">
        <f>+RESIDENTIAL!$F$59</f>
        <v>0.25</v>
      </c>
      <c r="AM134" s="370">
        <v>1</v>
      </c>
      <c r="AN134" s="193">
        <f t="shared" si="225"/>
        <v>0.25</v>
      </c>
      <c r="AO134" s="32"/>
      <c r="AP134" s="163">
        <f t="shared" si="234"/>
        <v>0</v>
      </c>
      <c r="AQ134" s="164">
        <f t="shared" si="235"/>
        <v>0</v>
      </c>
      <c r="AR134" s="153"/>
      <c r="AS134" s="98">
        <f>+RESIDENTIAL!$F$59</f>
        <v>0.25</v>
      </c>
      <c r="AT134" s="370">
        <v>1</v>
      </c>
      <c r="AU134" s="193">
        <f t="shared" si="226"/>
        <v>0.25</v>
      </c>
      <c r="AV134" s="32"/>
      <c r="AW134" s="163">
        <f t="shared" si="236"/>
        <v>0</v>
      </c>
      <c r="AX134" s="164">
        <f t="shared" si="237"/>
        <v>0</v>
      </c>
    </row>
    <row r="135" spans="1:50" s="138" customFormat="1" x14ac:dyDescent="0.25">
      <c r="A135" s="1"/>
      <c r="B135" s="144" t="s">
        <v>9</v>
      </c>
      <c r="C135" s="46"/>
      <c r="D135" s="262" t="s">
        <v>7</v>
      </c>
      <c r="E135" s="43"/>
      <c r="F135" s="39">
        <f>+RESIDENTIAL!$F$60</f>
        <v>6.5000000000000002E-2</v>
      </c>
      <c r="G135" s="376">
        <f>0.65*$F91</f>
        <v>1820</v>
      </c>
      <c r="H135" s="193">
        <f t="shared" si="220"/>
        <v>118.3</v>
      </c>
      <c r="I135" s="32"/>
      <c r="J135" s="39">
        <f>+RESIDENTIAL!$F$60</f>
        <v>6.5000000000000002E-2</v>
      </c>
      <c r="K135" s="376">
        <f>0.65*$F91</f>
        <v>1820</v>
      </c>
      <c r="L135" s="193">
        <f t="shared" si="221"/>
        <v>118.3</v>
      </c>
      <c r="M135" s="32"/>
      <c r="N135" s="163">
        <f t="shared" si="238"/>
        <v>0</v>
      </c>
      <c r="O135" s="164">
        <f t="shared" si="239"/>
        <v>0</v>
      </c>
      <c r="P135" s="153"/>
      <c r="Q135" s="39">
        <f>+RESIDENTIAL!$F$60</f>
        <v>6.5000000000000002E-2</v>
      </c>
      <c r="R135" s="376">
        <f>0.65*$F91</f>
        <v>1820</v>
      </c>
      <c r="S135" s="193">
        <f t="shared" si="222"/>
        <v>118.3</v>
      </c>
      <c r="T135" s="32"/>
      <c r="U135" s="163">
        <f t="shared" si="228"/>
        <v>0</v>
      </c>
      <c r="V135" s="164">
        <f t="shared" si="229"/>
        <v>0</v>
      </c>
      <c r="W135" s="154"/>
      <c r="X135" s="39">
        <f>+RESIDENTIAL!$F$60</f>
        <v>6.5000000000000002E-2</v>
      </c>
      <c r="Y135" s="376">
        <f>0.65*$F91</f>
        <v>1820</v>
      </c>
      <c r="Z135" s="193">
        <f t="shared" si="223"/>
        <v>118.3</v>
      </c>
      <c r="AA135" s="32"/>
      <c r="AB135" s="163">
        <f t="shared" si="230"/>
        <v>0</v>
      </c>
      <c r="AC135" s="164">
        <f t="shared" si="231"/>
        <v>0</v>
      </c>
      <c r="AD135" s="154"/>
      <c r="AE135" s="39">
        <f>+RESIDENTIAL!$F$60</f>
        <v>6.5000000000000002E-2</v>
      </c>
      <c r="AF135" s="376">
        <f>0.65*$F91</f>
        <v>1820</v>
      </c>
      <c r="AG135" s="193">
        <f t="shared" si="224"/>
        <v>118.3</v>
      </c>
      <c r="AH135" s="32"/>
      <c r="AI135" s="163">
        <f t="shared" si="232"/>
        <v>0</v>
      </c>
      <c r="AJ135" s="164">
        <f t="shared" si="233"/>
        <v>0</v>
      </c>
      <c r="AK135" s="154"/>
      <c r="AL135" s="39">
        <f>+RESIDENTIAL!$F$60</f>
        <v>6.5000000000000002E-2</v>
      </c>
      <c r="AM135" s="376">
        <f>0.65*$F91</f>
        <v>1820</v>
      </c>
      <c r="AN135" s="193">
        <f t="shared" si="225"/>
        <v>118.3</v>
      </c>
      <c r="AO135" s="32"/>
      <c r="AP135" s="163">
        <f t="shared" si="234"/>
        <v>0</v>
      </c>
      <c r="AQ135" s="164">
        <f t="shared" si="235"/>
        <v>0</v>
      </c>
      <c r="AR135" s="153"/>
      <c r="AS135" s="39">
        <f>+RESIDENTIAL!$F$60</f>
        <v>6.5000000000000002E-2</v>
      </c>
      <c r="AT135" s="376">
        <f>0.65*$F91</f>
        <v>1820</v>
      </c>
      <c r="AU135" s="193">
        <f t="shared" si="226"/>
        <v>118.3</v>
      </c>
      <c r="AV135" s="32"/>
      <c r="AW135" s="163">
        <f t="shared" si="236"/>
        <v>0</v>
      </c>
      <c r="AX135" s="164">
        <f t="shared" si="237"/>
        <v>0</v>
      </c>
    </row>
    <row r="136" spans="1:50" s="138" customFormat="1" x14ac:dyDescent="0.25">
      <c r="A136" s="1"/>
      <c r="B136" s="144" t="s">
        <v>8</v>
      </c>
      <c r="C136" s="46"/>
      <c r="D136" s="262" t="s">
        <v>7</v>
      </c>
      <c r="E136" s="43"/>
      <c r="F136" s="39">
        <f>+RESIDENTIAL!$F$61</f>
        <v>9.4E-2</v>
      </c>
      <c r="G136" s="376">
        <f>0.17*$F91</f>
        <v>476.00000000000006</v>
      </c>
      <c r="H136" s="193">
        <f t="shared" si="220"/>
        <v>44.744000000000007</v>
      </c>
      <c r="I136" s="32"/>
      <c r="J136" s="39">
        <f>+RESIDENTIAL!$F$61</f>
        <v>9.4E-2</v>
      </c>
      <c r="K136" s="376">
        <f>0.17*$F91</f>
        <v>476.00000000000006</v>
      </c>
      <c r="L136" s="193">
        <f t="shared" si="221"/>
        <v>44.744000000000007</v>
      </c>
      <c r="M136" s="32"/>
      <c r="N136" s="163">
        <f t="shared" si="238"/>
        <v>0</v>
      </c>
      <c r="O136" s="164">
        <f t="shared" si="239"/>
        <v>0</v>
      </c>
      <c r="P136" s="153"/>
      <c r="Q136" s="39">
        <f>+RESIDENTIAL!$F$61</f>
        <v>9.4E-2</v>
      </c>
      <c r="R136" s="376">
        <f>0.17*$F91</f>
        <v>476.00000000000006</v>
      </c>
      <c r="S136" s="193">
        <f t="shared" si="222"/>
        <v>44.744000000000007</v>
      </c>
      <c r="T136" s="32"/>
      <c r="U136" s="163">
        <f t="shared" si="228"/>
        <v>0</v>
      </c>
      <c r="V136" s="164">
        <f t="shared" si="229"/>
        <v>0</v>
      </c>
      <c r="W136" s="154"/>
      <c r="X136" s="39">
        <f>+RESIDENTIAL!$F$61</f>
        <v>9.4E-2</v>
      </c>
      <c r="Y136" s="376">
        <f>0.17*$F91</f>
        <v>476.00000000000006</v>
      </c>
      <c r="Z136" s="193">
        <f t="shared" si="223"/>
        <v>44.744000000000007</v>
      </c>
      <c r="AA136" s="32"/>
      <c r="AB136" s="163">
        <f t="shared" si="230"/>
        <v>0</v>
      </c>
      <c r="AC136" s="164">
        <f t="shared" si="231"/>
        <v>0</v>
      </c>
      <c r="AD136" s="154"/>
      <c r="AE136" s="39">
        <f>+RESIDENTIAL!$F$61</f>
        <v>9.4E-2</v>
      </c>
      <c r="AF136" s="376">
        <f>0.17*$F91</f>
        <v>476.00000000000006</v>
      </c>
      <c r="AG136" s="193">
        <f t="shared" si="224"/>
        <v>44.744000000000007</v>
      </c>
      <c r="AH136" s="32"/>
      <c r="AI136" s="163">
        <f t="shared" si="232"/>
        <v>0</v>
      </c>
      <c r="AJ136" s="164">
        <f t="shared" si="233"/>
        <v>0</v>
      </c>
      <c r="AK136" s="154"/>
      <c r="AL136" s="39">
        <f>+RESIDENTIAL!$F$61</f>
        <v>9.4E-2</v>
      </c>
      <c r="AM136" s="376">
        <f>0.17*$F91</f>
        <v>476.00000000000006</v>
      </c>
      <c r="AN136" s="193">
        <f t="shared" si="225"/>
        <v>44.744000000000007</v>
      </c>
      <c r="AO136" s="32"/>
      <c r="AP136" s="163">
        <f t="shared" si="234"/>
        <v>0</v>
      </c>
      <c r="AQ136" s="164">
        <f t="shared" si="235"/>
        <v>0</v>
      </c>
      <c r="AR136" s="153"/>
      <c r="AS136" s="39">
        <f>+RESIDENTIAL!$F$61</f>
        <v>9.4E-2</v>
      </c>
      <c r="AT136" s="376">
        <f>0.17*$F91</f>
        <v>476.00000000000006</v>
      </c>
      <c r="AU136" s="193">
        <f t="shared" si="226"/>
        <v>44.744000000000007</v>
      </c>
      <c r="AV136" s="32"/>
      <c r="AW136" s="163">
        <f t="shared" si="236"/>
        <v>0</v>
      </c>
      <c r="AX136" s="164">
        <f t="shared" si="237"/>
        <v>0</v>
      </c>
    </row>
    <row r="137" spans="1:50" s="138" customFormat="1" x14ac:dyDescent="0.25">
      <c r="A137" s="1"/>
      <c r="B137" s="144" t="s">
        <v>6</v>
      </c>
      <c r="C137" s="46"/>
      <c r="D137" s="262" t="s">
        <v>7</v>
      </c>
      <c r="E137" s="43"/>
      <c r="F137" s="39">
        <f>+RESIDENTIAL!$F$62</f>
        <v>0.13200000000000001</v>
      </c>
      <c r="G137" s="376">
        <f>0.18*$F91</f>
        <v>504</v>
      </c>
      <c r="H137" s="193">
        <f t="shared" si="220"/>
        <v>66.528000000000006</v>
      </c>
      <c r="I137" s="32"/>
      <c r="J137" s="39">
        <f>+RESIDENTIAL!$F$62</f>
        <v>0.13200000000000001</v>
      </c>
      <c r="K137" s="376">
        <f>0.18*$F91</f>
        <v>504</v>
      </c>
      <c r="L137" s="193">
        <f t="shared" si="221"/>
        <v>66.528000000000006</v>
      </c>
      <c r="M137" s="32"/>
      <c r="N137" s="163">
        <f t="shared" si="238"/>
        <v>0</v>
      </c>
      <c r="O137" s="164">
        <f t="shared" si="239"/>
        <v>0</v>
      </c>
      <c r="P137" s="153"/>
      <c r="Q137" s="39">
        <f>+RESIDENTIAL!$F$62</f>
        <v>0.13200000000000001</v>
      </c>
      <c r="R137" s="376">
        <f>0.18*$F91</f>
        <v>504</v>
      </c>
      <c r="S137" s="193">
        <f t="shared" si="222"/>
        <v>66.528000000000006</v>
      </c>
      <c r="T137" s="32"/>
      <c r="U137" s="163">
        <f t="shared" si="228"/>
        <v>0</v>
      </c>
      <c r="V137" s="164">
        <f t="shared" si="229"/>
        <v>0</v>
      </c>
      <c r="W137" s="154"/>
      <c r="X137" s="39">
        <f>+RESIDENTIAL!$F$62</f>
        <v>0.13200000000000001</v>
      </c>
      <c r="Y137" s="376">
        <f>0.18*$F91</f>
        <v>504</v>
      </c>
      <c r="Z137" s="193">
        <f t="shared" si="223"/>
        <v>66.528000000000006</v>
      </c>
      <c r="AA137" s="32"/>
      <c r="AB137" s="163">
        <f t="shared" si="230"/>
        <v>0</v>
      </c>
      <c r="AC137" s="164">
        <f t="shared" si="231"/>
        <v>0</v>
      </c>
      <c r="AD137" s="154"/>
      <c r="AE137" s="39">
        <f>+RESIDENTIAL!$F$62</f>
        <v>0.13200000000000001</v>
      </c>
      <c r="AF137" s="376">
        <f>0.18*$F91</f>
        <v>504</v>
      </c>
      <c r="AG137" s="193">
        <f t="shared" si="224"/>
        <v>66.528000000000006</v>
      </c>
      <c r="AH137" s="32"/>
      <c r="AI137" s="163">
        <f t="shared" si="232"/>
        <v>0</v>
      </c>
      <c r="AJ137" s="164">
        <f t="shared" si="233"/>
        <v>0</v>
      </c>
      <c r="AK137" s="154"/>
      <c r="AL137" s="39">
        <f>+RESIDENTIAL!$F$62</f>
        <v>0.13200000000000001</v>
      </c>
      <c r="AM137" s="376">
        <f>0.18*$F91</f>
        <v>504</v>
      </c>
      <c r="AN137" s="193">
        <f t="shared" si="225"/>
        <v>66.528000000000006</v>
      </c>
      <c r="AO137" s="32"/>
      <c r="AP137" s="163">
        <f t="shared" si="234"/>
        <v>0</v>
      </c>
      <c r="AQ137" s="164">
        <f t="shared" si="235"/>
        <v>0</v>
      </c>
      <c r="AR137" s="153"/>
      <c r="AS137" s="39">
        <f>+RESIDENTIAL!$F$62</f>
        <v>0.13200000000000001</v>
      </c>
      <c r="AT137" s="376">
        <f>0.18*$F91</f>
        <v>504</v>
      </c>
      <c r="AU137" s="193">
        <f t="shared" si="226"/>
        <v>66.528000000000006</v>
      </c>
      <c r="AV137" s="32"/>
      <c r="AW137" s="163">
        <f t="shared" si="236"/>
        <v>0</v>
      </c>
      <c r="AX137" s="164">
        <f t="shared" si="237"/>
        <v>0</v>
      </c>
    </row>
    <row r="138" spans="1:50" s="138" customFormat="1" x14ac:dyDescent="0.25">
      <c r="A138" s="6"/>
      <c r="B138" s="146" t="s">
        <v>5</v>
      </c>
      <c r="C138" s="328"/>
      <c r="D138" s="262" t="s">
        <v>7</v>
      </c>
      <c r="E138" s="40"/>
      <c r="F138" s="39">
        <f>+RESIDENTIAL!$F$63</f>
        <v>7.6999999999999999E-2</v>
      </c>
      <c r="G138" s="376">
        <f>IF(AND($T$1=1, $F91&gt;=600), 600, IF(AND($T$1=1, AND($F91&lt;600, $F91&gt;=0)), $F91, IF(AND($T$1=2, $F91&gt;=1000), 1000, IF(AND($T$1=2, AND($F91&lt;1000, $F91&gt;=0)), $F91))))</f>
        <v>600</v>
      </c>
      <c r="H138" s="193">
        <f t="shared" si="220"/>
        <v>46.2</v>
      </c>
      <c r="I138" s="21"/>
      <c r="J138" s="39">
        <f>+RESIDENTIAL!$F$63</f>
        <v>7.6999999999999999E-2</v>
      </c>
      <c r="K138" s="376">
        <f>IF(AND($T$1=1, $F91&gt;=600), 600, IF(AND($T$1=1, AND($F91&lt;600, $F91&gt;=0)), $F91, IF(AND($T$1=2, $F91&gt;=1000), 1000, IF(AND($T$1=2, AND($F91&lt;1000, $F91&gt;=0)), $F91))))</f>
        <v>600</v>
      </c>
      <c r="L138" s="193">
        <f t="shared" si="221"/>
        <v>46.2</v>
      </c>
      <c r="M138" s="21"/>
      <c r="N138" s="198">
        <f t="shared" si="238"/>
        <v>0</v>
      </c>
      <c r="O138" s="164">
        <f t="shared" si="239"/>
        <v>0</v>
      </c>
      <c r="P138" s="153"/>
      <c r="Q138" s="39">
        <f>+RESIDENTIAL!$F$63</f>
        <v>7.6999999999999999E-2</v>
      </c>
      <c r="R138" s="376">
        <f>IF(AND($T$1=1, $F91&gt;=600), 600, IF(AND($T$1=1, AND($F91&lt;600, $F91&gt;=0)), $F91, IF(AND($T$1=2, $F91&gt;=1000), 1000, IF(AND($T$1=2, AND($F91&lt;1000, $F91&gt;=0)), $F91))))</f>
        <v>600</v>
      </c>
      <c r="S138" s="193">
        <f t="shared" si="222"/>
        <v>46.2</v>
      </c>
      <c r="T138" s="21"/>
      <c r="U138" s="163">
        <f t="shared" si="228"/>
        <v>0</v>
      </c>
      <c r="V138" s="164">
        <f t="shared" si="229"/>
        <v>0</v>
      </c>
      <c r="W138" s="154"/>
      <c r="X138" s="39">
        <f>+RESIDENTIAL!$F$63</f>
        <v>7.6999999999999999E-2</v>
      </c>
      <c r="Y138" s="376">
        <f>IF(AND($T$1=1, $F91&gt;=600), 600, IF(AND($T$1=1, AND($F91&lt;600, $F91&gt;=0)), $F91, IF(AND($T$1=2, $F91&gt;=1000), 1000, IF(AND($T$1=2, AND($F91&lt;1000, $F91&gt;=0)), $F91))))</f>
        <v>600</v>
      </c>
      <c r="Z138" s="193">
        <f t="shared" si="223"/>
        <v>46.2</v>
      </c>
      <c r="AA138" s="21"/>
      <c r="AB138" s="163">
        <f t="shared" si="230"/>
        <v>0</v>
      </c>
      <c r="AC138" s="164">
        <f t="shared" si="231"/>
        <v>0</v>
      </c>
      <c r="AD138" s="154"/>
      <c r="AE138" s="39">
        <f>+RESIDENTIAL!$F$63</f>
        <v>7.6999999999999999E-2</v>
      </c>
      <c r="AF138" s="376">
        <f>IF(AND($T$1=1, $F91&gt;=600), 600, IF(AND($T$1=1, AND($F91&lt;600, $F91&gt;=0)), $F91, IF(AND($T$1=2, $F91&gt;=1000), 1000, IF(AND($T$1=2, AND($F91&lt;1000, $F91&gt;=0)), $F91))))</f>
        <v>600</v>
      </c>
      <c r="AG138" s="193">
        <f t="shared" si="224"/>
        <v>46.2</v>
      </c>
      <c r="AH138" s="21"/>
      <c r="AI138" s="163">
        <f t="shared" si="232"/>
        <v>0</v>
      </c>
      <c r="AJ138" s="164">
        <f t="shared" si="233"/>
        <v>0</v>
      </c>
      <c r="AK138" s="154"/>
      <c r="AL138" s="39">
        <f>+RESIDENTIAL!$F$63</f>
        <v>7.6999999999999999E-2</v>
      </c>
      <c r="AM138" s="376">
        <f>IF(AND($T$1=1, $F91&gt;=600), 600, IF(AND($T$1=1, AND($F91&lt;600, $F91&gt;=0)), $F91, IF(AND($T$1=2, $F91&gt;=1000), 1000, IF(AND($T$1=2, AND($F91&lt;1000, $F91&gt;=0)), $F91))))</f>
        <v>600</v>
      </c>
      <c r="AN138" s="193">
        <f t="shared" si="225"/>
        <v>46.2</v>
      </c>
      <c r="AO138" s="21"/>
      <c r="AP138" s="163">
        <f t="shared" si="234"/>
        <v>0</v>
      </c>
      <c r="AQ138" s="164">
        <f t="shared" si="235"/>
        <v>0</v>
      </c>
      <c r="AR138" s="153"/>
      <c r="AS138" s="39">
        <f>+RESIDENTIAL!$F$63</f>
        <v>7.6999999999999999E-2</v>
      </c>
      <c r="AT138" s="376">
        <f>IF(AND($T$1=1, $F91&gt;=600), 600, IF(AND($T$1=1, AND($F91&lt;600, $F91&gt;=0)), $F91, IF(AND($T$1=2, $F91&gt;=1000), 1000, IF(AND($T$1=2, AND($F91&lt;1000, $F91&gt;=0)), $F91))))</f>
        <v>600</v>
      </c>
      <c r="AU138" s="193">
        <f t="shared" si="226"/>
        <v>46.2</v>
      </c>
      <c r="AV138" s="21"/>
      <c r="AW138" s="163">
        <f t="shared" si="236"/>
        <v>0</v>
      </c>
      <c r="AX138" s="164">
        <f t="shared" si="237"/>
        <v>0</v>
      </c>
    </row>
    <row r="139" spans="1:50" s="138" customFormat="1" x14ac:dyDescent="0.25">
      <c r="A139" s="6"/>
      <c r="B139" s="146" t="s">
        <v>4</v>
      </c>
      <c r="C139" s="328"/>
      <c r="D139" s="262" t="s">
        <v>7</v>
      </c>
      <c r="E139" s="40"/>
      <c r="F139" s="39">
        <f>+RESIDENTIAL!$F$64</f>
        <v>8.8999999999999996E-2</v>
      </c>
      <c r="G139" s="376">
        <f>IF(AND($T$1=1, $F91&gt;=600), $F91-600, IF(AND($T$1=1, AND($F91&lt;600, $F91&gt;=0)), 0, IF(AND($T$1=2, $F91&gt;=1000), $F91-1000, IF(AND($T$1=2, AND($F91&lt;1000, $F91&gt;=0)), 0))))</f>
        <v>2200</v>
      </c>
      <c r="H139" s="193">
        <f t="shared" si="220"/>
        <v>195.79999999999998</v>
      </c>
      <c r="I139" s="21"/>
      <c r="J139" s="39">
        <f>+RESIDENTIAL!$F$64</f>
        <v>8.8999999999999996E-2</v>
      </c>
      <c r="K139" s="376">
        <f>IF(AND($T$1=1, $F91&gt;=600), $F91-600, IF(AND($T$1=1, AND($F91&lt;600, $F91&gt;=0)), 0, IF(AND($T$1=2, $F91&gt;=1000), $F91-1000, IF(AND($T$1=2, AND($F91&lt;1000, $F91&gt;=0)), 0))))</f>
        <v>2200</v>
      </c>
      <c r="L139" s="193">
        <f t="shared" si="221"/>
        <v>195.79999999999998</v>
      </c>
      <c r="M139" s="21"/>
      <c r="N139" s="198">
        <f t="shared" si="238"/>
        <v>0</v>
      </c>
      <c r="O139" s="164">
        <f t="shared" si="239"/>
        <v>0</v>
      </c>
      <c r="P139" s="153"/>
      <c r="Q139" s="39">
        <f>+RESIDENTIAL!$F$64</f>
        <v>8.8999999999999996E-2</v>
      </c>
      <c r="R139" s="376">
        <f>IF(AND($T$1=1, $F91&gt;=600), $F91-600, IF(AND($T$1=1, AND($F91&lt;600, $F91&gt;=0)), 0, IF(AND($T$1=2, $F91&gt;=1000), $F91-1000, IF(AND($T$1=2, AND($F91&lt;1000, $F91&gt;=0)), 0))))</f>
        <v>2200</v>
      </c>
      <c r="S139" s="193">
        <f t="shared" si="222"/>
        <v>195.79999999999998</v>
      </c>
      <c r="T139" s="21"/>
      <c r="U139" s="163">
        <f t="shared" si="228"/>
        <v>0</v>
      </c>
      <c r="V139" s="164">
        <f t="shared" si="229"/>
        <v>0</v>
      </c>
      <c r="W139" s="154"/>
      <c r="X139" s="39">
        <f>+RESIDENTIAL!$F$64</f>
        <v>8.8999999999999996E-2</v>
      </c>
      <c r="Y139" s="376">
        <f>IF(AND($T$1=1, $F91&gt;=600), $F91-600, IF(AND($T$1=1, AND($F91&lt;600, $F91&gt;=0)), 0, IF(AND($T$1=2, $F91&gt;=1000), $F91-1000, IF(AND($T$1=2, AND($F91&lt;1000, $F91&gt;=0)), 0))))</f>
        <v>2200</v>
      </c>
      <c r="Z139" s="193">
        <f t="shared" si="223"/>
        <v>195.79999999999998</v>
      </c>
      <c r="AA139" s="21"/>
      <c r="AB139" s="163">
        <f t="shared" si="230"/>
        <v>0</v>
      </c>
      <c r="AC139" s="164">
        <f t="shared" si="231"/>
        <v>0</v>
      </c>
      <c r="AD139" s="154"/>
      <c r="AE139" s="39">
        <f>+RESIDENTIAL!$F$64</f>
        <v>8.8999999999999996E-2</v>
      </c>
      <c r="AF139" s="376">
        <f>IF(AND($T$1=1, $F91&gt;=600), $F91-600, IF(AND($T$1=1, AND($F91&lt;600, $F91&gt;=0)), 0, IF(AND($T$1=2, $F91&gt;=1000), $F91-1000, IF(AND($T$1=2, AND($F91&lt;1000, $F91&gt;=0)), 0))))</f>
        <v>2200</v>
      </c>
      <c r="AG139" s="193">
        <f t="shared" si="224"/>
        <v>195.79999999999998</v>
      </c>
      <c r="AH139" s="21"/>
      <c r="AI139" s="163">
        <f t="shared" si="232"/>
        <v>0</v>
      </c>
      <c r="AJ139" s="164">
        <f t="shared" si="233"/>
        <v>0</v>
      </c>
      <c r="AK139" s="154"/>
      <c r="AL139" s="39">
        <f>+RESIDENTIAL!$F$64</f>
        <v>8.8999999999999996E-2</v>
      </c>
      <c r="AM139" s="376">
        <f>IF(AND($T$1=1, $F91&gt;=600), $F91-600, IF(AND($T$1=1, AND($F91&lt;600, $F91&gt;=0)), 0, IF(AND($T$1=2, $F91&gt;=1000), $F91-1000, IF(AND($T$1=2, AND($F91&lt;1000, $F91&gt;=0)), 0))))</f>
        <v>2200</v>
      </c>
      <c r="AN139" s="193">
        <f t="shared" si="225"/>
        <v>195.79999999999998</v>
      </c>
      <c r="AO139" s="21"/>
      <c r="AP139" s="163">
        <f t="shared" si="234"/>
        <v>0</v>
      </c>
      <c r="AQ139" s="164">
        <f t="shared" si="235"/>
        <v>0</v>
      </c>
      <c r="AR139" s="153"/>
      <c r="AS139" s="39">
        <f>+RESIDENTIAL!$F$64</f>
        <v>8.8999999999999996E-2</v>
      </c>
      <c r="AT139" s="376">
        <f>IF(AND($T$1=1, $F91&gt;=600), $F91-600, IF(AND($T$1=1, AND($F91&lt;600, $F91&gt;=0)), 0, IF(AND($T$1=2, $F91&gt;=1000), $F91-1000, IF(AND($T$1=2, AND($F91&lt;1000, $F91&gt;=0)), 0))))</f>
        <v>2200</v>
      </c>
      <c r="AU139" s="193">
        <f t="shared" si="226"/>
        <v>195.79999999999998</v>
      </c>
      <c r="AV139" s="21"/>
      <c r="AW139" s="163">
        <f t="shared" si="236"/>
        <v>0</v>
      </c>
      <c r="AX139" s="164">
        <f t="shared" si="237"/>
        <v>0</v>
      </c>
    </row>
    <row r="140" spans="1:50" s="138" customFormat="1" x14ac:dyDescent="0.25">
      <c r="A140" s="6"/>
      <c r="B140" s="147" t="s">
        <v>63</v>
      </c>
      <c r="C140" s="328"/>
      <c r="D140" s="262" t="s">
        <v>7</v>
      </c>
      <c r="E140" s="40"/>
      <c r="F140" s="39">
        <f>+RESIDENTIAL!$F$65</f>
        <v>0.1164</v>
      </c>
      <c r="G140" s="197"/>
      <c r="H140" s="193">
        <f t="shared" si="220"/>
        <v>0</v>
      </c>
      <c r="I140" s="21"/>
      <c r="J140" s="39">
        <f>+RESIDENTIAL!$F$65</f>
        <v>0.1164</v>
      </c>
      <c r="K140" s="197"/>
      <c r="L140" s="193">
        <f t="shared" si="221"/>
        <v>0</v>
      </c>
      <c r="M140" s="21"/>
      <c r="N140" s="198">
        <f t="shared" si="238"/>
        <v>0</v>
      </c>
      <c r="O140" s="164" t="str">
        <f t="shared" si="239"/>
        <v/>
      </c>
      <c r="P140" s="153"/>
      <c r="Q140" s="39">
        <f>+RESIDENTIAL!$F$65</f>
        <v>0.1164</v>
      </c>
      <c r="R140" s="197"/>
      <c r="S140" s="193">
        <f t="shared" si="222"/>
        <v>0</v>
      </c>
      <c r="T140" s="21"/>
      <c r="U140" s="163">
        <f t="shared" si="228"/>
        <v>0</v>
      </c>
      <c r="V140" s="164" t="str">
        <f t="shared" si="229"/>
        <v/>
      </c>
      <c r="W140" s="154"/>
      <c r="X140" s="39">
        <f>+RESIDENTIAL!$F$65</f>
        <v>0.1164</v>
      </c>
      <c r="Y140" s="197"/>
      <c r="Z140" s="193">
        <f t="shared" si="223"/>
        <v>0</v>
      </c>
      <c r="AA140" s="21"/>
      <c r="AB140" s="163">
        <f t="shared" si="230"/>
        <v>0</v>
      </c>
      <c r="AC140" s="164" t="str">
        <f t="shared" si="231"/>
        <v/>
      </c>
      <c r="AD140" s="154"/>
      <c r="AE140" s="39">
        <f>+RESIDENTIAL!$F$65</f>
        <v>0.1164</v>
      </c>
      <c r="AF140" s="197"/>
      <c r="AG140" s="193">
        <f t="shared" si="224"/>
        <v>0</v>
      </c>
      <c r="AH140" s="21"/>
      <c r="AI140" s="163">
        <f t="shared" si="232"/>
        <v>0</v>
      </c>
      <c r="AJ140" s="164" t="str">
        <f t="shared" si="233"/>
        <v/>
      </c>
      <c r="AK140" s="154"/>
      <c r="AL140" s="39">
        <f>+RESIDENTIAL!$F$65</f>
        <v>0.1164</v>
      </c>
      <c r="AM140" s="197"/>
      <c r="AN140" s="193">
        <f t="shared" si="225"/>
        <v>0</v>
      </c>
      <c r="AO140" s="21"/>
      <c r="AP140" s="163">
        <f t="shared" si="234"/>
        <v>0</v>
      </c>
      <c r="AQ140" s="164" t="str">
        <f t="shared" si="235"/>
        <v/>
      </c>
      <c r="AR140" s="153"/>
      <c r="AS140" s="39">
        <f>+RESIDENTIAL!$F$65</f>
        <v>0.1164</v>
      </c>
      <c r="AT140" s="197"/>
      <c r="AU140" s="193">
        <f t="shared" si="226"/>
        <v>0</v>
      </c>
      <c r="AV140" s="21"/>
      <c r="AW140" s="163">
        <f t="shared" si="236"/>
        <v>0</v>
      </c>
      <c r="AX140" s="164" t="str">
        <f t="shared" si="237"/>
        <v/>
      </c>
    </row>
    <row r="141" spans="1:50" s="138" customFormat="1" ht="15.75" thickBot="1" x14ac:dyDescent="0.3">
      <c r="A141" s="6"/>
      <c r="B141" s="147" t="s">
        <v>64</v>
      </c>
      <c r="C141" s="328"/>
      <c r="D141" s="262" t="s">
        <v>7</v>
      </c>
      <c r="E141" s="40"/>
      <c r="F141" s="39">
        <f>+RESIDENTIAL!$F$66</f>
        <v>0.1164</v>
      </c>
      <c r="G141" s="197"/>
      <c r="H141" s="193">
        <f t="shared" si="220"/>
        <v>0</v>
      </c>
      <c r="I141" s="21"/>
      <c r="J141" s="39">
        <f>+RESIDENTIAL!$F$66</f>
        <v>0.1164</v>
      </c>
      <c r="K141" s="197"/>
      <c r="L141" s="193">
        <f t="shared" si="221"/>
        <v>0</v>
      </c>
      <c r="M141" s="21"/>
      <c r="N141" s="198">
        <f t="shared" si="238"/>
        <v>0</v>
      </c>
      <c r="O141" s="164" t="str">
        <f t="shared" si="239"/>
        <v/>
      </c>
      <c r="P141" s="153"/>
      <c r="Q141" s="39">
        <f>+RESIDENTIAL!$F$66</f>
        <v>0.1164</v>
      </c>
      <c r="R141" s="197"/>
      <c r="S141" s="193">
        <f t="shared" si="222"/>
        <v>0</v>
      </c>
      <c r="T141" s="21"/>
      <c r="U141" s="163">
        <f t="shared" si="228"/>
        <v>0</v>
      </c>
      <c r="V141" s="164" t="str">
        <f t="shared" si="229"/>
        <v/>
      </c>
      <c r="W141" s="154"/>
      <c r="X141" s="39">
        <f>+RESIDENTIAL!$F$66</f>
        <v>0.1164</v>
      </c>
      <c r="Y141" s="197"/>
      <c r="Z141" s="193">
        <f t="shared" si="223"/>
        <v>0</v>
      </c>
      <c r="AA141" s="21"/>
      <c r="AB141" s="163">
        <f>Z141-S141</f>
        <v>0</v>
      </c>
      <c r="AC141" s="164" t="str">
        <f>IF(OR(S141=0,Z141=0),"",(AB141/S141))</f>
        <v/>
      </c>
      <c r="AD141" s="154"/>
      <c r="AE141" s="39">
        <f>+RESIDENTIAL!$F$66</f>
        <v>0.1164</v>
      </c>
      <c r="AF141" s="197"/>
      <c r="AG141" s="193">
        <f t="shared" si="224"/>
        <v>0</v>
      </c>
      <c r="AH141" s="21"/>
      <c r="AI141" s="163">
        <f>AG141-Z141</f>
        <v>0</v>
      </c>
      <c r="AJ141" s="164" t="str">
        <f>IF(OR(Z141=0,AG141=0),"",(AI141/Z141))</f>
        <v/>
      </c>
      <c r="AK141" s="154"/>
      <c r="AL141" s="39">
        <f>+RESIDENTIAL!$F$66</f>
        <v>0.1164</v>
      </c>
      <c r="AM141" s="197"/>
      <c r="AN141" s="193">
        <f t="shared" si="225"/>
        <v>0</v>
      </c>
      <c r="AO141" s="21"/>
      <c r="AP141" s="163">
        <f>AN141-AG141</f>
        <v>0</v>
      </c>
      <c r="AQ141" s="164" t="str">
        <f>IF(OR(AG141=0,AN141=0),"",(AP141/AG141))</f>
        <v/>
      </c>
      <c r="AR141" s="153"/>
      <c r="AS141" s="39">
        <f>+RESIDENTIAL!$F$66</f>
        <v>0.1164</v>
      </c>
      <c r="AT141" s="197"/>
      <c r="AU141" s="193">
        <f t="shared" si="226"/>
        <v>0</v>
      </c>
      <c r="AV141" s="21"/>
      <c r="AW141" s="163">
        <f>AU141-AN141</f>
        <v>0</v>
      </c>
      <c r="AX141" s="164" t="str">
        <f>IF(OR(AN141=0,AU141=0),"",(AW141/AN141))</f>
        <v/>
      </c>
    </row>
    <row r="142" spans="1:50" s="138" customFormat="1" ht="15.75" thickBot="1" x14ac:dyDescent="0.3">
      <c r="A142" s="1"/>
      <c r="B142" s="331"/>
      <c r="C142" s="332"/>
      <c r="D142" s="333"/>
      <c r="E142" s="37"/>
      <c r="F142" s="29"/>
      <c r="G142" s="199"/>
      <c r="H142" s="200"/>
      <c r="I142" s="37"/>
      <c r="J142" s="29"/>
      <c r="K142" s="201"/>
      <c r="L142" s="200"/>
      <c r="M142" s="37"/>
      <c r="N142" s="202"/>
      <c r="O142" s="203"/>
      <c r="P142" s="153"/>
      <c r="Q142" s="29"/>
      <c r="R142" s="201"/>
      <c r="S142" s="200"/>
      <c r="T142" s="37"/>
      <c r="U142" s="202"/>
      <c r="V142" s="203"/>
      <c r="W142" s="154"/>
      <c r="X142" s="29"/>
      <c r="Y142" s="201"/>
      <c r="Z142" s="200"/>
      <c r="AA142" s="37"/>
      <c r="AB142" s="202"/>
      <c r="AC142" s="203"/>
      <c r="AD142" s="154"/>
      <c r="AE142" s="29"/>
      <c r="AF142" s="201"/>
      <c r="AG142" s="200"/>
      <c r="AH142" s="37"/>
      <c r="AI142" s="202"/>
      <c r="AJ142" s="203"/>
      <c r="AK142" s="154"/>
      <c r="AL142" s="29"/>
      <c r="AM142" s="201"/>
      <c r="AN142" s="200"/>
      <c r="AO142" s="37"/>
      <c r="AP142" s="202"/>
      <c r="AQ142" s="203"/>
      <c r="AR142" s="153"/>
      <c r="AS142" s="29"/>
      <c r="AT142" s="201"/>
      <c r="AU142" s="200"/>
      <c r="AV142" s="37"/>
      <c r="AW142" s="202"/>
      <c r="AX142" s="203"/>
    </row>
    <row r="143" spans="1:50" s="138" customFormat="1" x14ac:dyDescent="0.25">
      <c r="A143" s="1"/>
      <c r="B143" s="340" t="s">
        <v>3</v>
      </c>
      <c r="C143" s="46"/>
      <c r="D143" s="46"/>
      <c r="E143" s="32"/>
      <c r="F143" s="35"/>
      <c r="G143" s="204"/>
      <c r="H143" s="205">
        <f>SUM(H131:H137,H130)</f>
        <v>403.73966400000006</v>
      </c>
      <c r="I143" s="206"/>
      <c r="J143" s="207"/>
      <c r="K143" s="207"/>
      <c r="L143" s="208">
        <f>SUM(L131:L137,L130)</f>
        <v>427.03705280000003</v>
      </c>
      <c r="M143" s="209"/>
      <c r="N143" s="210">
        <f>L143-H143</f>
        <v>23.297388799999965</v>
      </c>
      <c r="O143" s="211">
        <f t="shared" ref="O143:O146" si="240">IF(OR(H143=0,L143=0),"",(N143/H143))</f>
        <v>5.7703988181849679E-2</v>
      </c>
      <c r="P143" s="153"/>
      <c r="Q143" s="207"/>
      <c r="R143" s="207"/>
      <c r="S143" s="208">
        <f>SUM(S131:S137,S130)</f>
        <v>418.80317400000001</v>
      </c>
      <c r="T143" s="209"/>
      <c r="U143" s="212">
        <f>S143-L143</f>
        <v>-8.2338788000000136</v>
      </c>
      <c r="V143" s="211">
        <f>IF(OR(L143=0,S143=0),"",(U143/L143))</f>
        <v>-1.9281415385414568E-2</v>
      </c>
      <c r="W143" s="154"/>
      <c r="X143" s="207"/>
      <c r="Y143" s="207"/>
      <c r="Z143" s="208">
        <f>SUM(Z131:Z137,Z130)</f>
        <v>423.14917400000002</v>
      </c>
      <c r="AA143" s="209"/>
      <c r="AB143" s="212">
        <f>Z143-S143</f>
        <v>4.3460000000000036</v>
      </c>
      <c r="AC143" s="211">
        <f t="shared" ref="AC143:AC146" si="241">IF(OR(S143=0,Z143=0),"",(AB143/S143))</f>
        <v>1.0377189739254469E-2</v>
      </c>
      <c r="AD143" s="154"/>
      <c r="AE143" s="207"/>
      <c r="AF143" s="207"/>
      <c r="AG143" s="208">
        <f>SUM(AG131:AG137,AG130)</f>
        <v>426.52517399999999</v>
      </c>
      <c r="AH143" s="209"/>
      <c r="AI143" s="212">
        <f>AG143-Z143</f>
        <v>3.3759999999999764</v>
      </c>
      <c r="AJ143" s="211">
        <f t="shared" ref="AJ143:AJ146" si="242">IF(OR(Z143=0,AG143=0),"",(AI143/Z143))</f>
        <v>7.978273874640663E-3</v>
      </c>
      <c r="AK143" s="154"/>
      <c r="AL143" s="207"/>
      <c r="AM143" s="207"/>
      <c r="AN143" s="208">
        <f>SUM(AN131:AN137,AN130)</f>
        <v>431.93717400000008</v>
      </c>
      <c r="AO143" s="209"/>
      <c r="AP143" s="212">
        <f>AN143-AG143</f>
        <v>5.4120000000000914</v>
      </c>
      <c r="AQ143" s="211">
        <f t="shared" ref="AQ143:AQ146" si="243">IF(OR(AG143=0,AN143=0),"",(AP143/AG143))</f>
        <v>1.2688582831455785E-2</v>
      </c>
      <c r="AR143" s="153"/>
      <c r="AS143" s="207"/>
      <c r="AT143" s="207"/>
      <c r="AU143" s="208">
        <f>SUM(AU131:AU137,AU130)</f>
        <v>437.71917400000007</v>
      </c>
      <c r="AV143" s="209"/>
      <c r="AW143" s="212">
        <f>AU143-AN143</f>
        <v>5.7819999999999823</v>
      </c>
      <c r="AX143" s="211">
        <f t="shared" ref="AX143:AX146" si="244">IF(OR(AN143=0,AU143=0),"",(AW143/AN143))</f>
        <v>1.3386206022637868E-2</v>
      </c>
    </row>
    <row r="144" spans="1:50" s="138" customFormat="1" x14ac:dyDescent="0.25">
      <c r="A144" s="1"/>
      <c r="B144" s="340" t="s">
        <v>65</v>
      </c>
      <c r="C144" s="46"/>
      <c r="D144" s="46"/>
      <c r="E144" s="32"/>
      <c r="F144" s="213">
        <v>-0.08</v>
      </c>
      <c r="G144" s="204"/>
      <c r="H144" s="214">
        <f>+H143*F144</f>
        <v>-32.299173120000006</v>
      </c>
      <c r="I144" s="206"/>
      <c r="J144" s="213">
        <v>-0.08</v>
      </c>
      <c r="K144" s="204"/>
      <c r="L144" s="215">
        <f>+L143*J144</f>
        <v>-34.162964224</v>
      </c>
      <c r="M144" s="209"/>
      <c r="N144" s="215">
        <f>L144-H144</f>
        <v>-1.8637911039999935</v>
      </c>
      <c r="O144" s="216">
        <f t="shared" si="240"/>
        <v>5.7703988181849568E-2</v>
      </c>
      <c r="P144" s="153"/>
      <c r="Q144" s="213">
        <v>-0.08</v>
      </c>
      <c r="R144" s="204"/>
      <c r="S144" s="215">
        <f>+S143*Q144</f>
        <v>-33.504253920000004</v>
      </c>
      <c r="T144" s="209"/>
      <c r="U144" s="163">
        <f t="shared" ref="U144:U146" si="245">S144-L144</f>
        <v>0.65871030399999597</v>
      </c>
      <c r="V144" s="216">
        <f t="shared" ref="V144:V146" si="246">IF(OR(L144=0,S144=0),"",(U144/L144))</f>
        <v>-1.9281415385414419E-2</v>
      </c>
      <c r="W144" s="154"/>
      <c r="X144" s="213">
        <v>-0.08</v>
      </c>
      <c r="Y144" s="204"/>
      <c r="Z144" s="215">
        <f>+Z143*X144</f>
        <v>-33.85193392</v>
      </c>
      <c r="AA144" s="209"/>
      <c r="AB144" s="377">
        <f t="shared" ref="AB144:AB146" si="247">Z144-S144</f>
        <v>-0.34767999999999688</v>
      </c>
      <c r="AC144" s="378">
        <f t="shared" si="241"/>
        <v>1.0377189739254365E-2</v>
      </c>
      <c r="AD144" s="154"/>
      <c r="AE144" s="213">
        <v>-0.08</v>
      </c>
      <c r="AF144" s="204"/>
      <c r="AG144" s="215">
        <f>+AG143*AE144</f>
        <v>-34.122013920000001</v>
      </c>
      <c r="AH144" s="209"/>
      <c r="AI144" s="377">
        <f t="shared" ref="AI144:AI146" si="248">AG144-Z144</f>
        <v>-0.2700800000000001</v>
      </c>
      <c r="AJ144" s="378">
        <f t="shared" si="242"/>
        <v>7.978273874640722E-3</v>
      </c>
      <c r="AK144" s="154"/>
      <c r="AL144" s="213">
        <v>-0.08</v>
      </c>
      <c r="AM144" s="204"/>
      <c r="AN144" s="215">
        <f>+AN143*AL144</f>
        <v>-34.554973920000009</v>
      </c>
      <c r="AO144" s="209"/>
      <c r="AP144" s="377">
        <f t="shared" ref="AP144:AP146" si="249">AN144-AG144</f>
        <v>-0.43296000000000845</v>
      </c>
      <c r="AQ144" s="378">
        <f t="shared" si="243"/>
        <v>1.2688582831455818E-2</v>
      </c>
      <c r="AR144" s="153"/>
      <c r="AS144" s="213">
        <v>-0.08</v>
      </c>
      <c r="AT144" s="204"/>
      <c r="AU144" s="215">
        <f>+AU143*AS144</f>
        <v>-35.017533920000005</v>
      </c>
      <c r="AV144" s="209"/>
      <c r="AW144" s="377">
        <f t="shared" ref="AW144:AW146" si="250">AU144-AN144</f>
        <v>-0.46255999999999631</v>
      </c>
      <c r="AX144" s="378">
        <f t="shared" si="244"/>
        <v>1.3386206022637803E-2</v>
      </c>
    </row>
    <row r="145" spans="1:50" s="138" customFormat="1" x14ac:dyDescent="0.25">
      <c r="A145" s="1"/>
      <c r="B145" s="355" t="s">
        <v>1</v>
      </c>
      <c r="C145" s="46"/>
      <c r="D145" s="46"/>
      <c r="E145" s="32"/>
      <c r="F145" s="33">
        <v>0.13</v>
      </c>
      <c r="G145" s="217"/>
      <c r="H145" s="214">
        <f>H143*F145</f>
        <v>52.486156320000006</v>
      </c>
      <c r="I145" s="218"/>
      <c r="J145" s="213">
        <v>0.13</v>
      </c>
      <c r="K145" s="218"/>
      <c r="L145" s="215">
        <f>L143*J145</f>
        <v>55.514816864000004</v>
      </c>
      <c r="M145" s="219"/>
      <c r="N145" s="215">
        <f>L145-H145</f>
        <v>3.0286605439999974</v>
      </c>
      <c r="O145" s="216">
        <f t="shared" si="240"/>
        <v>5.7703988181849721E-2</v>
      </c>
      <c r="P145" s="153"/>
      <c r="Q145" s="213">
        <v>0.13</v>
      </c>
      <c r="R145" s="218"/>
      <c r="S145" s="215">
        <f>S143*Q145</f>
        <v>54.444412620000001</v>
      </c>
      <c r="T145" s="219"/>
      <c r="U145" s="163">
        <f t="shared" si="245"/>
        <v>-1.0704042440000023</v>
      </c>
      <c r="V145" s="216">
        <f t="shared" si="246"/>
        <v>-1.9281415385414578E-2</v>
      </c>
      <c r="W145" s="154"/>
      <c r="X145" s="213">
        <v>0.13</v>
      </c>
      <c r="Y145" s="218"/>
      <c r="Z145" s="215">
        <f>Z143*X145</f>
        <v>55.009392620000007</v>
      </c>
      <c r="AA145" s="219"/>
      <c r="AB145" s="377">
        <f t="shared" si="247"/>
        <v>0.56498000000000559</v>
      </c>
      <c r="AC145" s="378">
        <f t="shared" si="241"/>
        <v>1.0377189739254562E-2</v>
      </c>
      <c r="AD145" s="154"/>
      <c r="AE145" s="213">
        <v>0.13</v>
      </c>
      <c r="AF145" s="218"/>
      <c r="AG145" s="215">
        <f>AG143*AE145</f>
        <v>55.448272620000004</v>
      </c>
      <c r="AH145" s="219"/>
      <c r="AI145" s="377">
        <f t="shared" si="248"/>
        <v>0.43887999999999749</v>
      </c>
      <c r="AJ145" s="378">
        <f t="shared" si="242"/>
        <v>7.9782738746406734E-3</v>
      </c>
      <c r="AK145" s="154"/>
      <c r="AL145" s="213">
        <v>0.13</v>
      </c>
      <c r="AM145" s="218"/>
      <c r="AN145" s="215">
        <f>AN143*AL145</f>
        <v>56.151832620000015</v>
      </c>
      <c r="AO145" s="219"/>
      <c r="AP145" s="377">
        <f t="shared" si="249"/>
        <v>0.70356000000001018</v>
      </c>
      <c r="AQ145" s="378">
        <f t="shared" si="243"/>
        <v>1.2688582831455754E-2</v>
      </c>
      <c r="AR145" s="153"/>
      <c r="AS145" s="213">
        <v>0.13</v>
      </c>
      <c r="AT145" s="218"/>
      <c r="AU145" s="215">
        <f>AU143*AS145</f>
        <v>56.903492620000009</v>
      </c>
      <c r="AV145" s="219"/>
      <c r="AW145" s="377">
        <f t="shared" si="250"/>
        <v>0.751659999999994</v>
      </c>
      <c r="AX145" s="378">
        <f t="shared" si="244"/>
        <v>1.3386206022637803E-2</v>
      </c>
    </row>
    <row r="146" spans="1:50" s="138" customFormat="1" ht="15.75" thickBot="1" x14ac:dyDescent="0.3">
      <c r="A146" s="1"/>
      <c r="B146" s="425" t="s">
        <v>66</v>
      </c>
      <c r="C146" s="425"/>
      <c r="D146" s="425"/>
      <c r="E146" s="31"/>
      <c r="F146" s="30"/>
      <c r="G146" s="220"/>
      <c r="H146" s="221">
        <f>SUM(H143:H145)</f>
        <v>423.9266472000001</v>
      </c>
      <c r="I146" s="222"/>
      <c r="J146" s="222"/>
      <c r="K146" s="222"/>
      <c r="L146" s="379">
        <f>SUM(L143:L145)</f>
        <v>448.38890544000003</v>
      </c>
      <c r="M146" s="224"/>
      <c r="N146" s="223">
        <f>L146-H146</f>
        <v>24.462258239999926</v>
      </c>
      <c r="O146" s="233">
        <f t="shared" si="240"/>
        <v>5.7703988181849589E-2</v>
      </c>
      <c r="P146" s="153"/>
      <c r="Q146" s="222"/>
      <c r="R146" s="222"/>
      <c r="S146" s="223">
        <f>SUM(S143:S145)</f>
        <v>439.7433327</v>
      </c>
      <c r="T146" s="224"/>
      <c r="U146" s="227">
        <f t="shared" si="245"/>
        <v>-8.6455727400000342</v>
      </c>
      <c r="V146" s="228">
        <f t="shared" si="246"/>
        <v>-1.9281415385414613E-2</v>
      </c>
      <c r="W146" s="154"/>
      <c r="X146" s="222"/>
      <c r="Y146" s="222"/>
      <c r="Z146" s="223">
        <f>SUM(Z143:Z145)</f>
        <v>444.30663270000002</v>
      </c>
      <c r="AA146" s="224"/>
      <c r="AB146" s="380">
        <f t="shared" si="247"/>
        <v>4.5633000000000266</v>
      </c>
      <c r="AC146" s="226">
        <f t="shared" si="241"/>
        <v>1.0377189739254521E-2</v>
      </c>
      <c r="AD146" s="154"/>
      <c r="AE146" s="222"/>
      <c r="AF146" s="222"/>
      <c r="AG146" s="223">
        <f>SUM(AG143:AG145)</f>
        <v>447.85143270000003</v>
      </c>
      <c r="AH146" s="224"/>
      <c r="AI146" s="380">
        <f t="shared" si="248"/>
        <v>3.5448000000000093</v>
      </c>
      <c r="AJ146" s="226">
        <f t="shared" si="242"/>
        <v>7.9782738746407393E-3</v>
      </c>
      <c r="AK146" s="154"/>
      <c r="AL146" s="222"/>
      <c r="AM146" s="222"/>
      <c r="AN146" s="223">
        <f>SUM(AN143:AN145)</f>
        <v>453.53403270000007</v>
      </c>
      <c r="AO146" s="224"/>
      <c r="AP146" s="380">
        <f t="shared" si="249"/>
        <v>5.6826000000000363</v>
      </c>
      <c r="AQ146" s="226">
        <f t="shared" si="243"/>
        <v>1.2688582831455651E-2</v>
      </c>
      <c r="AR146" s="153"/>
      <c r="AS146" s="222"/>
      <c r="AT146" s="222"/>
      <c r="AU146" s="223">
        <f>SUM(AU143:AU145)</f>
        <v>459.60513270000007</v>
      </c>
      <c r="AV146" s="224"/>
      <c r="AW146" s="380">
        <f t="shared" si="250"/>
        <v>6.0711000000000013</v>
      </c>
      <c r="AX146" s="226">
        <f t="shared" si="244"/>
        <v>1.3386206022637914E-2</v>
      </c>
    </row>
    <row r="147" spans="1:50" s="138" customFormat="1" ht="15.75" thickBot="1" x14ac:dyDescent="0.3">
      <c r="A147" s="6"/>
      <c r="B147" s="406"/>
      <c r="C147" s="407"/>
      <c r="D147" s="408"/>
      <c r="E147" s="16"/>
      <c r="F147" s="29"/>
      <c r="G147" s="229"/>
      <c r="H147" s="200"/>
      <c r="I147" s="16"/>
      <c r="J147" s="29"/>
      <c r="K147" s="230"/>
      <c r="L147" s="200"/>
      <c r="M147" s="16"/>
      <c r="N147" s="232"/>
      <c r="O147" s="203"/>
      <c r="P147" s="153"/>
      <c r="Q147" s="29"/>
      <c r="R147" s="230"/>
      <c r="S147" s="231"/>
      <c r="T147" s="16"/>
      <c r="U147" s="232"/>
      <c r="V147" s="203"/>
      <c r="W147" s="154"/>
      <c r="X147" s="29"/>
      <c r="Y147" s="230"/>
      <c r="Z147" s="231"/>
      <c r="AA147" s="16"/>
      <c r="AB147" s="232"/>
      <c r="AC147" s="382"/>
      <c r="AD147" s="154"/>
      <c r="AE147" s="29"/>
      <c r="AF147" s="230"/>
      <c r="AG147" s="231"/>
      <c r="AH147" s="16"/>
      <c r="AI147" s="232"/>
      <c r="AJ147" s="382"/>
      <c r="AK147" s="154"/>
      <c r="AL147" s="29"/>
      <c r="AM147" s="230"/>
      <c r="AN147" s="231"/>
      <c r="AO147" s="16"/>
      <c r="AP147" s="232"/>
      <c r="AQ147" s="382"/>
      <c r="AR147" s="153"/>
      <c r="AS147" s="29"/>
      <c r="AT147" s="230"/>
      <c r="AU147" s="231"/>
      <c r="AV147" s="16"/>
      <c r="AW147" s="232"/>
      <c r="AX147" s="382"/>
    </row>
    <row r="148" spans="1:50" s="138" customFormat="1" x14ac:dyDescent="0.25">
      <c r="A148" s="6"/>
      <c r="B148" s="409" t="s">
        <v>2</v>
      </c>
      <c r="C148" s="328"/>
      <c r="D148" s="328"/>
      <c r="E148" s="21"/>
      <c r="F148" s="24"/>
      <c r="G148" s="383"/>
      <c r="H148" s="384">
        <f>SUM(H138:H139,H130,H131:H134)</f>
        <v>416.167664</v>
      </c>
      <c r="I148" s="385"/>
      <c r="J148" s="386"/>
      <c r="K148" s="386"/>
      <c r="L148" s="387">
        <f>SUM(L138:L139,L130,L131:L134)</f>
        <v>439.46505279999997</v>
      </c>
      <c r="M148" s="388"/>
      <c r="N148" s="389">
        <f>L148-H148</f>
        <v>23.297388799999965</v>
      </c>
      <c r="O148" s="390">
        <f t="shared" ref="O148:O151" si="251">IF(OR(H148=0,L148=0),"",(N148/H148))</f>
        <v>5.5980776055681164E-2</v>
      </c>
      <c r="P148" s="153"/>
      <c r="Q148" s="386"/>
      <c r="R148" s="386"/>
      <c r="S148" s="387">
        <f>SUM(S138:S139,S130,S131:S134)</f>
        <v>431.23117399999995</v>
      </c>
      <c r="T148" s="388"/>
      <c r="U148" s="212">
        <f>S148-L148</f>
        <v>-8.2338788000000136</v>
      </c>
      <c r="V148" s="211">
        <f>IF(OR(L148=0,S148=0),"",(U148/L148))</f>
        <v>-1.8736140103834929E-2</v>
      </c>
      <c r="W148" s="154"/>
      <c r="X148" s="386"/>
      <c r="Y148" s="386"/>
      <c r="Z148" s="387">
        <f>SUM(Z138:Z139,Z130,Z131:Z134)</f>
        <v>435.57717399999996</v>
      </c>
      <c r="AA148" s="388"/>
      <c r="AB148" s="212">
        <f>Z148-S148</f>
        <v>4.3460000000000036</v>
      </c>
      <c r="AC148" s="211">
        <f t="shared" ref="AC148:AC151" si="252">IF(OR(S148=0,Z148=0),"",(AB148/S148))</f>
        <v>1.007812111468547E-2</v>
      </c>
      <c r="AD148" s="154"/>
      <c r="AE148" s="386"/>
      <c r="AF148" s="386"/>
      <c r="AG148" s="387">
        <f>SUM(AG138:AG139,AG130,AG131:AG134)</f>
        <v>438.95317399999993</v>
      </c>
      <c r="AH148" s="388"/>
      <c r="AI148" s="212">
        <f>AG148-Z148</f>
        <v>3.3759999999999764</v>
      </c>
      <c r="AJ148" s="211">
        <f t="shared" ref="AJ148:AJ151" si="253">IF(OR(Z148=0,AG148=0),"",(AI148/Z148))</f>
        <v>7.7506357116867118E-3</v>
      </c>
      <c r="AK148" s="153"/>
      <c r="AL148" s="386"/>
      <c r="AM148" s="386"/>
      <c r="AN148" s="387">
        <f>SUM(AN138:AN139,AN130,AN131:AN134)</f>
        <v>444.36517400000002</v>
      </c>
      <c r="AO148" s="388"/>
      <c r="AP148" s="212">
        <f>AN148-AG148</f>
        <v>5.4120000000000914</v>
      </c>
      <c r="AQ148" s="211">
        <f t="shared" ref="AQ148:AQ151" si="254">IF(OR(AG148=0,AN148=0),"",(AP148/AG148))</f>
        <v>1.2329333333400369E-2</v>
      </c>
      <c r="AR148" s="153"/>
      <c r="AS148" s="386"/>
      <c r="AT148" s="386"/>
      <c r="AU148" s="387">
        <f>SUM(AU138:AU139,AU130,AU131:AU134)</f>
        <v>450.14717400000001</v>
      </c>
      <c r="AV148" s="388"/>
      <c r="AW148" s="212">
        <f>AU148-AN148</f>
        <v>5.7819999999999823</v>
      </c>
      <c r="AX148" s="211">
        <f t="shared" ref="AX148:AX151" si="255">IF(OR(AN148=0,AU148=0),"",(AW148/AN148))</f>
        <v>1.3011820768834557E-2</v>
      </c>
    </row>
    <row r="149" spans="1:50" s="138" customFormat="1" x14ac:dyDescent="0.25">
      <c r="A149" s="6"/>
      <c r="B149" s="340" t="s">
        <v>65</v>
      </c>
      <c r="C149" s="46"/>
      <c r="D149" s="46"/>
      <c r="E149" s="32"/>
      <c r="F149" s="213">
        <v>-0.08</v>
      </c>
      <c r="G149" s="204"/>
      <c r="H149" s="214">
        <f>+H148*F149</f>
        <v>-33.293413120000004</v>
      </c>
      <c r="I149" s="206"/>
      <c r="J149" s="213">
        <v>-0.08</v>
      </c>
      <c r="K149" s="204"/>
      <c r="L149" s="215">
        <f>+L148*J149</f>
        <v>-35.157204223999997</v>
      </c>
      <c r="M149" s="209"/>
      <c r="N149" s="391">
        <f>L149-H149</f>
        <v>-1.8637911039999935</v>
      </c>
      <c r="O149" s="216">
        <f t="shared" si="251"/>
        <v>5.5980776055681046E-2</v>
      </c>
      <c r="P149" s="153"/>
      <c r="Q149" s="213">
        <v>-0.08</v>
      </c>
      <c r="R149" s="204"/>
      <c r="S149" s="215">
        <f>+S148*Q149</f>
        <v>-34.498493919999994</v>
      </c>
      <c r="T149" s="209"/>
      <c r="U149" s="163">
        <f t="shared" ref="U149:U151" si="256">S149-L149</f>
        <v>0.65871030400000308</v>
      </c>
      <c r="V149" s="216">
        <f t="shared" ref="V149:V151" si="257">IF(OR(L149=0,S149=0),"",(U149/L149))</f>
        <v>-1.8736140103834984E-2</v>
      </c>
      <c r="W149" s="154"/>
      <c r="X149" s="213">
        <v>-0.08</v>
      </c>
      <c r="Y149" s="204"/>
      <c r="Z149" s="215">
        <f>+Z148*X149</f>
        <v>-34.846173919999998</v>
      </c>
      <c r="AA149" s="209"/>
      <c r="AB149" s="377">
        <f t="shared" ref="AB149:AB151" si="258">Z149-S149</f>
        <v>-0.34768000000000399</v>
      </c>
      <c r="AC149" s="378">
        <f t="shared" si="252"/>
        <v>1.0078121114685578E-2</v>
      </c>
      <c r="AD149" s="154"/>
      <c r="AE149" s="213">
        <v>-0.08</v>
      </c>
      <c r="AF149" s="204"/>
      <c r="AG149" s="215">
        <f>+AG148*AE149</f>
        <v>-35.116253919999998</v>
      </c>
      <c r="AH149" s="209"/>
      <c r="AI149" s="377">
        <f t="shared" ref="AI149:AI151" si="259">AG149-Z149</f>
        <v>-0.2700800000000001</v>
      </c>
      <c r="AJ149" s="378">
        <f t="shared" si="253"/>
        <v>7.7506357116867682E-3</v>
      </c>
      <c r="AK149" s="153"/>
      <c r="AL149" s="213">
        <v>-0.08</v>
      </c>
      <c r="AM149" s="204"/>
      <c r="AN149" s="215">
        <f>+AN148*AL149</f>
        <v>-35.54921392</v>
      </c>
      <c r="AO149" s="209"/>
      <c r="AP149" s="377">
        <f t="shared" ref="AP149:AP151" si="260">AN149-AG149</f>
        <v>-0.43296000000000134</v>
      </c>
      <c r="AQ149" s="378">
        <f t="shared" si="254"/>
        <v>1.2329333333400198E-2</v>
      </c>
      <c r="AR149" s="153"/>
      <c r="AS149" s="213">
        <v>-0.08</v>
      </c>
      <c r="AT149" s="204"/>
      <c r="AU149" s="215">
        <f>+AU148*AS149</f>
        <v>-36.011773920000003</v>
      </c>
      <c r="AV149" s="209"/>
      <c r="AW149" s="377">
        <f t="shared" ref="AW149:AW151" si="261">AU149-AN149</f>
        <v>-0.46256000000000341</v>
      </c>
      <c r="AX149" s="378">
        <f t="shared" si="255"/>
        <v>1.3011820768834694E-2</v>
      </c>
    </row>
    <row r="150" spans="1:50" s="138" customFormat="1" x14ac:dyDescent="0.25">
      <c r="A150" s="6"/>
      <c r="B150" s="410" t="s">
        <v>1</v>
      </c>
      <c r="C150" s="328"/>
      <c r="D150" s="328"/>
      <c r="E150" s="21"/>
      <c r="F150" s="23">
        <v>0.13</v>
      </c>
      <c r="G150" s="383"/>
      <c r="H150" s="393">
        <f>H148*F150</f>
        <v>54.101796320000005</v>
      </c>
      <c r="I150" s="394"/>
      <c r="J150" s="22">
        <v>0.13</v>
      </c>
      <c r="K150" s="395"/>
      <c r="L150" s="391">
        <f>L148*J150</f>
        <v>57.130456863999996</v>
      </c>
      <c r="M150" s="396"/>
      <c r="N150" s="391">
        <f>L150-H150</f>
        <v>3.0286605439999903</v>
      </c>
      <c r="O150" s="216">
        <f t="shared" si="251"/>
        <v>5.5980776055681067E-2</v>
      </c>
      <c r="P150" s="153"/>
      <c r="Q150" s="22">
        <v>0.13</v>
      </c>
      <c r="R150" s="395"/>
      <c r="S150" s="391">
        <f>S148*Q150</f>
        <v>56.060052619999993</v>
      </c>
      <c r="T150" s="396"/>
      <c r="U150" s="163">
        <f t="shared" si="256"/>
        <v>-1.0704042440000023</v>
      </c>
      <c r="V150" s="216">
        <f t="shared" si="257"/>
        <v>-1.8736140103834939E-2</v>
      </c>
      <c r="W150" s="154"/>
      <c r="X150" s="22">
        <v>0.13</v>
      </c>
      <c r="Y150" s="395"/>
      <c r="Z150" s="391">
        <f>Z148*X150</f>
        <v>56.625032619999999</v>
      </c>
      <c r="AA150" s="396"/>
      <c r="AB150" s="377">
        <f t="shared" si="258"/>
        <v>0.56498000000000559</v>
      </c>
      <c r="AC150" s="378">
        <f t="shared" si="252"/>
        <v>1.0078121114685562E-2</v>
      </c>
      <c r="AD150" s="154"/>
      <c r="AE150" s="22">
        <v>0.13</v>
      </c>
      <c r="AF150" s="395"/>
      <c r="AG150" s="391">
        <f>AG148*AE150</f>
        <v>57.063912619999996</v>
      </c>
      <c r="AH150" s="396"/>
      <c r="AI150" s="377">
        <f t="shared" si="259"/>
        <v>0.43887999999999749</v>
      </c>
      <c r="AJ150" s="378">
        <f t="shared" si="253"/>
        <v>7.7506357116867214E-3</v>
      </c>
      <c r="AK150" s="153"/>
      <c r="AL150" s="22">
        <v>0.13</v>
      </c>
      <c r="AM150" s="395"/>
      <c r="AN150" s="391">
        <f>AN148*AL150</f>
        <v>57.767472620000007</v>
      </c>
      <c r="AO150" s="396"/>
      <c r="AP150" s="377">
        <f t="shared" si="260"/>
        <v>0.70356000000001018</v>
      </c>
      <c r="AQ150" s="378">
        <f t="shared" si="254"/>
        <v>1.2329333333400338E-2</v>
      </c>
      <c r="AR150" s="153"/>
      <c r="AS150" s="22">
        <v>0.13</v>
      </c>
      <c r="AT150" s="395"/>
      <c r="AU150" s="391">
        <f>AU148*AS150</f>
        <v>58.519132620000001</v>
      </c>
      <c r="AV150" s="396"/>
      <c r="AW150" s="377">
        <f t="shared" si="261"/>
        <v>0.751659999999994</v>
      </c>
      <c r="AX150" s="378">
        <f t="shared" si="255"/>
        <v>1.3011820768834493E-2</v>
      </c>
    </row>
    <row r="151" spans="1:50" s="138" customFormat="1" ht="15.75" thickBot="1" x14ac:dyDescent="0.3">
      <c r="A151" s="6"/>
      <c r="B151" s="439" t="s">
        <v>67</v>
      </c>
      <c r="C151" s="439"/>
      <c r="D151" s="439"/>
      <c r="E151" s="20"/>
      <c r="F151" s="19"/>
      <c r="G151" s="397"/>
      <c r="H151" s="221">
        <f>SUM(H148:H150)</f>
        <v>436.97604719999998</v>
      </c>
      <c r="I151" s="222"/>
      <c r="J151" s="222"/>
      <c r="K151" s="222"/>
      <c r="L151" s="379">
        <f>SUM(L148:L150)</f>
        <v>461.43830543999997</v>
      </c>
      <c r="M151" s="224"/>
      <c r="N151" s="223">
        <f>L151-H151</f>
        <v>24.462258239999983</v>
      </c>
      <c r="O151" s="233">
        <f t="shared" si="251"/>
        <v>5.5980776055681213E-2</v>
      </c>
      <c r="P151" s="153"/>
      <c r="Q151" s="222"/>
      <c r="R151" s="222"/>
      <c r="S151" s="379">
        <f>SUM(S148:S150)</f>
        <v>452.79273269999999</v>
      </c>
      <c r="T151" s="224"/>
      <c r="U151" s="227">
        <f t="shared" si="256"/>
        <v>-8.6455727399999773</v>
      </c>
      <c r="V151" s="228">
        <f t="shared" si="257"/>
        <v>-1.8736140103834849E-2</v>
      </c>
      <c r="W151" s="154"/>
      <c r="X151" s="222"/>
      <c r="Y151" s="222"/>
      <c r="Z151" s="379">
        <f>SUM(Z148:Z150)</f>
        <v>457.35603269999996</v>
      </c>
      <c r="AA151" s="224"/>
      <c r="AB151" s="380">
        <f t="shared" si="258"/>
        <v>4.5632999999999697</v>
      </c>
      <c r="AC151" s="226">
        <f t="shared" si="252"/>
        <v>1.0078121114685394E-2</v>
      </c>
      <c r="AD151" s="154"/>
      <c r="AE151" s="222"/>
      <c r="AF151" s="222"/>
      <c r="AG151" s="379">
        <f>SUM(AG148:AG150)</f>
        <v>460.90083269999991</v>
      </c>
      <c r="AH151" s="224"/>
      <c r="AI151" s="380">
        <f t="shared" si="259"/>
        <v>3.5447999999999524</v>
      </c>
      <c r="AJ151" s="226">
        <f t="shared" si="253"/>
        <v>7.7506357116866624E-3</v>
      </c>
      <c r="AK151" s="153"/>
      <c r="AL151" s="222"/>
      <c r="AM151" s="222"/>
      <c r="AN151" s="379">
        <f>SUM(AN148:AN150)</f>
        <v>466.5834327</v>
      </c>
      <c r="AO151" s="224"/>
      <c r="AP151" s="380">
        <f t="shared" si="260"/>
        <v>5.6826000000000931</v>
      </c>
      <c r="AQ151" s="226">
        <f t="shared" si="254"/>
        <v>1.2329333333400364E-2</v>
      </c>
      <c r="AR151" s="153"/>
      <c r="AS151" s="222"/>
      <c r="AT151" s="222"/>
      <c r="AU151" s="379">
        <f>SUM(AU148:AU150)</f>
        <v>472.6545327</v>
      </c>
      <c r="AV151" s="224"/>
      <c r="AW151" s="380">
        <f t="shared" si="261"/>
        <v>6.0711000000000013</v>
      </c>
      <c r="AX151" s="226">
        <f t="shared" si="255"/>
        <v>1.30118207688346E-2</v>
      </c>
    </row>
    <row r="152" spans="1:50" s="138" customFormat="1" ht="15.75" thickBot="1" x14ac:dyDescent="0.3">
      <c r="A152" s="6"/>
      <c r="B152" s="381"/>
      <c r="C152" s="16"/>
      <c r="D152" s="17"/>
      <c r="E152" s="16"/>
      <c r="F152" s="12"/>
      <c r="G152" s="17"/>
      <c r="H152" s="398"/>
      <c r="I152" s="399"/>
      <c r="J152" s="12"/>
      <c r="K152" s="229"/>
      <c r="L152" s="400"/>
      <c r="M152" s="16"/>
      <c r="N152" s="401"/>
      <c r="O152" s="203"/>
      <c r="P152" s="153"/>
      <c r="Q152" s="12"/>
      <c r="R152" s="229"/>
      <c r="S152" s="400"/>
      <c r="T152" s="16"/>
      <c r="U152" s="232"/>
      <c r="V152" s="203"/>
      <c r="W152" s="154"/>
      <c r="X152" s="12"/>
      <c r="Y152" s="229"/>
      <c r="Z152" s="400"/>
      <c r="AA152" s="16"/>
      <c r="AB152" s="232"/>
      <c r="AC152" s="203"/>
      <c r="AD152" s="154"/>
      <c r="AE152" s="12"/>
      <c r="AF152" s="229"/>
      <c r="AG152" s="400"/>
      <c r="AH152" s="16"/>
      <c r="AI152" s="232"/>
      <c r="AJ152" s="203"/>
      <c r="AK152" s="153"/>
      <c r="AL152" s="12"/>
      <c r="AM152" s="229"/>
      <c r="AN152" s="400"/>
      <c r="AO152" s="16"/>
      <c r="AP152" s="232"/>
      <c r="AQ152" s="203"/>
      <c r="AR152" s="153"/>
      <c r="AS152" s="12"/>
      <c r="AT152" s="229"/>
      <c r="AU152" s="400"/>
      <c r="AV152" s="16"/>
      <c r="AW152" s="232"/>
      <c r="AX152" s="203"/>
    </row>
    <row r="153" spans="1:50" s="138" customFormat="1" x14ac:dyDescent="0.25">
      <c r="A153" s="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402"/>
      <c r="M153" s="32"/>
      <c r="N153" s="32"/>
      <c r="O153" s="32"/>
      <c r="P153" s="153"/>
      <c r="Q153" s="32"/>
      <c r="R153" s="32"/>
      <c r="S153" s="402"/>
      <c r="T153" s="32"/>
      <c r="U153" s="32"/>
      <c r="V153" s="32"/>
      <c r="W153" s="154"/>
      <c r="X153" s="32"/>
      <c r="Y153" s="32"/>
      <c r="Z153" s="402"/>
      <c r="AA153" s="32"/>
      <c r="AB153" s="32"/>
      <c r="AC153" s="32"/>
      <c r="AD153" s="154"/>
      <c r="AE153" s="32"/>
      <c r="AF153" s="32"/>
      <c r="AG153" s="402"/>
      <c r="AH153" s="32"/>
      <c r="AI153" s="32"/>
      <c r="AJ153" s="32"/>
      <c r="AK153" s="153"/>
      <c r="AL153" s="32"/>
      <c r="AM153" s="32"/>
      <c r="AN153" s="402"/>
      <c r="AO153" s="32"/>
      <c r="AP153" s="32"/>
      <c r="AQ153" s="32"/>
      <c r="AR153" s="153"/>
      <c r="AS153" s="32"/>
      <c r="AT153" s="32"/>
      <c r="AU153" s="402"/>
      <c r="AV153" s="32"/>
      <c r="AW153" s="32"/>
      <c r="AX153" s="32"/>
    </row>
    <row r="154" spans="1:50" s="138" customFormat="1" x14ac:dyDescent="0.25">
      <c r="A154" s="1"/>
      <c r="B154" s="369" t="s">
        <v>0</v>
      </c>
      <c r="C154" s="32"/>
      <c r="D154" s="32"/>
      <c r="E154" s="32"/>
      <c r="F154" s="403">
        <v>3.7600000000000001E-2</v>
      </c>
      <c r="G154" s="32"/>
      <c r="H154" s="32"/>
      <c r="I154" s="32"/>
      <c r="J154" s="403">
        <v>3.7600000000000001E-2</v>
      </c>
      <c r="K154" s="32"/>
      <c r="L154" s="32"/>
      <c r="M154" s="32"/>
      <c r="N154" s="32"/>
      <c r="O154" s="32"/>
      <c r="P154" s="153"/>
      <c r="Q154" s="404">
        <f>+RESIDENTIAL!$Q$74</f>
        <v>2.9499999999999998E-2</v>
      </c>
      <c r="R154" s="32"/>
      <c r="S154" s="32"/>
      <c r="T154" s="32"/>
      <c r="U154" s="32"/>
      <c r="V154" s="32"/>
      <c r="W154" s="154"/>
      <c r="X154" s="405">
        <f>+RESIDENTIAL!$Q$74</f>
        <v>2.9499999999999998E-2</v>
      </c>
      <c r="Y154" s="32"/>
      <c r="Z154" s="32"/>
      <c r="AA154" s="32"/>
      <c r="AB154" s="32"/>
      <c r="AC154" s="32"/>
      <c r="AD154" s="154"/>
      <c r="AE154" s="405">
        <f>+RESIDENTIAL!$Q$74</f>
        <v>2.9499999999999998E-2</v>
      </c>
      <c r="AF154" s="32"/>
      <c r="AG154" s="32"/>
      <c r="AH154" s="32"/>
      <c r="AI154" s="32"/>
      <c r="AJ154" s="32"/>
      <c r="AK154" s="154"/>
      <c r="AL154" s="405">
        <f>+RESIDENTIAL!$Q$74</f>
        <v>2.9499999999999998E-2</v>
      </c>
      <c r="AM154" s="32"/>
      <c r="AN154" s="32"/>
      <c r="AO154" s="32"/>
      <c r="AP154" s="32"/>
      <c r="AQ154" s="32"/>
      <c r="AR154" s="153"/>
      <c r="AS154" s="405">
        <f>+RESIDENTIAL!$Q$74</f>
        <v>2.9499999999999998E-2</v>
      </c>
      <c r="AT154" s="32"/>
      <c r="AU154" s="32"/>
      <c r="AV154" s="32"/>
      <c r="AW154" s="32"/>
      <c r="AX154" s="32"/>
    </row>
  </sheetData>
  <mergeCells count="63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83:O83"/>
    <mergeCell ref="B84:O84"/>
    <mergeCell ref="B78:D78"/>
    <mergeCell ref="B73:D7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  <mergeCell ref="D87:O87"/>
    <mergeCell ref="F93:H93"/>
    <mergeCell ref="J93:L93"/>
    <mergeCell ref="N93:O93"/>
    <mergeCell ref="Q93:S93"/>
    <mergeCell ref="AP94:AP95"/>
    <mergeCell ref="AQ94:AQ95"/>
    <mergeCell ref="AW94:AW95"/>
    <mergeCell ref="U93:V93"/>
    <mergeCell ref="X93:Z93"/>
    <mergeCell ref="AB93:AC93"/>
    <mergeCell ref="AE93:AG93"/>
    <mergeCell ref="AI93:AJ93"/>
    <mergeCell ref="AX94:AX95"/>
    <mergeCell ref="B146:D146"/>
    <mergeCell ref="B151:D151"/>
    <mergeCell ref="AL93:AN93"/>
    <mergeCell ref="AP93:AQ93"/>
    <mergeCell ref="AS93:AU93"/>
    <mergeCell ref="AW93:AX93"/>
    <mergeCell ref="D94:D95"/>
    <mergeCell ref="N94:N95"/>
    <mergeCell ref="O94:O95"/>
    <mergeCell ref="U94:U95"/>
    <mergeCell ref="V94:V95"/>
    <mergeCell ref="AB94:AB95"/>
    <mergeCell ref="AC94:AC95"/>
    <mergeCell ref="AI94:AI95"/>
    <mergeCell ref="AJ94:AJ95"/>
  </mergeCells>
  <dataValidations count="6">
    <dataValidation type="list" allowBlank="1" showInputMessage="1" showErrorMessage="1" sqref="E74 E79 E65:E66 E147 E152 E138:E139">
      <formula1>#REF!</formula1>
    </dataValidation>
    <dataValidation type="list" allowBlank="1" showInputMessage="1" showErrorMessage="1" prompt="Select Charge Unit - monthly, per kWh, per kW" sqref="D74 D69 D79 D147 D142 D152">
      <formula1>"Monthly, per kWh, per kW"</formula1>
    </dataValidation>
    <dataValidation type="list" allowBlank="1" showInputMessage="1" showErrorMessage="1" sqref="E55:E56 E67:E69 E58:E64 E49:E53 E128:E129 E140:E142 E131:E137 E122:E126 E23:E47 E96:E120">
      <formula1>#REF!</formula1>
    </dataValidation>
    <dataValidation type="list" allowBlank="1" showInputMessage="1" showErrorMessage="1" prompt="Select Charge Unit - per 30 days, per kWh, per kW, per kVA." sqref="D55:D56 D49:D53 D58:D68 D128:D129 D122:D126 D131:D141 D24:D47 D97:D120">
      <formula1>"per 30 days, per kWh, per kW, per kVA"</formula1>
    </dataValidation>
    <dataValidation type="list" allowBlank="1" showInputMessage="1" showErrorMessage="1" sqref="D16 D89">
      <formula1>"TOU, non-TOU"</formula1>
    </dataValidation>
    <dataValidation type="list" allowBlank="1" showInputMessage="1" showErrorMessage="1" sqref="D23 D96">
      <formula1>"per 30 days, per kWh, per kW, per kVA"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50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rowBreaks count="1" manualBreakCount="1">
    <brk id="82" min="1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238125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190500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9</xdr:col>
                    <xdr:colOff>361950</xdr:colOff>
                    <xdr:row>89</xdr:row>
                    <xdr:rowOff>114300</xdr:rowOff>
                  </from>
                  <to>
                    <xdr:col>17</xdr:col>
                    <xdr:colOff>238125</xdr:colOff>
                    <xdr:row>91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6</xdr:col>
                    <xdr:colOff>381000</xdr:colOff>
                    <xdr:row>89</xdr:row>
                    <xdr:rowOff>190500</xdr:rowOff>
                  </from>
                  <to>
                    <xdr:col>10</xdr:col>
                    <xdr:colOff>190500</xdr:colOff>
                    <xdr:row>91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X275"/>
  <sheetViews>
    <sheetView showGridLines="0" view="pageBreakPreview" topLeftCell="AJ37" zoomScale="110" zoomScaleNormal="80" zoomScaleSheetLayoutView="11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7109375" style="79" customWidth="1"/>
    <col min="3" max="3" width="1.5703125" style="79" customWidth="1"/>
    <col min="4" max="4" width="12.42578125" style="79" customWidth="1"/>
    <col min="5" max="5" width="1.7109375" style="79" customWidth="1"/>
    <col min="6" max="6" width="15.85546875" style="79" bestFit="1" customWidth="1"/>
    <col min="7" max="7" width="7.85546875" style="79" bestFit="1" customWidth="1"/>
    <col min="8" max="8" width="11.42578125" style="79" bestFit="1" customWidth="1"/>
    <col min="9" max="9" width="1.28515625" style="79" customWidth="1"/>
    <col min="10" max="10" width="8.85546875" style="79" bestFit="1" customWidth="1"/>
    <col min="11" max="11" width="7.85546875" style="79" bestFit="1" customWidth="1"/>
    <col min="12" max="12" width="11.4257812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1.140625" style="79" customWidth="1"/>
    <col min="17" max="17" width="9.85546875" style="79" bestFit="1" customWidth="1"/>
    <col min="18" max="18" width="7.85546875" style="79" bestFit="1" customWidth="1"/>
    <col min="19" max="19" width="11.42578125" style="79" bestFit="1" customWidth="1"/>
    <col min="20" max="20" width="2" style="79" bestFit="1" customWidth="1"/>
    <col min="21" max="21" width="9.28515625" style="79" bestFit="1" customWidth="1"/>
    <col min="22" max="22" width="10" style="79" bestFit="1" customWidth="1"/>
    <col min="23" max="23" width="1.28515625" style="79" customWidth="1"/>
    <col min="24" max="24" width="8.85546875" style="79" bestFit="1" customWidth="1"/>
    <col min="25" max="25" width="7.85546875" style="79" bestFit="1" customWidth="1"/>
    <col min="26" max="26" width="11.42578125" style="79" bestFit="1" customWidth="1"/>
    <col min="27" max="27" width="1.28515625" style="79" customWidth="1"/>
    <col min="28" max="28" width="9.285156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7.85546875" style="79" bestFit="1" customWidth="1"/>
    <col min="33" max="33" width="11.42578125" style="79" bestFit="1" customWidth="1"/>
    <col min="34" max="34" width="1.140625" style="79" customWidth="1"/>
    <col min="35" max="35" width="9.28515625" style="79" bestFit="1" customWidth="1"/>
    <col min="36" max="36" width="10" style="79" bestFit="1" customWidth="1"/>
    <col min="37" max="37" width="0.85546875" style="79" customWidth="1"/>
    <col min="38" max="38" width="9.85546875" style="79" bestFit="1" customWidth="1"/>
    <col min="39" max="39" width="7.85546875" style="79" bestFit="1" customWidth="1"/>
    <col min="40" max="40" width="11.42578125" style="79" bestFit="1" customWidth="1"/>
    <col min="41" max="41" width="1.42578125" style="79" customWidth="1"/>
    <col min="42" max="42" width="9.28515625" style="79" bestFit="1" customWidth="1"/>
    <col min="43" max="43" width="10" style="79" bestFit="1" customWidth="1"/>
    <col min="44" max="44" width="1.28515625" style="79" customWidth="1"/>
    <col min="45" max="45" width="9.85546875" style="79" bestFit="1" customWidth="1"/>
    <col min="46" max="46" width="7.85546875" style="79" bestFit="1" customWidth="1"/>
    <col min="47" max="47" width="11.42578125" style="79" bestFit="1" customWidth="1"/>
    <col min="48" max="48" width="1.28515625" style="79" customWidth="1"/>
    <col min="49" max="49" width="9.285156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47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42</v>
      </c>
      <c r="E16" s="61"/>
      <c r="F16" s="125" t="s">
        <v>102</v>
      </c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81">
        <v>180</v>
      </c>
      <c r="G17" s="80" t="s">
        <v>45</v>
      </c>
      <c r="H17" s="84"/>
      <c r="I17" s="61"/>
      <c r="J17" s="61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/>
      <c r="E18" s="4"/>
      <c r="F18" s="81">
        <v>200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83"/>
      <c r="C19" s="1"/>
      <c r="D19" s="4" t="s">
        <v>29</v>
      </c>
      <c r="E19" s="1"/>
      <c r="F19" s="82">
        <v>79000</v>
      </c>
      <c r="G19" s="80" t="s">
        <v>28</v>
      </c>
      <c r="H19" s="5"/>
      <c r="I19" s="1"/>
      <c r="J19" s="5"/>
      <c r="K19" s="96"/>
      <c r="L19" s="5"/>
      <c r="M19" s="1"/>
      <c r="N19" s="96"/>
      <c r="O19" s="1"/>
      <c r="S19" s="85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R20" s="95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45"/>
      <c r="C21" s="32"/>
      <c r="D21" s="437" t="s">
        <v>26</v>
      </c>
      <c r="E21" s="235"/>
      <c r="F21" s="148" t="s">
        <v>25</v>
      </c>
      <c r="G21" s="148" t="s">
        <v>24</v>
      </c>
      <c r="H21" s="149" t="s">
        <v>23</v>
      </c>
      <c r="I21" s="32"/>
      <c r="J21" s="148" t="s">
        <v>25</v>
      </c>
      <c r="K21" s="237" t="s">
        <v>24</v>
      </c>
      <c r="L21" s="149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45"/>
      <c r="C22" s="32"/>
      <c r="D22" s="438"/>
      <c r="E22" s="235"/>
      <c r="F22" s="155" t="s">
        <v>20</v>
      </c>
      <c r="G22" s="155"/>
      <c r="H22" s="156" t="s">
        <v>20</v>
      </c>
      <c r="I22" s="32"/>
      <c r="J22" s="155" t="s">
        <v>20</v>
      </c>
      <c r="K22" s="156"/>
      <c r="L22" s="156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49.55</v>
      </c>
      <c r="G23" s="159">
        <v>1</v>
      </c>
      <c r="H23" s="160">
        <f t="shared" ref="H23:H38" si="0">G23*F23</f>
        <v>49.55</v>
      </c>
      <c r="I23" s="32"/>
      <c r="J23" s="115">
        <v>51.46</v>
      </c>
      <c r="K23" s="159">
        <v>1</v>
      </c>
      <c r="L23" s="160">
        <f t="shared" ref="L23:L47" si="1">K23*J23</f>
        <v>51.46</v>
      </c>
      <c r="M23" s="32"/>
      <c r="N23" s="163">
        <f t="shared" ref="N23:N68" si="2">L23-H23</f>
        <v>1.9100000000000037</v>
      </c>
      <c r="O23" s="164">
        <f>IF(OR(H23=0,L23=0),"",(N23/H23))</f>
        <v>3.8546922300706436E-2</v>
      </c>
      <c r="P23" s="153"/>
      <c r="Q23" s="115">
        <v>52.17</v>
      </c>
      <c r="R23" s="159">
        <v>1</v>
      </c>
      <c r="S23" s="162">
        <f t="shared" ref="S23:S38" si="3">R23*Q23</f>
        <v>52.17</v>
      </c>
      <c r="T23" s="32"/>
      <c r="U23" s="163">
        <f>S23-L23</f>
        <v>0.71000000000000085</v>
      </c>
      <c r="V23" s="164">
        <f>IF(OR(L23=0,S23=0),"",(U23/L23))</f>
        <v>1.3797123979790145E-2</v>
      </c>
      <c r="W23" s="154"/>
      <c r="X23" s="115">
        <v>53.87</v>
      </c>
      <c r="Y23" s="159">
        <v>1</v>
      </c>
      <c r="Z23" s="162">
        <f t="shared" ref="Z23:Z38" si="4">Y23*X23</f>
        <v>53.87</v>
      </c>
      <c r="AA23" s="32"/>
      <c r="AB23" s="163">
        <f>Z23-S23</f>
        <v>1.6999999999999957</v>
      </c>
      <c r="AC23" s="164">
        <f>IF(OR(S23=0,Z23=0),"",(AB23/S23))</f>
        <v>3.2585777266628251E-2</v>
      </c>
      <c r="AD23" s="154"/>
      <c r="AE23" s="115">
        <v>55.2</v>
      </c>
      <c r="AF23" s="159">
        <v>1</v>
      </c>
      <c r="AG23" s="162">
        <f t="shared" ref="AG23:AG38" si="5">AF23*AE23</f>
        <v>55.2</v>
      </c>
      <c r="AH23" s="32"/>
      <c r="AI23" s="163">
        <f>AG23-Z23</f>
        <v>1.3300000000000054</v>
      </c>
      <c r="AJ23" s="164">
        <f>IF(OR(Z23=0,AG23=0),"",(AI23/Z23))</f>
        <v>2.468906627065167E-2</v>
      </c>
      <c r="AK23" s="154"/>
      <c r="AL23" s="115">
        <v>57.54</v>
      </c>
      <c r="AM23" s="159">
        <v>1</v>
      </c>
      <c r="AN23" s="162">
        <f t="shared" ref="AN23:AN38" si="6">AM23*AL23</f>
        <v>57.54</v>
      </c>
      <c r="AO23" s="32"/>
      <c r="AP23" s="163">
        <f>AN23-AG23</f>
        <v>2.3399999999999963</v>
      </c>
      <c r="AQ23" s="164">
        <f>IF(OR(AG23=0,AN23=0),"",(AP23/AG23))</f>
        <v>4.2391304347826016E-2</v>
      </c>
      <c r="AR23" s="153"/>
      <c r="AS23" s="115">
        <v>59.8</v>
      </c>
      <c r="AT23" s="159">
        <v>1</v>
      </c>
      <c r="AU23" s="162">
        <f t="shared" ref="AU23:AU38" si="7">AT23*AS23</f>
        <v>59.8</v>
      </c>
      <c r="AV23" s="32"/>
      <c r="AW23" s="163">
        <f>AU23-AN23</f>
        <v>2.259999999999998</v>
      </c>
      <c r="AX23" s="164">
        <f>IF(OR(AN23=0,AU23=0),"",(AW23/AN23))</f>
        <v>3.9277024678484498E-2</v>
      </c>
    </row>
    <row r="24" spans="1:50" s="95" customFormat="1" ht="30" x14ac:dyDescent="0.25">
      <c r="A24" s="1"/>
      <c r="B24" s="141" t="s">
        <v>103</v>
      </c>
      <c r="C24" s="43"/>
      <c r="D24" s="44" t="s">
        <v>44</v>
      </c>
      <c r="E24" s="43"/>
      <c r="F24" s="135"/>
      <c r="G24" s="165"/>
      <c r="H24" s="166"/>
      <c r="I24" s="43"/>
      <c r="J24" s="136"/>
      <c r="K24" s="167"/>
      <c r="L24" s="168"/>
      <c r="M24" s="43"/>
      <c r="N24" s="163"/>
      <c r="O24" s="164"/>
      <c r="P24" s="169"/>
      <c r="Q24" s="119">
        <v>1.9099999999999999E-2</v>
      </c>
      <c r="R24" s="370">
        <f t="shared" ref="R24:R35" si="8">$F$18</f>
        <v>200</v>
      </c>
      <c r="S24" s="168">
        <f t="shared" ref="S24:S34" si="9">R24*Q24</f>
        <v>3.82</v>
      </c>
      <c r="T24" s="43"/>
      <c r="U24" s="163">
        <f t="shared" ref="U24:U34" si="10">S24-L24</f>
        <v>3.82</v>
      </c>
      <c r="V24" s="164" t="str">
        <f t="shared" ref="V24:V34" si="11">IF(OR(L24=0,S24=0),"",(U24/L24))</f>
        <v/>
      </c>
      <c r="W24" s="154"/>
      <c r="X24" s="119">
        <v>1.9099999999999999E-2</v>
      </c>
      <c r="Y24" s="370">
        <f t="shared" ref="Y24:Y35" si="12">$F$18</f>
        <v>200</v>
      </c>
      <c r="Z24" s="168">
        <f t="shared" si="4"/>
        <v>3.82</v>
      </c>
      <c r="AA24" s="43"/>
      <c r="AB24" s="163">
        <f t="shared" ref="AB24:AB34" si="13">Z24-S24</f>
        <v>0</v>
      </c>
      <c r="AC24" s="164">
        <f t="shared" ref="AC24:AC34" si="14">IF(OR(S24=0,Z24=0),"",(AB24/S24))</f>
        <v>0</v>
      </c>
      <c r="AD24" s="154"/>
      <c r="AE24" s="119">
        <v>1.9099999999999999E-2</v>
      </c>
      <c r="AF24" s="370">
        <f t="shared" ref="AF24:AF35" si="15">$F$18</f>
        <v>200</v>
      </c>
      <c r="AG24" s="168">
        <f t="shared" si="5"/>
        <v>3.82</v>
      </c>
      <c r="AH24" s="43"/>
      <c r="AI24" s="163">
        <f t="shared" ref="AI24:AI34" si="16">AG24-Z24</f>
        <v>0</v>
      </c>
      <c r="AJ24" s="164">
        <f t="shared" ref="AJ24:AJ34" si="17">IF(OR(Z24=0,AG24=0),"",(AI24/Z24))</f>
        <v>0</v>
      </c>
      <c r="AK24" s="154"/>
      <c r="AL24" s="119">
        <v>1.9099999999999999E-2</v>
      </c>
      <c r="AM24" s="370">
        <f t="shared" ref="AM24:AM35" si="18">$F$18</f>
        <v>200</v>
      </c>
      <c r="AN24" s="168">
        <f t="shared" si="6"/>
        <v>3.82</v>
      </c>
      <c r="AO24" s="43"/>
      <c r="AP24" s="163">
        <f t="shared" ref="AP24:AP34" si="19">AN24-AG24</f>
        <v>0</v>
      </c>
      <c r="AQ24" s="164">
        <f t="shared" ref="AQ24:AQ34" si="20">IF(OR(AG24=0,AN24=0),"",(AP24/AG24))</f>
        <v>0</v>
      </c>
      <c r="AR24" s="169"/>
      <c r="AS24" s="119">
        <v>1.9099999999999999E-2</v>
      </c>
      <c r="AT24" s="370">
        <f t="shared" ref="AT24:AT35" si="21">$F$18</f>
        <v>200</v>
      </c>
      <c r="AU24" s="168">
        <f t="shared" ref="AU24:AU34" si="22">AT24*AS24</f>
        <v>3.82</v>
      </c>
      <c r="AV24" s="43"/>
      <c r="AW24" s="163">
        <f t="shared" ref="AW24:AW34" si="23">AU24-AN24</f>
        <v>0</v>
      </c>
      <c r="AX24" s="164">
        <f t="shared" ref="AX24:AX34" si="24">IF(OR(AN24=0,AU24=0),"",(AW24/AN24))</f>
        <v>0</v>
      </c>
    </row>
    <row r="25" spans="1:50" s="95" customFormat="1" ht="30" x14ac:dyDescent="0.25">
      <c r="A25" s="1"/>
      <c r="B25" s="141" t="s">
        <v>112</v>
      </c>
      <c r="C25" s="43"/>
      <c r="D25" s="44" t="s">
        <v>44</v>
      </c>
      <c r="E25" s="43"/>
      <c r="F25" s="135"/>
      <c r="G25" s="165"/>
      <c r="H25" s="166"/>
      <c r="I25" s="43"/>
      <c r="J25" s="136"/>
      <c r="K25" s="167"/>
      <c r="L25" s="168"/>
      <c r="M25" s="43"/>
      <c r="N25" s="163"/>
      <c r="O25" s="164"/>
      <c r="P25" s="169"/>
      <c r="Q25" s="119">
        <v>0.1825</v>
      </c>
      <c r="R25" s="370">
        <f t="shared" si="8"/>
        <v>200</v>
      </c>
      <c r="S25" s="168">
        <f t="shared" si="9"/>
        <v>36.5</v>
      </c>
      <c r="T25" s="43"/>
      <c r="U25" s="163">
        <f t="shared" si="10"/>
        <v>36.5</v>
      </c>
      <c r="V25" s="164" t="str">
        <f t="shared" si="11"/>
        <v/>
      </c>
      <c r="W25" s="154"/>
      <c r="X25" s="119">
        <v>0.1825</v>
      </c>
      <c r="Y25" s="370">
        <f t="shared" si="12"/>
        <v>200</v>
      </c>
      <c r="Z25" s="168">
        <f t="shared" si="4"/>
        <v>36.5</v>
      </c>
      <c r="AA25" s="43"/>
      <c r="AB25" s="163">
        <f t="shared" si="13"/>
        <v>0</v>
      </c>
      <c r="AC25" s="164">
        <f t="shared" si="14"/>
        <v>0</v>
      </c>
      <c r="AD25" s="154"/>
      <c r="AE25" s="119">
        <v>0.1825</v>
      </c>
      <c r="AF25" s="370">
        <f t="shared" si="15"/>
        <v>200</v>
      </c>
      <c r="AG25" s="168">
        <f t="shared" si="5"/>
        <v>36.5</v>
      </c>
      <c r="AH25" s="43"/>
      <c r="AI25" s="163">
        <f t="shared" si="16"/>
        <v>0</v>
      </c>
      <c r="AJ25" s="164">
        <f t="shared" si="17"/>
        <v>0</v>
      </c>
      <c r="AK25" s="154"/>
      <c r="AL25" s="119">
        <v>0.1825</v>
      </c>
      <c r="AM25" s="370">
        <f t="shared" si="18"/>
        <v>200</v>
      </c>
      <c r="AN25" s="168">
        <f t="shared" si="6"/>
        <v>36.5</v>
      </c>
      <c r="AO25" s="43"/>
      <c r="AP25" s="163">
        <f t="shared" si="19"/>
        <v>0</v>
      </c>
      <c r="AQ25" s="164">
        <f t="shared" si="20"/>
        <v>0</v>
      </c>
      <c r="AR25" s="169"/>
      <c r="AS25" s="119">
        <v>0.1825</v>
      </c>
      <c r="AT25" s="370">
        <f t="shared" si="21"/>
        <v>200</v>
      </c>
      <c r="AU25" s="168">
        <f t="shared" si="22"/>
        <v>36.5</v>
      </c>
      <c r="AV25" s="43"/>
      <c r="AW25" s="163">
        <f t="shared" si="23"/>
        <v>0</v>
      </c>
      <c r="AX25" s="164">
        <f t="shared" si="24"/>
        <v>0</v>
      </c>
    </row>
    <row r="26" spans="1:50" s="95" customFormat="1" x14ac:dyDescent="0.25">
      <c r="A26" s="1"/>
      <c r="B26" s="141" t="s">
        <v>104</v>
      </c>
      <c r="C26" s="43"/>
      <c r="D26" s="44" t="s">
        <v>41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34">
        <v>-0.37</v>
      </c>
      <c r="R26" s="370">
        <v>1</v>
      </c>
      <c r="S26" s="168">
        <f t="shared" si="9"/>
        <v>-0.37</v>
      </c>
      <c r="T26" s="43"/>
      <c r="U26" s="163">
        <f t="shared" si="10"/>
        <v>-0.37</v>
      </c>
      <c r="V26" s="164" t="str">
        <f t="shared" si="11"/>
        <v/>
      </c>
      <c r="W26" s="154"/>
      <c r="X26" s="134">
        <v>-0.37</v>
      </c>
      <c r="Y26" s="370">
        <v>1</v>
      </c>
      <c r="Z26" s="168">
        <f t="shared" si="4"/>
        <v>-0.37</v>
      </c>
      <c r="AA26" s="43"/>
      <c r="AB26" s="163">
        <f t="shared" si="13"/>
        <v>0</v>
      </c>
      <c r="AC26" s="164">
        <f t="shared" si="14"/>
        <v>0</v>
      </c>
      <c r="AD26" s="154"/>
      <c r="AE26" s="134">
        <v>-0.37</v>
      </c>
      <c r="AF26" s="370">
        <v>1</v>
      </c>
      <c r="AG26" s="168">
        <f t="shared" si="5"/>
        <v>-0.37</v>
      </c>
      <c r="AH26" s="43"/>
      <c r="AI26" s="163">
        <f t="shared" si="16"/>
        <v>0</v>
      </c>
      <c r="AJ26" s="164">
        <f t="shared" si="17"/>
        <v>0</v>
      </c>
      <c r="AK26" s="154"/>
      <c r="AL26" s="134">
        <v>-0.37</v>
      </c>
      <c r="AM26" s="370">
        <v>1</v>
      </c>
      <c r="AN26" s="168">
        <f t="shared" si="6"/>
        <v>-0.37</v>
      </c>
      <c r="AO26" s="43"/>
      <c r="AP26" s="163">
        <f t="shared" si="19"/>
        <v>0</v>
      </c>
      <c r="AQ26" s="164">
        <f t="shared" si="20"/>
        <v>0</v>
      </c>
      <c r="AR26" s="169"/>
      <c r="AS26" s="134">
        <v>-0.37</v>
      </c>
      <c r="AT26" s="370">
        <v>1</v>
      </c>
      <c r="AU26" s="168">
        <f t="shared" si="22"/>
        <v>-0.37</v>
      </c>
      <c r="AV26" s="43"/>
      <c r="AW26" s="163">
        <f t="shared" si="23"/>
        <v>0</v>
      </c>
      <c r="AX26" s="164">
        <f t="shared" si="24"/>
        <v>0</v>
      </c>
    </row>
    <row r="27" spans="1:50" s="95" customFormat="1" ht="30" x14ac:dyDescent="0.25">
      <c r="A27" s="1"/>
      <c r="B27" s="141" t="s">
        <v>105</v>
      </c>
      <c r="C27" s="43"/>
      <c r="D27" s="44" t="s">
        <v>44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19">
        <v>-0.15229999999999999</v>
      </c>
      <c r="R27" s="370">
        <f t="shared" si="8"/>
        <v>200</v>
      </c>
      <c r="S27" s="168">
        <f t="shared" si="9"/>
        <v>-30.459999999999997</v>
      </c>
      <c r="T27" s="43"/>
      <c r="U27" s="163">
        <f t="shared" si="10"/>
        <v>-30.459999999999997</v>
      </c>
      <c r="V27" s="164" t="str">
        <f t="shared" si="11"/>
        <v/>
      </c>
      <c r="W27" s="154"/>
      <c r="X27" s="119">
        <v>-0.15229999999999999</v>
      </c>
      <c r="Y27" s="370">
        <f t="shared" si="12"/>
        <v>200</v>
      </c>
      <c r="Z27" s="168">
        <f t="shared" si="4"/>
        <v>-30.459999999999997</v>
      </c>
      <c r="AA27" s="43"/>
      <c r="AB27" s="163">
        <f t="shared" si="13"/>
        <v>0</v>
      </c>
      <c r="AC27" s="164">
        <f t="shared" si="14"/>
        <v>0</v>
      </c>
      <c r="AD27" s="154"/>
      <c r="AE27" s="119">
        <v>-0.15229999999999999</v>
      </c>
      <c r="AF27" s="370">
        <f t="shared" si="15"/>
        <v>200</v>
      </c>
      <c r="AG27" s="168">
        <f t="shared" si="5"/>
        <v>-30.459999999999997</v>
      </c>
      <c r="AH27" s="43"/>
      <c r="AI27" s="163">
        <f t="shared" si="16"/>
        <v>0</v>
      </c>
      <c r="AJ27" s="164">
        <f t="shared" si="17"/>
        <v>0</v>
      </c>
      <c r="AK27" s="154"/>
      <c r="AL27" s="119">
        <v>-0.15229999999999999</v>
      </c>
      <c r="AM27" s="370">
        <f t="shared" si="18"/>
        <v>200</v>
      </c>
      <c r="AN27" s="168">
        <f t="shared" si="6"/>
        <v>-30.459999999999997</v>
      </c>
      <c r="AO27" s="43"/>
      <c r="AP27" s="163">
        <f t="shared" si="19"/>
        <v>0</v>
      </c>
      <c r="AQ27" s="164">
        <f t="shared" si="20"/>
        <v>0</v>
      </c>
      <c r="AR27" s="169"/>
      <c r="AS27" s="119">
        <v>-0.15229999999999999</v>
      </c>
      <c r="AT27" s="370">
        <f t="shared" si="21"/>
        <v>200</v>
      </c>
      <c r="AU27" s="168">
        <f t="shared" si="22"/>
        <v>-30.459999999999997</v>
      </c>
      <c r="AV27" s="43"/>
      <c r="AW27" s="163">
        <f t="shared" si="23"/>
        <v>0</v>
      </c>
      <c r="AX27" s="164">
        <f t="shared" si="24"/>
        <v>0</v>
      </c>
    </row>
    <row r="28" spans="1:50" s="95" customFormat="1" ht="30" x14ac:dyDescent="0.25">
      <c r="A28" s="1"/>
      <c r="B28" s="141" t="s">
        <v>115</v>
      </c>
      <c r="C28" s="43"/>
      <c r="D28" s="44" t="s">
        <v>44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19">
        <v>-2.5100000000000001E-2</v>
      </c>
      <c r="R28" s="370">
        <f t="shared" si="8"/>
        <v>200</v>
      </c>
      <c r="S28" s="168">
        <f t="shared" si="9"/>
        <v>-5.0200000000000005</v>
      </c>
      <c r="T28" s="43"/>
      <c r="U28" s="163">
        <f t="shared" si="10"/>
        <v>-5.0200000000000005</v>
      </c>
      <c r="V28" s="164" t="str">
        <f t="shared" si="11"/>
        <v/>
      </c>
      <c r="W28" s="154"/>
      <c r="X28" s="119">
        <v>-2.5100000000000001E-2</v>
      </c>
      <c r="Y28" s="370">
        <f t="shared" si="12"/>
        <v>200</v>
      </c>
      <c r="Z28" s="168">
        <f t="shared" si="4"/>
        <v>-5.0200000000000005</v>
      </c>
      <c r="AA28" s="43"/>
      <c r="AB28" s="163">
        <f t="shared" si="13"/>
        <v>0</v>
      </c>
      <c r="AC28" s="164">
        <f t="shared" si="14"/>
        <v>0</v>
      </c>
      <c r="AD28" s="154"/>
      <c r="AE28" s="119">
        <v>-2.5100000000000001E-2</v>
      </c>
      <c r="AF28" s="370">
        <f t="shared" si="15"/>
        <v>200</v>
      </c>
      <c r="AG28" s="168">
        <f t="shared" si="5"/>
        <v>-5.0200000000000005</v>
      </c>
      <c r="AH28" s="43"/>
      <c r="AI28" s="163">
        <f t="shared" si="16"/>
        <v>0</v>
      </c>
      <c r="AJ28" s="164">
        <f t="shared" si="17"/>
        <v>0</v>
      </c>
      <c r="AK28" s="154"/>
      <c r="AL28" s="119">
        <v>-2.5100000000000001E-2</v>
      </c>
      <c r="AM28" s="370">
        <f t="shared" si="18"/>
        <v>200</v>
      </c>
      <c r="AN28" s="168">
        <f t="shared" si="6"/>
        <v>-5.0200000000000005</v>
      </c>
      <c r="AO28" s="43"/>
      <c r="AP28" s="163">
        <f t="shared" si="19"/>
        <v>0</v>
      </c>
      <c r="AQ28" s="164">
        <f t="shared" si="20"/>
        <v>0</v>
      </c>
      <c r="AR28" s="169"/>
      <c r="AS28" s="119">
        <v>-2.5100000000000001E-2</v>
      </c>
      <c r="AT28" s="370">
        <f t="shared" si="21"/>
        <v>200</v>
      </c>
      <c r="AU28" s="168">
        <f t="shared" si="22"/>
        <v>-5.0200000000000005</v>
      </c>
      <c r="AV28" s="43"/>
      <c r="AW28" s="163">
        <f t="shared" si="23"/>
        <v>0</v>
      </c>
      <c r="AX28" s="164">
        <f t="shared" si="24"/>
        <v>0</v>
      </c>
    </row>
    <row r="29" spans="1:50" s="95" customFormat="1" ht="30" x14ac:dyDescent="0.25">
      <c r="A29" s="1"/>
      <c r="B29" s="141" t="s">
        <v>106</v>
      </c>
      <c r="C29" s="43"/>
      <c r="D29" s="44" t="s">
        <v>44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19">
        <v>-8.9999999999999998E-4</v>
      </c>
      <c r="R29" s="370">
        <f t="shared" si="8"/>
        <v>200</v>
      </c>
      <c r="S29" s="168">
        <f t="shared" si="9"/>
        <v>-0.18</v>
      </c>
      <c r="T29" s="43"/>
      <c r="U29" s="163">
        <f t="shared" si="10"/>
        <v>-0.18</v>
      </c>
      <c r="V29" s="164" t="str">
        <f t="shared" si="11"/>
        <v/>
      </c>
      <c r="W29" s="154"/>
      <c r="X29" s="119">
        <v>-8.9999999999999998E-4</v>
      </c>
      <c r="Y29" s="370">
        <f t="shared" si="12"/>
        <v>200</v>
      </c>
      <c r="Z29" s="168">
        <f t="shared" si="4"/>
        <v>-0.18</v>
      </c>
      <c r="AA29" s="43"/>
      <c r="AB29" s="163">
        <f t="shared" si="13"/>
        <v>0</v>
      </c>
      <c r="AC29" s="164">
        <f t="shared" si="14"/>
        <v>0</v>
      </c>
      <c r="AD29" s="154"/>
      <c r="AE29" s="119">
        <v>-8.9999999999999998E-4</v>
      </c>
      <c r="AF29" s="370">
        <f t="shared" si="15"/>
        <v>200</v>
      </c>
      <c r="AG29" s="168">
        <f t="shared" si="5"/>
        <v>-0.18</v>
      </c>
      <c r="AH29" s="43"/>
      <c r="AI29" s="163">
        <f t="shared" si="16"/>
        <v>0</v>
      </c>
      <c r="AJ29" s="164">
        <f t="shared" si="17"/>
        <v>0</v>
      </c>
      <c r="AK29" s="154"/>
      <c r="AL29" s="119">
        <v>-8.9999999999999998E-4</v>
      </c>
      <c r="AM29" s="370">
        <f t="shared" si="18"/>
        <v>200</v>
      </c>
      <c r="AN29" s="168">
        <f t="shared" si="6"/>
        <v>-0.18</v>
      </c>
      <c r="AO29" s="43"/>
      <c r="AP29" s="163">
        <f t="shared" si="19"/>
        <v>0</v>
      </c>
      <c r="AQ29" s="164">
        <f t="shared" si="20"/>
        <v>0</v>
      </c>
      <c r="AR29" s="169"/>
      <c r="AS29" s="119">
        <v>-8.9999999999999998E-4</v>
      </c>
      <c r="AT29" s="370">
        <f t="shared" si="21"/>
        <v>200</v>
      </c>
      <c r="AU29" s="168">
        <f t="shared" si="22"/>
        <v>-0.18</v>
      </c>
      <c r="AV29" s="43"/>
      <c r="AW29" s="163">
        <f t="shared" si="23"/>
        <v>0</v>
      </c>
      <c r="AX29" s="164">
        <f t="shared" si="24"/>
        <v>0</v>
      </c>
    </row>
    <row r="30" spans="1:50" s="95" customFormat="1" ht="30" x14ac:dyDescent="0.25">
      <c r="A30" s="1"/>
      <c r="B30" s="141" t="s">
        <v>107</v>
      </c>
      <c r="C30" s="43"/>
      <c r="D30" s="44" t="s">
        <v>44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19">
        <v>-3.3E-3</v>
      </c>
      <c r="R30" s="370">
        <f t="shared" si="8"/>
        <v>200</v>
      </c>
      <c r="S30" s="168">
        <f t="shared" si="9"/>
        <v>-0.66</v>
      </c>
      <c r="T30" s="43"/>
      <c r="U30" s="163">
        <f t="shared" si="10"/>
        <v>-0.66</v>
      </c>
      <c r="V30" s="164" t="str">
        <f t="shared" si="11"/>
        <v/>
      </c>
      <c r="W30" s="154"/>
      <c r="X30" s="119">
        <v>-3.3E-3</v>
      </c>
      <c r="Y30" s="370">
        <f t="shared" si="12"/>
        <v>200</v>
      </c>
      <c r="Z30" s="168">
        <f t="shared" si="4"/>
        <v>-0.66</v>
      </c>
      <c r="AA30" s="43"/>
      <c r="AB30" s="163">
        <f t="shared" si="13"/>
        <v>0</v>
      </c>
      <c r="AC30" s="164">
        <f t="shared" si="14"/>
        <v>0</v>
      </c>
      <c r="AD30" s="154"/>
      <c r="AE30" s="119">
        <v>-3.3E-3</v>
      </c>
      <c r="AF30" s="370">
        <f t="shared" si="15"/>
        <v>200</v>
      </c>
      <c r="AG30" s="168">
        <f t="shared" si="5"/>
        <v>-0.66</v>
      </c>
      <c r="AH30" s="43"/>
      <c r="AI30" s="163">
        <f t="shared" si="16"/>
        <v>0</v>
      </c>
      <c r="AJ30" s="164">
        <f t="shared" si="17"/>
        <v>0</v>
      </c>
      <c r="AK30" s="154"/>
      <c r="AL30" s="119">
        <v>-3.3E-3</v>
      </c>
      <c r="AM30" s="370">
        <f t="shared" si="18"/>
        <v>200</v>
      </c>
      <c r="AN30" s="168">
        <f t="shared" si="6"/>
        <v>-0.66</v>
      </c>
      <c r="AO30" s="43"/>
      <c r="AP30" s="163">
        <f t="shared" si="19"/>
        <v>0</v>
      </c>
      <c r="AQ30" s="164">
        <f t="shared" si="20"/>
        <v>0</v>
      </c>
      <c r="AR30" s="169"/>
      <c r="AS30" s="119">
        <v>-3.3E-3</v>
      </c>
      <c r="AT30" s="370">
        <f t="shared" si="21"/>
        <v>200</v>
      </c>
      <c r="AU30" s="168">
        <f t="shared" si="22"/>
        <v>-0.66</v>
      </c>
      <c r="AV30" s="43"/>
      <c r="AW30" s="163">
        <f t="shared" si="23"/>
        <v>0</v>
      </c>
      <c r="AX30" s="164">
        <f t="shared" si="24"/>
        <v>0</v>
      </c>
    </row>
    <row r="31" spans="1:50" s="95" customFormat="1" ht="30" x14ac:dyDescent="0.25">
      <c r="A31" s="1"/>
      <c r="B31" s="141" t="s">
        <v>108</v>
      </c>
      <c r="C31" s="43"/>
      <c r="D31" s="44" t="s">
        <v>44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19">
        <v>-0.12720000000000001</v>
      </c>
      <c r="R31" s="370">
        <f t="shared" si="8"/>
        <v>200</v>
      </c>
      <c r="S31" s="168">
        <f t="shared" si="9"/>
        <v>-25.44</v>
      </c>
      <c r="T31" s="43"/>
      <c r="U31" s="163">
        <f t="shared" si="10"/>
        <v>-25.44</v>
      </c>
      <c r="V31" s="164" t="str">
        <f t="shared" si="11"/>
        <v/>
      </c>
      <c r="W31" s="154"/>
      <c r="X31" s="119">
        <v>-0.12720000000000001</v>
      </c>
      <c r="Y31" s="370">
        <f t="shared" si="12"/>
        <v>200</v>
      </c>
      <c r="Z31" s="168">
        <f t="shared" si="4"/>
        <v>-25.44</v>
      </c>
      <c r="AA31" s="43"/>
      <c r="AB31" s="163">
        <f t="shared" si="13"/>
        <v>0</v>
      </c>
      <c r="AC31" s="164">
        <f t="shared" si="14"/>
        <v>0</v>
      </c>
      <c r="AD31" s="154"/>
      <c r="AE31" s="119">
        <v>-0.12720000000000001</v>
      </c>
      <c r="AF31" s="370">
        <f t="shared" si="15"/>
        <v>200</v>
      </c>
      <c r="AG31" s="168">
        <f t="shared" si="5"/>
        <v>-25.44</v>
      </c>
      <c r="AH31" s="43"/>
      <c r="AI31" s="163">
        <f t="shared" si="16"/>
        <v>0</v>
      </c>
      <c r="AJ31" s="164">
        <f t="shared" si="17"/>
        <v>0</v>
      </c>
      <c r="AK31" s="154"/>
      <c r="AL31" s="119">
        <v>-0.12720000000000001</v>
      </c>
      <c r="AM31" s="370">
        <f t="shared" si="18"/>
        <v>200</v>
      </c>
      <c r="AN31" s="168">
        <f t="shared" si="6"/>
        <v>-25.44</v>
      </c>
      <c r="AO31" s="43"/>
      <c r="AP31" s="163">
        <f t="shared" si="19"/>
        <v>0</v>
      </c>
      <c r="AQ31" s="164">
        <f t="shared" si="20"/>
        <v>0</v>
      </c>
      <c r="AR31" s="169"/>
      <c r="AS31" s="119">
        <v>-0.12720000000000001</v>
      </c>
      <c r="AT31" s="370">
        <f t="shared" si="21"/>
        <v>200</v>
      </c>
      <c r="AU31" s="168">
        <f t="shared" si="22"/>
        <v>-25.44</v>
      </c>
      <c r="AV31" s="43"/>
      <c r="AW31" s="163">
        <f t="shared" si="23"/>
        <v>0</v>
      </c>
      <c r="AX31" s="164">
        <f t="shared" si="24"/>
        <v>0</v>
      </c>
    </row>
    <row r="32" spans="1:50" s="95" customFormat="1" x14ac:dyDescent="0.25">
      <c r="A32" s="1"/>
      <c r="B32" s="141" t="s">
        <v>109</v>
      </c>
      <c r="C32" s="43"/>
      <c r="D32" s="44" t="s">
        <v>44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19">
        <v>-5.0000000000000001E-3</v>
      </c>
      <c r="R32" s="370">
        <f t="shared" si="8"/>
        <v>200</v>
      </c>
      <c r="S32" s="168">
        <f t="shared" si="9"/>
        <v>-1</v>
      </c>
      <c r="T32" s="43"/>
      <c r="U32" s="163">
        <f t="shared" si="10"/>
        <v>-1</v>
      </c>
      <c r="V32" s="164" t="str">
        <f t="shared" si="11"/>
        <v/>
      </c>
      <c r="W32" s="154"/>
      <c r="X32" s="119">
        <v>-5.0000000000000001E-3</v>
      </c>
      <c r="Y32" s="370">
        <f t="shared" si="12"/>
        <v>200</v>
      </c>
      <c r="Z32" s="168">
        <f t="shared" si="4"/>
        <v>-1</v>
      </c>
      <c r="AA32" s="43"/>
      <c r="AB32" s="163">
        <f t="shared" si="13"/>
        <v>0</v>
      </c>
      <c r="AC32" s="164">
        <f t="shared" si="14"/>
        <v>0</v>
      </c>
      <c r="AD32" s="154"/>
      <c r="AE32" s="119">
        <v>-5.0000000000000001E-3</v>
      </c>
      <c r="AF32" s="370">
        <f t="shared" si="15"/>
        <v>200</v>
      </c>
      <c r="AG32" s="168">
        <f t="shared" si="5"/>
        <v>-1</v>
      </c>
      <c r="AH32" s="43"/>
      <c r="AI32" s="163">
        <f t="shared" si="16"/>
        <v>0</v>
      </c>
      <c r="AJ32" s="164">
        <f t="shared" si="17"/>
        <v>0</v>
      </c>
      <c r="AK32" s="154"/>
      <c r="AL32" s="119">
        <v>-5.0000000000000001E-3</v>
      </c>
      <c r="AM32" s="370">
        <f t="shared" si="18"/>
        <v>200</v>
      </c>
      <c r="AN32" s="168">
        <f t="shared" si="6"/>
        <v>-1</v>
      </c>
      <c r="AO32" s="43"/>
      <c r="AP32" s="163">
        <f t="shared" si="19"/>
        <v>0</v>
      </c>
      <c r="AQ32" s="164">
        <f t="shared" si="20"/>
        <v>0</v>
      </c>
      <c r="AR32" s="169"/>
      <c r="AS32" s="119">
        <v>-5.0000000000000001E-3</v>
      </c>
      <c r="AT32" s="370">
        <f t="shared" si="21"/>
        <v>200</v>
      </c>
      <c r="AU32" s="168">
        <f t="shared" si="22"/>
        <v>-1</v>
      </c>
      <c r="AV32" s="43"/>
      <c r="AW32" s="163">
        <f t="shared" si="23"/>
        <v>0</v>
      </c>
      <c r="AX32" s="164">
        <f t="shared" si="24"/>
        <v>0</v>
      </c>
    </row>
    <row r="33" spans="1:50" s="95" customFormat="1" ht="30" x14ac:dyDescent="0.25">
      <c r="A33" s="1"/>
      <c r="B33" s="141" t="s">
        <v>110</v>
      </c>
      <c r="C33" s="43"/>
      <c r="D33" s="44" t="s">
        <v>44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19">
        <v>-9.01E-2</v>
      </c>
      <c r="R33" s="370">
        <f t="shared" si="8"/>
        <v>200</v>
      </c>
      <c r="S33" s="168">
        <f t="shared" si="9"/>
        <v>-18.02</v>
      </c>
      <c r="T33" s="43"/>
      <c r="U33" s="163">
        <f t="shared" si="10"/>
        <v>-18.02</v>
      </c>
      <c r="V33" s="164" t="str">
        <f t="shared" si="11"/>
        <v/>
      </c>
      <c r="W33" s="154"/>
      <c r="X33" s="119">
        <v>-9.01E-2</v>
      </c>
      <c r="Y33" s="370">
        <f t="shared" si="12"/>
        <v>200</v>
      </c>
      <c r="Z33" s="168">
        <f t="shared" si="4"/>
        <v>-18.02</v>
      </c>
      <c r="AA33" s="43"/>
      <c r="AB33" s="163">
        <f t="shared" si="13"/>
        <v>0</v>
      </c>
      <c r="AC33" s="164">
        <f t="shared" si="14"/>
        <v>0</v>
      </c>
      <c r="AD33" s="154"/>
      <c r="AE33" s="119">
        <v>-9.01E-2</v>
      </c>
      <c r="AF33" s="370">
        <f t="shared" si="15"/>
        <v>200</v>
      </c>
      <c r="AG33" s="168">
        <f t="shared" si="5"/>
        <v>-18.02</v>
      </c>
      <c r="AH33" s="43"/>
      <c r="AI33" s="163">
        <f t="shared" si="16"/>
        <v>0</v>
      </c>
      <c r="AJ33" s="164">
        <f t="shared" si="17"/>
        <v>0</v>
      </c>
      <c r="AK33" s="154"/>
      <c r="AL33" s="119">
        <v>-9.01E-2</v>
      </c>
      <c r="AM33" s="370">
        <f t="shared" si="18"/>
        <v>200</v>
      </c>
      <c r="AN33" s="168">
        <f t="shared" si="6"/>
        <v>-18.02</v>
      </c>
      <c r="AO33" s="43"/>
      <c r="AP33" s="163">
        <f t="shared" si="19"/>
        <v>0</v>
      </c>
      <c r="AQ33" s="164">
        <f t="shared" si="20"/>
        <v>0</v>
      </c>
      <c r="AR33" s="169"/>
      <c r="AS33" s="119">
        <v>-9.01E-2</v>
      </c>
      <c r="AT33" s="370">
        <f t="shared" si="21"/>
        <v>200</v>
      </c>
      <c r="AU33" s="168">
        <f t="shared" si="22"/>
        <v>-18.02</v>
      </c>
      <c r="AV33" s="43"/>
      <c r="AW33" s="163">
        <f t="shared" si="23"/>
        <v>0</v>
      </c>
      <c r="AX33" s="164">
        <f t="shared" si="24"/>
        <v>0</v>
      </c>
    </row>
    <row r="34" spans="1:50" s="95" customFormat="1" x14ac:dyDescent="0.25">
      <c r="A34" s="1"/>
      <c r="B34" s="141" t="s">
        <v>111</v>
      </c>
      <c r="C34" s="43"/>
      <c r="D34" s="44" t="s">
        <v>44</v>
      </c>
      <c r="E34" s="43"/>
      <c r="F34" s="135"/>
      <c r="G34" s="165"/>
      <c r="H34" s="166"/>
      <c r="I34" s="43"/>
      <c r="J34" s="136"/>
      <c r="K34" s="167"/>
      <c r="L34" s="168"/>
      <c r="M34" s="43"/>
      <c r="N34" s="163"/>
      <c r="O34" s="164"/>
      <c r="P34" s="169"/>
      <c r="Q34" s="119">
        <v>-2.76E-2</v>
      </c>
      <c r="R34" s="370">
        <f t="shared" si="8"/>
        <v>200</v>
      </c>
      <c r="S34" s="168">
        <f t="shared" si="9"/>
        <v>-5.52</v>
      </c>
      <c r="T34" s="43"/>
      <c r="U34" s="163">
        <f t="shared" si="10"/>
        <v>-5.52</v>
      </c>
      <c r="V34" s="164" t="str">
        <f t="shared" si="11"/>
        <v/>
      </c>
      <c r="W34" s="154"/>
      <c r="X34" s="119">
        <v>-2.76E-2</v>
      </c>
      <c r="Y34" s="370">
        <f t="shared" si="12"/>
        <v>200</v>
      </c>
      <c r="Z34" s="168">
        <f t="shared" si="4"/>
        <v>-5.52</v>
      </c>
      <c r="AA34" s="43"/>
      <c r="AB34" s="163">
        <f t="shared" si="13"/>
        <v>0</v>
      </c>
      <c r="AC34" s="164">
        <f t="shared" si="14"/>
        <v>0</v>
      </c>
      <c r="AD34" s="154"/>
      <c r="AE34" s="119">
        <v>-2.76E-2</v>
      </c>
      <c r="AF34" s="370">
        <f t="shared" si="15"/>
        <v>200</v>
      </c>
      <c r="AG34" s="168">
        <f t="shared" si="5"/>
        <v>-5.52</v>
      </c>
      <c r="AH34" s="43"/>
      <c r="AI34" s="163">
        <f t="shared" si="16"/>
        <v>0</v>
      </c>
      <c r="AJ34" s="164">
        <f t="shared" si="17"/>
        <v>0</v>
      </c>
      <c r="AK34" s="154"/>
      <c r="AL34" s="119">
        <v>-2.76E-2</v>
      </c>
      <c r="AM34" s="370">
        <f t="shared" si="18"/>
        <v>200</v>
      </c>
      <c r="AN34" s="168">
        <f t="shared" si="6"/>
        <v>-5.52</v>
      </c>
      <c r="AO34" s="43"/>
      <c r="AP34" s="163">
        <f t="shared" si="19"/>
        <v>0</v>
      </c>
      <c r="AQ34" s="164">
        <f t="shared" si="20"/>
        <v>0</v>
      </c>
      <c r="AR34" s="169"/>
      <c r="AS34" s="119">
        <v>-2.76E-2</v>
      </c>
      <c r="AT34" s="370">
        <f t="shared" si="21"/>
        <v>200</v>
      </c>
      <c r="AU34" s="168">
        <f t="shared" si="22"/>
        <v>-5.52</v>
      </c>
      <c r="AV34" s="43"/>
      <c r="AW34" s="163">
        <f t="shared" si="23"/>
        <v>0</v>
      </c>
      <c r="AX34" s="164">
        <f t="shared" si="24"/>
        <v>0</v>
      </c>
    </row>
    <row r="35" spans="1:50" s="138" customFormat="1" x14ac:dyDescent="0.25">
      <c r="A35" s="1"/>
      <c r="B35" s="141" t="s">
        <v>117</v>
      </c>
      <c r="C35" s="43"/>
      <c r="D35" s="44" t="s">
        <v>44</v>
      </c>
      <c r="E35" s="43"/>
      <c r="F35" s="135"/>
      <c r="G35" s="165"/>
      <c r="H35" s="166"/>
      <c r="I35" s="43"/>
      <c r="J35" s="136"/>
      <c r="K35" s="167"/>
      <c r="L35" s="168"/>
      <c r="M35" s="43"/>
      <c r="N35" s="163"/>
      <c r="O35" s="164"/>
      <c r="P35" s="169"/>
      <c r="Q35" s="119">
        <v>-4.0000000000000002E-4</v>
      </c>
      <c r="R35" s="370">
        <f t="shared" si="8"/>
        <v>200</v>
      </c>
      <c r="S35" s="168">
        <f t="shared" ref="S35" si="25">R35*Q35</f>
        <v>-0.08</v>
      </c>
      <c r="T35" s="43"/>
      <c r="U35" s="163">
        <f t="shared" ref="U35" si="26">S35-L35</f>
        <v>-0.08</v>
      </c>
      <c r="V35" s="164" t="str">
        <f t="shared" ref="V35" si="27">IF(OR(L35=0,S35=0),"",(U35/L35))</f>
        <v/>
      </c>
      <c r="W35" s="154"/>
      <c r="X35" s="119">
        <v>-4.0000000000000002E-4</v>
      </c>
      <c r="Y35" s="370">
        <f t="shared" si="12"/>
        <v>200</v>
      </c>
      <c r="Z35" s="168">
        <f t="shared" ref="Z35" si="28">Y35*X35</f>
        <v>-0.08</v>
      </c>
      <c r="AA35" s="43"/>
      <c r="AB35" s="163">
        <f t="shared" ref="AB35" si="29">Z35-S35</f>
        <v>0</v>
      </c>
      <c r="AC35" s="164">
        <f t="shared" ref="AC35" si="30">IF(OR(S35=0,Z35=0),"",(AB35/S35))</f>
        <v>0</v>
      </c>
      <c r="AD35" s="154"/>
      <c r="AE35" s="119">
        <v>-4.0000000000000002E-4</v>
      </c>
      <c r="AF35" s="370">
        <f t="shared" si="15"/>
        <v>200</v>
      </c>
      <c r="AG35" s="168">
        <f t="shared" ref="AG35" si="31">AF35*AE35</f>
        <v>-0.08</v>
      </c>
      <c r="AH35" s="43"/>
      <c r="AI35" s="163">
        <f t="shared" ref="AI35" si="32">AG35-Z35</f>
        <v>0</v>
      </c>
      <c r="AJ35" s="164">
        <f t="shared" ref="AJ35" si="33">IF(OR(Z35=0,AG35=0),"",(AI35/Z35))</f>
        <v>0</v>
      </c>
      <c r="AK35" s="154"/>
      <c r="AL35" s="119">
        <v>-4.0000000000000002E-4</v>
      </c>
      <c r="AM35" s="370">
        <f t="shared" si="18"/>
        <v>200</v>
      </c>
      <c r="AN35" s="168">
        <f t="shared" ref="AN35" si="34">AM35*AL35</f>
        <v>-0.08</v>
      </c>
      <c r="AO35" s="43"/>
      <c r="AP35" s="163">
        <f t="shared" ref="AP35" si="35">AN35-AG35</f>
        <v>0</v>
      </c>
      <c r="AQ35" s="164">
        <f t="shared" ref="AQ35" si="36">IF(OR(AG35=0,AN35=0),"",(AP35/AG35))</f>
        <v>0</v>
      </c>
      <c r="AR35" s="169"/>
      <c r="AS35" s="119">
        <v>-4.0000000000000002E-4</v>
      </c>
      <c r="AT35" s="370">
        <f t="shared" si="21"/>
        <v>200</v>
      </c>
      <c r="AU35" s="168">
        <f t="shared" ref="AU35" si="37">AT35*AS35</f>
        <v>-0.08</v>
      </c>
      <c r="AV35" s="43"/>
      <c r="AW35" s="163">
        <f t="shared" ref="AW35" si="38">AU35-AN35</f>
        <v>0</v>
      </c>
      <c r="AX35" s="164">
        <f t="shared" ref="AX35" si="39">IF(OR(AN35=0,AU35=0),"",(AW35/AN35))</f>
        <v>0</v>
      </c>
    </row>
    <row r="36" spans="1:50" s="99" customFormat="1" x14ac:dyDescent="0.25">
      <c r="A36" s="54"/>
      <c r="B36" s="143" t="s">
        <v>79</v>
      </c>
      <c r="C36" s="43"/>
      <c r="D36" s="44" t="s">
        <v>41</v>
      </c>
      <c r="E36" s="43"/>
      <c r="F36" s="75">
        <v>1.01</v>
      </c>
      <c r="G36" s="159">
        <v>1</v>
      </c>
      <c r="H36" s="160">
        <f t="shared" si="0"/>
        <v>1.01</v>
      </c>
      <c r="I36" s="43"/>
      <c r="J36" s="115">
        <v>1.01</v>
      </c>
      <c r="K36" s="159">
        <v>1</v>
      </c>
      <c r="L36" s="160">
        <f t="shared" si="1"/>
        <v>1.01</v>
      </c>
      <c r="M36" s="43"/>
      <c r="N36" s="172">
        <f t="shared" ref="N36:N37" si="40">L36-H36</f>
        <v>0</v>
      </c>
      <c r="O36" s="173">
        <f t="shared" ref="O36:O37" si="41">IF(OR(H36=0,L36=0),"",(N36/H36))</f>
        <v>0</v>
      </c>
      <c r="P36" s="169"/>
      <c r="Q36" s="115"/>
      <c r="R36" s="159">
        <v>1</v>
      </c>
      <c r="S36" s="162">
        <f t="shared" si="3"/>
        <v>0</v>
      </c>
      <c r="T36" s="32"/>
      <c r="U36" s="163">
        <f t="shared" ref="U36:U47" si="42">S36-L36</f>
        <v>-1.01</v>
      </c>
      <c r="V36" s="164" t="str">
        <f t="shared" ref="V36:V47" si="43">IF(OR(L36=0,S36=0),"",(U36/L36))</f>
        <v/>
      </c>
      <c r="W36" s="154"/>
      <c r="X36" s="115"/>
      <c r="Y36" s="159">
        <v>1</v>
      </c>
      <c r="Z36" s="162">
        <f t="shared" si="4"/>
        <v>0</v>
      </c>
      <c r="AA36" s="32"/>
      <c r="AB36" s="163">
        <f t="shared" ref="AB36:AB47" si="44">Z36-S36</f>
        <v>0</v>
      </c>
      <c r="AC36" s="164" t="str">
        <f t="shared" ref="AC36:AC47" si="45">IF(OR(S36=0,Z36=0),"",(AB36/S36))</f>
        <v/>
      </c>
      <c r="AD36" s="154"/>
      <c r="AE36" s="115"/>
      <c r="AF36" s="159">
        <v>1</v>
      </c>
      <c r="AG36" s="162">
        <f t="shared" si="5"/>
        <v>0</v>
      </c>
      <c r="AH36" s="32"/>
      <c r="AI36" s="163">
        <f t="shared" ref="AI36:AI47" si="46">AG36-Z36</f>
        <v>0</v>
      </c>
      <c r="AJ36" s="164" t="str">
        <f t="shared" ref="AJ36:AJ47" si="47">IF(OR(Z36=0,AG36=0),"",(AI36/Z36))</f>
        <v/>
      </c>
      <c r="AK36" s="154"/>
      <c r="AL36" s="115"/>
      <c r="AM36" s="159">
        <v>1</v>
      </c>
      <c r="AN36" s="162">
        <f t="shared" si="6"/>
        <v>0</v>
      </c>
      <c r="AO36" s="32"/>
      <c r="AP36" s="163">
        <f t="shared" ref="AP36:AP47" si="48">AN36-AG36</f>
        <v>0</v>
      </c>
      <c r="AQ36" s="164" t="str">
        <f t="shared" ref="AQ36:AQ47" si="49">IF(OR(AG36=0,AN36=0),"",(AP36/AG36))</f>
        <v/>
      </c>
      <c r="AR36" s="153"/>
      <c r="AS36" s="115"/>
      <c r="AT36" s="159">
        <v>1</v>
      </c>
      <c r="AU36" s="162">
        <f t="shared" si="7"/>
        <v>0</v>
      </c>
      <c r="AV36" s="32"/>
      <c r="AW36" s="163">
        <f t="shared" ref="AW36:AW47" si="50">AU36-AN36</f>
        <v>0</v>
      </c>
      <c r="AX36" s="164" t="str">
        <f t="shared" ref="AX36:AX47" si="51">IF(OR(AN36=0,AU36=0),"",(AW36/AN36))</f>
        <v/>
      </c>
    </row>
    <row r="37" spans="1:50" s="99" customFormat="1" x14ac:dyDescent="0.25">
      <c r="A37" s="54"/>
      <c r="B37" s="143" t="s">
        <v>80</v>
      </c>
      <c r="C37" s="43"/>
      <c r="D37" s="44" t="s">
        <v>41</v>
      </c>
      <c r="E37" s="43"/>
      <c r="F37" s="75">
        <v>0.3</v>
      </c>
      <c r="G37" s="159">
        <v>1</v>
      </c>
      <c r="H37" s="160">
        <f t="shared" si="0"/>
        <v>0.3</v>
      </c>
      <c r="I37" s="43"/>
      <c r="J37" s="115">
        <v>0.3</v>
      </c>
      <c r="K37" s="159">
        <v>1</v>
      </c>
      <c r="L37" s="160">
        <f t="shared" si="1"/>
        <v>0.3</v>
      </c>
      <c r="M37" s="43"/>
      <c r="N37" s="172">
        <f t="shared" si="40"/>
        <v>0</v>
      </c>
      <c r="O37" s="173">
        <f t="shared" si="41"/>
        <v>0</v>
      </c>
      <c r="P37" s="169"/>
      <c r="Q37" s="115"/>
      <c r="R37" s="159">
        <v>1</v>
      </c>
      <c r="S37" s="162">
        <f t="shared" si="3"/>
        <v>0</v>
      </c>
      <c r="T37" s="32"/>
      <c r="U37" s="163">
        <f t="shared" si="42"/>
        <v>-0.3</v>
      </c>
      <c r="V37" s="164" t="str">
        <f t="shared" si="43"/>
        <v/>
      </c>
      <c r="W37" s="154"/>
      <c r="X37" s="115"/>
      <c r="Y37" s="159">
        <v>1</v>
      </c>
      <c r="Z37" s="162">
        <f t="shared" si="4"/>
        <v>0</v>
      </c>
      <c r="AA37" s="32"/>
      <c r="AB37" s="163">
        <f t="shared" si="44"/>
        <v>0</v>
      </c>
      <c r="AC37" s="164" t="str">
        <f t="shared" si="45"/>
        <v/>
      </c>
      <c r="AD37" s="154"/>
      <c r="AE37" s="115"/>
      <c r="AF37" s="159">
        <v>1</v>
      </c>
      <c r="AG37" s="162">
        <f t="shared" si="5"/>
        <v>0</v>
      </c>
      <c r="AH37" s="32"/>
      <c r="AI37" s="163">
        <f t="shared" si="46"/>
        <v>0</v>
      </c>
      <c r="AJ37" s="164" t="str">
        <f t="shared" si="47"/>
        <v/>
      </c>
      <c r="AK37" s="154"/>
      <c r="AL37" s="115"/>
      <c r="AM37" s="159">
        <v>1</v>
      </c>
      <c r="AN37" s="162">
        <f t="shared" si="6"/>
        <v>0</v>
      </c>
      <c r="AO37" s="32"/>
      <c r="AP37" s="163">
        <f t="shared" si="48"/>
        <v>0</v>
      </c>
      <c r="AQ37" s="164" t="str">
        <f t="shared" si="49"/>
        <v/>
      </c>
      <c r="AR37" s="153"/>
      <c r="AS37" s="115"/>
      <c r="AT37" s="159">
        <v>1</v>
      </c>
      <c r="AU37" s="162">
        <f t="shared" si="7"/>
        <v>0</v>
      </c>
      <c r="AV37" s="32"/>
      <c r="AW37" s="163">
        <f t="shared" si="50"/>
        <v>0</v>
      </c>
      <c r="AX37" s="164" t="str">
        <f t="shared" si="51"/>
        <v/>
      </c>
    </row>
    <row r="38" spans="1:50" x14ac:dyDescent="0.25">
      <c r="A38" s="1"/>
      <c r="B38" s="234" t="s">
        <v>73</v>
      </c>
      <c r="C38" s="32"/>
      <c r="D38" s="44" t="s">
        <v>41</v>
      </c>
      <c r="E38" s="43"/>
      <c r="F38" s="75">
        <v>4.6399999999999997</v>
      </c>
      <c r="G38" s="159">
        <v>1</v>
      </c>
      <c r="H38" s="160">
        <f t="shared" si="0"/>
        <v>4.6399999999999997</v>
      </c>
      <c r="I38" s="32"/>
      <c r="J38" s="115">
        <v>4.6399999999999997</v>
      </c>
      <c r="K38" s="159">
        <v>1</v>
      </c>
      <c r="L38" s="160">
        <f t="shared" si="1"/>
        <v>4.6399999999999997</v>
      </c>
      <c r="M38" s="32"/>
      <c r="N38" s="163">
        <f t="shared" si="2"/>
        <v>0</v>
      </c>
      <c r="O38" s="164">
        <f t="shared" ref="O38" si="52">IF(OR(H38=0,L38=0),"",(N38/H38))</f>
        <v>0</v>
      </c>
      <c r="P38" s="153"/>
      <c r="Q38" s="115"/>
      <c r="R38" s="159">
        <v>1</v>
      </c>
      <c r="S38" s="162">
        <f t="shared" si="3"/>
        <v>0</v>
      </c>
      <c r="T38" s="32"/>
      <c r="U38" s="163">
        <f t="shared" si="42"/>
        <v>-4.6399999999999997</v>
      </c>
      <c r="V38" s="164" t="str">
        <f t="shared" si="43"/>
        <v/>
      </c>
      <c r="W38" s="154"/>
      <c r="X38" s="115"/>
      <c r="Y38" s="159">
        <v>1</v>
      </c>
      <c r="Z38" s="162">
        <f t="shared" si="4"/>
        <v>0</v>
      </c>
      <c r="AA38" s="32"/>
      <c r="AB38" s="163">
        <f t="shared" si="44"/>
        <v>0</v>
      </c>
      <c r="AC38" s="164" t="str">
        <f t="shared" si="45"/>
        <v/>
      </c>
      <c r="AD38" s="154"/>
      <c r="AE38" s="115"/>
      <c r="AF38" s="159">
        <v>1</v>
      </c>
      <c r="AG38" s="162">
        <f t="shared" si="5"/>
        <v>0</v>
      </c>
      <c r="AH38" s="32"/>
      <c r="AI38" s="163">
        <f t="shared" si="46"/>
        <v>0</v>
      </c>
      <c r="AJ38" s="164" t="str">
        <f t="shared" si="47"/>
        <v/>
      </c>
      <c r="AK38" s="154"/>
      <c r="AL38" s="115"/>
      <c r="AM38" s="159">
        <v>1</v>
      </c>
      <c r="AN38" s="162">
        <f t="shared" si="6"/>
        <v>0</v>
      </c>
      <c r="AO38" s="32"/>
      <c r="AP38" s="163">
        <f t="shared" si="48"/>
        <v>0</v>
      </c>
      <c r="AQ38" s="164" t="str">
        <f t="shared" si="49"/>
        <v/>
      </c>
      <c r="AR38" s="153"/>
      <c r="AS38" s="115"/>
      <c r="AT38" s="159">
        <v>1</v>
      </c>
      <c r="AU38" s="162">
        <f t="shared" si="7"/>
        <v>0</v>
      </c>
      <c r="AV38" s="32"/>
      <c r="AW38" s="163">
        <f t="shared" si="50"/>
        <v>0</v>
      </c>
      <c r="AX38" s="164" t="str">
        <f t="shared" si="51"/>
        <v/>
      </c>
    </row>
    <row r="39" spans="1:50" x14ac:dyDescent="0.25">
      <c r="A39" s="1"/>
      <c r="B39" s="46" t="s">
        <v>19</v>
      </c>
      <c r="C39" s="32"/>
      <c r="D39" s="44" t="s">
        <v>44</v>
      </c>
      <c r="E39" s="43"/>
      <c r="F39" s="53">
        <v>7.7987000000000002</v>
      </c>
      <c r="G39" s="159">
        <f>$F$18</f>
        <v>200</v>
      </c>
      <c r="H39" s="160">
        <f t="shared" ref="H39:H47" si="53">G39*F39</f>
        <v>1559.74</v>
      </c>
      <c r="I39" s="32"/>
      <c r="J39" s="119">
        <v>8.0989000000000004</v>
      </c>
      <c r="K39" s="159">
        <f>$F$18</f>
        <v>200</v>
      </c>
      <c r="L39" s="160">
        <f t="shared" si="1"/>
        <v>1619.7800000000002</v>
      </c>
      <c r="M39" s="32"/>
      <c r="N39" s="163">
        <f t="shared" si="2"/>
        <v>60.040000000000191</v>
      </c>
      <c r="O39" s="164">
        <f>IF(OR(H39=0,L39=0),"",(N39/H39))</f>
        <v>3.8493595086360667E-2</v>
      </c>
      <c r="P39" s="153"/>
      <c r="Q39" s="116">
        <v>8.3678000000000008</v>
      </c>
      <c r="R39" s="159">
        <f>$F$18</f>
        <v>200</v>
      </c>
      <c r="S39" s="162">
        <f>R39*Q39</f>
        <v>1673.5600000000002</v>
      </c>
      <c r="T39" s="32"/>
      <c r="U39" s="163">
        <f t="shared" si="42"/>
        <v>53.779999999999973</v>
      </c>
      <c r="V39" s="164">
        <f t="shared" si="43"/>
        <v>3.3202039783180412E-2</v>
      </c>
      <c r="W39" s="154"/>
      <c r="X39" s="119">
        <v>8.6405999999999992</v>
      </c>
      <c r="Y39" s="159">
        <f>$F$18</f>
        <v>200</v>
      </c>
      <c r="Z39" s="162">
        <f>Y39*X39</f>
        <v>1728.12</v>
      </c>
      <c r="AA39" s="32"/>
      <c r="AB39" s="163">
        <f t="shared" si="44"/>
        <v>54.559999999999718</v>
      </c>
      <c r="AC39" s="164">
        <f t="shared" si="45"/>
        <v>3.2601161595640256E-2</v>
      </c>
      <c r="AD39" s="154"/>
      <c r="AE39" s="116">
        <v>8.8531999999999993</v>
      </c>
      <c r="AF39" s="159">
        <f>$F$18</f>
        <v>200</v>
      </c>
      <c r="AG39" s="162">
        <f>AF39*AE39</f>
        <v>1770.6399999999999</v>
      </c>
      <c r="AH39" s="32"/>
      <c r="AI39" s="163">
        <f t="shared" si="46"/>
        <v>42.519999999999982</v>
      </c>
      <c r="AJ39" s="164">
        <f t="shared" si="47"/>
        <v>2.4604772816702536E-2</v>
      </c>
      <c r="AK39" s="154"/>
      <c r="AL39" s="116">
        <v>9.2286000000000001</v>
      </c>
      <c r="AM39" s="159">
        <f>$F$18</f>
        <v>200</v>
      </c>
      <c r="AN39" s="162">
        <f>AM39*AL39</f>
        <v>1845.72</v>
      </c>
      <c r="AO39" s="32"/>
      <c r="AP39" s="163">
        <f t="shared" si="48"/>
        <v>75.080000000000155</v>
      </c>
      <c r="AQ39" s="164">
        <f t="shared" si="49"/>
        <v>4.240274702932282E-2</v>
      </c>
      <c r="AR39" s="153"/>
      <c r="AS39" s="116">
        <v>9.5913000000000004</v>
      </c>
      <c r="AT39" s="159">
        <f>$F$18</f>
        <v>200</v>
      </c>
      <c r="AU39" s="162">
        <f>AT39*AS39</f>
        <v>1918.26</v>
      </c>
      <c r="AV39" s="32"/>
      <c r="AW39" s="163">
        <f t="shared" si="50"/>
        <v>72.539999999999964</v>
      </c>
      <c r="AX39" s="164">
        <f t="shared" si="51"/>
        <v>3.9301735907938347E-2</v>
      </c>
    </row>
    <row r="40" spans="1:50" s="95" customFormat="1" ht="30" x14ac:dyDescent="0.25">
      <c r="A40" s="1"/>
      <c r="B40" s="234" t="s">
        <v>74</v>
      </c>
      <c r="C40" s="32"/>
      <c r="D40" s="44" t="s">
        <v>44</v>
      </c>
      <c r="E40" s="43"/>
      <c r="F40" s="53">
        <v>-8.14E-2</v>
      </c>
      <c r="G40" s="159">
        <f t="shared" ref="G40:G47" si="54">$F$18</f>
        <v>200</v>
      </c>
      <c r="H40" s="160">
        <f t="shared" si="53"/>
        <v>-16.28</v>
      </c>
      <c r="I40" s="32"/>
      <c r="J40" s="119"/>
      <c r="K40" s="159">
        <f t="shared" ref="K40:K47" si="55">$F$18</f>
        <v>200</v>
      </c>
      <c r="L40" s="160">
        <f t="shared" si="1"/>
        <v>0</v>
      </c>
      <c r="M40" s="32"/>
      <c r="N40" s="163">
        <f t="shared" ref="N40:N47" si="56">L40-H40</f>
        <v>16.28</v>
      </c>
      <c r="O40" s="164" t="str">
        <f t="shared" ref="O40:O47" si="57">IF(OR(H40=0,L40=0),"",(N40/H40))</f>
        <v/>
      </c>
      <c r="P40" s="153"/>
      <c r="Q40" s="134"/>
      <c r="R40" s="159">
        <f t="shared" ref="R40:R47" si="58">$F$18</f>
        <v>200</v>
      </c>
      <c r="S40" s="162">
        <f t="shared" ref="S40:S43" si="59">R40*Q40</f>
        <v>0</v>
      </c>
      <c r="T40" s="32"/>
      <c r="U40" s="163">
        <f t="shared" si="42"/>
        <v>0</v>
      </c>
      <c r="V40" s="164" t="str">
        <f t="shared" si="43"/>
        <v/>
      </c>
      <c r="W40" s="154"/>
      <c r="X40" s="134"/>
      <c r="Y40" s="159">
        <f t="shared" ref="Y40:Y47" si="60">$F$18</f>
        <v>200</v>
      </c>
      <c r="Z40" s="162">
        <f t="shared" ref="Z40:Z43" si="61">Y40*X40</f>
        <v>0</v>
      </c>
      <c r="AA40" s="32"/>
      <c r="AB40" s="163">
        <f t="shared" si="44"/>
        <v>0</v>
      </c>
      <c r="AC40" s="164" t="str">
        <f t="shared" si="45"/>
        <v/>
      </c>
      <c r="AD40" s="154"/>
      <c r="AE40" s="134"/>
      <c r="AF40" s="159">
        <f t="shared" ref="AF40:AF47" si="62">$F$18</f>
        <v>200</v>
      </c>
      <c r="AG40" s="162">
        <f t="shared" ref="AG40:AG43" si="63">AF40*AE40</f>
        <v>0</v>
      </c>
      <c r="AH40" s="32"/>
      <c r="AI40" s="163">
        <f t="shared" si="46"/>
        <v>0</v>
      </c>
      <c r="AJ40" s="164" t="str">
        <f t="shared" si="47"/>
        <v/>
      </c>
      <c r="AK40" s="154"/>
      <c r="AL40" s="134"/>
      <c r="AM40" s="159">
        <f t="shared" ref="AM40:AM47" si="64">$F$18</f>
        <v>200</v>
      </c>
      <c r="AN40" s="162">
        <f t="shared" ref="AN40:AN43" si="65">AM40*AL40</f>
        <v>0</v>
      </c>
      <c r="AO40" s="32"/>
      <c r="AP40" s="163">
        <f t="shared" si="48"/>
        <v>0</v>
      </c>
      <c r="AQ40" s="164" t="str">
        <f t="shared" si="49"/>
        <v/>
      </c>
      <c r="AR40" s="153"/>
      <c r="AS40" s="134"/>
      <c r="AT40" s="159">
        <f t="shared" ref="AT40:AT47" si="66">$F$18</f>
        <v>200</v>
      </c>
      <c r="AU40" s="162">
        <f t="shared" ref="AU40:AU43" si="67">AT40*AS40</f>
        <v>0</v>
      </c>
      <c r="AV40" s="32"/>
      <c r="AW40" s="163">
        <f t="shared" si="50"/>
        <v>0</v>
      </c>
      <c r="AX40" s="164" t="str">
        <f t="shared" si="51"/>
        <v/>
      </c>
    </row>
    <row r="41" spans="1:50" s="95" customFormat="1" ht="30" x14ac:dyDescent="0.25">
      <c r="A41" s="1"/>
      <c r="B41" s="234" t="s">
        <v>75</v>
      </c>
      <c r="C41" s="32"/>
      <c r="D41" s="44" t="s">
        <v>44</v>
      </c>
      <c r="E41" s="43"/>
      <c r="F41" s="53">
        <v>-0.25119999999999998</v>
      </c>
      <c r="G41" s="159">
        <f t="shared" si="54"/>
        <v>200</v>
      </c>
      <c r="H41" s="160">
        <f t="shared" si="53"/>
        <v>-50.239999999999995</v>
      </c>
      <c r="I41" s="32"/>
      <c r="J41" s="119"/>
      <c r="K41" s="159">
        <f t="shared" si="55"/>
        <v>200</v>
      </c>
      <c r="L41" s="160">
        <f t="shared" si="1"/>
        <v>0</v>
      </c>
      <c r="M41" s="32"/>
      <c r="N41" s="163">
        <f t="shared" si="56"/>
        <v>50.239999999999995</v>
      </c>
      <c r="O41" s="164" t="str">
        <f t="shared" si="57"/>
        <v/>
      </c>
      <c r="P41" s="153"/>
      <c r="Q41" s="134"/>
      <c r="R41" s="159">
        <f t="shared" si="58"/>
        <v>200</v>
      </c>
      <c r="S41" s="162">
        <f t="shared" si="59"/>
        <v>0</v>
      </c>
      <c r="T41" s="32"/>
      <c r="U41" s="163">
        <f t="shared" si="42"/>
        <v>0</v>
      </c>
      <c r="V41" s="164" t="str">
        <f t="shared" si="43"/>
        <v/>
      </c>
      <c r="W41" s="154"/>
      <c r="X41" s="134"/>
      <c r="Y41" s="159">
        <f t="shared" si="60"/>
        <v>200</v>
      </c>
      <c r="Z41" s="162">
        <f t="shared" si="61"/>
        <v>0</v>
      </c>
      <c r="AA41" s="32"/>
      <c r="AB41" s="163">
        <f t="shared" si="44"/>
        <v>0</v>
      </c>
      <c r="AC41" s="164" t="str">
        <f t="shared" si="45"/>
        <v/>
      </c>
      <c r="AD41" s="154"/>
      <c r="AE41" s="134"/>
      <c r="AF41" s="159">
        <f t="shared" si="62"/>
        <v>200</v>
      </c>
      <c r="AG41" s="162">
        <f t="shared" si="63"/>
        <v>0</v>
      </c>
      <c r="AH41" s="32"/>
      <c r="AI41" s="163">
        <f t="shared" si="46"/>
        <v>0</v>
      </c>
      <c r="AJ41" s="164" t="str">
        <f t="shared" si="47"/>
        <v/>
      </c>
      <c r="AK41" s="154"/>
      <c r="AL41" s="134"/>
      <c r="AM41" s="159">
        <f t="shared" si="64"/>
        <v>200</v>
      </c>
      <c r="AN41" s="162">
        <f t="shared" si="65"/>
        <v>0</v>
      </c>
      <c r="AO41" s="32"/>
      <c r="AP41" s="163">
        <f t="shared" si="48"/>
        <v>0</v>
      </c>
      <c r="AQ41" s="164" t="str">
        <f t="shared" si="49"/>
        <v/>
      </c>
      <c r="AR41" s="153"/>
      <c r="AS41" s="134"/>
      <c r="AT41" s="159">
        <f t="shared" si="66"/>
        <v>200</v>
      </c>
      <c r="AU41" s="162">
        <f t="shared" si="67"/>
        <v>0</v>
      </c>
      <c r="AV41" s="32"/>
      <c r="AW41" s="163">
        <f t="shared" si="50"/>
        <v>0</v>
      </c>
      <c r="AX41" s="164" t="str">
        <f t="shared" si="51"/>
        <v/>
      </c>
    </row>
    <row r="42" spans="1:50" s="95" customFormat="1" ht="30" x14ac:dyDescent="0.25">
      <c r="A42" s="1"/>
      <c r="B42" s="234" t="s">
        <v>76</v>
      </c>
      <c r="C42" s="32"/>
      <c r="D42" s="44" t="s">
        <v>44</v>
      </c>
      <c r="E42" s="43"/>
      <c r="F42" s="53">
        <v>1.14E-2</v>
      </c>
      <c r="G42" s="159">
        <f t="shared" si="54"/>
        <v>200</v>
      </c>
      <c r="H42" s="160">
        <f t="shared" si="53"/>
        <v>2.2800000000000002</v>
      </c>
      <c r="I42" s="32"/>
      <c r="J42" s="119">
        <v>1.14E-2</v>
      </c>
      <c r="K42" s="159">
        <f t="shared" si="55"/>
        <v>200</v>
      </c>
      <c r="L42" s="160">
        <f t="shared" si="1"/>
        <v>2.2800000000000002</v>
      </c>
      <c r="M42" s="32"/>
      <c r="N42" s="163">
        <f t="shared" si="56"/>
        <v>0</v>
      </c>
      <c r="O42" s="164">
        <f t="shared" si="57"/>
        <v>0</v>
      </c>
      <c r="P42" s="153"/>
      <c r="Q42" s="134"/>
      <c r="R42" s="159">
        <f t="shared" si="58"/>
        <v>200</v>
      </c>
      <c r="S42" s="162">
        <f t="shared" si="59"/>
        <v>0</v>
      </c>
      <c r="T42" s="32"/>
      <c r="U42" s="163">
        <f t="shared" si="42"/>
        <v>-2.2800000000000002</v>
      </c>
      <c r="V42" s="164" t="str">
        <f t="shared" si="43"/>
        <v/>
      </c>
      <c r="W42" s="154"/>
      <c r="X42" s="134"/>
      <c r="Y42" s="159">
        <f t="shared" si="60"/>
        <v>200</v>
      </c>
      <c r="Z42" s="162">
        <f t="shared" si="61"/>
        <v>0</v>
      </c>
      <c r="AA42" s="32"/>
      <c r="AB42" s="163">
        <f t="shared" si="44"/>
        <v>0</v>
      </c>
      <c r="AC42" s="164" t="str">
        <f t="shared" si="45"/>
        <v/>
      </c>
      <c r="AD42" s="154"/>
      <c r="AE42" s="134"/>
      <c r="AF42" s="159">
        <f t="shared" si="62"/>
        <v>200</v>
      </c>
      <c r="AG42" s="162">
        <f t="shared" si="63"/>
        <v>0</v>
      </c>
      <c r="AH42" s="32"/>
      <c r="AI42" s="163">
        <f t="shared" si="46"/>
        <v>0</v>
      </c>
      <c r="AJ42" s="164" t="str">
        <f t="shared" si="47"/>
        <v/>
      </c>
      <c r="AK42" s="154"/>
      <c r="AL42" s="134"/>
      <c r="AM42" s="159">
        <f t="shared" si="64"/>
        <v>200</v>
      </c>
      <c r="AN42" s="162">
        <f t="shared" si="65"/>
        <v>0</v>
      </c>
      <c r="AO42" s="32"/>
      <c r="AP42" s="163">
        <f t="shared" si="48"/>
        <v>0</v>
      </c>
      <c r="AQ42" s="164" t="str">
        <f t="shared" si="49"/>
        <v/>
      </c>
      <c r="AR42" s="153"/>
      <c r="AS42" s="134"/>
      <c r="AT42" s="159">
        <f t="shared" si="66"/>
        <v>200</v>
      </c>
      <c r="AU42" s="162">
        <f t="shared" si="67"/>
        <v>0</v>
      </c>
      <c r="AV42" s="32"/>
      <c r="AW42" s="163">
        <f t="shared" si="50"/>
        <v>0</v>
      </c>
      <c r="AX42" s="164" t="str">
        <f t="shared" si="51"/>
        <v/>
      </c>
    </row>
    <row r="43" spans="1:50" s="95" customFormat="1" ht="30" x14ac:dyDescent="0.25">
      <c r="A43" s="1"/>
      <c r="B43" s="234" t="s">
        <v>77</v>
      </c>
      <c r="C43" s="32"/>
      <c r="D43" s="44" t="s">
        <v>44</v>
      </c>
      <c r="E43" s="43"/>
      <c r="F43" s="53">
        <v>4.7000000000000002E-3</v>
      </c>
      <c r="G43" s="159">
        <f t="shared" si="54"/>
        <v>200</v>
      </c>
      <c r="H43" s="160">
        <f t="shared" si="53"/>
        <v>0.94000000000000006</v>
      </c>
      <c r="I43" s="32"/>
      <c r="J43" s="119">
        <v>4.7000000000000002E-3</v>
      </c>
      <c r="K43" s="159">
        <f t="shared" si="55"/>
        <v>200</v>
      </c>
      <c r="L43" s="160">
        <f t="shared" si="1"/>
        <v>0.94000000000000006</v>
      </c>
      <c r="M43" s="32"/>
      <c r="N43" s="163">
        <f t="shared" si="56"/>
        <v>0</v>
      </c>
      <c r="O43" s="164">
        <f t="shared" si="57"/>
        <v>0</v>
      </c>
      <c r="P43" s="153"/>
      <c r="Q43" s="134"/>
      <c r="R43" s="159">
        <f t="shared" si="58"/>
        <v>200</v>
      </c>
      <c r="S43" s="162">
        <f t="shared" si="59"/>
        <v>0</v>
      </c>
      <c r="T43" s="32"/>
      <c r="U43" s="163">
        <f t="shared" si="42"/>
        <v>-0.94000000000000006</v>
      </c>
      <c r="V43" s="164" t="str">
        <f t="shared" si="43"/>
        <v/>
      </c>
      <c r="W43" s="154"/>
      <c r="X43" s="134"/>
      <c r="Y43" s="159">
        <f t="shared" si="60"/>
        <v>200</v>
      </c>
      <c r="Z43" s="162">
        <f t="shared" si="61"/>
        <v>0</v>
      </c>
      <c r="AA43" s="32"/>
      <c r="AB43" s="163">
        <f t="shared" si="44"/>
        <v>0</v>
      </c>
      <c r="AC43" s="164" t="str">
        <f t="shared" si="45"/>
        <v/>
      </c>
      <c r="AD43" s="154"/>
      <c r="AE43" s="134"/>
      <c r="AF43" s="159">
        <f t="shared" si="62"/>
        <v>200</v>
      </c>
      <c r="AG43" s="162">
        <f t="shared" si="63"/>
        <v>0</v>
      </c>
      <c r="AH43" s="32"/>
      <c r="AI43" s="163">
        <f t="shared" si="46"/>
        <v>0</v>
      </c>
      <c r="AJ43" s="164" t="str">
        <f t="shared" si="47"/>
        <v/>
      </c>
      <c r="AK43" s="154"/>
      <c r="AL43" s="134"/>
      <c r="AM43" s="159">
        <f t="shared" si="64"/>
        <v>200</v>
      </c>
      <c r="AN43" s="162">
        <f t="shared" si="65"/>
        <v>0</v>
      </c>
      <c r="AO43" s="32"/>
      <c r="AP43" s="163">
        <f t="shared" si="48"/>
        <v>0</v>
      </c>
      <c r="AQ43" s="164" t="str">
        <f t="shared" si="49"/>
        <v/>
      </c>
      <c r="AR43" s="153"/>
      <c r="AS43" s="134"/>
      <c r="AT43" s="159">
        <f t="shared" si="66"/>
        <v>200</v>
      </c>
      <c r="AU43" s="162">
        <f t="shared" si="67"/>
        <v>0</v>
      </c>
      <c r="AV43" s="32"/>
      <c r="AW43" s="163">
        <f t="shared" si="50"/>
        <v>0</v>
      </c>
      <c r="AX43" s="164" t="str">
        <f t="shared" si="51"/>
        <v/>
      </c>
    </row>
    <row r="44" spans="1:50" s="95" customFormat="1" x14ac:dyDescent="0.25">
      <c r="A44" s="1"/>
      <c r="B44" s="234" t="s">
        <v>78</v>
      </c>
      <c r="C44" s="32"/>
      <c r="D44" s="44" t="s">
        <v>44</v>
      </c>
      <c r="E44" s="43"/>
      <c r="F44" s="53">
        <v>7.8100000000000003E-2</v>
      </c>
      <c r="G44" s="159">
        <f t="shared" si="54"/>
        <v>200</v>
      </c>
      <c r="H44" s="160">
        <f t="shared" si="53"/>
        <v>15.620000000000001</v>
      </c>
      <c r="I44" s="32"/>
      <c r="J44" s="119">
        <v>7.8100000000000003E-2</v>
      </c>
      <c r="K44" s="159">
        <f t="shared" si="55"/>
        <v>200</v>
      </c>
      <c r="L44" s="160">
        <f t="shared" si="1"/>
        <v>15.620000000000001</v>
      </c>
      <c r="M44" s="32"/>
      <c r="N44" s="163">
        <f t="shared" si="56"/>
        <v>0</v>
      </c>
      <c r="O44" s="164">
        <f t="shared" si="57"/>
        <v>0</v>
      </c>
      <c r="P44" s="153"/>
      <c r="Q44" s="115"/>
      <c r="R44" s="159">
        <f t="shared" si="58"/>
        <v>200</v>
      </c>
      <c r="S44" s="171">
        <f>R44*Q44</f>
        <v>0</v>
      </c>
      <c r="T44" s="43"/>
      <c r="U44" s="163">
        <f t="shared" si="42"/>
        <v>-15.620000000000001</v>
      </c>
      <c r="V44" s="164" t="str">
        <f t="shared" si="43"/>
        <v/>
      </c>
      <c r="W44" s="154"/>
      <c r="X44" s="115"/>
      <c r="Y44" s="159">
        <f t="shared" si="60"/>
        <v>200</v>
      </c>
      <c r="Z44" s="171">
        <f>Y44*X44</f>
        <v>0</v>
      </c>
      <c r="AA44" s="43"/>
      <c r="AB44" s="163">
        <f t="shared" si="44"/>
        <v>0</v>
      </c>
      <c r="AC44" s="164" t="str">
        <f t="shared" si="45"/>
        <v/>
      </c>
      <c r="AD44" s="154"/>
      <c r="AE44" s="115"/>
      <c r="AF44" s="159">
        <f t="shared" si="62"/>
        <v>200</v>
      </c>
      <c r="AG44" s="171">
        <f>AF44*AE44</f>
        <v>0</v>
      </c>
      <c r="AH44" s="43"/>
      <c r="AI44" s="163">
        <f t="shared" si="46"/>
        <v>0</v>
      </c>
      <c r="AJ44" s="164" t="str">
        <f t="shared" si="47"/>
        <v/>
      </c>
      <c r="AK44" s="154"/>
      <c r="AL44" s="115"/>
      <c r="AM44" s="159">
        <f t="shared" si="64"/>
        <v>200</v>
      </c>
      <c r="AN44" s="171">
        <f>AM44*AL44</f>
        <v>0</v>
      </c>
      <c r="AO44" s="43"/>
      <c r="AP44" s="163">
        <f t="shared" si="48"/>
        <v>0</v>
      </c>
      <c r="AQ44" s="164" t="str">
        <f t="shared" si="49"/>
        <v/>
      </c>
      <c r="AR44" s="169"/>
      <c r="AS44" s="115"/>
      <c r="AT44" s="159">
        <f t="shared" si="66"/>
        <v>200</v>
      </c>
      <c r="AU44" s="171">
        <f>AT44*AS44</f>
        <v>0</v>
      </c>
      <c r="AV44" s="43"/>
      <c r="AW44" s="163">
        <f t="shared" si="50"/>
        <v>0</v>
      </c>
      <c r="AX44" s="164" t="str">
        <f t="shared" si="51"/>
        <v/>
      </c>
    </row>
    <row r="45" spans="1:50" s="99" customFormat="1" x14ac:dyDescent="0.25">
      <c r="A45" s="54"/>
      <c r="B45" s="143" t="s">
        <v>79</v>
      </c>
      <c r="C45" s="43"/>
      <c r="D45" s="44" t="s">
        <v>44</v>
      </c>
      <c r="E45" s="43"/>
      <c r="F45" s="53">
        <v>0.16589999999999999</v>
      </c>
      <c r="G45" s="159">
        <f t="shared" si="54"/>
        <v>200</v>
      </c>
      <c r="H45" s="160">
        <f t="shared" si="53"/>
        <v>33.18</v>
      </c>
      <c r="I45" s="43"/>
      <c r="J45" s="119">
        <v>0.16589999999999999</v>
      </c>
      <c r="K45" s="159">
        <f t="shared" si="55"/>
        <v>200</v>
      </c>
      <c r="L45" s="160">
        <f t="shared" si="1"/>
        <v>33.18</v>
      </c>
      <c r="M45" s="43"/>
      <c r="N45" s="163">
        <f t="shared" si="56"/>
        <v>0</v>
      </c>
      <c r="O45" s="164">
        <f t="shared" si="57"/>
        <v>0</v>
      </c>
      <c r="P45" s="169"/>
      <c r="Q45" s="115"/>
      <c r="R45" s="159">
        <f t="shared" si="58"/>
        <v>200</v>
      </c>
      <c r="S45" s="171">
        <f>R45*Q45</f>
        <v>0</v>
      </c>
      <c r="T45" s="43"/>
      <c r="U45" s="163">
        <f t="shared" si="42"/>
        <v>-33.18</v>
      </c>
      <c r="V45" s="164" t="str">
        <f t="shared" si="43"/>
        <v/>
      </c>
      <c r="W45" s="154"/>
      <c r="X45" s="115"/>
      <c r="Y45" s="159">
        <f t="shared" si="60"/>
        <v>200</v>
      </c>
      <c r="Z45" s="171">
        <f>Y45*X45</f>
        <v>0</v>
      </c>
      <c r="AA45" s="43"/>
      <c r="AB45" s="163">
        <f t="shared" si="44"/>
        <v>0</v>
      </c>
      <c r="AC45" s="164" t="str">
        <f t="shared" si="45"/>
        <v/>
      </c>
      <c r="AD45" s="154"/>
      <c r="AE45" s="115"/>
      <c r="AF45" s="159">
        <f t="shared" si="62"/>
        <v>200</v>
      </c>
      <c r="AG45" s="171">
        <f>AF45*AE45</f>
        <v>0</v>
      </c>
      <c r="AH45" s="43"/>
      <c r="AI45" s="163">
        <f t="shared" si="46"/>
        <v>0</v>
      </c>
      <c r="AJ45" s="164" t="str">
        <f t="shared" si="47"/>
        <v/>
      </c>
      <c r="AK45" s="154"/>
      <c r="AL45" s="115"/>
      <c r="AM45" s="159">
        <f t="shared" si="64"/>
        <v>200</v>
      </c>
      <c r="AN45" s="171">
        <f>AM45*AL45</f>
        <v>0</v>
      </c>
      <c r="AO45" s="43"/>
      <c r="AP45" s="163">
        <f t="shared" si="48"/>
        <v>0</v>
      </c>
      <c r="AQ45" s="164" t="str">
        <f t="shared" si="49"/>
        <v/>
      </c>
      <c r="AR45" s="169"/>
      <c r="AS45" s="115"/>
      <c r="AT45" s="159">
        <f t="shared" si="66"/>
        <v>200</v>
      </c>
      <c r="AU45" s="171">
        <f>AT45*AS45</f>
        <v>0</v>
      </c>
      <c r="AV45" s="43"/>
      <c r="AW45" s="163">
        <f t="shared" si="50"/>
        <v>0</v>
      </c>
      <c r="AX45" s="164" t="str">
        <f t="shared" si="51"/>
        <v/>
      </c>
    </row>
    <row r="46" spans="1:50" s="99" customFormat="1" x14ac:dyDescent="0.25">
      <c r="A46" s="54"/>
      <c r="B46" s="143" t="s">
        <v>80</v>
      </c>
      <c r="C46" s="43"/>
      <c r="D46" s="44" t="s">
        <v>44</v>
      </c>
      <c r="E46" s="43"/>
      <c r="F46" s="53">
        <v>4.9799999999999997E-2</v>
      </c>
      <c r="G46" s="159">
        <f t="shared" si="54"/>
        <v>200</v>
      </c>
      <c r="H46" s="160">
        <f t="shared" si="53"/>
        <v>9.9599999999999991</v>
      </c>
      <c r="I46" s="43"/>
      <c r="J46" s="119">
        <v>4.9799999999999997E-2</v>
      </c>
      <c r="K46" s="159">
        <f t="shared" si="55"/>
        <v>200</v>
      </c>
      <c r="L46" s="160">
        <f t="shared" si="1"/>
        <v>9.9599999999999991</v>
      </c>
      <c r="M46" s="43"/>
      <c r="N46" s="163">
        <f t="shared" si="56"/>
        <v>0</v>
      </c>
      <c r="O46" s="164">
        <f t="shared" si="57"/>
        <v>0</v>
      </c>
      <c r="P46" s="169"/>
      <c r="Q46" s="116"/>
      <c r="R46" s="159">
        <f t="shared" si="58"/>
        <v>200</v>
      </c>
      <c r="S46" s="162">
        <f t="shared" ref="S46:S47" si="68">R46*Q46</f>
        <v>0</v>
      </c>
      <c r="T46" s="32"/>
      <c r="U46" s="163">
        <f t="shared" si="42"/>
        <v>-9.9599999999999991</v>
      </c>
      <c r="V46" s="164" t="str">
        <f t="shared" si="43"/>
        <v/>
      </c>
      <c r="W46" s="154"/>
      <c r="X46" s="116"/>
      <c r="Y46" s="159">
        <f t="shared" si="60"/>
        <v>200</v>
      </c>
      <c r="Z46" s="162">
        <f t="shared" ref="Z46:Z47" si="69">Y46*X46</f>
        <v>0</v>
      </c>
      <c r="AA46" s="32"/>
      <c r="AB46" s="163">
        <f t="shared" si="44"/>
        <v>0</v>
      </c>
      <c r="AC46" s="164" t="str">
        <f t="shared" si="45"/>
        <v/>
      </c>
      <c r="AD46" s="154"/>
      <c r="AE46" s="116"/>
      <c r="AF46" s="159">
        <f t="shared" si="62"/>
        <v>200</v>
      </c>
      <c r="AG46" s="162">
        <f t="shared" ref="AG46:AG47" si="70">AF46*AE46</f>
        <v>0</v>
      </c>
      <c r="AH46" s="32"/>
      <c r="AI46" s="163">
        <f t="shared" si="46"/>
        <v>0</v>
      </c>
      <c r="AJ46" s="164" t="str">
        <f t="shared" si="47"/>
        <v/>
      </c>
      <c r="AK46" s="154"/>
      <c r="AL46" s="116"/>
      <c r="AM46" s="159">
        <f t="shared" si="64"/>
        <v>200</v>
      </c>
      <c r="AN46" s="162">
        <f t="shared" ref="AN46:AN47" si="71">AM46*AL46</f>
        <v>0</v>
      </c>
      <c r="AO46" s="32"/>
      <c r="AP46" s="163">
        <f t="shared" si="48"/>
        <v>0</v>
      </c>
      <c r="AQ46" s="164" t="str">
        <f t="shared" si="49"/>
        <v/>
      </c>
      <c r="AR46" s="153"/>
      <c r="AS46" s="116"/>
      <c r="AT46" s="159">
        <f t="shared" si="66"/>
        <v>200</v>
      </c>
      <c r="AU46" s="162">
        <f t="shared" ref="AU46:AU47" si="72">AT46*AS46</f>
        <v>0</v>
      </c>
      <c r="AV46" s="32"/>
      <c r="AW46" s="163">
        <f t="shared" si="50"/>
        <v>0</v>
      </c>
      <c r="AX46" s="164" t="str">
        <f t="shared" si="51"/>
        <v/>
      </c>
    </row>
    <row r="47" spans="1:50" ht="30" x14ac:dyDescent="0.25">
      <c r="A47" s="1"/>
      <c r="B47" s="140" t="s">
        <v>81</v>
      </c>
      <c r="C47" s="32"/>
      <c r="D47" s="44" t="s">
        <v>44</v>
      </c>
      <c r="E47" s="43"/>
      <c r="F47" s="53">
        <v>9.1200000000000003E-2</v>
      </c>
      <c r="G47" s="159">
        <f t="shared" si="54"/>
        <v>200</v>
      </c>
      <c r="H47" s="160">
        <f t="shared" si="53"/>
        <v>18.240000000000002</v>
      </c>
      <c r="I47" s="32"/>
      <c r="J47" s="119"/>
      <c r="K47" s="159">
        <f t="shared" si="55"/>
        <v>200</v>
      </c>
      <c r="L47" s="160">
        <f t="shared" si="1"/>
        <v>0</v>
      </c>
      <c r="M47" s="32"/>
      <c r="N47" s="163">
        <f t="shared" si="56"/>
        <v>-18.240000000000002</v>
      </c>
      <c r="O47" s="164" t="str">
        <f t="shared" si="57"/>
        <v/>
      </c>
      <c r="P47" s="153"/>
      <c r="Q47" s="116"/>
      <c r="R47" s="159">
        <f t="shared" si="58"/>
        <v>200</v>
      </c>
      <c r="S47" s="162">
        <f t="shared" si="68"/>
        <v>0</v>
      </c>
      <c r="T47" s="32"/>
      <c r="U47" s="163">
        <f t="shared" si="42"/>
        <v>0</v>
      </c>
      <c r="V47" s="164" t="str">
        <f t="shared" si="43"/>
        <v/>
      </c>
      <c r="W47" s="154"/>
      <c r="X47" s="116"/>
      <c r="Y47" s="159">
        <f t="shared" si="60"/>
        <v>200</v>
      </c>
      <c r="Z47" s="162">
        <f t="shared" si="69"/>
        <v>0</v>
      </c>
      <c r="AA47" s="32"/>
      <c r="AB47" s="163">
        <f t="shared" si="44"/>
        <v>0</v>
      </c>
      <c r="AC47" s="164" t="str">
        <f t="shared" si="45"/>
        <v/>
      </c>
      <c r="AD47" s="154"/>
      <c r="AE47" s="116"/>
      <c r="AF47" s="159">
        <f t="shared" si="62"/>
        <v>200</v>
      </c>
      <c r="AG47" s="162">
        <f t="shared" si="70"/>
        <v>0</v>
      </c>
      <c r="AH47" s="32"/>
      <c r="AI47" s="163">
        <f t="shared" si="46"/>
        <v>0</v>
      </c>
      <c r="AJ47" s="164" t="str">
        <f t="shared" si="47"/>
        <v/>
      </c>
      <c r="AK47" s="154"/>
      <c r="AL47" s="116"/>
      <c r="AM47" s="159">
        <f t="shared" si="64"/>
        <v>200</v>
      </c>
      <c r="AN47" s="162">
        <f t="shared" si="71"/>
        <v>0</v>
      </c>
      <c r="AO47" s="32"/>
      <c r="AP47" s="163">
        <f t="shared" si="48"/>
        <v>0</v>
      </c>
      <c r="AQ47" s="164" t="str">
        <f t="shared" si="49"/>
        <v/>
      </c>
      <c r="AR47" s="153"/>
      <c r="AS47" s="116"/>
      <c r="AT47" s="159">
        <f t="shared" si="66"/>
        <v>200</v>
      </c>
      <c r="AU47" s="162">
        <f t="shared" si="72"/>
        <v>0</v>
      </c>
      <c r="AV47" s="32"/>
      <c r="AW47" s="163">
        <f t="shared" si="50"/>
        <v>0</v>
      </c>
      <c r="AX47" s="164" t="str">
        <f t="shared" si="51"/>
        <v/>
      </c>
    </row>
    <row r="48" spans="1:50" x14ac:dyDescent="0.25">
      <c r="A48" s="54"/>
      <c r="B48" s="289" t="s">
        <v>18</v>
      </c>
      <c r="C48" s="48"/>
      <c r="D48" s="56"/>
      <c r="E48" s="48"/>
      <c r="F48" s="55"/>
      <c r="G48" s="175"/>
      <c r="H48" s="176">
        <f>SUM(H23:H47)</f>
        <v>1628.94</v>
      </c>
      <c r="I48" s="177"/>
      <c r="J48" s="117"/>
      <c r="K48" s="240"/>
      <c r="L48" s="176">
        <f>SUM(L23:L47)</f>
        <v>1739.1700000000003</v>
      </c>
      <c r="M48" s="177"/>
      <c r="N48" s="179">
        <f t="shared" si="2"/>
        <v>110.23000000000025</v>
      </c>
      <c r="O48" s="180">
        <f>IF(OR(H48=0, L48=0),"",(N48/H48))</f>
        <v>6.766977298120265E-2</v>
      </c>
      <c r="P48" s="153"/>
      <c r="Q48" s="117"/>
      <c r="R48" s="178"/>
      <c r="S48" s="176">
        <f>SUM(S23:S47)</f>
        <v>1679.3000000000002</v>
      </c>
      <c r="T48" s="177"/>
      <c r="U48" s="372">
        <f>S48-L48</f>
        <v>-59.870000000000118</v>
      </c>
      <c r="V48" s="373">
        <f>IF(OR(L48=0,S48=0),"",(U48/L48))</f>
        <v>-3.4424466843379374E-2</v>
      </c>
      <c r="W48" s="154"/>
      <c r="X48" s="117"/>
      <c r="Y48" s="178"/>
      <c r="Z48" s="176">
        <f>SUM(Z23:Z47)</f>
        <v>1735.56</v>
      </c>
      <c r="AA48" s="177"/>
      <c r="AB48" s="372">
        <f>Z48-S48</f>
        <v>56.259999999999764</v>
      </c>
      <c r="AC48" s="373">
        <f>IF(OR(S48=0,Z48=0),"",(AB48/S48))</f>
        <v>3.3502054427439858E-2</v>
      </c>
      <c r="AD48" s="154"/>
      <c r="AE48" s="117"/>
      <c r="AF48" s="178"/>
      <c r="AG48" s="176">
        <f>SUM(AG23:AG47)</f>
        <v>1779.4099999999999</v>
      </c>
      <c r="AH48" s="177"/>
      <c r="AI48" s="372">
        <f>AG48-Z48</f>
        <v>43.849999999999909</v>
      </c>
      <c r="AJ48" s="373">
        <f>IF(OR(Z48=0,AG48=0),"",(AI48/Z48))</f>
        <v>2.5265620318513857E-2</v>
      </c>
      <c r="AK48" s="154"/>
      <c r="AL48" s="117"/>
      <c r="AM48" s="178"/>
      <c r="AN48" s="176">
        <f>SUM(AN23:AN47)</f>
        <v>1856.83</v>
      </c>
      <c r="AO48" s="177"/>
      <c r="AP48" s="372">
        <f>AN48-AG48</f>
        <v>77.420000000000073</v>
      </c>
      <c r="AQ48" s="373">
        <f>IF(OR(AG48=0,AN48=0),"",(AP48/AG48))</f>
        <v>4.3508803479805146E-2</v>
      </c>
      <c r="AR48" s="153"/>
      <c r="AS48" s="117"/>
      <c r="AT48" s="178"/>
      <c r="AU48" s="176">
        <f>SUM(AU23:AU47)</f>
        <v>1931.63</v>
      </c>
      <c r="AV48" s="177"/>
      <c r="AW48" s="372">
        <f>AU48-AN48</f>
        <v>74.800000000000182</v>
      </c>
      <c r="AX48" s="373">
        <f>IF(OR(AN48=0,AU48=0),"",(AW48/AN48))</f>
        <v>4.0283709332572276E-2</v>
      </c>
    </row>
    <row r="49" spans="1:50" x14ac:dyDescent="0.25">
      <c r="A49" s="1"/>
      <c r="B49" s="144" t="s">
        <v>17</v>
      </c>
      <c r="C49" s="32"/>
      <c r="D49" s="44" t="s">
        <v>7</v>
      </c>
      <c r="E49" s="43"/>
      <c r="F49" s="77">
        <f>+F68</f>
        <v>0.1164</v>
      </c>
      <c r="G49" s="181">
        <f>$F19*(1+F81)-$F19</f>
        <v>2970.4000000000087</v>
      </c>
      <c r="H49" s="166">
        <f>G49*F49</f>
        <v>345.75456000000105</v>
      </c>
      <c r="I49" s="32"/>
      <c r="J49" s="112">
        <f>+$F$49</f>
        <v>0.1164</v>
      </c>
      <c r="K49" s="181">
        <f>$F19*(1+J81)-$F19</f>
        <v>2970.4000000000087</v>
      </c>
      <c r="L49" s="166">
        <f>K49*J49</f>
        <v>345.75456000000105</v>
      </c>
      <c r="M49" s="32"/>
      <c r="N49" s="163">
        <f t="shared" si="2"/>
        <v>0</v>
      </c>
      <c r="O49" s="164">
        <f t="shared" ref="O49" si="73">IF(OR(H49=0,L49=0),"",(N49/H49))</f>
        <v>0</v>
      </c>
      <c r="P49" s="153"/>
      <c r="Q49" s="121">
        <f>+$F$49</f>
        <v>0.1164</v>
      </c>
      <c r="R49" s="181">
        <f>$F19*(1+Q81)-$F19</f>
        <v>2330.5</v>
      </c>
      <c r="S49" s="168">
        <f>R49*Q49</f>
        <v>271.27019999999999</v>
      </c>
      <c r="T49" s="32"/>
      <c r="U49" s="163">
        <f>S49-L49</f>
        <v>-74.484360000001061</v>
      </c>
      <c r="V49" s="164">
        <f>IF(OR(L49=0,S49=0),"",(U49/L49))</f>
        <v>-0.21542553191489602</v>
      </c>
      <c r="W49" s="154"/>
      <c r="X49" s="121">
        <f>+$F$49</f>
        <v>0.1164</v>
      </c>
      <c r="Y49" s="181">
        <f>$F19*(1+X81)-$F19</f>
        <v>2330.5</v>
      </c>
      <c r="Z49" s="168">
        <f>Y49*X49</f>
        <v>271.27019999999999</v>
      </c>
      <c r="AA49" s="32"/>
      <c r="AB49" s="163">
        <f>Z49-S49</f>
        <v>0</v>
      </c>
      <c r="AC49" s="164">
        <f>IF(OR(S49=0,Z49=0),"",(AB49/S49))</f>
        <v>0</v>
      </c>
      <c r="AD49" s="154"/>
      <c r="AE49" s="121">
        <f>+$F$49</f>
        <v>0.1164</v>
      </c>
      <c r="AF49" s="181">
        <f>$F19*(1+AE81)-$F19</f>
        <v>2330.5</v>
      </c>
      <c r="AG49" s="168">
        <f>AF49*AE49</f>
        <v>271.27019999999999</v>
      </c>
      <c r="AH49" s="32"/>
      <c r="AI49" s="163">
        <f>AG49-Z49</f>
        <v>0</v>
      </c>
      <c r="AJ49" s="164">
        <f>IF(OR(Z49=0,AG49=0),"",(AI49/Z49))</f>
        <v>0</v>
      </c>
      <c r="AK49" s="154"/>
      <c r="AL49" s="121">
        <f>+$F$49</f>
        <v>0.1164</v>
      </c>
      <c r="AM49" s="181">
        <f>$F19*(1+AL81)-$F19</f>
        <v>2330.5</v>
      </c>
      <c r="AN49" s="168">
        <f>AM49*AL49</f>
        <v>271.27019999999999</v>
      </c>
      <c r="AO49" s="32"/>
      <c r="AP49" s="163">
        <f>AN49-AG49</f>
        <v>0</v>
      </c>
      <c r="AQ49" s="164">
        <f>IF(OR(AG49=0,AN49=0),"",(AP49/AG49))</f>
        <v>0</v>
      </c>
      <c r="AR49" s="153"/>
      <c r="AS49" s="121">
        <f>+$F$49</f>
        <v>0.1164</v>
      </c>
      <c r="AT49" s="181">
        <f>$F19*(1+AS81)-$F19</f>
        <v>2330.5</v>
      </c>
      <c r="AU49" s="168">
        <f>AT49*AS49</f>
        <v>271.27019999999999</v>
      </c>
      <c r="AV49" s="32"/>
      <c r="AW49" s="163">
        <f>AU49-AN49</f>
        <v>0</v>
      </c>
      <c r="AX49" s="164">
        <f>IF(OR(AN49=0,AU49=0),"",(AW49/AN49))</f>
        <v>0</v>
      </c>
    </row>
    <row r="50" spans="1:50" s="95" customFormat="1" x14ac:dyDescent="0.25">
      <c r="A50" s="1"/>
      <c r="B50" s="140" t="s">
        <v>82</v>
      </c>
      <c r="C50" s="43"/>
      <c r="D50" s="44" t="s">
        <v>44</v>
      </c>
      <c r="E50" s="43"/>
      <c r="F50" s="107">
        <v>-0.75970000000000004</v>
      </c>
      <c r="G50" s="370">
        <f>$F$18</f>
        <v>200</v>
      </c>
      <c r="H50" s="166">
        <f t="shared" ref="H50:H53" si="74">G50*F50</f>
        <v>-151.94</v>
      </c>
      <c r="I50" s="43"/>
      <c r="J50" s="120"/>
      <c r="K50" s="370">
        <f>$F$18</f>
        <v>200</v>
      </c>
      <c r="L50" s="166">
        <f t="shared" ref="L50:L53" si="75">K50*J50</f>
        <v>0</v>
      </c>
      <c r="M50" s="43"/>
      <c r="N50" s="163">
        <f t="shared" ref="N50:N51" si="76">L50-H50</f>
        <v>151.94</v>
      </c>
      <c r="O50" s="164" t="str">
        <f t="shared" ref="O50:O51" si="77">IF(OR(H50=0,L50=0),"",(N50/H50))</f>
        <v/>
      </c>
      <c r="P50" s="153"/>
      <c r="Q50" s="113"/>
      <c r="R50" s="167"/>
      <c r="S50" s="168">
        <f t="shared" ref="S50:S51" si="78">R50*Q50</f>
        <v>0</v>
      </c>
      <c r="T50" s="43"/>
      <c r="U50" s="163">
        <f t="shared" ref="U50:U53" si="79">S50-L50</f>
        <v>0</v>
      </c>
      <c r="V50" s="164" t="str">
        <f t="shared" ref="V50:V53" si="80">IF(OR(L50=0,S50=0),"",(U50/L50))</f>
        <v/>
      </c>
      <c r="W50" s="154"/>
      <c r="X50" s="113"/>
      <c r="Y50" s="167"/>
      <c r="Z50" s="168">
        <f t="shared" ref="Z50:Z51" si="81">Y50*X50</f>
        <v>0</v>
      </c>
      <c r="AA50" s="43"/>
      <c r="AB50" s="163">
        <f t="shared" ref="AB50:AB53" si="82">Z50-S50</f>
        <v>0</v>
      </c>
      <c r="AC50" s="164" t="str">
        <f t="shared" ref="AC50:AC53" si="83">IF(OR(S50=0,Z50=0),"",(AB50/S50))</f>
        <v/>
      </c>
      <c r="AD50" s="154"/>
      <c r="AE50" s="113"/>
      <c r="AF50" s="167"/>
      <c r="AG50" s="168">
        <f t="shared" ref="AG50:AG51" si="84">AF50*AE50</f>
        <v>0</v>
      </c>
      <c r="AH50" s="43"/>
      <c r="AI50" s="163">
        <f t="shared" ref="AI50:AI53" si="85">AG50-Z50</f>
        <v>0</v>
      </c>
      <c r="AJ50" s="164" t="str">
        <f t="shared" ref="AJ50:AJ53" si="86">IF(OR(Z50=0,AG50=0),"",(AI50/Z50))</f>
        <v/>
      </c>
      <c r="AK50" s="154"/>
      <c r="AL50" s="113"/>
      <c r="AM50" s="167"/>
      <c r="AN50" s="168">
        <f t="shared" ref="AN50:AN51" si="87">AM50*AL50</f>
        <v>0</v>
      </c>
      <c r="AO50" s="43"/>
      <c r="AP50" s="163">
        <f t="shared" ref="AP50:AP53" si="88">AN50-AG50</f>
        <v>0</v>
      </c>
      <c r="AQ50" s="164" t="str">
        <f t="shared" ref="AQ50:AQ53" si="89">IF(OR(AG50=0,AN50=0),"",(AP50/AG50))</f>
        <v/>
      </c>
      <c r="AR50" s="169"/>
      <c r="AS50" s="113"/>
      <c r="AT50" s="167"/>
      <c r="AU50" s="168">
        <f t="shared" ref="AU50:AU51" si="90">AT50*AS50</f>
        <v>0</v>
      </c>
      <c r="AV50" s="43"/>
      <c r="AW50" s="163">
        <f t="shared" ref="AW50:AW53" si="91">AU50-AN50</f>
        <v>0</v>
      </c>
      <c r="AX50" s="164" t="str">
        <f t="shared" ref="AX50:AX53" si="92">IF(OR(AN50=0,AU50=0),"",(AW50/AN50))</f>
        <v/>
      </c>
    </row>
    <row r="51" spans="1:50" s="95" customFormat="1" ht="30" x14ac:dyDescent="0.25">
      <c r="A51" s="1"/>
      <c r="B51" s="140" t="s">
        <v>97</v>
      </c>
      <c r="C51" s="43"/>
      <c r="D51" s="44" t="s">
        <v>44</v>
      </c>
      <c r="E51" s="43"/>
      <c r="F51" s="107">
        <v>-0.51910000000000001</v>
      </c>
      <c r="G51" s="370">
        <f t="shared" ref="G51:G52" si="93">$F$18</f>
        <v>200</v>
      </c>
      <c r="H51" s="166">
        <f t="shared" ref="H51" si="94">G51*F51</f>
        <v>-103.82000000000001</v>
      </c>
      <c r="I51" s="43"/>
      <c r="J51" s="120"/>
      <c r="K51" s="370">
        <f t="shared" ref="K51:K52" si="95">$F$18</f>
        <v>200</v>
      </c>
      <c r="L51" s="166">
        <f t="shared" ref="L51" si="96">K51*J51</f>
        <v>0</v>
      </c>
      <c r="M51" s="43"/>
      <c r="N51" s="163">
        <f t="shared" si="76"/>
        <v>103.82000000000001</v>
      </c>
      <c r="O51" s="164" t="str">
        <f t="shared" si="77"/>
        <v/>
      </c>
      <c r="P51" s="153"/>
      <c r="Q51" s="113"/>
      <c r="R51" s="167"/>
      <c r="S51" s="168">
        <f t="shared" si="78"/>
        <v>0</v>
      </c>
      <c r="T51" s="43"/>
      <c r="U51" s="163">
        <f t="shared" si="79"/>
        <v>0</v>
      </c>
      <c r="V51" s="164" t="str">
        <f t="shared" si="80"/>
        <v/>
      </c>
      <c r="W51" s="154"/>
      <c r="X51" s="113"/>
      <c r="Y51" s="167"/>
      <c r="Z51" s="168">
        <f t="shared" si="81"/>
        <v>0</v>
      </c>
      <c r="AA51" s="43"/>
      <c r="AB51" s="163">
        <f t="shared" si="82"/>
        <v>0</v>
      </c>
      <c r="AC51" s="164" t="str">
        <f t="shared" si="83"/>
        <v/>
      </c>
      <c r="AD51" s="154"/>
      <c r="AE51" s="113"/>
      <c r="AF51" s="167"/>
      <c r="AG51" s="168">
        <f t="shared" si="84"/>
        <v>0</v>
      </c>
      <c r="AH51" s="43"/>
      <c r="AI51" s="163">
        <f t="shared" si="85"/>
        <v>0</v>
      </c>
      <c r="AJ51" s="164" t="str">
        <f t="shared" si="86"/>
        <v/>
      </c>
      <c r="AK51" s="154"/>
      <c r="AL51" s="113"/>
      <c r="AM51" s="167"/>
      <c r="AN51" s="168">
        <f t="shared" si="87"/>
        <v>0</v>
      </c>
      <c r="AO51" s="43"/>
      <c r="AP51" s="163">
        <f t="shared" si="88"/>
        <v>0</v>
      </c>
      <c r="AQ51" s="164" t="str">
        <f t="shared" si="89"/>
        <v/>
      </c>
      <c r="AR51" s="169"/>
      <c r="AS51" s="113"/>
      <c r="AT51" s="167"/>
      <c r="AU51" s="168">
        <f t="shared" si="90"/>
        <v>0</v>
      </c>
      <c r="AV51" s="43"/>
      <c r="AW51" s="163">
        <f t="shared" si="91"/>
        <v>0</v>
      </c>
      <c r="AX51" s="164" t="str">
        <f t="shared" si="92"/>
        <v/>
      </c>
    </row>
    <row r="52" spans="1:50" s="95" customFormat="1" ht="30" x14ac:dyDescent="0.25">
      <c r="A52" s="1"/>
      <c r="B52" s="140" t="s">
        <v>83</v>
      </c>
      <c r="C52" s="43"/>
      <c r="D52" s="44" t="s">
        <v>44</v>
      </c>
      <c r="E52" s="43"/>
      <c r="F52" s="107">
        <v>2.7699999999999999E-2</v>
      </c>
      <c r="G52" s="370">
        <f t="shared" si="93"/>
        <v>200</v>
      </c>
      <c r="H52" s="166">
        <f t="shared" si="74"/>
        <v>5.54</v>
      </c>
      <c r="I52" s="43"/>
      <c r="J52" s="120"/>
      <c r="K52" s="370">
        <f t="shared" si="95"/>
        <v>200</v>
      </c>
      <c r="L52" s="166">
        <f t="shared" si="75"/>
        <v>0</v>
      </c>
      <c r="M52" s="43"/>
      <c r="N52" s="163">
        <f t="shared" ref="N52:N53" si="97">L52-H52</f>
        <v>-5.54</v>
      </c>
      <c r="O52" s="164" t="str">
        <f t="shared" ref="O52:O53" si="98">IF(OR(H52=0,L52=0),"",(N52/H52))</f>
        <v/>
      </c>
      <c r="P52" s="153"/>
      <c r="Q52" s="113"/>
      <c r="R52" s="167"/>
      <c r="S52" s="168"/>
      <c r="T52" s="43"/>
      <c r="U52" s="163">
        <f t="shared" si="79"/>
        <v>0</v>
      </c>
      <c r="V52" s="164" t="str">
        <f t="shared" si="80"/>
        <v/>
      </c>
      <c r="W52" s="154"/>
      <c r="X52" s="113"/>
      <c r="Y52" s="167"/>
      <c r="Z52" s="168"/>
      <c r="AA52" s="43"/>
      <c r="AB52" s="163">
        <f t="shared" si="82"/>
        <v>0</v>
      </c>
      <c r="AC52" s="164" t="str">
        <f t="shared" si="83"/>
        <v/>
      </c>
      <c r="AD52" s="154"/>
      <c r="AE52" s="113"/>
      <c r="AF52" s="167"/>
      <c r="AG52" s="168"/>
      <c r="AH52" s="43"/>
      <c r="AI52" s="163">
        <f t="shared" si="85"/>
        <v>0</v>
      </c>
      <c r="AJ52" s="164" t="str">
        <f t="shared" si="86"/>
        <v/>
      </c>
      <c r="AK52" s="154"/>
      <c r="AL52" s="113"/>
      <c r="AM52" s="167"/>
      <c r="AN52" s="168"/>
      <c r="AO52" s="43"/>
      <c r="AP52" s="163">
        <f t="shared" si="88"/>
        <v>0</v>
      </c>
      <c r="AQ52" s="164" t="str">
        <f t="shared" si="89"/>
        <v/>
      </c>
      <c r="AR52" s="169"/>
      <c r="AS52" s="113"/>
      <c r="AT52" s="167"/>
      <c r="AU52" s="168"/>
      <c r="AV52" s="43"/>
      <c r="AW52" s="163">
        <f t="shared" si="91"/>
        <v>0</v>
      </c>
      <c r="AX52" s="164" t="str">
        <f t="shared" si="92"/>
        <v/>
      </c>
    </row>
    <row r="53" spans="1:50" s="95" customFormat="1" ht="30" x14ac:dyDescent="0.25">
      <c r="A53" s="1"/>
      <c r="B53" s="140" t="s">
        <v>84</v>
      </c>
      <c r="C53" s="43"/>
      <c r="D53" s="44" t="s">
        <v>7</v>
      </c>
      <c r="E53" s="43"/>
      <c r="F53" s="100">
        <v>-1.1199999999999999E-3</v>
      </c>
      <c r="G53" s="370">
        <f>+$F$19</f>
        <v>79000</v>
      </c>
      <c r="H53" s="166">
        <f t="shared" si="74"/>
        <v>-88.47999999999999</v>
      </c>
      <c r="I53" s="43"/>
      <c r="J53" s="113"/>
      <c r="K53" s="370">
        <f>+$F$19</f>
        <v>79000</v>
      </c>
      <c r="L53" s="166">
        <f t="shared" si="75"/>
        <v>0</v>
      </c>
      <c r="M53" s="43"/>
      <c r="N53" s="163">
        <f t="shared" si="97"/>
        <v>88.47999999999999</v>
      </c>
      <c r="O53" s="164" t="str">
        <f t="shared" si="98"/>
        <v/>
      </c>
      <c r="P53" s="153"/>
      <c r="Q53" s="113"/>
      <c r="R53" s="167"/>
      <c r="S53" s="168"/>
      <c r="T53" s="43"/>
      <c r="U53" s="163">
        <f t="shared" si="79"/>
        <v>0</v>
      </c>
      <c r="V53" s="164" t="str">
        <f t="shared" si="80"/>
        <v/>
      </c>
      <c r="W53" s="154"/>
      <c r="X53" s="113"/>
      <c r="Y53" s="167"/>
      <c r="Z53" s="168"/>
      <c r="AA53" s="43"/>
      <c r="AB53" s="163">
        <f t="shared" si="82"/>
        <v>0</v>
      </c>
      <c r="AC53" s="164" t="str">
        <f t="shared" si="83"/>
        <v/>
      </c>
      <c r="AD53" s="154"/>
      <c r="AE53" s="113"/>
      <c r="AF53" s="167"/>
      <c r="AG53" s="168"/>
      <c r="AH53" s="43"/>
      <c r="AI53" s="163">
        <f t="shared" si="85"/>
        <v>0</v>
      </c>
      <c r="AJ53" s="164" t="str">
        <f t="shared" si="86"/>
        <v/>
      </c>
      <c r="AK53" s="154"/>
      <c r="AL53" s="113"/>
      <c r="AM53" s="167"/>
      <c r="AN53" s="168"/>
      <c r="AO53" s="43"/>
      <c r="AP53" s="163">
        <f t="shared" si="88"/>
        <v>0</v>
      </c>
      <c r="AQ53" s="164" t="str">
        <f t="shared" si="89"/>
        <v/>
      </c>
      <c r="AR53" s="169"/>
      <c r="AS53" s="113"/>
      <c r="AT53" s="167"/>
      <c r="AU53" s="168"/>
      <c r="AV53" s="43"/>
      <c r="AW53" s="163">
        <f t="shared" si="91"/>
        <v>0</v>
      </c>
      <c r="AX53" s="164" t="str">
        <f t="shared" si="92"/>
        <v/>
      </c>
    </row>
    <row r="54" spans="1:50" x14ac:dyDescent="0.25">
      <c r="A54" s="1"/>
      <c r="B54" s="49" t="s">
        <v>16</v>
      </c>
      <c r="C54" s="48"/>
      <c r="D54" s="48"/>
      <c r="E54" s="48"/>
      <c r="F54" s="47"/>
      <c r="G54" s="47"/>
      <c r="H54" s="184">
        <f>SUM(H48:H53)</f>
        <v>1635.994560000001</v>
      </c>
      <c r="I54" s="177"/>
      <c r="J54" s="185"/>
      <c r="K54" s="243"/>
      <c r="L54" s="184">
        <f>SUM(L48:L53)</f>
        <v>2084.9245600000013</v>
      </c>
      <c r="M54" s="177"/>
      <c r="N54" s="179">
        <f t="shared" si="2"/>
        <v>448.93000000000029</v>
      </c>
      <c r="O54" s="180">
        <f>IF(OR(H54=0,L54=0),"",(N54/H54))</f>
        <v>0.27440800292147671</v>
      </c>
      <c r="P54" s="153"/>
      <c r="Q54" s="185"/>
      <c r="R54" s="186"/>
      <c r="S54" s="187">
        <f>SUM(S49:S53)+S48</f>
        <v>1950.5702000000001</v>
      </c>
      <c r="T54" s="177"/>
      <c r="U54" s="372">
        <f>S54-L54</f>
        <v>-134.35436000000118</v>
      </c>
      <c r="V54" s="373">
        <f>IF(OR(L54=0,S54=0),"",(U54/L54))</f>
        <v>-6.4440873582496006E-2</v>
      </c>
      <c r="W54" s="154"/>
      <c r="X54" s="185"/>
      <c r="Y54" s="186"/>
      <c r="Z54" s="187">
        <f>SUM(Z49:Z53)+Z48</f>
        <v>2006.8301999999999</v>
      </c>
      <c r="AA54" s="177"/>
      <c r="AB54" s="372">
        <f>Z54-S54</f>
        <v>56.259999999999764</v>
      </c>
      <c r="AC54" s="373">
        <f>IF(OR(S54=0,Z54=0),"",(AB54/S54))</f>
        <v>2.8842848106671454E-2</v>
      </c>
      <c r="AD54" s="154"/>
      <c r="AE54" s="185"/>
      <c r="AF54" s="186"/>
      <c r="AG54" s="187">
        <f>SUM(AG49:AG53)+AG48</f>
        <v>2050.6801999999998</v>
      </c>
      <c r="AH54" s="177"/>
      <c r="AI54" s="372">
        <f>AG54-Z54</f>
        <v>43.849999999999909</v>
      </c>
      <c r="AJ54" s="373">
        <f>IF(OR(Z54=0,AG54=0),"",(AI54/Z54))</f>
        <v>2.1850378771457551E-2</v>
      </c>
      <c r="AK54" s="154"/>
      <c r="AL54" s="185"/>
      <c r="AM54" s="186"/>
      <c r="AN54" s="187">
        <f>SUM(AN49:AN53)+AN48</f>
        <v>2128.1001999999999</v>
      </c>
      <c r="AO54" s="177"/>
      <c r="AP54" s="372">
        <f>AN54-AG54</f>
        <v>77.420000000000073</v>
      </c>
      <c r="AQ54" s="373">
        <f>IF(OR(AG54=0,AN54=0),"",(AP54/AG54))</f>
        <v>3.7753326920501831E-2</v>
      </c>
      <c r="AR54" s="153"/>
      <c r="AS54" s="185"/>
      <c r="AT54" s="186"/>
      <c r="AU54" s="187">
        <f>SUM(AU49:AU53)+AU48</f>
        <v>2202.9002</v>
      </c>
      <c r="AV54" s="177"/>
      <c r="AW54" s="372">
        <f>AU54-AN54</f>
        <v>74.800000000000182</v>
      </c>
      <c r="AX54" s="373">
        <f>IF(OR(AN54=0,AU54=0),"",(AW54/AN54))</f>
        <v>3.5148720910791791E-2</v>
      </c>
    </row>
    <row r="55" spans="1:50" x14ac:dyDescent="0.25">
      <c r="A55" s="1"/>
      <c r="B55" s="46" t="s">
        <v>85</v>
      </c>
      <c r="C55" s="32"/>
      <c r="D55" s="44" t="s">
        <v>46</v>
      </c>
      <c r="E55" s="43"/>
      <c r="F55" s="53">
        <v>2.569</v>
      </c>
      <c r="G55" s="188">
        <f>+$F17</f>
        <v>180</v>
      </c>
      <c r="H55" s="160">
        <f>G55*F55</f>
        <v>462.42</v>
      </c>
      <c r="I55" s="32"/>
      <c r="J55" s="119">
        <v>2.7564000000000002</v>
      </c>
      <c r="K55" s="194">
        <f>+$G$55</f>
        <v>180</v>
      </c>
      <c r="L55" s="160">
        <f>K55*J55</f>
        <v>496.15200000000004</v>
      </c>
      <c r="M55" s="32"/>
      <c r="N55" s="163">
        <f t="shared" si="2"/>
        <v>33.732000000000028</v>
      </c>
      <c r="O55" s="164">
        <f>IF(OR(H55=0,L55=0),"",(N55/H55))</f>
        <v>7.2946671856753659E-2</v>
      </c>
      <c r="P55" s="153"/>
      <c r="Q55" s="119">
        <v>2.7524999999999999</v>
      </c>
      <c r="R55" s="194">
        <f>+$G$55</f>
        <v>180</v>
      </c>
      <c r="S55" s="162">
        <f>R55*Q55</f>
        <v>495.45</v>
      </c>
      <c r="T55" s="32"/>
      <c r="U55" s="163">
        <f>S55-L55</f>
        <v>-0.70200000000005502</v>
      </c>
      <c r="V55" s="164">
        <f>IF(OR(L55=0,S55=0),"",(U55/L55))</f>
        <v>-1.4148889856335457E-3</v>
      </c>
      <c r="W55" s="154"/>
      <c r="X55" s="119">
        <f>+$Q$55</f>
        <v>2.7524999999999999</v>
      </c>
      <c r="Y55" s="194">
        <f>+$G$55</f>
        <v>180</v>
      </c>
      <c r="Z55" s="162">
        <f>Y55*X55</f>
        <v>495.45</v>
      </c>
      <c r="AA55" s="32"/>
      <c r="AB55" s="163">
        <f>Z55-S55</f>
        <v>0</v>
      </c>
      <c r="AC55" s="164">
        <f>IF(OR(S55=0,Z55=0),"",(AB55/S55))</f>
        <v>0</v>
      </c>
      <c r="AD55" s="154"/>
      <c r="AE55" s="119">
        <f>+$Q$55</f>
        <v>2.7524999999999999</v>
      </c>
      <c r="AF55" s="194">
        <f>+$G$55</f>
        <v>180</v>
      </c>
      <c r="AG55" s="162">
        <f>AF55*AE55</f>
        <v>495.45</v>
      </c>
      <c r="AH55" s="32"/>
      <c r="AI55" s="163">
        <f>AG55-Z55</f>
        <v>0</v>
      </c>
      <c r="AJ55" s="164">
        <f>IF(OR(Z55=0,AG55=0),"",(AI55/Z55))</f>
        <v>0</v>
      </c>
      <c r="AK55" s="154"/>
      <c r="AL55" s="119">
        <f>+$Q$55</f>
        <v>2.7524999999999999</v>
      </c>
      <c r="AM55" s="194">
        <f>+$G$55</f>
        <v>180</v>
      </c>
      <c r="AN55" s="162">
        <f>AM55*AL55</f>
        <v>495.45</v>
      </c>
      <c r="AO55" s="32"/>
      <c r="AP55" s="163">
        <f>AN55-AG55</f>
        <v>0</v>
      </c>
      <c r="AQ55" s="164">
        <f>IF(OR(AG55=0,AN55=0),"",(AP55/AG55))</f>
        <v>0</v>
      </c>
      <c r="AR55" s="153"/>
      <c r="AS55" s="119">
        <f>+$Q$55</f>
        <v>2.7524999999999999</v>
      </c>
      <c r="AT55" s="194">
        <f>+$G$55</f>
        <v>180</v>
      </c>
      <c r="AU55" s="162">
        <f>AT55*AS55</f>
        <v>495.45</v>
      </c>
      <c r="AV55" s="32"/>
      <c r="AW55" s="163">
        <f>AU55-AN55</f>
        <v>0</v>
      </c>
      <c r="AX55" s="164">
        <f>IF(OR(AN55=0,AU55=0),"",(AW55/AN55))</f>
        <v>0</v>
      </c>
    </row>
    <row r="56" spans="1:50" x14ac:dyDescent="0.25">
      <c r="A56" s="1"/>
      <c r="B56" s="46" t="s">
        <v>86</v>
      </c>
      <c r="C56" s="32"/>
      <c r="D56" s="44" t="s">
        <v>46</v>
      </c>
      <c r="E56" s="43"/>
      <c r="F56" s="53">
        <v>2.0514999999999999</v>
      </c>
      <c r="G56" s="188">
        <f>$G55</f>
        <v>180</v>
      </c>
      <c r="H56" s="160">
        <f>G56*F56</f>
        <v>369.27</v>
      </c>
      <c r="I56" s="32"/>
      <c r="J56" s="119">
        <v>2.2294999999999998</v>
      </c>
      <c r="K56" s="194">
        <f>+$G$56</f>
        <v>180</v>
      </c>
      <c r="L56" s="160">
        <f>K56*J56</f>
        <v>401.30999999999995</v>
      </c>
      <c r="M56" s="32"/>
      <c r="N56" s="163">
        <f t="shared" si="2"/>
        <v>32.039999999999964</v>
      </c>
      <c r="O56" s="164">
        <f>IF(OR(H56=0,L56=0),"",(N56/H56))</f>
        <v>8.6765781135754227E-2</v>
      </c>
      <c r="P56" s="153"/>
      <c r="Q56" s="119">
        <v>2.2259000000000002</v>
      </c>
      <c r="R56" s="194">
        <f>+$G$56</f>
        <v>180</v>
      </c>
      <c r="S56" s="162">
        <f>R56*Q56</f>
        <v>400.66200000000003</v>
      </c>
      <c r="T56" s="32"/>
      <c r="U56" s="163">
        <f>S56-L56</f>
        <v>-0.64799999999991087</v>
      </c>
      <c r="V56" s="164">
        <f>IF(OR(L56=0,S56=0),"",(U56/L56))</f>
        <v>-1.6147118187932296E-3</v>
      </c>
      <c r="W56" s="154"/>
      <c r="X56" s="119">
        <f>+$Q$56</f>
        <v>2.2259000000000002</v>
      </c>
      <c r="Y56" s="194">
        <f>+$G$56</f>
        <v>180</v>
      </c>
      <c r="Z56" s="162">
        <f>Y56*X56</f>
        <v>400.66200000000003</v>
      </c>
      <c r="AA56" s="32"/>
      <c r="AB56" s="163">
        <f>Z56-S56</f>
        <v>0</v>
      </c>
      <c r="AC56" s="164">
        <f>IF(OR(S56=0,Z56=0),"",(AB56/S56))</f>
        <v>0</v>
      </c>
      <c r="AD56" s="154"/>
      <c r="AE56" s="119">
        <f>+$Q$56</f>
        <v>2.2259000000000002</v>
      </c>
      <c r="AF56" s="194">
        <f>+$G$56</f>
        <v>180</v>
      </c>
      <c r="AG56" s="162">
        <f>AF56*AE56</f>
        <v>400.66200000000003</v>
      </c>
      <c r="AH56" s="32"/>
      <c r="AI56" s="163">
        <f>AG56-Z56</f>
        <v>0</v>
      </c>
      <c r="AJ56" s="164">
        <f>IF(OR(Z56=0,AG56=0),"",(AI56/Z56))</f>
        <v>0</v>
      </c>
      <c r="AK56" s="154"/>
      <c r="AL56" s="119">
        <f>+$Q$56</f>
        <v>2.2259000000000002</v>
      </c>
      <c r="AM56" s="194">
        <f>+$G$56</f>
        <v>180</v>
      </c>
      <c r="AN56" s="162">
        <f>AM56*AL56</f>
        <v>400.66200000000003</v>
      </c>
      <c r="AO56" s="32"/>
      <c r="AP56" s="163">
        <f>AN56-AG56</f>
        <v>0</v>
      </c>
      <c r="AQ56" s="164">
        <f>IF(OR(AG56=0,AN56=0),"",(AP56/AG56))</f>
        <v>0</v>
      </c>
      <c r="AR56" s="153"/>
      <c r="AS56" s="119">
        <f>+$Q$56</f>
        <v>2.2259000000000002</v>
      </c>
      <c r="AT56" s="194">
        <f>+$G$56</f>
        <v>180</v>
      </c>
      <c r="AU56" s="162">
        <f>AT56*AS56</f>
        <v>400.66200000000003</v>
      </c>
      <c r="AV56" s="32"/>
      <c r="AW56" s="163">
        <f>AU56-AN56</f>
        <v>0</v>
      </c>
      <c r="AX56" s="164">
        <f>IF(OR(AN56=0,AU56=0),"",(AW56/AN56))</f>
        <v>0</v>
      </c>
    </row>
    <row r="57" spans="1:50" x14ac:dyDescent="0.25">
      <c r="A57" s="1"/>
      <c r="B57" s="49" t="s">
        <v>13</v>
      </c>
      <c r="C57" s="48"/>
      <c r="D57" s="48"/>
      <c r="E57" s="48"/>
      <c r="F57" s="47"/>
      <c r="G57" s="47"/>
      <c r="H57" s="184">
        <f>SUM(H54:H56)</f>
        <v>2467.6845600000011</v>
      </c>
      <c r="I57" s="190"/>
      <c r="J57" s="191"/>
      <c r="K57" s="192"/>
      <c r="L57" s="184">
        <f>SUM(L54:L56)</f>
        <v>2982.3865600000013</v>
      </c>
      <c r="M57" s="190"/>
      <c r="N57" s="179">
        <f t="shared" si="2"/>
        <v>514.70200000000023</v>
      </c>
      <c r="O57" s="180">
        <f>IF(OR(H57=0,L57=0),"",(N57/H57))</f>
        <v>0.20857690174144461</v>
      </c>
      <c r="P57" s="153"/>
      <c r="Q57" s="191"/>
      <c r="R57" s="192"/>
      <c r="S57" s="184">
        <f>SUM(S54:S56)</f>
        <v>2846.6822000000002</v>
      </c>
      <c r="T57" s="190"/>
      <c r="U57" s="372">
        <f>S57-L57</f>
        <v>-135.70436000000109</v>
      </c>
      <c r="V57" s="373">
        <f>IF(OR(L57=0,S57=0),"",(U57/L57))</f>
        <v>-4.5501935201854256E-2</v>
      </c>
      <c r="W57" s="154"/>
      <c r="X57" s="191"/>
      <c r="Y57" s="192"/>
      <c r="Z57" s="184">
        <f>SUM(Z54:Z56)</f>
        <v>2902.9421999999995</v>
      </c>
      <c r="AA57" s="190"/>
      <c r="AB57" s="372">
        <f>Z57-S57</f>
        <v>56.259999999999309</v>
      </c>
      <c r="AC57" s="373">
        <f>IF(OR(S57=0,Z57=0),"",(AB57/S57))</f>
        <v>1.9763358199942131E-2</v>
      </c>
      <c r="AD57" s="154"/>
      <c r="AE57" s="191"/>
      <c r="AF57" s="192"/>
      <c r="AG57" s="184">
        <f>SUM(AG54:AG56)</f>
        <v>2946.7921999999999</v>
      </c>
      <c r="AH57" s="190"/>
      <c r="AI57" s="372">
        <f>AG57-Z57</f>
        <v>43.850000000000364</v>
      </c>
      <c r="AJ57" s="373">
        <f>IF(OR(Z57=0,AG57=0),"",(AI57/Z57))</f>
        <v>1.5105364481594009E-2</v>
      </c>
      <c r="AK57" s="154"/>
      <c r="AL57" s="191"/>
      <c r="AM57" s="192"/>
      <c r="AN57" s="184">
        <f>SUM(AN54:AN56)</f>
        <v>3024.2121999999999</v>
      </c>
      <c r="AO57" s="190"/>
      <c r="AP57" s="372">
        <f>AN57-AG57</f>
        <v>77.420000000000073</v>
      </c>
      <c r="AQ57" s="373">
        <f>IF(OR(AG57=0,AN57=0),"",(AP57/AG57))</f>
        <v>2.6272636394245947E-2</v>
      </c>
      <c r="AR57" s="153"/>
      <c r="AS57" s="191"/>
      <c r="AT57" s="192"/>
      <c r="AU57" s="184">
        <f>SUM(AU54:AU56)</f>
        <v>3099.0122000000001</v>
      </c>
      <c r="AV57" s="190"/>
      <c r="AW57" s="372">
        <f>AU57-AN57</f>
        <v>74.800000000000182</v>
      </c>
      <c r="AX57" s="373">
        <f>IF(OR(AN57=0,AU57=0),"",(AW57/AN57))</f>
        <v>2.4733714122309337E-2</v>
      </c>
    </row>
    <row r="58" spans="1:50" x14ac:dyDescent="0.25">
      <c r="A58" s="1"/>
      <c r="B58" s="46" t="s">
        <v>12</v>
      </c>
      <c r="C58" s="32"/>
      <c r="D58" s="44" t="s">
        <v>7</v>
      </c>
      <c r="E58" s="43"/>
      <c r="F58" s="39">
        <f>+RESIDENTIAL!$F$56</f>
        <v>3.2000000000000002E-3</v>
      </c>
      <c r="G58" s="374">
        <f>+$F19*(1+F81)</f>
        <v>81970.400000000009</v>
      </c>
      <c r="H58" s="193">
        <f t="shared" ref="H58:H68" si="99">G58*F58</f>
        <v>262.30528000000004</v>
      </c>
      <c r="I58" s="32"/>
      <c r="J58" s="39">
        <f>+RESIDENTIAL!$F$56</f>
        <v>3.2000000000000002E-3</v>
      </c>
      <c r="K58" s="374">
        <f>+$F19*(1+J81)</f>
        <v>81970.400000000009</v>
      </c>
      <c r="L58" s="193">
        <f t="shared" ref="L58:L60" si="100">K58*J58</f>
        <v>262.30528000000004</v>
      </c>
      <c r="M58" s="32"/>
      <c r="N58" s="163">
        <f t="shared" si="2"/>
        <v>0</v>
      </c>
      <c r="O58" s="164">
        <f>IF(OR(H58=0,L58=0),"",(N58/H58))</f>
        <v>0</v>
      </c>
      <c r="P58" s="153"/>
      <c r="Q58" s="39">
        <f>+RESIDENTIAL!$F$56</f>
        <v>3.2000000000000002E-3</v>
      </c>
      <c r="R58" s="374">
        <f>+$F19*(1+Q81)</f>
        <v>81330.5</v>
      </c>
      <c r="S58" s="193">
        <f t="shared" ref="S58:S60" si="101">R58*Q58</f>
        <v>260.25760000000002</v>
      </c>
      <c r="T58" s="32"/>
      <c r="U58" s="163">
        <f>S58-L58</f>
        <v>-2.0476800000000139</v>
      </c>
      <c r="V58" s="164">
        <f>IF(OR(L58=0,S58=0),"",(U58/L58))</f>
        <v>-7.8064764841943466E-3</v>
      </c>
      <c r="W58" s="154"/>
      <c r="X58" s="39">
        <f>+RESIDENTIAL!$F$56</f>
        <v>3.2000000000000002E-3</v>
      </c>
      <c r="Y58" s="374">
        <f>+$F19*(1+X81)</f>
        <v>81330.5</v>
      </c>
      <c r="Z58" s="193">
        <f t="shared" ref="Z58:Z68" si="102">Y58*X58</f>
        <v>260.25760000000002</v>
      </c>
      <c r="AA58" s="32"/>
      <c r="AB58" s="163">
        <f>Z58-S58</f>
        <v>0</v>
      </c>
      <c r="AC58" s="164">
        <f>IF(OR(S58=0,Z58=0),"",(AB58/S58))</f>
        <v>0</v>
      </c>
      <c r="AD58" s="154"/>
      <c r="AE58" s="39">
        <f>+RESIDENTIAL!$F$56</f>
        <v>3.2000000000000002E-3</v>
      </c>
      <c r="AF58" s="374">
        <f>+$F19*(1+AE81)</f>
        <v>81330.5</v>
      </c>
      <c r="AG58" s="193">
        <f t="shared" ref="AG58:AG68" si="103">AF58*AE58</f>
        <v>260.25760000000002</v>
      </c>
      <c r="AH58" s="32"/>
      <c r="AI58" s="163">
        <f>AG58-Z58</f>
        <v>0</v>
      </c>
      <c r="AJ58" s="164">
        <f>IF(OR(Z58=0,AG58=0),"",(AI58/Z58))</f>
        <v>0</v>
      </c>
      <c r="AK58" s="154"/>
      <c r="AL58" s="39">
        <f>+RESIDENTIAL!$F$56</f>
        <v>3.2000000000000002E-3</v>
      </c>
      <c r="AM58" s="374">
        <f>+$F19*(1+AL81)</f>
        <v>81330.5</v>
      </c>
      <c r="AN58" s="193">
        <f t="shared" ref="AN58:AN68" si="104">AM58*AL58</f>
        <v>260.25760000000002</v>
      </c>
      <c r="AO58" s="32"/>
      <c r="AP58" s="163">
        <f>AN58-AG58</f>
        <v>0</v>
      </c>
      <c r="AQ58" s="164">
        <f>IF(OR(AG58=0,AN58=0),"",(AP58/AG58))</f>
        <v>0</v>
      </c>
      <c r="AR58" s="153"/>
      <c r="AS58" s="39">
        <f>+RESIDENTIAL!$F$56</f>
        <v>3.2000000000000002E-3</v>
      </c>
      <c r="AT58" s="374">
        <f>+$F19*(1+AS81)</f>
        <v>81330.5</v>
      </c>
      <c r="AU58" s="193">
        <f t="shared" ref="AU58:AU68" si="105">AT58*AS58</f>
        <v>260.25760000000002</v>
      </c>
      <c r="AV58" s="32"/>
      <c r="AW58" s="163">
        <f>AU58-AN58</f>
        <v>0</v>
      </c>
      <c r="AX58" s="164">
        <f>IF(OR(AN58=0,AU58=0),"",(AW58/AN58))</f>
        <v>0</v>
      </c>
    </row>
    <row r="59" spans="1:50" x14ac:dyDescent="0.25">
      <c r="A59" s="1"/>
      <c r="B59" s="46" t="s">
        <v>11</v>
      </c>
      <c r="C59" s="32"/>
      <c r="D59" s="44" t="s">
        <v>7</v>
      </c>
      <c r="E59" s="43"/>
      <c r="F59" s="39">
        <f>+RESIDENTIAL!$F$57</f>
        <v>2.9999999999999997E-4</v>
      </c>
      <c r="G59" s="374">
        <f>+G58</f>
        <v>81970.400000000009</v>
      </c>
      <c r="H59" s="193">
        <f t="shared" si="99"/>
        <v>24.59112</v>
      </c>
      <c r="I59" s="32"/>
      <c r="J59" s="39">
        <f>+RESIDENTIAL!$F$57</f>
        <v>2.9999999999999997E-4</v>
      </c>
      <c r="K59" s="374">
        <f>+K58</f>
        <v>81970.400000000009</v>
      </c>
      <c r="L59" s="193">
        <f t="shared" si="100"/>
        <v>24.59112</v>
      </c>
      <c r="M59" s="32"/>
      <c r="N59" s="163">
        <f t="shared" si="2"/>
        <v>0</v>
      </c>
      <c r="O59" s="164">
        <f t="shared" ref="O59:O77" si="106">IF(OR(H59=0,L59=0),"",(N59/H59))</f>
        <v>0</v>
      </c>
      <c r="P59" s="153"/>
      <c r="Q59" s="39">
        <f>+RESIDENTIAL!$F$57</f>
        <v>2.9999999999999997E-4</v>
      </c>
      <c r="R59" s="374">
        <f>+R58</f>
        <v>81330.5</v>
      </c>
      <c r="S59" s="193">
        <f t="shared" si="101"/>
        <v>24.399149999999999</v>
      </c>
      <c r="T59" s="32"/>
      <c r="U59" s="163">
        <f t="shared" ref="U59:U68" si="107">S59-L59</f>
        <v>-0.19197000000000131</v>
      </c>
      <c r="V59" s="164">
        <f t="shared" ref="V59:V68" si="108">IF(OR(L59=0,S59=0),"",(U59/L59))</f>
        <v>-7.8064764841943475E-3</v>
      </c>
      <c r="W59" s="154"/>
      <c r="X59" s="39">
        <f>+RESIDENTIAL!$F$57</f>
        <v>2.9999999999999997E-4</v>
      </c>
      <c r="Y59" s="374">
        <f>+Y58</f>
        <v>81330.5</v>
      </c>
      <c r="Z59" s="193">
        <f t="shared" si="102"/>
        <v>24.399149999999999</v>
      </c>
      <c r="AA59" s="32"/>
      <c r="AB59" s="163">
        <f t="shared" ref="AB59:AB68" si="109">Z59-S59</f>
        <v>0</v>
      </c>
      <c r="AC59" s="164">
        <f t="shared" ref="AC59:AC68" si="110">IF(OR(S59=0,Z59=0),"",(AB59/S59))</f>
        <v>0</v>
      </c>
      <c r="AD59" s="154"/>
      <c r="AE59" s="39">
        <f>+RESIDENTIAL!$F$57</f>
        <v>2.9999999999999997E-4</v>
      </c>
      <c r="AF59" s="374">
        <f>+AF58</f>
        <v>81330.5</v>
      </c>
      <c r="AG59" s="193">
        <f t="shared" si="103"/>
        <v>24.399149999999999</v>
      </c>
      <c r="AH59" s="32"/>
      <c r="AI59" s="163">
        <f t="shared" ref="AI59:AI68" si="111">AG59-Z59</f>
        <v>0</v>
      </c>
      <c r="AJ59" s="164">
        <f t="shared" ref="AJ59:AJ68" si="112">IF(OR(Z59=0,AG59=0),"",(AI59/Z59))</f>
        <v>0</v>
      </c>
      <c r="AK59" s="154"/>
      <c r="AL59" s="39">
        <f>+RESIDENTIAL!$F$57</f>
        <v>2.9999999999999997E-4</v>
      </c>
      <c r="AM59" s="374">
        <f>+AM58</f>
        <v>81330.5</v>
      </c>
      <c r="AN59" s="193">
        <f t="shared" si="104"/>
        <v>24.399149999999999</v>
      </c>
      <c r="AO59" s="32"/>
      <c r="AP59" s="163">
        <f t="shared" ref="AP59:AP68" si="113">AN59-AG59</f>
        <v>0</v>
      </c>
      <c r="AQ59" s="164">
        <f t="shared" ref="AQ59:AQ68" si="114">IF(OR(AG59=0,AN59=0),"",(AP59/AG59))</f>
        <v>0</v>
      </c>
      <c r="AR59" s="153"/>
      <c r="AS59" s="39">
        <f>+RESIDENTIAL!$F$57</f>
        <v>2.9999999999999997E-4</v>
      </c>
      <c r="AT59" s="374">
        <f>+AT58</f>
        <v>81330.5</v>
      </c>
      <c r="AU59" s="193">
        <f t="shared" si="105"/>
        <v>24.399149999999999</v>
      </c>
      <c r="AV59" s="32"/>
      <c r="AW59" s="163">
        <f t="shared" ref="AW59:AW68" si="115">AU59-AN59</f>
        <v>0</v>
      </c>
      <c r="AX59" s="164">
        <f t="shared" ref="AX59:AX68" si="116">IF(OR(AN59=0,AU59=0),"",(AW59/AN59))</f>
        <v>0</v>
      </c>
    </row>
    <row r="60" spans="1:50" s="95" customFormat="1" x14ac:dyDescent="0.25">
      <c r="A60" s="1"/>
      <c r="B60" s="46" t="s">
        <v>89</v>
      </c>
      <c r="C60" s="32"/>
      <c r="D60" s="44" t="s">
        <v>7</v>
      </c>
      <c r="E60" s="43"/>
      <c r="F60" s="39">
        <f>+RESIDENTIAL!$F$58</f>
        <v>4.0000000000000002E-4</v>
      </c>
      <c r="G60" s="374">
        <f>+G58</f>
        <v>81970.400000000009</v>
      </c>
      <c r="H60" s="193">
        <f t="shared" si="99"/>
        <v>32.788160000000005</v>
      </c>
      <c r="I60" s="32"/>
      <c r="J60" s="39">
        <f>+RESIDENTIAL!$F$58</f>
        <v>4.0000000000000002E-4</v>
      </c>
      <c r="K60" s="374">
        <f>+K58</f>
        <v>81970.400000000009</v>
      </c>
      <c r="L60" s="193">
        <f t="shared" si="100"/>
        <v>32.788160000000005</v>
      </c>
      <c r="M60" s="32"/>
      <c r="N60" s="163">
        <f t="shared" ref="N60" si="117">L60-H60</f>
        <v>0</v>
      </c>
      <c r="O60" s="164">
        <f t="shared" ref="O60" si="118">IF(OR(H60=0,L60=0),"",(N60/H60))</f>
        <v>0</v>
      </c>
      <c r="P60" s="153"/>
      <c r="Q60" s="39">
        <f>+RESIDENTIAL!$F$58</f>
        <v>4.0000000000000002E-4</v>
      </c>
      <c r="R60" s="374">
        <f>+R58</f>
        <v>81330.5</v>
      </c>
      <c r="S60" s="193">
        <f t="shared" si="101"/>
        <v>32.532200000000003</v>
      </c>
      <c r="T60" s="32"/>
      <c r="U60" s="163">
        <f t="shared" si="107"/>
        <v>-0.25596000000000174</v>
      </c>
      <c r="V60" s="164">
        <f t="shared" si="108"/>
        <v>-7.8064764841943466E-3</v>
      </c>
      <c r="W60" s="154"/>
      <c r="X60" s="39">
        <f>+RESIDENTIAL!$F$58</f>
        <v>4.0000000000000002E-4</v>
      </c>
      <c r="Y60" s="374">
        <f>+Y58</f>
        <v>81330.5</v>
      </c>
      <c r="Z60" s="193">
        <f t="shared" si="102"/>
        <v>32.532200000000003</v>
      </c>
      <c r="AA60" s="32"/>
      <c r="AB60" s="163">
        <f t="shared" si="109"/>
        <v>0</v>
      </c>
      <c r="AC60" s="164">
        <f t="shared" si="110"/>
        <v>0</v>
      </c>
      <c r="AD60" s="154"/>
      <c r="AE60" s="39">
        <f>+RESIDENTIAL!$F$58</f>
        <v>4.0000000000000002E-4</v>
      </c>
      <c r="AF60" s="374">
        <f>+AF58</f>
        <v>81330.5</v>
      </c>
      <c r="AG60" s="193">
        <f t="shared" si="103"/>
        <v>32.532200000000003</v>
      </c>
      <c r="AH60" s="32"/>
      <c r="AI60" s="163">
        <f t="shared" si="111"/>
        <v>0</v>
      </c>
      <c r="AJ60" s="164">
        <f t="shared" si="112"/>
        <v>0</v>
      </c>
      <c r="AK60" s="154"/>
      <c r="AL60" s="39">
        <f>+RESIDENTIAL!$F$58</f>
        <v>4.0000000000000002E-4</v>
      </c>
      <c r="AM60" s="374">
        <f>+AM58</f>
        <v>81330.5</v>
      </c>
      <c r="AN60" s="193">
        <f t="shared" si="104"/>
        <v>32.532200000000003</v>
      </c>
      <c r="AO60" s="32"/>
      <c r="AP60" s="163">
        <f t="shared" si="113"/>
        <v>0</v>
      </c>
      <c r="AQ60" s="164">
        <f t="shared" si="114"/>
        <v>0</v>
      </c>
      <c r="AR60" s="153"/>
      <c r="AS60" s="39">
        <f>+RESIDENTIAL!$F$58</f>
        <v>4.0000000000000002E-4</v>
      </c>
      <c r="AT60" s="374">
        <f>+AT58</f>
        <v>81330.5</v>
      </c>
      <c r="AU60" s="193">
        <f t="shared" si="105"/>
        <v>32.532200000000003</v>
      </c>
      <c r="AV60" s="32"/>
      <c r="AW60" s="163">
        <f t="shared" si="115"/>
        <v>0</v>
      </c>
      <c r="AX60" s="164">
        <f t="shared" si="116"/>
        <v>0</v>
      </c>
    </row>
    <row r="61" spans="1:50" x14ac:dyDescent="0.25">
      <c r="A61" s="1"/>
      <c r="B61" s="46" t="s">
        <v>10</v>
      </c>
      <c r="C61" s="32"/>
      <c r="D61" s="44" t="s">
        <v>41</v>
      </c>
      <c r="E61" s="43"/>
      <c r="F61" s="98">
        <f>+RESIDENTIAL!$F$59</f>
        <v>0.25</v>
      </c>
      <c r="G61" s="159">
        <v>1</v>
      </c>
      <c r="H61" s="193">
        <f t="shared" si="99"/>
        <v>0.25</v>
      </c>
      <c r="I61" s="32"/>
      <c r="J61" s="98">
        <f>+RESIDENTIAL!$F$59</f>
        <v>0.25</v>
      </c>
      <c r="K61" s="195">
        <v>1</v>
      </c>
      <c r="L61" s="193">
        <f t="shared" ref="L61:L68" si="119">K61*J61</f>
        <v>0.25</v>
      </c>
      <c r="M61" s="32"/>
      <c r="N61" s="163">
        <f t="shared" si="2"/>
        <v>0</v>
      </c>
      <c r="O61" s="164">
        <f t="shared" si="106"/>
        <v>0</v>
      </c>
      <c r="P61" s="153"/>
      <c r="Q61" s="98">
        <f>+RESIDENTIAL!$F$59</f>
        <v>0.25</v>
      </c>
      <c r="R61" s="195">
        <v>1</v>
      </c>
      <c r="S61" s="193">
        <f t="shared" ref="S61:S68" si="120">R61*Q61</f>
        <v>0.25</v>
      </c>
      <c r="T61" s="32"/>
      <c r="U61" s="163">
        <f t="shared" si="107"/>
        <v>0</v>
      </c>
      <c r="V61" s="164">
        <f t="shared" si="108"/>
        <v>0</v>
      </c>
      <c r="W61" s="154"/>
      <c r="X61" s="98">
        <f>+RESIDENTIAL!$F$59</f>
        <v>0.25</v>
      </c>
      <c r="Y61" s="195">
        <v>1</v>
      </c>
      <c r="Z61" s="193">
        <f t="shared" si="102"/>
        <v>0.25</v>
      </c>
      <c r="AA61" s="32"/>
      <c r="AB61" s="163">
        <f t="shared" si="109"/>
        <v>0</v>
      </c>
      <c r="AC61" s="164">
        <f t="shared" si="110"/>
        <v>0</v>
      </c>
      <c r="AD61" s="154"/>
      <c r="AE61" s="98">
        <f>+RESIDENTIAL!$F$59</f>
        <v>0.25</v>
      </c>
      <c r="AF61" s="195">
        <v>1</v>
      </c>
      <c r="AG61" s="193">
        <f t="shared" si="103"/>
        <v>0.25</v>
      </c>
      <c r="AH61" s="32"/>
      <c r="AI61" s="163">
        <f t="shared" si="111"/>
        <v>0</v>
      </c>
      <c r="AJ61" s="164">
        <f t="shared" si="112"/>
        <v>0</v>
      </c>
      <c r="AK61" s="154"/>
      <c r="AL61" s="98">
        <f>+RESIDENTIAL!$F$59</f>
        <v>0.25</v>
      </c>
      <c r="AM61" s="195">
        <v>1</v>
      </c>
      <c r="AN61" s="193">
        <f t="shared" si="104"/>
        <v>0.25</v>
      </c>
      <c r="AO61" s="32"/>
      <c r="AP61" s="163">
        <f t="shared" si="113"/>
        <v>0</v>
      </c>
      <c r="AQ61" s="164">
        <f t="shared" si="114"/>
        <v>0</v>
      </c>
      <c r="AR61" s="153"/>
      <c r="AS61" s="98">
        <f>+RESIDENTIAL!$F$59</f>
        <v>0.25</v>
      </c>
      <c r="AT61" s="195">
        <v>1</v>
      </c>
      <c r="AU61" s="193">
        <f t="shared" si="105"/>
        <v>0.25</v>
      </c>
      <c r="AV61" s="32"/>
      <c r="AW61" s="163">
        <f t="shared" si="115"/>
        <v>0</v>
      </c>
      <c r="AX61" s="164">
        <f t="shared" si="116"/>
        <v>0</v>
      </c>
    </row>
    <row r="62" spans="1:50" x14ac:dyDescent="0.25">
      <c r="A62" s="1"/>
      <c r="B62" s="144" t="s">
        <v>9</v>
      </c>
      <c r="C62" s="32"/>
      <c r="D62" s="44" t="s">
        <v>7</v>
      </c>
      <c r="E62" s="43"/>
      <c r="F62" s="39">
        <f>+RESIDENTIAL!$F$60</f>
        <v>6.5000000000000002E-2</v>
      </c>
      <c r="G62" s="376">
        <f>0.64*$F19</f>
        <v>50560</v>
      </c>
      <c r="H62" s="193">
        <f t="shared" si="99"/>
        <v>3286.4</v>
      </c>
      <c r="I62" s="32"/>
      <c r="J62" s="39">
        <f>+RESIDENTIAL!$F$60</f>
        <v>6.5000000000000002E-2</v>
      </c>
      <c r="K62" s="376">
        <f>$G62</f>
        <v>50560</v>
      </c>
      <c r="L62" s="193">
        <f t="shared" si="119"/>
        <v>3286.4</v>
      </c>
      <c r="M62" s="32"/>
      <c r="N62" s="163">
        <f t="shared" si="2"/>
        <v>0</v>
      </c>
      <c r="O62" s="164">
        <f t="shared" si="106"/>
        <v>0</v>
      </c>
      <c r="P62" s="153"/>
      <c r="Q62" s="39">
        <f>+RESIDENTIAL!$F$60</f>
        <v>6.5000000000000002E-2</v>
      </c>
      <c r="R62" s="376">
        <f t="shared" ref="R62:R68" si="121">$G62</f>
        <v>50560</v>
      </c>
      <c r="S62" s="193">
        <f t="shared" si="120"/>
        <v>3286.4</v>
      </c>
      <c r="T62" s="32"/>
      <c r="U62" s="163">
        <f t="shared" si="107"/>
        <v>0</v>
      </c>
      <c r="V62" s="164">
        <f t="shared" si="108"/>
        <v>0</v>
      </c>
      <c r="W62" s="154"/>
      <c r="X62" s="39">
        <f>+RESIDENTIAL!$F$60</f>
        <v>6.5000000000000002E-2</v>
      </c>
      <c r="Y62" s="376">
        <f t="shared" ref="Y62:Y68" si="122">$G62</f>
        <v>50560</v>
      </c>
      <c r="Z62" s="193">
        <f t="shared" si="102"/>
        <v>3286.4</v>
      </c>
      <c r="AA62" s="32"/>
      <c r="AB62" s="163">
        <f t="shared" si="109"/>
        <v>0</v>
      </c>
      <c r="AC62" s="164">
        <f t="shared" si="110"/>
        <v>0</v>
      </c>
      <c r="AD62" s="154"/>
      <c r="AE62" s="39">
        <f>+RESIDENTIAL!$F$60</f>
        <v>6.5000000000000002E-2</v>
      </c>
      <c r="AF62" s="376">
        <f t="shared" ref="AF62:AF68" si="123">$G62</f>
        <v>50560</v>
      </c>
      <c r="AG62" s="193">
        <f t="shared" si="103"/>
        <v>3286.4</v>
      </c>
      <c r="AH62" s="32"/>
      <c r="AI62" s="163">
        <f t="shared" si="111"/>
        <v>0</v>
      </c>
      <c r="AJ62" s="164">
        <f t="shared" si="112"/>
        <v>0</v>
      </c>
      <c r="AK62" s="154"/>
      <c r="AL62" s="39">
        <f>+RESIDENTIAL!$F$60</f>
        <v>6.5000000000000002E-2</v>
      </c>
      <c r="AM62" s="376">
        <f t="shared" ref="AM62:AM68" si="124">$G62</f>
        <v>50560</v>
      </c>
      <c r="AN62" s="193">
        <f t="shared" si="104"/>
        <v>3286.4</v>
      </c>
      <c r="AO62" s="32"/>
      <c r="AP62" s="163">
        <f t="shared" si="113"/>
        <v>0</v>
      </c>
      <c r="AQ62" s="164">
        <f t="shared" si="114"/>
        <v>0</v>
      </c>
      <c r="AR62" s="153"/>
      <c r="AS62" s="39">
        <f>+RESIDENTIAL!$F$60</f>
        <v>6.5000000000000002E-2</v>
      </c>
      <c r="AT62" s="376">
        <f t="shared" ref="AT62:AT68" si="125">$G62</f>
        <v>50560</v>
      </c>
      <c r="AU62" s="193">
        <f t="shared" si="105"/>
        <v>3286.4</v>
      </c>
      <c r="AV62" s="32"/>
      <c r="AW62" s="163">
        <f t="shared" si="115"/>
        <v>0</v>
      </c>
      <c r="AX62" s="164">
        <f t="shared" si="116"/>
        <v>0</v>
      </c>
    </row>
    <row r="63" spans="1:50" x14ac:dyDescent="0.25">
      <c r="A63" s="1"/>
      <c r="B63" s="144" t="s">
        <v>8</v>
      </c>
      <c r="C63" s="32"/>
      <c r="D63" s="44" t="s">
        <v>7</v>
      </c>
      <c r="E63" s="43"/>
      <c r="F63" s="39">
        <f>+RESIDENTIAL!$F$61</f>
        <v>9.4E-2</v>
      </c>
      <c r="G63" s="376">
        <f>0.18*$F19</f>
        <v>14220</v>
      </c>
      <c r="H63" s="193">
        <f t="shared" si="99"/>
        <v>1336.68</v>
      </c>
      <c r="I63" s="32"/>
      <c r="J63" s="39">
        <f>+RESIDENTIAL!$F$61</f>
        <v>9.4E-2</v>
      </c>
      <c r="K63" s="376">
        <f>$G63</f>
        <v>14220</v>
      </c>
      <c r="L63" s="193">
        <f t="shared" si="119"/>
        <v>1336.68</v>
      </c>
      <c r="M63" s="32"/>
      <c r="N63" s="163">
        <f t="shared" si="2"/>
        <v>0</v>
      </c>
      <c r="O63" s="164">
        <f t="shared" si="106"/>
        <v>0</v>
      </c>
      <c r="P63" s="153"/>
      <c r="Q63" s="39">
        <f>+RESIDENTIAL!$F$61</f>
        <v>9.4E-2</v>
      </c>
      <c r="R63" s="376">
        <f t="shared" si="121"/>
        <v>14220</v>
      </c>
      <c r="S63" s="193">
        <f t="shared" si="120"/>
        <v>1336.68</v>
      </c>
      <c r="T63" s="32"/>
      <c r="U63" s="163">
        <f t="shared" si="107"/>
        <v>0</v>
      </c>
      <c r="V63" s="164">
        <f t="shared" si="108"/>
        <v>0</v>
      </c>
      <c r="W63" s="154"/>
      <c r="X63" s="39">
        <f>+RESIDENTIAL!$F$61</f>
        <v>9.4E-2</v>
      </c>
      <c r="Y63" s="376">
        <f t="shared" si="122"/>
        <v>14220</v>
      </c>
      <c r="Z63" s="193">
        <f t="shared" si="102"/>
        <v>1336.68</v>
      </c>
      <c r="AA63" s="32"/>
      <c r="AB63" s="163">
        <f t="shared" si="109"/>
        <v>0</v>
      </c>
      <c r="AC63" s="164">
        <f t="shared" si="110"/>
        <v>0</v>
      </c>
      <c r="AD63" s="154"/>
      <c r="AE63" s="39">
        <f>+RESIDENTIAL!$F$61</f>
        <v>9.4E-2</v>
      </c>
      <c r="AF63" s="376">
        <f t="shared" si="123"/>
        <v>14220</v>
      </c>
      <c r="AG63" s="193">
        <f t="shared" si="103"/>
        <v>1336.68</v>
      </c>
      <c r="AH63" s="32"/>
      <c r="AI63" s="163">
        <f t="shared" si="111"/>
        <v>0</v>
      </c>
      <c r="AJ63" s="164">
        <f t="shared" si="112"/>
        <v>0</v>
      </c>
      <c r="AK63" s="154"/>
      <c r="AL63" s="39">
        <f>+RESIDENTIAL!$F$61</f>
        <v>9.4E-2</v>
      </c>
      <c r="AM63" s="376">
        <f t="shared" si="124"/>
        <v>14220</v>
      </c>
      <c r="AN63" s="193">
        <f t="shared" si="104"/>
        <v>1336.68</v>
      </c>
      <c r="AO63" s="32"/>
      <c r="AP63" s="163">
        <f t="shared" si="113"/>
        <v>0</v>
      </c>
      <c r="AQ63" s="164">
        <f t="shared" si="114"/>
        <v>0</v>
      </c>
      <c r="AR63" s="153"/>
      <c r="AS63" s="39">
        <f>+RESIDENTIAL!$F$61</f>
        <v>9.4E-2</v>
      </c>
      <c r="AT63" s="376">
        <f t="shared" si="125"/>
        <v>14220</v>
      </c>
      <c r="AU63" s="193">
        <f t="shared" si="105"/>
        <v>1336.68</v>
      </c>
      <c r="AV63" s="32"/>
      <c r="AW63" s="163">
        <f t="shared" si="115"/>
        <v>0</v>
      </c>
      <c r="AX63" s="164">
        <f t="shared" si="116"/>
        <v>0</v>
      </c>
    </row>
    <row r="64" spans="1:50" x14ac:dyDescent="0.25">
      <c r="A64" s="1"/>
      <c r="B64" s="144" t="s">
        <v>6</v>
      </c>
      <c r="C64" s="32"/>
      <c r="D64" s="44" t="s">
        <v>7</v>
      </c>
      <c r="E64" s="43"/>
      <c r="F64" s="39">
        <f>+RESIDENTIAL!$F$62</f>
        <v>0.13200000000000001</v>
      </c>
      <c r="G64" s="376">
        <f>0.18*$F19</f>
        <v>14220</v>
      </c>
      <c r="H64" s="193">
        <f t="shared" si="99"/>
        <v>1877.0400000000002</v>
      </c>
      <c r="I64" s="32"/>
      <c r="J64" s="39">
        <f>+RESIDENTIAL!$F$62</f>
        <v>0.13200000000000001</v>
      </c>
      <c r="K64" s="376">
        <f>$G64</f>
        <v>14220</v>
      </c>
      <c r="L64" s="193">
        <f t="shared" si="119"/>
        <v>1877.0400000000002</v>
      </c>
      <c r="M64" s="32"/>
      <c r="N64" s="163">
        <f t="shared" si="2"/>
        <v>0</v>
      </c>
      <c r="O64" s="164">
        <f t="shared" si="106"/>
        <v>0</v>
      </c>
      <c r="P64" s="153"/>
      <c r="Q64" s="39">
        <f>+RESIDENTIAL!$F$62</f>
        <v>0.13200000000000001</v>
      </c>
      <c r="R64" s="376">
        <f t="shared" si="121"/>
        <v>14220</v>
      </c>
      <c r="S64" s="193">
        <f t="shared" si="120"/>
        <v>1877.0400000000002</v>
      </c>
      <c r="T64" s="32"/>
      <c r="U64" s="163">
        <f t="shared" si="107"/>
        <v>0</v>
      </c>
      <c r="V64" s="164">
        <f t="shared" si="108"/>
        <v>0</v>
      </c>
      <c r="W64" s="154"/>
      <c r="X64" s="39">
        <f>+RESIDENTIAL!$F$62</f>
        <v>0.13200000000000001</v>
      </c>
      <c r="Y64" s="376">
        <f t="shared" si="122"/>
        <v>14220</v>
      </c>
      <c r="Z64" s="193">
        <f t="shared" si="102"/>
        <v>1877.0400000000002</v>
      </c>
      <c r="AA64" s="32"/>
      <c r="AB64" s="163">
        <f t="shared" si="109"/>
        <v>0</v>
      </c>
      <c r="AC64" s="164">
        <f t="shared" si="110"/>
        <v>0</v>
      </c>
      <c r="AD64" s="154"/>
      <c r="AE64" s="39">
        <f>+RESIDENTIAL!$F$62</f>
        <v>0.13200000000000001</v>
      </c>
      <c r="AF64" s="376">
        <f t="shared" si="123"/>
        <v>14220</v>
      </c>
      <c r="AG64" s="193">
        <f t="shared" si="103"/>
        <v>1877.0400000000002</v>
      </c>
      <c r="AH64" s="32"/>
      <c r="AI64" s="163">
        <f t="shared" si="111"/>
        <v>0</v>
      </c>
      <c r="AJ64" s="164">
        <f t="shared" si="112"/>
        <v>0</v>
      </c>
      <c r="AK64" s="154"/>
      <c r="AL64" s="39">
        <f>+RESIDENTIAL!$F$62</f>
        <v>0.13200000000000001</v>
      </c>
      <c r="AM64" s="376">
        <f t="shared" si="124"/>
        <v>14220</v>
      </c>
      <c r="AN64" s="193">
        <f t="shared" si="104"/>
        <v>1877.0400000000002</v>
      </c>
      <c r="AO64" s="32"/>
      <c r="AP64" s="163">
        <f t="shared" si="113"/>
        <v>0</v>
      </c>
      <c r="AQ64" s="164">
        <f t="shared" si="114"/>
        <v>0</v>
      </c>
      <c r="AR64" s="153"/>
      <c r="AS64" s="39">
        <f>+RESIDENTIAL!$F$62</f>
        <v>0.13200000000000001</v>
      </c>
      <c r="AT64" s="376">
        <f t="shared" si="125"/>
        <v>14220</v>
      </c>
      <c r="AU64" s="193">
        <f t="shared" si="105"/>
        <v>1877.0400000000002</v>
      </c>
      <c r="AV64" s="32"/>
      <c r="AW64" s="163">
        <f t="shared" si="115"/>
        <v>0</v>
      </c>
      <c r="AX64" s="164">
        <f t="shared" si="116"/>
        <v>0</v>
      </c>
    </row>
    <row r="65" spans="1:50" x14ac:dyDescent="0.25">
      <c r="A65" s="6"/>
      <c r="B65" s="146" t="s">
        <v>5</v>
      </c>
      <c r="C65" s="21"/>
      <c r="D65" s="44" t="s">
        <v>7</v>
      </c>
      <c r="E65" s="40"/>
      <c r="F65" s="39">
        <f>+RESIDENTIAL!$F$63</f>
        <v>7.6999999999999999E-2</v>
      </c>
      <c r="G65" s="376">
        <f>IF(AND($T$1=1, $F19&gt;=750), 750, IF(AND($T$1=1, AND($F19&lt;750, $F19&gt;=0)), $F19, IF(AND($T$1=2, $F19&gt;=750), 750, IF(AND($T$1=2, AND($F19&lt;750, $F19&gt;=0)), $F19))))</f>
        <v>750</v>
      </c>
      <c r="H65" s="193">
        <f t="shared" si="99"/>
        <v>57.75</v>
      </c>
      <c r="I65" s="21"/>
      <c r="J65" s="39">
        <f>+RESIDENTIAL!$F$63</f>
        <v>7.6999999999999999E-2</v>
      </c>
      <c r="K65" s="376">
        <f>$G65</f>
        <v>750</v>
      </c>
      <c r="L65" s="193">
        <f t="shared" si="119"/>
        <v>57.75</v>
      </c>
      <c r="M65" s="21"/>
      <c r="N65" s="198">
        <f t="shared" si="2"/>
        <v>0</v>
      </c>
      <c r="O65" s="164">
        <f t="shared" si="106"/>
        <v>0</v>
      </c>
      <c r="P65" s="153"/>
      <c r="Q65" s="39">
        <f>+RESIDENTIAL!$F$63</f>
        <v>7.6999999999999999E-2</v>
      </c>
      <c r="R65" s="376">
        <f t="shared" si="121"/>
        <v>750</v>
      </c>
      <c r="S65" s="193">
        <f t="shared" si="120"/>
        <v>57.75</v>
      </c>
      <c r="T65" s="21"/>
      <c r="U65" s="163">
        <f t="shared" si="107"/>
        <v>0</v>
      </c>
      <c r="V65" s="164">
        <f t="shared" si="108"/>
        <v>0</v>
      </c>
      <c r="W65" s="154"/>
      <c r="X65" s="39">
        <f>+RESIDENTIAL!$F$63</f>
        <v>7.6999999999999999E-2</v>
      </c>
      <c r="Y65" s="376">
        <f t="shared" si="122"/>
        <v>750</v>
      </c>
      <c r="Z65" s="193">
        <f t="shared" si="102"/>
        <v>57.75</v>
      </c>
      <c r="AA65" s="21"/>
      <c r="AB65" s="163">
        <f t="shared" si="109"/>
        <v>0</v>
      </c>
      <c r="AC65" s="164">
        <f t="shared" si="110"/>
        <v>0</v>
      </c>
      <c r="AD65" s="154"/>
      <c r="AE65" s="39">
        <f>+RESIDENTIAL!$F$63</f>
        <v>7.6999999999999999E-2</v>
      </c>
      <c r="AF65" s="376">
        <f t="shared" si="123"/>
        <v>750</v>
      </c>
      <c r="AG65" s="193">
        <f t="shared" si="103"/>
        <v>57.75</v>
      </c>
      <c r="AH65" s="21"/>
      <c r="AI65" s="163">
        <f t="shared" si="111"/>
        <v>0</v>
      </c>
      <c r="AJ65" s="164">
        <f t="shared" si="112"/>
        <v>0</v>
      </c>
      <c r="AK65" s="154"/>
      <c r="AL65" s="39">
        <f>+RESIDENTIAL!$F$63</f>
        <v>7.6999999999999999E-2</v>
      </c>
      <c r="AM65" s="376">
        <f t="shared" si="124"/>
        <v>750</v>
      </c>
      <c r="AN65" s="193">
        <f t="shared" si="104"/>
        <v>57.75</v>
      </c>
      <c r="AO65" s="21"/>
      <c r="AP65" s="163">
        <f t="shared" si="113"/>
        <v>0</v>
      </c>
      <c r="AQ65" s="164">
        <f t="shared" si="114"/>
        <v>0</v>
      </c>
      <c r="AR65" s="153"/>
      <c r="AS65" s="39">
        <f>+RESIDENTIAL!$F$63</f>
        <v>7.6999999999999999E-2</v>
      </c>
      <c r="AT65" s="376">
        <f t="shared" si="125"/>
        <v>750</v>
      </c>
      <c r="AU65" s="193">
        <f t="shared" si="105"/>
        <v>57.75</v>
      </c>
      <c r="AV65" s="21"/>
      <c r="AW65" s="163">
        <f t="shared" si="115"/>
        <v>0</v>
      </c>
      <c r="AX65" s="164">
        <f t="shared" si="116"/>
        <v>0</v>
      </c>
    </row>
    <row r="66" spans="1:50" x14ac:dyDescent="0.25">
      <c r="A66" s="6"/>
      <c r="B66" s="146" t="s">
        <v>4</v>
      </c>
      <c r="C66" s="21"/>
      <c r="D66" s="44" t="s">
        <v>7</v>
      </c>
      <c r="E66" s="40"/>
      <c r="F66" s="39">
        <f>+RESIDENTIAL!$F$64</f>
        <v>8.8999999999999996E-2</v>
      </c>
      <c r="G66" s="376">
        <f>IF(AND($T$1=1, F19&gt;=750), F19-750, IF(AND($T$1=1, AND(F19&lt;750, F19&gt;=0)), 0, IF(AND($T$1=2, F19&gt;=750), F19-750, IF(AND($T$1=2, AND(F19&lt;750, F19&gt;=0)), 0))))</f>
        <v>78250</v>
      </c>
      <c r="H66" s="193">
        <f t="shared" si="99"/>
        <v>6964.25</v>
      </c>
      <c r="I66" s="21"/>
      <c r="J66" s="39">
        <f>+RESIDENTIAL!$F$64</f>
        <v>8.8999999999999996E-2</v>
      </c>
      <c r="K66" s="376">
        <f>$G66</f>
        <v>78250</v>
      </c>
      <c r="L66" s="193">
        <f t="shared" si="119"/>
        <v>6964.25</v>
      </c>
      <c r="M66" s="21"/>
      <c r="N66" s="198">
        <f t="shared" si="2"/>
        <v>0</v>
      </c>
      <c r="O66" s="164">
        <f t="shared" si="106"/>
        <v>0</v>
      </c>
      <c r="P66" s="153"/>
      <c r="Q66" s="39">
        <f>+RESIDENTIAL!$F$64</f>
        <v>8.8999999999999996E-2</v>
      </c>
      <c r="R66" s="376">
        <f t="shared" si="121"/>
        <v>78250</v>
      </c>
      <c r="S66" s="193">
        <f t="shared" si="120"/>
        <v>6964.25</v>
      </c>
      <c r="T66" s="21"/>
      <c r="U66" s="163">
        <f t="shared" si="107"/>
        <v>0</v>
      </c>
      <c r="V66" s="164">
        <f t="shared" si="108"/>
        <v>0</v>
      </c>
      <c r="W66" s="154"/>
      <c r="X66" s="39">
        <f>+RESIDENTIAL!$F$64</f>
        <v>8.8999999999999996E-2</v>
      </c>
      <c r="Y66" s="376">
        <f t="shared" si="122"/>
        <v>78250</v>
      </c>
      <c r="Z66" s="193">
        <f t="shared" si="102"/>
        <v>6964.25</v>
      </c>
      <c r="AA66" s="21"/>
      <c r="AB66" s="163">
        <f t="shared" si="109"/>
        <v>0</v>
      </c>
      <c r="AC66" s="164">
        <f t="shared" si="110"/>
        <v>0</v>
      </c>
      <c r="AD66" s="154"/>
      <c r="AE66" s="39">
        <f>+RESIDENTIAL!$F$64</f>
        <v>8.8999999999999996E-2</v>
      </c>
      <c r="AF66" s="376">
        <f t="shared" si="123"/>
        <v>78250</v>
      </c>
      <c r="AG66" s="193">
        <f t="shared" si="103"/>
        <v>6964.25</v>
      </c>
      <c r="AH66" s="21"/>
      <c r="AI66" s="163">
        <f t="shared" si="111"/>
        <v>0</v>
      </c>
      <c r="AJ66" s="164">
        <f t="shared" si="112"/>
        <v>0</v>
      </c>
      <c r="AK66" s="154"/>
      <c r="AL66" s="39">
        <f>+RESIDENTIAL!$F$64</f>
        <v>8.8999999999999996E-2</v>
      </c>
      <c r="AM66" s="376">
        <f t="shared" si="124"/>
        <v>78250</v>
      </c>
      <c r="AN66" s="193">
        <f t="shared" si="104"/>
        <v>6964.25</v>
      </c>
      <c r="AO66" s="21"/>
      <c r="AP66" s="163">
        <f t="shared" si="113"/>
        <v>0</v>
      </c>
      <c r="AQ66" s="164">
        <f t="shared" si="114"/>
        <v>0</v>
      </c>
      <c r="AR66" s="153"/>
      <c r="AS66" s="39">
        <f>+RESIDENTIAL!$F$64</f>
        <v>8.8999999999999996E-2</v>
      </c>
      <c r="AT66" s="376">
        <f t="shared" si="125"/>
        <v>78250</v>
      </c>
      <c r="AU66" s="193">
        <f t="shared" si="105"/>
        <v>6964.25</v>
      </c>
      <c r="AV66" s="21"/>
      <c r="AW66" s="163">
        <f t="shared" si="115"/>
        <v>0</v>
      </c>
      <c r="AX66" s="164">
        <f t="shared" si="116"/>
        <v>0</v>
      </c>
    </row>
    <row r="67" spans="1:50" s="95" customFormat="1" x14ac:dyDescent="0.25">
      <c r="A67" s="6"/>
      <c r="B67" s="147" t="s">
        <v>63</v>
      </c>
      <c r="C67" s="21"/>
      <c r="D67" s="44" t="s">
        <v>7</v>
      </c>
      <c r="E67" s="40"/>
      <c r="F67" s="39">
        <f>+RESIDENTIAL!$F$65</f>
        <v>0.1164</v>
      </c>
      <c r="G67" s="197"/>
      <c r="H67" s="193">
        <f t="shared" si="99"/>
        <v>0</v>
      </c>
      <c r="I67" s="21"/>
      <c r="J67" s="39">
        <f>+RESIDENTIAL!$F$65</f>
        <v>0.1164</v>
      </c>
      <c r="K67" s="197">
        <f t="shared" ref="K67:K68" si="126">$G67</f>
        <v>0</v>
      </c>
      <c r="L67" s="193">
        <f t="shared" si="119"/>
        <v>0</v>
      </c>
      <c r="M67" s="21"/>
      <c r="N67" s="198">
        <f t="shared" ref="N67" si="127">L67-H67</f>
        <v>0</v>
      </c>
      <c r="O67" s="164" t="str">
        <f t="shared" ref="O67" si="128">IF(OR(H67=0,L67=0),"",(N67/H67))</f>
        <v/>
      </c>
      <c r="P67" s="153"/>
      <c r="Q67" s="39">
        <f>+RESIDENTIAL!$F$65</f>
        <v>0.1164</v>
      </c>
      <c r="R67" s="376">
        <f t="shared" si="121"/>
        <v>0</v>
      </c>
      <c r="S67" s="193">
        <f t="shared" si="120"/>
        <v>0</v>
      </c>
      <c r="T67" s="21"/>
      <c r="U67" s="163">
        <f t="shared" si="107"/>
        <v>0</v>
      </c>
      <c r="V67" s="164" t="str">
        <f t="shared" si="108"/>
        <v/>
      </c>
      <c r="W67" s="154"/>
      <c r="X67" s="39">
        <f>+RESIDENTIAL!$F$65</f>
        <v>0.1164</v>
      </c>
      <c r="Y67" s="376">
        <f t="shared" si="122"/>
        <v>0</v>
      </c>
      <c r="Z67" s="193">
        <f t="shared" si="102"/>
        <v>0</v>
      </c>
      <c r="AA67" s="21"/>
      <c r="AB67" s="163">
        <f t="shared" si="109"/>
        <v>0</v>
      </c>
      <c r="AC67" s="164" t="str">
        <f t="shared" si="110"/>
        <v/>
      </c>
      <c r="AD67" s="154"/>
      <c r="AE67" s="39">
        <f>+RESIDENTIAL!$F$65</f>
        <v>0.1164</v>
      </c>
      <c r="AF67" s="376">
        <f t="shared" si="123"/>
        <v>0</v>
      </c>
      <c r="AG67" s="193">
        <f t="shared" si="103"/>
        <v>0</v>
      </c>
      <c r="AH67" s="21"/>
      <c r="AI67" s="163">
        <f t="shared" si="111"/>
        <v>0</v>
      </c>
      <c r="AJ67" s="164" t="str">
        <f t="shared" si="112"/>
        <v/>
      </c>
      <c r="AK67" s="154"/>
      <c r="AL67" s="39">
        <f>+RESIDENTIAL!$F$65</f>
        <v>0.1164</v>
      </c>
      <c r="AM67" s="376">
        <f t="shared" si="124"/>
        <v>0</v>
      </c>
      <c r="AN67" s="193">
        <f t="shared" si="104"/>
        <v>0</v>
      </c>
      <c r="AO67" s="21"/>
      <c r="AP67" s="163">
        <f t="shared" si="113"/>
        <v>0</v>
      </c>
      <c r="AQ67" s="164" t="str">
        <f t="shared" si="114"/>
        <v/>
      </c>
      <c r="AR67" s="153"/>
      <c r="AS67" s="39">
        <f>+RESIDENTIAL!$F$65</f>
        <v>0.1164</v>
      </c>
      <c r="AT67" s="376">
        <f t="shared" si="125"/>
        <v>0</v>
      </c>
      <c r="AU67" s="193">
        <f t="shared" si="105"/>
        <v>0</v>
      </c>
      <c r="AV67" s="21"/>
      <c r="AW67" s="163">
        <f t="shared" si="115"/>
        <v>0</v>
      </c>
      <c r="AX67" s="164" t="str">
        <f t="shared" si="116"/>
        <v/>
      </c>
    </row>
    <row r="68" spans="1:50" s="95" customFormat="1" ht="15.75" thickBot="1" x14ac:dyDescent="0.3">
      <c r="A68" s="6"/>
      <c r="B68" s="147" t="s">
        <v>64</v>
      </c>
      <c r="C68" s="21"/>
      <c r="D68" s="44" t="s">
        <v>7</v>
      </c>
      <c r="E68" s="40"/>
      <c r="F68" s="39">
        <f>+RESIDENTIAL!$F$66</f>
        <v>0.1164</v>
      </c>
      <c r="G68" s="376">
        <f>+F19</f>
        <v>79000</v>
      </c>
      <c r="H68" s="193">
        <f t="shared" si="99"/>
        <v>9195.6</v>
      </c>
      <c r="I68" s="21"/>
      <c r="J68" s="39">
        <f>+RESIDENTIAL!$F$66</f>
        <v>0.1164</v>
      </c>
      <c r="K68" s="376">
        <f t="shared" si="126"/>
        <v>79000</v>
      </c>
      <c r="L68" s="193">
        <f t="shared" si="119"/>
        <v>9195.6</v>
      </c>
      <c r="M68" s="21"/>
      <c r="N68" s="198">
        <f t="shared" si="2"/>
        <v>0</v>
      </c>
      <c r="O68" s="164">
        <f t="shared" si="106"/>
        <v>0</v>
      </c>
      <c r="P68" s="153"/>
      <c r="Q68" s="39">
        <f>+RESIDENTIAL!$F$66</f>
        <v>0.1164</v>
      </c>
      <c r="R68" s="376">
        <f t="shared" si="121"/>
        <v>79000</v>
      </c>
      <c r="S68" s="193">
        <f t="shared" si="120"/>
        <v>9195.6</v>
      </c>
      <c r="T68" s="21"/>
      <c r="U68" s="163">
        <f t="shared" si="107"/>
        <v>0</v>
      </c>
      <c r="V68" s="164">
        <f t="shared" si="108"/>
        <v>0</v>
      </c>
      <c r="W68" s="154"/>
      <c r="X68" s="39">
        <f>+RESIDENTIAL!$F$66</f>
        <v>0.1164</v>
      </c>
      <c r="Y68" s="376">
        <f t="shared" si="122"/>
        <v>79000</v>
      </c>
      <c r="Z68" s="193">
        <f t="shared" si="102"/>
        <v>9195.6</v>
      </c>
      <c r="AA68" s="21"/>
      <c r="AB68" s="163">
        <f t="shared" si="109"/>
        <v>0</v>
      </c>
      <c r="AC68" s="164">
        <f t="shared" si="110"/>
        <v>0</v>
      </c>
      <c r="AD68" s="154"/>
      <c r="AE68" s="39">
        <f>+RESIDENTIAL!$F$66</f>
        <v>0.1164</v>
      </c>
      <c r="AF68" s="376">
        <f t="shared" si="123"/>
        <v>79000</v>
      </c>
      <c r="AG68" s="193">
        <f t="shared" si="103"/>
        <v>9195.6</v>
      </c>
      <c r="AH68" s="21"/>
      <c r="AI68" s="163">
        <f t="shared" si="111"/>
        <v>0</v>
      </c>
      <c r="AJ68" s="164">
        <f t="shared" si="112"/>
        <v>0</v>
      </c>
      <c r="AK68" s="154"/>
      <c r="AL68" s="39">
        <f>+RESIDENTIAL!$F$66</f>
        <v>0.1164</v>
      </c>
      <c r="AM68" s="376">
        <f t="shared" si="124"/>
        <v>79000</v>
      </c>
      <c r="AN68" s="193">
        <f t="shared" si="104"/>
        <v>9195.6</v>
      </c>
      <c r="AO68" s="21"/>
      <c r="AP68" s="163">
        <f t="shared" si="113"/>
        <v>0</v>
      </c>
      <c r="AQ68" s="164">
        <f t="shared" si="114"/>
        <v>0</v>
      </c>
      <c r="AR68" s="153"/>
      <c r="AS68" s="39">
        <f>+RESIDENTIAL!$F$66</f>
        <v>0.1164</v>
      </c>
      <c r="AT68" s="376">
        <f t="shared" si="125"/>
        <v>79000</v>
      </c>
      <c r="AU68" s="193">
        <f t="shared" si="105"/>
        <v>9195.6</v>
      </c>
      <c r="AV68" s="21"/>
      <c r="AW68" s="163">
        <f t="shared" si="115"/>
        <v>0</v>
      </c>
      <c r="AX68" s="164">
        <f t="shared" si="116"/>
        <v>0</v>
      </c>
    </row>
    <row r="69" spans="1:50" ht="15.75" thickBot="1" x14ac:dyDescent="0.3">
      <c r="A69" s="1"/>
      <c r="B69" s="244"/>
      <c r="C69" s="37"/>
      <c r="D69" s="38"/>
      <c r="E69" s="37"/>
      <c r="F69" s="29"/>
      <c r="G69" s="199"/>
      <c r="H69" s="200"/>
      <c r="I69" s="37"/>
      <c r="J69" s="29"/>
      <c r="K69" s="201"/>
      <c r="L69" s="200"/>
      <c r="M69" s="37"/>
      <c r="N69" s="202"/>
      <c r="O69" s="203"/>
      <c r="P69" s="153"/>
      <c r="Q69" s="29"/>
      <c r="R69" s="201"/>
      <c r="S69" s="200"/>
      <c r="T69" s="37"/>
      <c r="U69" s="202"/>
      <c r="V69" s="203"/>
      <c r="W69" s="154"/>
      <c r="X69" s="29"/>
      <c r="Y69" s="201"/>
      <c r="Z69" s="200"/>
      <c r="AA69" s="37"/>
      <c r="AB69" s="202"/>
      <c r="AC69" s="203"/>
      <c r="AD69" s="154"/>
      <c r="AE69" s="29"/>
      <c r="AF69" s="201"/>
      <c r="AG69" s="200"/>
      <c r="AH69" s="37"/>
      <c r="AI69" s="202"/>
      <c r="AJ69" s="203"/>
      <c r="AK69" s="154"/>
      <c r="AL69" s="29"/>
      <c r="AM69" s="201"/>
      <c r="AN69" s="200"/>
      <c r="AO69" s="37"/>
      <c r="AP69" s="202"/>
      <c r="AQ69" s="203"/>
      <c r="AR69" s="153"/>
      <c r="AS69" s="29"/>
      <c r="AT69" s="201"/>
      <c r="AU69" s="200"/>
      <c r="AV69" s="37"/>
      <c r="AW69" s="202"/>
      <c r="AX69" s="203"/>
    </row>
    <row r="70" spans="1:50" x14ac:dyDescent="0.25">
      <c r="A70" s="1"/>
      <c r="B70" s="36" t="s">
        <v>69</v>
      </c>
      <c r="C70" s="32"/>
      <c r="D70" s="32"/>
      <c r="E70" s="32"/>
      <c r="F70" s="35"/>
      <c r="G70" s="204"/>
      <c r="H70" s="205">
        <f>SUM(H57:H61,H68)</f>
        <v>11983.219120000002</v>
      </c>
      <c r="I70" s="206"/>
      <c r="J70" s="207"/>
      <c r="K70" s="207"/>
      <c r="L70" s="205">
        <f>SUM(L57:L61,L68)</f>
        <v>12497.921120000003</v>
      </c>
      <c r="M70" s="209"/>
      <c r="N70" s="210">
        <f>L70-H70</f>
        <v>514.70200000000114</v>
      </c>
      <c r="O70" s="211">
        <f t="shared" si="106"/>
        <v>4.2951897553217828E-2</v>
      </c>
      <c r="P70" s="153"/>
      <c r="Q70" s="207"/>
      <c r="R70" s="207"/>
      <c r="S70" s="205">
        <f>SUM(S57:S61,S68)</f>
        <v>12359.721150000001</v>
      </c>
      <c r="T70" s="209"/>
      <c r="U70" s="212">
        <f>S70-L70</f>
        <v>-138.19997000000149</v>
      </c>
      <c r="V70" s="211">
        <f>IF(OR(L70=0,S70=0),"",(U70/L70))</f>
        <v>-1.1057836633233724E-2</v>
      </c>
      <c r="W70" s="154"/>
      <c r="X70" s="207"/>
      <c r="Y70" s="207"/>
      <c r="Z70" s="205">
        <f>SUM(Z57:Z61,Z68)</f>
        <v>12415.98115</v>
      </c>
      <c r="AA70" s="209"/>
      <c r="AB70" s="212">
        <f>Z70-S70</f>
        <v>56.259999999998399</v>
      </c>
      <c r="AC70" s="211">
        <f>IF(OR(S70=0,Z70=0),"",(AB70/S70))</f>
        <v>4.55188262884057E-3</v>
      </c>
      <c r="AD70" s="154"/>
      <c r="AE70" s="207"/>
      <c r="AF70" s="207"/>
      <c r="AG70" s="205">
        <f>SUM(AG57:AG61,AG68)</f>
        <v>12459.83115</v>
      </c>
      <c r="AH70" s="209"/>
      <c r="AI70" s="212">
        <f>AG70-Z70</f>
        <v>43.850000000000364</v>
      </c>
      <c r="AJ70" s="211">
        <f>IF(OR(Z70=0,AG70=0),"",(AI70/Z70))</f>
        <v>3.5317386093164588E-3</v>
      </c>
      <c r="AK70" s="154"/>
      <c r="AL70" s="207"/>
      <c r="AM70" s="207"/>
      <c r="AN70" s="205">
        <f>SUM(AN57:AN61,AN68)</f>
        <v>12537.25115</v>
      </c>
      <c r="AO70" s="209"/>
      <c r="AP70" s="212">
        <f>AN70-AG70</f>
        <v>77.420000000000073</v>
      </c>
      <c r="AQ70" s="211">
        <f>IF(OR(AG70=0,AN70=0),"",(AP70/AG70))</f>
        <v>6.2135673483825716E-3</v>
      </c>
      <c r="AR70" s="153"/>
      <c r="AS70" s="207"/>
      <c r="AT70" s="207"/>
      <c r="AU70" s="205">
        <f>SUM(AU57:AU61,AU68)</f>
        <v>12612.051150000001</v>
      </c>
      <c r="AV70" s="209"/>
      <c r="AW70" s="212">
        <f>AU70-AN70</f>
        <v>74.800000000001091</v>
      </c>
      <c r="AX70" s="211">
        <f>IF(OR(AN70=0,AU70=0),"",(AW70/AN70))</f>
        <v>5.9662201151646464E-3</v>
      </c>
    </row>
    <row r="71" spans="1:50" s="95" customFormat="1" x14ac:dyDescent="0.25">
      <c r="A71" s="1"/>
      <c r="B71" s="108" t="s">
        <v>65</v>
      </c>
      <c r="C71" s="32"/>
      <c r="D71" s="32"/>
      <c r="E71" s="32"/>
      <c r="F71" s="213">
        <v>-0.08</v>
      </c>
      <c r="G71" s="204"/>
      <c r="H71" s="214"/>
      <c r="I71" s="206"/>
      <c r="J71" s="213">
        <v>-0.08</v>
      </c>
      <c r="K71" s="204"/>
      <c r="L71" s="214"/>
      <c r="M71" s="209"/>
      <c r="N71" s="411"/>
      <c r="O71" s="412"/>
      <c r="P71" s="153"/>
      <c r="Q71" s="213">
        <v>-0.08</v>
      </c>
      <c r="R71" s="204"/>
      <c r="S71" s="215"/>
      <c r="T71" s="209"/>
      <c r="U71" s="163">
        <f t="shared" ref="U71:U73" si="129">S71-L71</f>
        <v>0</v>
      </c>
      <c r="V71" s="216" t="str">
        <f t="shared" ref="V71:V73" si="130">IF(OR(L71=0,S71=0),"",(U71/L71))</f>
        <v/>
      </c>
      <c r="W71" s="154"/>
      <c r="X71" s="213">
        <v>-0.08</v>
      </c>
      <c r="Y71" s="204"/>
      <c r="Z71" s="215"/>
      <c r="AA71" s="209"/>
      <c r="AB71" s="163">
        <f t="shared" ref="AB71:AB73" si="131">Z71-S71</f>
        <v>0</v>
      </c>
      <c r="AC71" s="216" t="str">
        <f t="shared" ref="AC71:AC73" si="132">IF(OR(S71=0,Z71=0),"",(AB71/S71))</f>
        <v/>
      </c>
      <c r="AD71" s="154"/>
      <c r="AE71" s="213">
        <v>-0.08</v>
      </c>
      <c r="AF71" s="204"/>
      <c r="AG71" s="215"/>
      <c r="AH71" s="209"/>
      <c r="AI71" s="163">
        <f t="shared" ref="AI71:AI73" si="133">AG71-Z71</f>
        <v>0</v>
      </c>
      <c r="AJ71" s="216" t="str">
        <f t="shared" ref="AJ71:AJ73" si="134">IF(OR(Z71=0,AG71=0),"",(AI71/Z71))</f>
        <v/>
      </c>
      <c r="AK71" s="154"/>
      <c r="AL71" s="213">
        <v>-0.08</v>
      </c>
      <c r="AM71" s="204"/>
      <c r="AN71" s="215"/>
      <c r="AO71" s="209"/>
      <c r="AP71" s="163">
        <f t="shared" ref="AP71:AP73" si="135">AN71-AG71</f>
        <v>0</v>
      </c>
      <c r="AQ71" s="216" t="str">
        <f t="shared" ref="AQ71:AQ73" si="136">IF(OR(AG71=0,AN71=0),"",(AP71/AG71))</f>
        <v/>
      </c>
      <c r="AR71" s="153"/>
      <c r="AS71" s="213">
        <v>-0.08</v>
      </c>
      <c r="AT71" s="204"/>
      <c r="AU71" s="215"/>
      <c r="AV71" s="209"/>
      <c r="AW71" s="163">
        <f t="shared" ref="AW71:AW73" si="137">AU71-AN71</f>
        <v>0</v>
      </c>
      <c r="AX71" s="216" t="str">
        <f t="shared" ref="AX71:AX73" si="138">IF(OR(AN71=0,AU71=0),"",(AW71/AN71))</f>
        <v/>
      </c>
    </row>
    <row r="72" spans="1:50" x14ac:dyDescent="0.25">
      <c r="A72" s="1"/>
      <c r="B72" s="108" t="s">
        <v>1</v>
      </c>
      <c r="C72" s="32"/>
      <c r="D72" s="32"/>
      <c r="E72" s="32"/>
      <c r="F72" s="33">
        <v>0.13</v>
      </c>
      <c r="G72" s="217"/>
      <c r="H72" s="214">
        <f>H70*F72</f>
        <v>1557.8184856000003</v>
      </c>
      <c r="I72" s="218"/>
      <c r="J72" s="213">
        <v>0.13</v>
      </c>
      <c r="K72" s="218"/>
      <c r="L72" s="214">
        <f>L70*J72</f>
        <v>1624.7297456000003</v>
      </c>
      <c r="M72" s="219"/>
      <c r="N72" s="215">
        <f>L72-H72</f>
        <v>66.911260000000084</v>
      </c>
      <c r="O72" s="216">
        <f t="shared" si="106"/>
        <v>4.2951897553217787E-2</v>
      </c>
      <c r="P72" s="153"/>
      <c r="Q72" s="213">
        <v>0.13</v>
      </c>
      <c r="R72" s="218"/>
      <c r="S72" s="215">
        <f>S70*Q72</f>
        <v>1606.7637495000001</v>
      </c>
      <c r="T72" s="219"/>
      <c r="U72" s="163">
        <f t="shared" si="129"/>
        <v>-17.965996100000211</v>
      </c>
      <c r="V72" s="216">
        <f t="shared" si="130"/>
        <v>-1.1057836633233736E-2</v>
      </c>
      <c r="W72" s="154"/>
      <c r="X72" s="213">
        <v>0.13</v>
      </c>
      <c r="Y72" s="218"/>
      <c r="Z72" s="215">
        <f>Z70*X72</f>
        <v>1614.0775495</v>
      </c>
      <c r="AA72" s="219"/>
      <c r="AB72" s="163">
        <f t="shared" si="131"/>
        <v>7.313799999999901</v>
      </c>
      <c r="AC72" s="216">
        <f t="shared" si="132"/>
        <v>4.5518826288406377E-3</v>
      </c>
      <c r="AD72" s="154"/>
      <c r="AE72" s="213">
        <v>0.13</v>
      </c>
      <c r="AF72" s="218"/>
      <c r="AG72" s="215">
        <f>AG70*AE72</f>
        <v>1619.7780495</v>
      </c>
      <c r="AH72" s="219"/>
      <c r="AI72" s="163">
        <f t="shared" si="133"/>
        <v>5.70049999999992</v>
      </c>
      <c r="AJ72" s="216">
        <f t="shared" si="134"/>
        <v>3.5317386093163794E-3</v>
      </c>
      <c r="AK72" s="154"/>
      <c r="AL72" s="213">
        <v>0.13</v>
      </c>
      <c r="AM72" s="218"/>
      <c r="AN72" s="215">
        <f>AN70*AL72</f>
        <v>1629.8426495000001</v>
      </c>
      <c r="AO72" s="219"/>
      <c r="AP72" s="163">
        <f t="shared" si="135"/>
        <v>10.064600000000155</v>
      </c>
      <c r="AQ72" s="216">
        <f t="shared" si="136"/>
        <v>6.2135673483826618E-3</v>
      </c>
      <c r="AR72" s="153"/>
      <c r="AS72" s="213">
        <v>0.13</v>
      </c>
      <c r="AT72" s="218"/>
      <c r="AU72" s="215">
        <f>AU70*AS72</f>
        <v>1639.5666495000003</v>
      </c>
      <c r="AV72" s="219"/>
      <c r="AW72" s="163">
        <f t="shared" si="137"/>
        <v>9.7240000000001601</v>
      </c>
      <c r="AX72" s="216">
        <f t="shared" si="138"/>
        <v>5.9662201151646568E-3</v>
      </c>
    </row>
    <row r="73" spans="1:50" ht="15.75" thickBot="1" x14ac:dyDescent="0.3">
      <c r="A73" s="1"/>
      <c r="B73" s="425" t="s">
        <v>70</v>
      </c>
      <c r="C73" s="425"/>
      <c r="D73" s="425"/>
      <c r="E73" s="31"/>
      <c r="F73" s="30"/>
      <c r="G73" s="220"/>
      <c r="H73" s="221">
        <f>SUM(H70:H72)</f>
        <v>13541.037605600002</v>
      </c>
      <c r="I73" s="222"/>
      <c r="J73" s="222"/>
      <c r="K73" s="222"/>
      <c r="L73" s="221">
        <f>SUM(L70:L72)</f>
        <v>14122.650865600002</v>
      </c>
      <c r="M73" s="224"/>
      <c r="N73" s="223">
        <f>L73-H73</f>
        <v>581.61326000000008</v>
      </c>
      <c r="O73" s="233">
        <f t="shared" si="106"/>
        <v>4.2951897553217738E-2</v>
      </c>
      <c r="P73" s="153"/>
      <c r="Q73" s="222"/>
      <c r="R73" s="222"/>
      <c r="S73" s="223">
        <f>SUM(S70:S72)</f>
        <v>13966.484899500001</v>
      </c>
      <c r="T73" s="224"/>
      <c r="U73" s="227">
        <f t="shared" si="129"/>
        <v>-156.16596610000124</v>
      </c>
      <c r="V73" s="228">
        <f t="shared" si="130"/>
        <v>-1.1057836633233694E-2</v>
      </c>
      <c r="W73" s="154"/>
      <c r="X73" s="222"/>
      <c r="Y73" s="222"/>
      <c r="Z73" s="223">
        <f>SUM(Z70:Z72)</f>
        <v>14030.058699499999</v>
      </c>
      <c r="AA73" s="224"/>
      <c r="AB73" s="227">
        <f t="shared" si="131"/>
        <v>63.5737999999983</v>
      </c>
      <c r="AC73" s="228">
        <f t="shared" si="132"/>
        <v>4.5518826288405779E-3</v>
      </c>
      <c r="AD73" s="154"/>
      <c r="AE73" s="222"/>
      <c r="AF73" s="222"/>
      <c r="AG73" s="223">
        <f>SUM(AG70:AG72)</f>
        <v>14079.609199500001</v>
      </c>
      <c r="AH73" s="224"/>
      <c r="AI73" s="227">
        <f t="shared" si="133"/>
        <v>49.550500000001193</v>
      </c>
      <c r="AJ73" s="228">
        <f t="shared" si="134"/>
        <v>3.5317386093165143E-3</v>
      </c>
      <c r="AK73" s="154"/>
      <c r="AL73" s="222"/>
      <c r="AM73" s="222"/>
      <c r="AN73" s="223">
        <f>SUM(AN70:AN72)</f>
        <v>14167.0937995</v>
      </c>
      <c r="AO73" s="224"/>
      <c r="AP73" s="227">
        <f t="shared" si="135"/>
        <v>87.484599999999773</v>
      </c>
      <c r="AQ73" s="228">
        <f t="shared" si="136"/>
        <v>6.2135673483825499E-3</v>
      </c>
      <c r="AR73" s="153"/>
      <c r="AS73" s="222"/>
      <c r="AT73" s="222"/>
      <c r="AU73" s="223">
        <f>SUM(AU70:AU72)</f>
        <v>14251.617799500002</v>
      </c>
      <c r="AV73" s="224"/>
      <c r="AW73" s="227">
        <f t="shared" si="137"/>
        <v>84.524000000001251</v>
      </c>
      <c r="AX73" s="228">
        <f t="shared" si="138"/>
        <v>5.9662201151646473E-3</v>
      </c>
    </row>
    <row r="74" spans="1:50" ht="15.75" thickBot="1" x14ac:dyDescent="0.3">
      <c r="A74" s="6"/>
      <c r="B74" s="381"/>
      <c r="C74" s="16"/>
      <c r="D74" s="17"/>
      <c r="E74" s="16"/>
      <c r="F74" s="29"/>
      <c r="G74" s="229"/>
      <c r="H74" s="200"/>
      <c r="I74" s="16"/>
      <c r="J74" s="29"/>
      <c r="K74" s="230"/>
      <c r="L74" s="200"/>
      <c r="M74" s="16"/>
      <c r="N74" s="232"/>
      <c r="O74" s="382"/>
      <c r="P74" s="153"/>
      <c r="Q74" s="29"/>
      <c r="R74" s="230"/>
      <c r="S74" s="231"/>
      <c r="T74" s="16"/>
      <c r="U74" s="232"/>
      <c r="V74" s="382"/>
      <c r="W74" s="154"/>
      <c r="X74" s="29"/>
      <c r="Y74" s="230"/>
      <c r="Z74" s="231"/>
      <c r="AA74" s="16"/>
      <c r="AB74" s="232"/>
      <c r="AC74" s="382"/>
      <c r="AD74" s="154"/>
      <c r="AE74" s="29"/>
      <c r="AF74" s="230"/>
      <c r="AG74" s="231"/>
      <c r="AH74" s="16"/>
      <c r="AI74" s="232"/>
      <c r="AJ74" s="382"/>
      <c r="AK74" s="154"/>
      <c r="AL74" s="29"/>
      <c r="AM74" s="230"/>
      <c r="AN74" s="231"/>
      <c r="AO74" s="16"/>
      <c r="AP74" s="232"/>
      <c r="AQ74" s="382"/>
      <c r="AR74" s="153"/>
      <c r="AS74" s="29"/>
      <c r="AT74" s="230"/>
      <c r="AU74" s="231"/>
      <c r="AV74" s="16"/>
      <c r="AW74" s="232"/>
      <c r="AX74" s="382"/>
    </row>
    <row r="75" spans="1:50" x14ac:dyDescent="0.25">
      <c r="A75" s="6"/>
      <c r="B75" s="25" t="s">
        <v>2</v>
      </c>
      <c r="C75" s="21"/>
      <c r="D75" s="21"/>
      <c r="E75" s="21"/>
      <c r="F75" s="24"/>
      <c r="G75" s="383"/>
      <c r="H75" s="384">
        <f>SUM(H65:H66,H57,H58:H61)</f>
        <v>9809.6191200000012</v>
      </c>
      <c r="I75" s="385"/>
      <c r="J75" s="386"/>
      <c r="K75" s="386"/>
      <c r="L75" s="387">
        <f>SUM(L65:L66,L57,L58:L61)</f>
        <v>10324.321120000001</v>
      </c>
      <c r="M75" s="388"/>
      <c r="N75" s="389">
        <f>L75-H75</f>
        <v>514.70199999999932</v>
      </c>
      <c r="O75" s="390">
        <f t="shared" si="106"/>
        <v>5.246911156322237E-2</v>
      </c>
      <c r="P75" s="153"/>
      <c r="Q75" s="386"/>
      <c r="R75" s="386"/>
      <c r="S75" s="387">
        <f>SUM(S65:S66,S57,S58:S61)</f>
        <v>10186.121149999999</v>
      </c>
      <c r="T75" s="388"/>
      <c r="U75" s="212">
        <f>S75-L75</f>
        <v>-138.19997000000149</v>
      </c>
      <c r="V75" s="211">
        <f>IF(OR(L75=0,S75=0),"",(U75/L75))</f>
        <v>-1.3385865123110532E-2</v>
      </c>
      <c r="W75" s="154"/>
      <c r="X75" s="386"/>
      <c r="Y75" s="386"/>
      <c r="Z75" s="387">
        <f>SUM(Z65:Z66,Z57,Z58:Z61)</f>
        <v>10242.381149999999</v>
      </c>
      <c r="AA75" s="388"/>
      <c r="AB75" s="212">
        <f>Z75-S75</f>
        <v>56.260000000000218</v>
      </c>
      <c r="AC75" s="211">
        <f>IF(OR(S75=0,Z75=0),"",(AB75/S75))</f>
        <v>5.5232015378101238E-3</v>
      </c>
      <c r="AD75" s="154"/>
      <c r="AE75" s="386"/>
      <c r="AF75" s="386"/>
      <c r="AG75" s="387">
        <f>SUM(AG65:AG66,AG57,AG58:AG61)</f>
        <v>10286.23115</v>
      </c>
      <c r="AH75" s="388"/>
      <c r="AI75" s="212">
        <f>AG75-Z75</f>
        <v>43.850000000000364</v>
      </c>
      <c r="AJ75" s="211">
        <f>IF(OR(Z75=0,AG75=0),"",(AI75/Z75))</f>
        <v>4.281231029954433E-3</v>
      </c>
      <c r="AK75" s="153"/>
      <c r="AL75" s="386"/>
      <c r="AM75" s="386"/>
      <c r="AN75" s="387">
        <f>SUM(AN65:AN66,AN57,AN58:AN61)</f>
        <v>10363.65115</v>
      </c>
      <c r="AO75" s="388"/>
      <c r="AP75" s="212">
        <f>AN75-AG75</f>
        <v>77.420000000000073</v>
      </c>
      <c r="AQ75" s="211">
        <f>IF(OR(AG75=0,AN75=0),"",(AP75/AG75))</f>
        <v>7.5265662292646491E-3</v>
      </c>
      <c r="AR75" s="153"/>
      <c r="AS75" s="386"/>
      <c r="AT75" s="386"/>
      <c r="AU75" s="387">
        <f>SUM(AU65:AU66,AU57,AU58:AU61)</f>
        <v>10438.451150000001</v>
      </c>
      <c r="AV75" s="388"/>
      <c r="AW75" s="212">
        <f>AU75-AN75</f>
        <v>74.800000000001091</v>
      </c>
      <c r="AX75" s="211">
        <f>IF(OR(AN75=0,AU75=0),"",(AW75/AN75))</f>
        <v>7.2175335620015633E-3</v>
      </c>
    </row>
    <row r="76" spans="1:50" s="95" customFormat="1" x14ac:dyDescent="0.25">
      <c r="A76" s="6"/>
      <c r="B76" s="108" t="s">
        <v>65</v>
      </c>
      <c r="C76" s="32"/>
      <c r="D76" s="32"/>
      <c r="E76" s="32"/>
      <c r="F76" s="213">
        <v>-0.08</v>
      </c>
      <c r="G76" s="204"/>
      <c r="H76" s="214"/>
      <c r="I76" s="206"/>
      <c r="J76" s="213">
        <v>-0.08</v>
      </c>
      <c r="K76" s="204"/>
      <c r="L76" s="215"/>
      <c r="M76" s="209"/>
      <c r="N76" s="411"/>
      <c r="O76" s="390"/>
      <c r="P76" s="153"/>
      <c r="Q76" s="213">
        <v>-0.08</v>
      </c>
      <c r="R76" s="204"/>
      <c r="S76" s="215"/>
      <c r="T76" s="209"/>
      <c r="U76" s="163">
        <f t="shared" ref="U76:U78" si="139">S76-L76</f>
        <v>0</v>
      </c>
      <c r="V76" s="216" t="str">
        <f t="shared" ref="V76:V78" si="140">IF(OR(L76=0,S76=0),"",(U76/L76))</f>
        <v/>
      </c>
      <c r="W76" s="154"/>
      <c r="X76" s="213">
        <v>-0.08</v>
      </c>
      <c r="Y76" s="204"/>
      <c r="Z76" s="215"/>
      <c r="AA76" s="209"/>
      <c r="AB76" s="163">
        <f t="shared" ref="AB76:AB78" si="141">Z76-S76</f>
        <v>0</v>
      </c>
      <c r="AC76" s="216" t="str">
        <f t="shared" ref="AC76:AC78" si="142">IF(OR(S76=0,Z76=0),"",(AB76/S76))</f>
        <v/>
      </c>
      <c r="AD76" s="154"/>
      <c r="AE76" s="213">
        <v>-0.08</v>
      </c>
      <c r="AF76" s="204"/>
      <c r="AG76" s="215"/>
      <c r="AH76" s="209"/>
      <c r="AI76" s="163">
        <f t="shared" ref="AI76:AI78" si="143">AG76-Z76</f>
        <v>0</v>
      </c>
      <c r="AJ76" s="216" t="str">
        <f t="shared" ref="AJ76:AJ78" si="144">IF(OR(Z76=0,AG76=0),"",(AI76/Z76))</f>
        <v/>
      </c>
      <c r="AK76" s="153"/>
      <c r="AL76" s="213">
        <v>-0.08</v>
      </c>
      <c r="AM76" s="204"/>
      <c r="AN76" s="215"/>
      <c r="AO76" s="209"/>
      <c r="AP76" s="163">
        <f t="shared" ref="AP76:AP78" si="145">AN76-AG76</f>
        <v>0</v>
      </c>
      <c r="AQ76" s="216" t="str">
        <f t="shared" ref="AQ76:AQ78" si="146">IF(OR(AG76=0,AN76=0),"",(AP76/AG76))</f>
        <v/>
      </c>
      <c r="AR76" s="153"/>
      <c r="AS76" s="213">
        <v>-0.08</v>
      </c>
      <c r="AT76" s="204"/>
      <c r="AU76" s="215"/>
      <c r="AV76" s="209"/>
      <c r="AW76" s="163">
        <f t="shared" ref="AW76:AW78" si="147">AU76-AN76</f>
        <v>0</v>
      </c>
      <c r="AX76" s="216" t="str">
        <f t="shared" ref="AX76:AX78" si="148">IF(OR(AN76=0,AU76=0),"",(AW76/AN76))</f>
        <v/>
      </c>
    </row>
    <row r="77" spans="1:50" x14ac:dyDescent="0.25">
      <c r="A77" s="6"/>
      <c r="B77" s="392" t="s">
        <v>1</v>
      </c>
      <c r="C77" s="21"/>
      <c r="D77" s="21"/>
      <c r="E77" s="21"/>
      <c r="F77" s="23">
        <v>0.13</v>
      </c>
      <c r="G77" s="383"/>
      <c r="H77" s="393">
        <f>H75*F77</f>
        <v>1275.2504856000003</v>
      </c>
      <c r="I77" s="394"/>
      <c r="J77" s="22">
        <v>0.13</v>
      </c>
      <c r="K77" s="395"/>
      <c r="L77" s="391">
        <f>L75*J77</f>
        <v>1342.1617456000001</v>
      </c>
      <c r="M77" s="396"/>
      <c r="N77" s="391">
        <f>L77-H77</f>
        <v>66.911259999999857</v>
      </c>
      <c r="O77" s="216">
        <f t="shared" si="106"/>
        <v>5.2469111563222322E-2</v>
      </c>
      <c r="P77" s="153"/>
      <c r="Q77" s="22">
        <v>0.13</v>
      </c>
      <c r="R77" s="395"/>
      <c r="S77" s="391">
        <f>S75*Q77</f>
        <v>1324.1957494999999</v>
      </c>
      <c r="T77" s="396"/>
      <c r="U77" s="163">
        <f t="shared" si="139"/>
        <v>-17.965996100000211</v>
      </c>
      <c r="V77" s="216">
        <f t="shared" si="140"/>
        <v>-1.3385865123110546E-2</v>
      </c>
      <c r="W77" s="154"/>
      <c r="X77" s="22">
        <v>0.13</v>
      </c>
      <c r="Y77" s="395"/>
      <c r="Z77" s="391">
        <f>Z75*X77</f>
        <v>1331.5095495</v>
      </c>
      <c r="AA77" s="396"/>
      <c r="AB77" s="163">
        <f t="shared" si="141"/>
        <v>7.3138000000001284</v>
      </c>
      <c r="AC77" s="216">
        <f t="shared" si="142"/>
        <v>5.5232015378101984E-3</v>
      </c>
      <c r="AD77" s="154"/>
      <c r="AE77" s="22">
        <v>0.13</v>
      </c>
      <c r="AF77" s="395"/>
      <c r="AG77" s="391">
        <f>AG75*AE77</f>
        <v>1337.2100495</v>
      </c>
      <c r="AH77" s="396"/>
      <c r="AI77" s="163">
        <f t="shared" si="143"/>
        <v>5.70049999999992</v>
      </c>
      <c r="AJ77" s="216">
        <f t="shared" si="144"/>
        <v>4.2812310299543367E-3</v>
      </c>
      <c r="AK77" s="153"/>
      <c r="AL77" s="22">
        <v>0.13</v>
      </c>
      <c r="AM77" s="395"/>
      <c r="AN77" s="391">
        <f>AN75*AL77</f>
        <v>1347.2746494999999</v>
      </c>
      <c r="AO77" s="396"/>
      <c r="AP77" s="163">
        <f t="shared" si="145"/>
        <v>10.064599999999928</v>
      </c>
      <c r="AQ77" s="216">
        <f t="shared" si="146"/>
        <v>7.5265662292645875E-3</v>
      </c>
      <c r="AR77" s="153"/>
      <c r="AS77" s="22">
        <v>0.13</v>
      </c>
      <c r="AT77" s="395"/>
      <c r="AU77" s="391">
        <f>AU75*AS77</f>
        <v>1356.9986495000001</v>
      </c>
      <c r="AV77" s="396"/>
      <c r="AW77" s="163">
        <f t="shared" si="147"/>
        <v>9.7240000000001601</v>
      </c>
      <c r="AX77" s="216">
        <f t="shared" si="148"/>
        <v>7.2175335620015772E-3</v>
      </c>
    </row>
    <row r="78" spans="1:50" ht="15.75" thickBot="1" x14ac:dyDescent="0.3">
      <c r="A78" s="6"/>
      <c r="B78" s="425" t="s">
        <v>71</v>
      </c>
      <c r="C78" s="425"/>
      <c r="D78" s="425"/>
      <c r="E78" s="31"/>
      <c r="F78" s="30"/>
      <c r="G78" s="220"/>
      <c r="H78" s="221">
        <f>SUM(H75:H77)</f>
        <v>11084.869605600001</v>
      </c>
      <c r="I78" s="222"/>
      <c r="J78" s="222"/>
      <c r="K78" s="222"/>
      <c r="L78" s="379">
        <f>SUM(L75:L77)</f>
        <v>11666.482865600001</v>
      </c>
      <c r="M78" s="224"/>
      <c r="N78" s="223">
        <f>L78-H78</f>
        <v>581.61326000000008</v>
      </c>
      <c r="O78" s="233">
        <f t="shared" ref="O78" si="149">IF(OR(H78=0,L78=0),"",(N78/H78))</f>
        <v>5.2469111563222447E-2</v>
      </c>
      <c r="P78" s="153"/>
      <c r="Q78" s="222"/>
      <c r="R78" s="222"/>
      <c r="S78" s="379">
        <f>SUM(S75:S77)</f>
        <v>11510.3168995</v>
      </c>
      <c r="T78" s="224"/>
      <c r="U78" s="227">
        <f t="shared" si="139"/>
        <v>-156.16596610000124</v>
      </c>
      <c r="V78" s="228">
        <f t="shared" si="140"/>
        <v>-1.3385865123110496E-2</v>
      </c>
      <c r="W78" s="154"/>
      <c r="X78" s="222"/>
      <c r="Y78" s="222"/>
      <c r="Z78" s="379">
        <f>SUM(Z75:Z77)</f>
        <v>11573.8906995</v>
      </c>
      <c r="AA78" s="224"/>
      <c r="AB78" s="227">
        <f t="shared" si="141"/>
        <v>63.573800000000119</v>
      </c>
      <c r="AC78" s="228">
        <f t="shared" si="142"/>
        <v>5.5232015378101117E-3</v>
      </c>
      <c r="AD78" s="154"/>
      <c r="AE78" s="222"/>
      <c r="AF78" s="222"/>
      <c r="AG78" s="379">
        <f>SUM(AG75:AG77)</f>
        <v>11623.441199499999</v>
      </c>
      <c r="AH78" s="224"/>
      <c r="AI78" s="227">
        <f t="shared" si="143"/>
        <v>49.550499999999374</v>
      </c>
      <c r="AJ78" s="228">
        <f t="shared" si="144"/>
        <v>4.2812310299543428E-3</v>
      </c>
      <c r="AK78" s="153"/>
      <c r="AL78" s="222"/>
      <c r="AM78" s="222"/>
      <c r="AN78" s="379">
        <f>SUM(AN75:AN77)</f>
        <v>11710.925799499999</v>
      </c>
      <c r="AO78" s="224"/>
      <c r="AP78" s="227">
        <f t="shared" si="145"/>
        <v>87.484599999999773</v>
      </c>
      <c r="AQ78" s="228">
        <f t="shared" si="146"/>
        <v>7.5265662292646231E-3</v>
      </c>
      <c r="AR78" s="153"/>
      <c r="AS78" s="222"/>
      <c r="AT78" s="222"/>
      <c r="AU78" s="379">
        <f>SUM(AU75:AU77)</f>
        <v>11795.4497995</v>
      </c>
      <c r="AV78" s="224"/>
      <c r="AW78" s="227">
        <f t="shared" si="147"/>
        <v>84.524000000001251</v>
      </c>
      <c r="AX78" s="228">
        <f t="shared" si="148"/>
        <v>7.217533562001565E-3</v>
      </c>
    </row>
    <row r="79" spans="1:50" ht="15.75" thickBot="1" x14ac:dyDescent="0.3">
      <c r="A79" s="6"/>
      <c r="B79" s="18"/>
      <c r="C79" s="16"/>
      <c r="D79" s="17"/>
      <c r="E79" s="16"/>
      <c r="F79" s="12"/>
      <c r="G79" s="15"/>
      <c r="H79" s="14"/>
      <c r="I79" s="13"/>
      <c r="J79" s="12"/>
      <c r="K79" s="11"/>
      <c r="L79" s="10"/>
      <c r="M79" s="9"/>
      <c r="N79" s="8"/>
      <c r="O79" s="7"/>
      <c r="Q79" s="12"/>
      <c r="R79" s="11"/>
      <c r="S79" s="10"/>
      <c r="T79" s="9"/>
      <c r="U79" s="26"/>
      <c r="V79" s="7"/>
      <c r="W79" s="102"/>
      <c r="X79" s="12"/>
      <c r="Y79" s="11"/>
      <c r="Z79" s="10"/>
      <c r="AA79" s="9"/>
      <c r="AB79" s="26"/>
      <c r="AC79" s="7"/>
      <c r="AD79" s="102"/>
      <c r="AE79" s="12"/>
      <c r="AF79" s="11"/>
      <c r="AG79" s="10"/>
      <c r="AH79" s="9"/>
      <c r="AI79" s="26"/>
      <c r="AJ79" s="7"/>
      <c r="AK79" s="95"/>
      <c r="AL79" s="12"/>
      <c r="AM79" s="11"/>
      <c r="AN79" s="10"/>
      <c r="AO79" s="9"/>
      <c r="AP79" s="26"/>
      <c r="AQ79" s="7"/>
      <c r="AR79" s="95"/>
      <c r="AS79" s="12"/>
      <c r="AT79" s="11"/>
      <c r="AU79" s="10"/>
      <c r="AV79" s="9"/>
      <c r="AW79" s="26"/>
      <c r="AX79" s="7"/>
    </row>
    <row r="80" spans="1:50" x14ac:dyDescent="0.25">
      <c r="A80" s="1"/>
      <c r="B80" s="1"/>
      <c r="C80" s="1"/>
      <c r="D80" s="1"/>
      <c r="E80" s="1"/>
      <c r="F80" s="1"/>
      <c r="G80" s="1"/>
      <c r="H80" s="5"/>
      <c r="I80" s="1"/>
      <c r="J80" s="1"/>
      <c r="K80" s="1"/>
      <c r="L80" s="5"/>
      <c r="M80" s="1"/>
      <c r="N80" s="1"/>
      <c r="O80" s="1"/>
      <c r="Q80" s="1"/>
      <c r="R80" s="1"/>
      <c r="S80" s="5"/>
      <c r="T80" s="1"/>
      <c r="U80" s="1"/>
      <c r="V80" s="1"/>
      <c r="W80" s="102"/>
      <c r="X80" s="1"/>
      <c r="Y80" s="1"/>
      <c r="Z80" s="5"/>
      <c r="AA80" s="1"/>
      <c r="AB80" s="1"/>
      <c r="AC80" s="1"/>
      <c r="AD80" s="102"/>
      <c r="AE80" s="1"/>
      <c r="AF80" s="1"/>
      <c r="AG80" s="5"/>
      <c r="AH80" s="1"/>
      <c r="AI80" s="1"/>
      <c r="AJ80" s="1"/>
      <c r="AK80" s="95"/>
      <c r="AL80" s="1"/>
      <c r="AM80" s="1"/>
      <c r="AN80" s="5"/>
      <c r="AO80" s="1"/>
      <c r="AP80" s="1"/>
      <c r="AQ80" s="1"/>
      <c r="AR80" s="95"/>
      <c r="AS80" s="1"/>
      <c r="AT80" s="1"/>
      <c r="AU80" s="5"/>
      <c r="AV80" s="1"/>
      <c r="AW80" s="1"/>
      <c r="AX80" s="1"/>
    </row>
    <row r="81" spans="1:50" x14ac:dyDescent="0.25">
      <c r="A81" s="1"/>
      <c r="B81" s="4" t="s">
        <v>0</v>
      </c>
      <c r="C81" s="1"/>
      <c r="D81" s="1"/>
      <c r="E81" s="1"/>
      <c r="F81" s="3">
        <v>3.7600000000000001E-2</v>
      </c>
      <c r="G81" s="1"/>
      <c r="H81" s="1"/>
      <c r="I81" s="1"/>
      <c r="J81" s="3">
        <v>3.7600000000000001E-2</v>
      </c>
      <c r="K81" s="1"/>
      <c r="L81" s="5"/>
      <c r="M81" s="1"/>
      <c r="N81" s="1"/>
      <c r="O81" s="1"/>
      <c r="Q81" s="123">
        <f>+RESIDENTIAL!$Q$74</f>
        <v>2.9499999999999998E-2</v>
      </c>
      <c r="R81" s="1"/>
      <c r="S81" s="1"/>
      <c r="T81" s="1"/>
      <c r="U81" s="1"/>
      <c r="V81" s="1"/>
      <c r="W81" s="102"/>
      <c r="X81" s="124">
        <f>+RESIDENTIAL!$Q$74</f>
        <v>2.9499999999999998E-2</v>
      </c>
      <c r="Y81" s="1"/>
      <c r="Z81" s="1"/>
      <c r="AA81" s="1"/>
      <c r="AB81" s="1"/>
      <c r="AC81" s="1"/>
      <c r="AD81" s="102"/>
      <c r="AE81" s="124">
        <f>+RESIDENTIAL!$Q$74</f>
        <v>2.9499999999999998E-2</v>
      </c>
      <c r="AF81" s="1"/>
      <c r="AG81" s="1"/>
      <c r="AH81" s="1"/>
      <c r="AI81" s="1"/>
      <c r="AJ81" s="1"/>
      <c r="AK81" s="102"/>
      <c r="AL81" s="124">
        <f>+RESIDENTIAL!$Q$74</f>
        <v>2.9499999999999998E-2</v>
      </c>
      <c r="AM81" s="1"/>
      <c r="AN81" s="1"/>
      <c r="AO81" s="1"/>
      <c r="AP81" s="1"/>
      <c r="AQ81" s="1"/>
      <c r="AR81" s="95"/>
      <c r="AS81" s="124">
        <f>+RESIDENTIAL!$Q$74</f>
        <v>2.9499999999999998E-2</v>
      </c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</row>
    <row r="83" spans="1:50" s="95" customFormat="1" x14ac:dyDescent="0.25">
      <c r="A83" s="5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50" s="95" customFormat="1" x14ac:dyDescent="0.25">
      <c r="A84" s="5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50" s="95" customFormat="1" x14ac:dyDescent="0.25">
      <c r="A85" s="5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50" s="95" customFormat="1" x14ac:dyDescent="0.25">
      <c r="A86" s="5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50" s="95" customFormat="1" x14ac:dyDescent="0.25">
      <c r="A87" s="5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50" s="95" customFormat="1" x14ac:dyDescent="0.25">
      <c r="A88" s="5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50" s="95" customFormat="1" x14ac:dyDescent="0.25">
      <c r="A89" s="5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50" s="95" customFormat="1" x14ac:dyDescent="0.25">
      <c r="A90" s="5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50" s="95" customFormat="1" x14ac:dyDescent="0.25">
      <c r="A91" s="5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50" s="95" customFormat="1" x14ac:dyDescent="0.25">
      <c r="A92" s="5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50" s="95" customFormat="1" x14ac:dyDescent="0.25">
      <c r="A93" s="5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50" s="95" customFormat="1" x14ac:dyDescent="0.25">
      <c r="A94" s="5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50" s="95" customFormat="1" x14ac:dyDescent="0.25">
      <c r="A95" s="5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50" s="95" customFormat="1" x14ac:dyDescent="0.25">
      <c r="A96" s="5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95" customFormat="1" x14ac:dyDescent="0.25">
      <c r="A97" s="5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95" customFormat="1" x14ac:dyDescent="0.25">
      <c r="A98" s="5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95" customFormat="1" x14ac:dyDescent="0.25">
      <c r="A99" s="5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95" customFormat="1" x14ac:dyDescent="0.25">
      <c r="A100" s="5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95" customFormat="1" x14ac:dyDescent="0.25">
      <c r="A101" s="5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95" customFormat="1" x14ac:dyDescent="0.25">
      <c r="A102" s="5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95" customFormat="1" x14ac:dyDescent="0.25">
      <c r="A103" s="5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95" customFormat="1" x14ac:dyDescent="0.25">
      <c r="A104" s="5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95" customFormat="1" x14ac:dyDescent="0.25">
      <c r="A105" s="5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95" customFormat="1" x14ac:dyDescent="0.25">
      <c r="A106" s="5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95" customFormat="1" x14ac:dyDescent="0.25">
      <c r="A107" s="5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95" customFormat="1" x14ac:dyDescent="0.25">
      <c r="A108" s="5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5" customFormat="1" x14ac:dyDescent="0.25">
      <c r="A109" s="5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5" customFormat="1" x14ac:dyDescent="0.25">
      <c r="A110" s="5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95" customFormat="1" x14ac:dyDescent="0.25">
      <c r="A111" s="5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5" customFormat="1" x14ac:dyDescent="0.25">
      <c r="A112" s="5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5" customFormat="1" x14ac:dyDescent="0.25">
      <c r="A113" s="5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95" customFormat="1" x14ac:dyDescent="0.25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95" customFormat="1" x14ac:dyDescent="0.25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95" customFormat="1" x14ac:dyDescent="0.25">
      <c r="A116" s="5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95" customFormat="1" x14ac:dyDescent="0.25">
      <c r="A117" s="5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95" customFormat="1" x14ac:dyDescent="0.25">
      <c r="A118" s="5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95" customFormat="1" x14ac:dyDescent="0.25">
      <c r="A119" s="5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95" customFormat="1" x14ac:dyDescent="0.25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95" customFormat="1" x14ac:dyDescent="0.25">
      <c r="A121" s="5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95" customFormat="1" x14ac:dyDescent="0.25">
      <c r="A122" s="5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95" customFormat="1" x14ac:dyDescent="0.25">
      <c r="A123" s="5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95" customFormat="1" x14ac:dyDescent="0.25">
      <c r="A124" s="5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95" customFormat="1" x14ac:dyDescent="0.25">
      <c r="A125" s="5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95" customFormat="1" x14ac:dyDescent="0.25">
      <c r="A126" s="5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95" customFormat="1" x14ac:dyDescent="0.25">
      <c r="A127" s="5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95" customFormat="1" x14ac:dyDescent="0.25">
      <c r="A128" s="5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95" customFormat="1" x14ac:dyDescent="0.25">
      <c r="A129" s="5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95" customFormat="1" x14ac:dyDescent="0.25">
      <c r="A130" s="5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95" customFormat="1" x14ac:dyDescent="0.25">
      <c r="A131" s="5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95" customFormat="1" x14ac:dyDescent="0.25">
      <c r="A132" s="5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95" customFormat="1" x14ac:dyDescent="0.25">
      <c r="A133" s="5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95" customFormat="1" x14ac:dyDescent="0.25">
      <c r="A134" s="5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95" customFormat="1" x14ac:dyDescent="0.25">
      <c r="A135" s="5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95" customFormat="1" x14ac:dyDescent="0.25">
      <c r="A136" s="5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95" customFormat="1" x14ac:dyDescent="0.25">
      <c r="A137" s="5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95" customFormat="1" x14ac:dyDescent="0.25">
      <c r="A138" s="5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95" customFormat="1" x14ac:dyDescent="0.25">
      <c r="A139" s="5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95" customFormat="1" x14ac:dyDescent="0.25">
      <c r="A140" s="5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95" customFormat="1" x14ac:dyDescent="0.25">
      <c r="A141" s="5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95" customFormat="1" x14ac:dyDescent="0.25">
      <c r="A142" s="5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95" customFormat="1" x14ac:dyDescent="0.25">
      <c r="A143" s="5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95" customFormat="1" x14ac:dyDescent="0.25">
      <c r="A144" s="5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95" customFormat="1" x14ac:dyDescent="0.25">
      <c r="A145" s="5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95" customFormat="1" x14ac:dyDescent="0.25">
      <c r="A146" s="5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95" customFormat="1" x14ac:dyDescent="0.25">
      <c r="A147" s="5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95" customFormat="1" x14ac:dyDescent="0.25">
      <c r="A148" s="5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95" customFormat="1" x14ac:dyDescent="0.25">
      <c r="A149" s="5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95" customFormat="1" x14ac:dyDescent="0.25">
      <c r="A150" s="5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95" customFormat="1" x14ac:dyDescent="0.25">
      <c r="A151" s="5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95" customFormat="1" x14ac:dyDescent="0.25">
      <c r="A152" s="5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95" customFormat="1" x14ac:dyDescent="0.25">
      <c r="A153" s="5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95" customFormat="1" x14ac:dyDescent="0.25">
      <c r="A154" s="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95" customFormat="1" x14ac:dyDescent="0.25">
      <c r="A155" s="5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95" customFormat="1" x14ac:dyDescent="0.25">
      <c r="A156" s="5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95" customFormat="1" x14ac:dyDescent="0.25">
      <c r="A157" s="5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95" customFormat="1" x14ac:dyDescent="0.25">
      <c r="A158" s="5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95" customFormat="1" x14ac:dyDescent="0.25">
      <c r="A159" s="5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95" customFormat="1" x14ac:dyDescent="0.25">
      <c r="A160" s="5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95" customFormat="1" x14ac:dyDescent="0.25">
      <c r="A161" s="5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95" customFormat="1" x14ac:dyDescent="0.25">
      <c r="A162" s="5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95" customFormat="1" x14ac:dyDescent="0.25">
      <c r="A163" s="5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95" customFormat="1" x14ac:dyDescent="0.25">
      <c r="A164" s="5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95" customFormat="1" x14ac:dyDescent="0.25">
      <c r="A165" s="5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95" customFormat="1" x14ac:dyDescent="0.25">
      <c r="A166" s="5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95" customFormat="1" x14ac:dyDescent="0.25">
      <c r="A167" s="5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95" customFormat="1" x14ac:dyDescent="0.25">
      <c r="A168" s="5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95" customFormat="1" x14ac:dyDescent="0.25">
      <c r="A169" s="5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95" customFormat="1" x14ac:dyDescent="0.25">
      <c r="A170" s="5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95" customFormat="1" x14ac:dyDescent="0.25">
      <c r="A171" s="5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95" customFormat="1" x14ac:dyDescent="0.25">
      <c r="A172" s="5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95" customFormat="1" x14ac:dyDescent="0.25">
      <c r="A173" s="5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95" customFormat="1" x14ac:dyDescent="0.25">
      <c r="A174" s="5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95" customFormat="1" x14ac:dyDescent="0.25">
      <c r="A175" s="5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95" customFormat="1" x14ac:dyDescent="0.25">
      <c r="A176" s="5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95" customFormat="1" x14ac:dyDescent="0.25">
      <c r="A177" s="5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95" customFormat="1" x14ac:dyDescent="0.25">
      <c r="A178" s="5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95" customFormat="1" x14ac:dyDescent="0.25">
      <c r="A179" s="5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95" customFormat="1" x14ac:dyDescent="0.25">
      <c r="A180" s="5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95" customFormat="1" x14ac:dyDescent="0.25">
      <c r="A181" s="5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95" customFormat="1" x14ac:dyDescent="0.25">
      <c r="A182" s="5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95" customFormat="1" x14ac:dyDescent="0.25">
      <c r="A183" s="5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95" customFormat="1" x14ac:dyDescent="0.25">
      <c r="A184" s="5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95" customFormat="1" x14ac:dyDescent="0.25">
      <c r="A185" s="5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95" customFormat="1" x14ac:dyDescent="0.25">
      <c r="A186" s="5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95" customFormat="1" x14ac:dyDescent="0.25">
      <c r="A187" s="5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95" customFormat="1" x14ac:dyDescent="0.25">
      <c r="A188" s="5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95" customFormat="1" x14ac:dyDescent="0.25">
      <c r="A189" s="5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95" customFormat="1" x14ac:dyDescent="0.25">
      <c r="A190" s="5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95" customFormat="1" x14ac:dyDescent="0.25">
      <c r="A191" s="5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95" customFormat="1" x14ac:dyDescent="0.25">
      <c r="A192" s="5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95" customFormat="1" x14ac:dyDescent="0.25">
      <c r="A193" s="5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95" customFormat="1" x14ac:dyDescent="0.25">
      <c r="A194" s="5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95" customFormat="1" x14ac:dyDescent="0.25">
      <c r="A195" s="5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95" customFormat="1" x14ac:dyDescent="0.25">
      <c r="A196" s="5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95" customFormat="1" x14ac:dyDescent="0.25">
      <c r="A197" s="5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95" customFormat="1" x14ac:dyDescent="0.25">
      <c r="A198" s="5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95" customFormat="1" x14ac:dyDescent="0.25">
      <c r="A199" s="5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95" customFormat="1" x14ac:dyDescent="0.25">
      <c r="A200" s="5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95" customFormat="1" x14ac:dyDescent="0.25">
      <c r="A201" s="5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95" customFormat="1" x14ac:dyDescent="0.25">
      <c r="A202" s="5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95" customFormat="1" x14ac:dyDescent="0.25">
      <c r="A203" s="5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5" customFormat="1" x14ac:dyDescent="0.25">
      <c r="A204" s="5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95" customFormat="1" x14ac:dyDescent="0.25">
      <c r="A205" s="5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95" customFormat="1" x14ac:dyDescent="0.25">
      <c r="A206" s="5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95" customFormat="1" x14ac:dyDescent="0.25">
      <c r="A207" s="5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95" customFormat="1" x14ac:dyDescent="0.25">
      <c r="A208" s="5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5" customFormat="1" x14ac:dyDescent="0.25">
      <c r="A209" s="5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5" customFormat="1" x14ac:dyDescent="0.25">
      <c r="A210" s="5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95" customFormat="1" x14ac:dyDescent="0.25">
      <c r="A211" s="5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95" customFormat="1" x14ac:dyDescent="0.25">
      <c r="A212" s="5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95" customFormat="1" x14ac:dyDescent="0.25">
      <c r="A213" s="5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95" customFormat="1" x14ac:dyDescent="0.25">
      <c r="A214" s="5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95" customFormat="1" x14ac:dyDescent="0.25">
      <c r="A215" s="5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95" customFormat="1" x14ac:dyDescent="0.25">
      <c r="A216" s="5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95" customFormat="1" x14ac:dyDescent="0.25">
      <c r="A217" s="5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95" customFormat="1" x14ac:dyDescent="0.25">
      <c r="A218" s="5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95" customFormat="1" x14ac:dyDescent="0.25">
      <c r="A219" s="5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95" customFormat="1" x14ac:dyDescent="0.25">
      <c r="A220" s="5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95" customFormat="1" x14ac:dyDescent="0.25">
      <c r="A221" s="5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95" customFormat="1" x14ac:dyDescent="0.25">
      <c r="A222" s="5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95" customFormat="1" x14ac:dyDescent="0.25">
      <c r="A223" s="5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95" customFormat="1" x14ac:dyDescent="0.25">
      <c r="A224" s="5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95" customFormat="1" x14ac:dyDescent="0.25">
      <c r="A225" s="5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95" customFormat="1" x14ac:dyDescent="0.25">
      <c r="A226" s="5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95" customFormat="1" x14ac:dyDescent="0.25">
      <c r="A227" s="5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95" customFormat="1" x14ac:dyDescent="0.25">
      <c r="A228" s="5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95" customFormat="1" x14ac:dyDescent="0.25">
      <c r="A229" s="5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95" customFormat="1" x14ac:dyDescent="0.25">
      <c r="A230" s="5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95" customFormat="1" x14ac:dyDescent="0.25">
      <c r="A231" s="5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95" customFormat="1" x14ac:dyDescent="0.25">
      <c r="A232" s="5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95" customFormat="1" x14ac:dyDescent="0.25">
      <c r="A233" s="5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95" customFormat="1" x14ac:dyDescent="0.25">
      <c r="A234" s="5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95" customFormat="1" x14ac:dyDescent="0.25">
      <c r="A235" s="5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95" customFormat="1" x14ac:dyDescent="0.25">
      <c r="A236" s="5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95" customFormat="1" x14ac:dyDescent="0.25">
      <c r="A237" s="5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95" customFormat="1" x14ac:dyDescent="0.25">
      <c r="A238" s="5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95" customFormat="1" x14ac:dyDescent="0.25">
      <c r="A239" s="5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95" customFormat="1" x14ac:dyDescent="0.25">
      <c r="A240" s="5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95" customFormat="1" x14ac:dyDescent="0.25">
      <c r="A241" s="5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95" customFormat="1" x14ac:dyDescent="0.25">
      <c r="A242" s="5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95" customFormat="1" x14ac:dyDescent="0.25">
      <c r="A243" s="5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95" customFormat="1" x14ac:dyDescent="0.25">
      <c r="A244" s="5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95" customFormat="1" x14ac:dyDescent="0.25">
      <c r="A245" s="5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95" customFormat="1" x14ac:dyDescent="0.25">
      <c r="A246" s="5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95" customFormat="1" x14ac:dyDescent="0.25">
      <c r="A247" s="5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95" customFormat="1" x14ac:dyDescent="0.25">
      <c r="A248" s="5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95" customFormat="1" x14ac:dyDescent="0.25">
      <c r="A249" s="5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95" customFormat="1" x14ac:dyDescent="0.25">
      <c r="A250" s="5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95" customFormat="1" x14ac:dyDescent="0.25">
      <c r="A251" s="5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95" customFormat="1" x14ac:dyDescent="0.25">
      <c r="A252" s="5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95" customFormat="1" x14ac:dyDescent="0.25">
      <c r="A253" s="5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95" customFormat="1" x14ac:dyDescent="0.25">
      <c r="A254" s="5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95" customFormat="1" x14ac:dyDescent="0.25">
      <c r="A255" s="5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95" customFormat="1" x14ac:dyDescent="0.25">
      <c r="A256" s="5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95" customFormat="1" x14ac:dyDescent="0.25">
      <c r="A257" s="5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95" customFormat="1" x14ac:dyDescent="0.25">
      <c r="A258" s="5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95" customFormat="1" x14ac:dyDescent="0.25">
      <c r="A259" s="5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95" customFormat="1" x14ac:dyDescent="0.25">
      <c r="A260" s="5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95" customFormat="1" x14ac:dyDescent="0.25">
      <c r="A261" s="5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95" customFormat="1" x14ac:dyDescent="0.25">
      <c r="A262" s="5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95" customFormat="1" x14ac:dyDescent="0.25">
      <c r="A263" s="5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95" customFormat="1" x14ac:dyDescent="0.25">
      <c r="A264" s="5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95" customFormat="1" x14ac:dyDescent="0.25">
      <c r="A265" s="5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x14ac:dyDescent="0.25">
      <c r="A266" s="5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x14ac:dyDescent="0.25">
      <c r="A267" s="99"/>
    </row>
    <row r="268" spans="1:15" x14ac:dyDescent="0.25">
      <c r="A268" s="99"/>
    </row>
    <row r="269" spans="1:15" x14ac:dyDescent="0.25">
      <c r="A269" s="99"/>
    </row>
    <row r="270" spans="1:15" x14ac:dyDescent="0.25">
      <c r="A270" s="99"/>
    </row>
    <row r="271" spans="1:15" x14ac:dyDescent="0.25">
      <c r="A271" s="99"/>
    </row>
    <row r="272" spans="1:15" x14ac:dyDescent="0.25">
      <c r="A272" s="99"/>
    </row>
    <row r="273" spans="1:1" x14ac:dyDescent="0.25">
      <c r="A273" s="99"/>
    </row>
    <row r="274" spans="1:1" x14ac:dyDescent="0.25">
      <c r="A274" s="99"/>
    </row>
    <row r="275" spans="1:1" x14ac:dyDescent="0.25">
      <c r="A275" s="99"/>
    </row>
  </sheetData>
  <mergeCells count="32">
    <mergeCell ref="AL20:AN20"/>
    <mergeCell ref="AP20:AQ20"/>
    <mergeCell ref="AS20:AU20"/>
    <mergeCell ref="AW20:AX20"/>
    <mergeCell ref="AP21:AP22"/>
    <mergeCell ref="AQ21:AQ22"/>
    <mergeCell ref="AW21:AW22"/>
    <mergeCell ref="AX21:AX22"/>
    <mergeCell ref="B78:D78"/>
    <mergeCell ref="B73:D73"/>
    <mergeCell ref="D21:D22"/>
    <mergeCell ref="AI20:AJ20"/>
    <mergeCell ref="AJ21:AJ22"/>
    <mergeCell ref="N21:N22"/>
    <mergeCell ref="O21:O22"/>
    <mergeCell ref="Q20:S20"/>
    <mergeCell ref="U20:V20"/>
    <mergeCell ref="X20:Z20"/>
    <mergeCell ref="AB20:AC20"/>
    <mergeCell ref="AE20:AG20"/>
    <mergeCell ref="U21:U22"/>
    <mergeCell ref="V21:V22"/>
    <mergeCell ref="AB21:AB22"/>
    <mergeCell ref="AC21:AC22"/>
    <mergeCell ref="AI21:AI22"/>
    <mergeCell ref="A3:K3"/>
    <mergeCell ref="B10:O10"/>
    <mergeCell ref="B11:O11"/>
    <mergeCell ref="D14:O14"/>
    <mergeCell ref="F20:H20"/>
    <mergeCell ref="J20:L20"/>
    <mergeCell ref="N20:O20"/>
  </mergeCells>
  <dataValidations count="5">
    <dataValidation type="list" allowBlank="1" showInputMessage="1" showErrorMessage="1" prompt="Select Charge Unit - per 30 days, per kWh, per kW, per kVA." sqref="D55:D56 D49:D53 D58:D68 D24:D47">
      <formula1>"per 30 days, per kWh, per kW, per kVA"</formula1>
    </dataValidation>
    <dataValidation type="list" allowBlank="1" showInputMessage="1" showErrorMessage="1" sqref="E55:E56 E79 E74 E49:E53 E58:E69 E23:E47">
      <formula1>#REF!</formula1>
    </dataValidation>
    <dataValidation type="list" allowBlank="1" showInputMessage="1" showErrorMessage="1" prompt="Select Charge Unit - monthly, per kWh, per kW" sqref="D79 D69 D74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7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114300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85725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X365"/>
  <sheetViews>
    <sheetView showGridLines="0" view="pageBreakPreview" zoomScale="40" zoomScaleNormal="20" zoomScaleSheetLayoutView="4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7109375" style="79" customWidth="1"/>
    <col min="3" max="3" width="1.5703125" style="79" customWidth="1"/>
    <col min="4" max="4" width="12.5703125" style="79" customWidth="1"/>
    <col min="5" max="5" width="1.7109375" style="79" customWidth="1"/>
    <col min="6" max="6" width="9.85546875" style="79" bestFit="1" customWidth="1"/>
    <col min="7" max="7" width="8.85546875" style="79" bestFit="1" customWidth="1"/>
    <col min="8" max="8" width="12.42578125" style="79" bestFit="1" customWidth="1"/>
    <col min="9" max="9" width="1.28515625" style="79" customWidth="1"/>
    <col min="10" max="10" width="9.85546875" style="79" bestFit="1" customWidth="1"/>
    <col min="11" max="11" width="8.85546875" style="79" bestFit="1" customWidth="1"/>
    <col min="12" max="12" width="12.4257812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1.42578125" style="79" customWidth="1"/>
    <col min="17" max="18" width="8.85546875" style="79" bestFit="1" customWidth="1"/>
    <col min="19" max="19" width="12.42578125" style="79" bestFit="1" customWidth="1"/>
    <col min="20" max="20" width="2" style="79" bestFit="1" customWidth="1"/>
    <col min="21" max="21" width="10.42578125" style="79" bestFit="1" customWidth="1"/>
    <col min="22" max="22" width="10" style="79" bestFit="1" customWidth="1"/>
    <col min="23" max="23" width="1.28515625" style="79" customWidth="1"/>
    <col min="24" max="25" width="8.85546875" style="79" bestFit="1" customWidth="1"/>
    <col min="26" max="26" width="12.42578125" style="79" bestFit="1" customWidth="1"/>
    <col min="27" max="27" width="1.28515625" style="79" customWidth="1"/>
    <col min="28" max="28" width="9.285156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8.85546875" style="79" bestFit="1" customWidth="1"/>
    <col min="33" max="33" width="12.42578125" style="79" bestFit="1" customWidth="1"/>
    <col min="34" max="34" width="1.140625" style="79" customWidth="1"/>
    <col min="35" max="35" width="9.28515625" style="79" bestFit="1" customWidth="1"/>
    <col min="36" max="36" width="10" style="79" bestFit="1" customWidth="1"/>
    <col min="37" max="37" width="0.85546875" style="79" customWidth="1"/>
    <col min="38" max="38" width="10.28515625" style="79" bestFit="1" customWidth="1"/>
    <col min="39" max="39" width="8.85546875" style="79" bestFit="1" customWidth="1"/>
    <col min="40" max="40" width="12.42578125" style="79" bestFit="1" customWidth="1"/>
    <col min="41" max="41" width="1.42578125" style="79" customWidth="1"/>
    <col min="42" max="42" width="9.28515625" style="79" bestFit="1" customWidth="1"/>
    <col min="43" max="43" width="10" style="79" bestFit="1" customWidth="1"/>
    <col min="44" max="44" width="1.28515625" style="79" customWidth="1"/>
    <col min="45" max="45" width="10.28515625" style="79" bestFit="1" customWidth="1"/>
    <col min="46" max="46" width="8.85546875" style="79" bestFit="1" customWidth="1"/>
    <col min="47" max="47" width="12.42578125" style="79" bestFit="1" customWidth="1"/>
    <col min="48" max="48" width="1.28515625" style="79" customWidth="1"/>
    <col min="49" max="49" width="9.285156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48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42</v>
      </c>
      <c r="E16" s="61"/>
      <c r="F16" s="125" t="s">
        <v>100</v>
      </c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82">
        <v>1800</v>
      </c>
      <c r="G17" s="80" t="s">
        <v>45</v>
      </c>
      <c r="H17" s="84"/>
      <c r="I17" s="61"/>
      <c r="J17" s="86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/>
      <c r="E18" s="4"/>
      <c r="F18" s="82">
        <v>2000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83"/>
      <c r="C19" s="1"/>
      <c r="D19" s="4" t="s">
        <v>29</v>
      </c>
      <c r="E19" s="1"/>
      <c r="F19" s="82">
        <v>900000</v>
      </c>
      <c r="G19" s="80" t="s">
        <v>28</v>
      </c>
      <c r="H19" s="5"/>
      <c r="I19" s="1"/>
      <c r="J19" s="1"/>
      <c r="K19" s="1"/>
      <c r="L19" s="1"/>
      <c r="M19" s="1"/>
      <c r="N19" s="1"/>
      <c r="O19" s="1"/>
      <c r="S19" s="85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R20" s="95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45"/>
      <c r="C21" s="32"/>
      <c r="D21" s="437" t="s">
        <v>26</v>
      </c>
      <c r="E21" s="235"/>
      <c r="F21" s="148" t="s">
        <v>25</v>
      </c>
      <c r="G21" s="148" t="s">
        <v>24</v>
      </c>
      <c r="H21" s="149" t="s">
        <v>23</v>
      </c>
      <c r="I21" s="32"/>
      <c r="J21" s="148" t="s">
        <v>25</v>
      </c>
      <c r="K21" s="237" t="s">
        <v>24</v>
      </c>
      <c r="L21" s="149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45"/>
      <c r="C22" s="32"/>
      <c r="D22" s="438"/>
      <c r="E22" s="235"/>
      <c r="F22" s="155" t="s">
        <v>20</v>
      </c>
      <c r="G22" s="155"/>
      <c r="H22" s="156" t="s">
        <v>20</v>
      </c>
      <c r="I22" s="32"/>
      <c r="J22" s="155" t="s">
        <v>20</v>
      </c>
      <c r="K22" s="156"/>
      <c r="L22" s="156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946.52</v>
      </c>
      <c r="G23" s="159">
        <v>1</v>
      </c>
      <c r="H23" s="160">
        <f t="shared" ref="H23:H35" si="0">G23*F23</f>
        <v>946.52</v>
      </c>
      <c r="I23" s="32"/>
      <c r="J23" s="115">
        <v>982.96</v>
      </c>
      <c r="K23" s="195">
        <v>1</v>
      </c>
      <c r="L23" s="160">
        <f t="shared" ref="L23:L41" si="1">K23*J23</f>
        <v>982.96</v>
      </c>
      <c r="M23" s="32"/>
      <c r="N23" s="163">
        <f t="shared" ref="N23:N65" si="2">L23-H23</f>
        <v>36.440000000000055</v>
      </c>
      <c r="O23" s="164">
        <f>IF(OR(H23=0,L23=0),"",(N23/H23))</f>
        <v>3.8498922368254293E-2</v>
      </c>
      <c r="P23" s="153"/>
      <c r="Q23" s="115">
        <v>940.29</v>
      </c>
      <c r="R23" s="195">
        <v>1</v>
      </c>
      <c r="S23" s="162">
        <f t="shared" ref="S23:S35" si="3">R23*Q23</f>
        <v>940.29</v>
      </c>
      <c r="T23" s="32"/>
      <c r="U23" s="163">
        <f>S23-L23</f>
        <v>-42.670000000000073</v>
      </c>
      <c r="V23" s="164">
        <f>IF(OR(L23=0,S23=0),"",(U23/L23))</f>
        <v>-4.3409701310328064E-2</v>
      </c>
      <c r="W23" s="154"/>
      <c r="X23" s="115">
        <v>970.94</v>
      </c>
      <c r="Y23" s="195">
        <v>1</v>
      </c>
      <c r="Z23" s="162">
        <f t="shared" ref="Z23:Z35" si="4">Y23*X23</f>
        <v>970.94</v>
      </c>
      <c r="AA23" s="32"/>
      <c r="AB23" s="163">
        <f>Z23-S23</f>
        <v>30.650000000000091</v>
      </c>
      <c r="AC23" s="164">
        <f>IF(OR(S23=0,Z23=0),"",(AB23/S23))</f>
        <v>3.2596326665177859E-2</v>
      </c>
      <c r="AD23" s="154"/>
      <c r="AE23" s="115">
        <v>994.83</v>
      </c>
      <c r="AF23" s="195">
        <v>1</v>
      </c>
      <c r="AG23" s="162">
        <f t="shared" ref="AG23:AG35" si="5">AF23*AE23</f>
        <v>994.83</v>
      </c>
      <c r="AH23" s="32"/>
      <c r="AI23" s="163">
        <f>AG23-Z23</f>
        <v>23.889999999999986</v>
      </c>
      <c r="AJ23" s="164">
        <f>IF(OR(Z23=0,AG23=0),"",(AI23/Z23))</f>
        <v>2.4605021937503847E-2</v>
      </c>
      <c r="AK23" s="154"/>
      <c r="AL23" s="115">
        <v>1037.01</v>
      </c>
      <c r="AM23" s="195">
        <v>1</v>
      </c>
      <c r="AN23" s="162">
        <f t="shared" ref="AN23:AN35" si="6">AM23*AL23</f>
        <v>1037.01</v>
      </c>
      <c r="AO23" s="32"/>
      <c r="AP23" s="163">
        <f>AN23-AG23</f>
        <v>42.17999999999995</v>
      </c>
      <c r="AQ23" s="164">
        <f>IF(OR(AG23=0,AN23=0),"",(AP23/AG23))</f>
        <v>4.2399203884080645E-2</v>
      </c>
      <c r="AR23" s="153"/>
      <c r="AS23" s="115">
        <v>1077.76</v>
      </c>
      <c r="AT23" s="195">
        <v>1</v>
      </c>
      <c r="AU23" s="162">
        <f t="shared" ref="AU23:AU35" si="7">AT23*AS23</f>
        <v>1077.76</v>
      </c>
      <c r="AV23" s="32"/>
      <c r="AW23" s="163">
        <f>AU23-AN23</f>
        <v>40.75</v>
      </c>
      <c r="AX23" s="164">
        <f>IF(OR(AN23=0,AU23=0),"",(AW23/AN23))</f>
        <v>3.9295667351327376E-2</v>
      </c>
    </row>
    <row r="24" spans="1:50" s="95" customFormat="1" ht="30" x14ac:dyDescent="0.25">
      <c r="A24" s="1"/>
      <c r="B24" s="141" t="s">
        <v>103</v>
      </c>
      <c r="C24" s="43"/>
      <c r="D24" s="44" t="s">
        <v>44</v>
      </c>
      <c r="E24" s="43"/>
      <c r="F24" s="135"/>
      <c r="G24" s="165"/>
      <c r="H24" s="166"/>
      <c r="I24" s="43"/>
      <c r="J24" s="136"/>
      <c r="K24" s="167"/>
      <c r="L24" s="168"/>
      <c r="M24" s="43"/>
      <c r="N24" s="163"/>
      <c r="O24" s="164"/>
      <c r="P24" s="169"/>
      <c r="Q24" s="119">
        <v>1.44E-2</v>
      </c>
      <c r="R24" s="370">
        <f t="shared" ref="R24:R33" si="8">$F$18</f>
        <v>2000</v>
      </c>
      <c r="S24" s="168">
        <f t="shared" ref="S24:S33" si="9">R24*Q24</f>
        <v>28.8</v>
      </c>
      <c r="T24" s="43"/>
      <c r="U24" s="163">
        <f t="shared" ref="U24:U33" si="10">S24-L24</f>
        <v>28.8</v>
      </c>
      <c r="V24" s="164" t="str">
        <f t="shared" ref="V24:V33" si="11">IF(OR(L24=0,S24=0),"",(U24/L24))</f>
        <v/>
      </c>
      <c r="W24" s="154"/>
      <c r="X24" s="119">
        <v>1.44E-2</v>
      </c>
      <c r="Y24" s="370">
        <f t="shared" ref="Y24:Y33" si="12">$F$18</f>
        <v>2000</v>
      </c>
      <c r="Z24" s="168">
        <f t="shared" si="4"/>
        <v>28.8</v>
      </c>
      <c r="AA24" s="43"/>
      <c r="AB24" s="163">
        <f t="shared" ref="AB24:AB33" si="13">Z24-S24</f>
        <v>0</v>
      </c>
      <c r="AC24" s="164">
        <f t="shared" ref="AC24:AC33" si="14">IF(OR(S24=0,Z24=0),"",(AB24/S24))</f>
        <v>0</v>
      </c>
      <c r="AD24" s="154"/>
      <c r="AE24" s="119">
        <v>1.44E-2</v>
      </c>
      <c r="AF24" s="370">
        <f t="shared" ref="AF24:AF33" si="15">$F$18</f>
        <v>2000</v>
      </c>
      <c r="AG24" s="168">
        <f t="shared" si="5"/>
        <v>28.8</v>
      </c>
      <c r="AH24" s="43"/>
      <c r="AI24" s="163">
        <f t="shared" ref="AI24:AI33" si="16">AG24-Z24</f>
        <v>0</v>
      </c>
      <c r="AJ24" s="164">
        <f t="shared" ref="AJ24:AJ33" si="17">IF(OR(Z24=0,AG24=0),"",(AI24/Z24))</f>
        <v>0</v>
      </c>
      <c r="AK24" s="154"/>
      <c r="AL24" s="119">
        <v>1.44E-2</v>
      </c>
      <c r="AM24" s="370">
        <f t="shared" ref="AM24:AM33" si="18">$F$18</f>
        <v>2000</v>
      </c>
      <c r="AN24" s="168">
        <f t="shared" si="6"/>
        <v>28.8</v>
      </c>
      <c r="AO24" s="43"/>
      <c r="AP24" s="163">
        <f t="shared" ref="AP24:AP33" si="19">AN24-AG24</f>
        <v>0</v>
      </c>
      <c r="AQ24" s="164">
        <f t="shared" ref="AQ24:AQ33" si="20">IF(OR(AG24=0,AN24=0),"",(AP24/AG24))</f>
        <v>0</v>
      </c>
      <c r="AR24" s="169"/>
      <c r="AS24" s="119">
        <v>1.44E-2</v>
      </c>
      <c r="AT24" s="370">
        <f t="shared" ref="AT24:AT33" si="21">$F$18</f>
        <v>2000</v>
      </c>
      <c r="AU24" s="168">
        <f t="shared" ref="AU24:AU33" si="22">AT24*AS24</f>
        <v>28.8</v>
      </c>
      <c r="AV24" s="43"/>
      <c r="AW24" s="163">
        <f t="shared" ref="AW24:AW33" si="23">AU24-AN24</f>
        <v>0</v>
      </c>
      <c r="AX24" s="164">
        <f t="shared" ref="AX24:AX33" si="24">IF(OR(AN24=0,AU24=0),"",(AW24/AN24))</f>
        <v>0</v>
      </c>
    </row>
    <row r="25" spans="1:50" s="95" customFormat="1" ht="14.45" customHeight="1" x14ac:dyDescent="0.25">
      <c r="A25" s="1"/>
      <c r="B25" s="141" t="s">
        <v>112</v>
      </c>
      <c r="C25" s="43"/>
      <c r="D25" s="44" t="s">
        <v>44</v>
      </c>
      <c r="E25" s="43"/>
      <c r="F25" s="135"/>
      <c r="G25" s="165"/>
      <c r="H25" s="166"/>
      <c r="I25" s="43"/>
      <c r="J25" s="136"/>
      <c r="K25" s="167"/>
      <c r="L25" s="168"/>
      <c r="M25" s="43"/>
      <c r="N25" s="163"/>
      <c r="O25" s="164"/>
      <c r="P25" s="169"/>
      <c r="Q25" s="119">
        <v>0.13769999999999999</v>
      </c>
      <c r="R25" s="370">
        <f t="shared" si="8"/>
        <v>2000</v>
      </c>
      <c r="S25" s="168">
        <f t="shared" si="9"/>
        <v>275.39999999999998</v>
      </c>
      <c r="T25" s="43"/>
      <c r="U25" s="163">
        <f t="shared" si="10"/>
        <v>275.39999999999998</v>
      </c>
      <c r="V25" s="164" t="str">
        <f t="shared" si="11"/>
        <v/>
      </c>
      <c r="W25" s="154"/>
      <c r="X25" s="119">
        <v>0.13769999999999999</v>
      </c>
      <c r="Y25" s="370">
        <f t="shared" si="12"/>
        <v>2000</v>
      </c>
      <c r="Z25" s="168">
        <f t="shared" si="4"/>
        <v>275.39999999999998</v>
      </c>
      <c r="AA25" s="43"/>
      <c r="AB25" s="163">
        <f t="shared" si="13"/>
        <v>0</v>
      </c>
      <c r="AC25" s="164">
        <f t="shared" si="14"/>
        <v>0</v>
      </c>
      <c r="AD25" s="154"/>
      <c r="AE25" s="119">
        <v>0.13769999999999999</v>
      </c>
      <c r="AF25" s="370">
        <f t="shared" si="15"/>
        <v>2000</v>
      </c>
      <c r="AG25" s="168">
        <f t="shared" si="5"/>
        <v>275.39999999999998</v>
      </c>
      <c r="AH25" s="43"/>
      <c r="AI25" s="163">
        <f t="shared" si="16"/>
        <v>0</v>
      </c>
      <c r="AJ25" s="164">
        <f t="shared" si="17"/>
        <v>0</v>
      </c>
      <c r="AK25" s="154"/>
      <c r="AL25" s="119">
        <v>0.13769999999999999</v>
      </c>
      <c r="AM25" s="370">
        <f t="shared" si="18"/>
        <v>2000</v>
      </c>
      <c r="AN25" s="168">
        <f t="shared" si="6"/>
        <v>275.39999999999998</v>
      </c>
      <c r="AO25" s="43"/>
      <c r="AP25" s="163">
        <f t="shared" si="19"/>
        <v>0</v>
      </c>
      <c r="AQ25" s="164">
        <f t="shared" si="20"/>
        <v>0</v>
      </c>
      <c r="AR25" s="169"/>
      <c r="AS25" s="119">
        <v>0.13769999999999999</v>
      </c>
      <c r="AT25" s="370">
        <f t="shared" si="21"/>
        <v>2000</v>
      </c>
      <c r="AU25" s="168">
        <f t="shared" si="22"/>
        <v>275.39999999999998</v>
      </c>
      <c r="AV25" s="43"/>
      <c r="AW25" s="163">
        <f t="shared" si="23"/>
        <v>0</v>
      </c>
      <c r="AX25" s="164">
        <f t="shared" si="24"/>
        <v>0</v>
      </c>
    </row>
    <row r="26" spans="1:50" s="95" customFormat="1" ht="30" x14ac:dyDescent="0.25">
      <c r="A26" s="1"/>
      <c r="B26" s="141" t="s">
        <v>105</v>
      </c>
      <c r="C26" s="43"/>
      <c r="D26" s="44" t="s">
        <v>44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19">
        <v>-0.1149</v>
      </c>
      <c r="R26" s="370">
        <f t="shared" si="8"/>
        <v>2000</v>
      </c>
      <c r="S26" s="168">
        <f t="shared" si="9"/>
        <v>-229.8</v>
      </c>
      <c r="T26" s="43"/>
      <c r="U26" s="163">
        <f t="shared" si="10"/>
        <v>-229.8</v>
      </c>
      <c r="V26" s="164" t="str">
        <f t="shared" si="11"/>
        <v/>
      </c>
      <c r="W26" s="154"/>
      <c r="X26" s="119">
        <v>-0.1149</v>
      </c>
      <c r="Y26" s="370">
        <f t="shared" si="12"/>
        <v>2000</v>
      </c>
      <c r="Z26" s="168">
        <f t="shared" si="4"/>
        <v>-229.8</v>
      </c>
      <c r="AA26" s="43"/>
      <c r="AB26" s="163">
        <f t="shared" si="13"/>
        <v>0</v>
      </c>
      <c r="AC26" s="164">
        <f t="shared" si="14"/>
        <v>0</v>
      </c>
      <c r="AD26" s="154"/>
      <c r="AE26" s="119">
        <v>-0.1149</v>
      </c>
      <c r="AF26" s="370">
        <f t="shared" si="15"/>
        <v>2000</v>
      </c>
      <c r="AG26" s="168">
        <f t="shared" si="5"/>
        <v>-229.8</v>
      </c>
      <c r="AH26" s="43"/>
      <c r="AI26" s="163">
        <f t="shared" si="16"/>
        <v>0</v>
      </c>
      <c r="AJ26" s="164">
        <f t="shared" si="17"/>
        <v>0</v>
      </c>
      <c r="AK26" s="154"/>
      <c r="AL26" s="119">
        <v>-0.1149</v>
      </c>
      <c r="AM26" s="370">
        <f t="shared" si="18"/>
        <v>2000</v>
      </c>
      <c r="AN26" s="168">
        <f t="shared" si="6"/>
        <v>-229.8</v>
      </c>
      <c r="AO26" s="43"/>
      <c r="AP26" s="163">
        <f t="shared" si="19"/>
        <v>0</v>
      </c>
      <c r="AQ26" s="164">
        <f t="shared" si="20"/>
        <v>0</v>
      </c>
      <c r="AR26" s="169"/>
      <c r="AS26" s="119">
        <v>-0.1149</v>
      </c>
      <c r="AT26" s="370">
        <f t="shared" si="21"/>
        <v>2000</v>
      </c>
      <c r="AU26" s="168">
        <f t="shared" si="22"/>
        <v>-229.8</v>
      </c>
      <c r="AV26" s="43"/>
      <c r="AW26" s="163">
        <f t="shared" si="23"/>
        <v>0</v>
      </c>
      <c r="AX26" s="164">
        <f t="shared" si="24"/>
        <v>0</v>
      </c>
    </row>
    <row r="27" spans="1:50" s="95" customFormat="1" ht="30" x14ac:dyDescent="0.25">
      <c r="A27" s="1"/>
      <c r="B27" s="141" t="s">
        <v>115</v>
      </c>
      <c r="C27" s="43"/>
      <c r="D27" s="44" t="s">
        <v>44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19">
        <v>-1.9E-2</v>
      </c>
      <c r="R27" s="370">
        <f t="shared" si="8"/>
        <v>2000</v>
      </c>
      <c r="S27" s="168">
        <f t="shared" si="9"/>
        <v>-38</v>
      </c>
      <c r="T27" s="43"/>
      <c r="U27" s="163">
        <f t="shared" si="10"/>
        <v>-38</v>
      </c>
      <c r="V27" s="164" t="str">
        <f t="shared" si="11"/>
        <v/>
      </c>
      <c r="W27" s="154"/>
      <c r="X27" s="119">
        <v>-1.9E-2</v>
      </c>
      <c r="Y27" s="370">
        <f t="shared" si="12"/>
        <v>2000</v>
      </c>
      <c r="Z27" s="168">
        <f t="shared" si="4"/>
        <v>-38</v>
      </c>
      <c r="AA27" s="43"/>
      <c r="AB27" s="163">
        <f t="shared" si="13"/>
        <v>0</v>
      </c>
      <c r="AC27" s="164">
        <f t="shared" si="14"/>
        <v>0</v>
      </c>
      <c r="AD27" s="154"/>
      <c r="AE27" s="119">
        <v>-1.9E-2</v>
      </c>
      <c r="AF27" s="370">
        <f t="shared" si="15"/>
        <v>2000</v>
      </c>
      <c r="AG27" s="168">
        <f t="shared" si="5"/>
        <v>-38</v>
      </c>
      <c r="AH27" s="43"/>
      <c r="AI27" s="163">
        <f t="shared" si="16"/>
        <v>0</v>
      </c>
      <c r="AJ27" s="164">
        <f t="shared" si="17"/>
        <v>0</v>
      </c>
      <c r="AK27" s="154"/>
      <c r="AL27" s="119">
        <v>-1.9E-2</v>
      </c>
      <c r="AM27" s="370">
        <f t="shared" si="18"/>
        <v>2000</v>
      </c>
      <c r="AN27" s="168">
        <f t="shared" si="6"/>
        <v>-38</v>
      </c>
      <c r="AO27" s="43"/>
      <c r="AP27" s="163">
        <f t="shared" si="19"/>
        <v>0</v>
      </c>
      <c r="AQ27" s="164">
        <f t="shared" si="20"/>
        <v>0</v>
      </c>
      <c r="AR27" s="169"/>
      <c r="AS27" s="119">
        <v>-1.9E-2</v>
      </c>
      <c r="AT27" s="370">
        <f t="shared" si="21"/>
        <v>2000</v>
      </c>
      <c r="AU27" s="168">
        <f t="shared" si="22"/>
        <v>-38</v>
      </c>
      <c r="AV27" s="43"/>
      <c r="AW27" s="163">
        <f t="shared" si="23"/>
        <v>0</v>
      </c>
      <c r="AX27" s="164">
        <f t="shared" si="24"/>
        <v>0</v>
      </c>
    </row>
    <row r="28" spans="1:50" s="95" customFormat="1" x14ac:dyDescent="0.25">
      <c r="A28" s="1"/>
      <c r="B28" s="141" t="s">
        <v>106</v>
      </c>
      <c r="C28" s="43"/>
      <c r="D28" s="44" t="s">
        <v>44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19">
        <v>-4.0000000000000002E-4</v>
      </c>
      <c r="R28" s="370">
        <f t="shared" si="8"/>
        <v>2000</v>
      </c>
      <c r="S28" s="168">
        <f t="shared" si="9"/>
        <v>-0.8</v>
      </c>
      <c r="T28" s="43"/>
      <c r="U28" s="163">
        <f t="shared" si="10"/>
        <v>-0.8</v>
      </c>
      <c r="V28" s="164" t="str">
        <f t="shared" si="11"/>
        <v/>
      </c>
      <c r="W28" s="154"/>
      <c r="X28" s="119">
        <v>-4.0000000000000002E-4</v>
      </c>
      <c r="Y28" s="370">
        <f t="shared" si="12"/>
        <v>2000</v>
      </c>
      <c r="Z28" s="168">
        <f t="shared" si="4"/>
        <v>-0.8</v>
      </c>
      <c r="AA28" s="43"/>
      <c r="AB28" s="163">
        <f t="shared" si="13"/>
        <v>0</v>
      </c>
      <c r="AC28" s="164">
        <f t="shared" si="14"/>
        <v>0</v>
      </c>
      <c r="AD28" s="154"/>
      <c r="AE28" s="119">
        <v>-4.0000000000000002E-4</v>
      </c>
      <c r="AF28" s="370">
        <f t="shared" si="15"/>
        <v>2000</v>
      </c>
      <c r="AG28" s="168">
        <f t="shared" si="5"/>
        <v>-0.8</v>
      </c>
      <c r="AH28" s="43"/>
      <c r="AI28" s="163">
        <f t="shared" si="16"/>
        <v>0</v>
      </c>
      <c r="AJ28" s="164">
        <f t="shared" si="17"/>
        <v>0</v>
      </c>
      <c r="AK28" s="154"/>
      <c r="AL28" s="119">
        <v>-4.0000000000000002E-4</v>
      </c>
      <c r="AM28" s="370">
        <f t="shared" si="18"/>
        <v>2000</v>
      </c>
      <c r="AN28" s="168">
        <f t="shared" si="6"/>
        <v>-0.8</v>
      </c>
      <c r="AO28" s="43"/>
      <c r="AP28" s="163">
        <f t="shared" si="19"/>
        <v>0</v>
      </c>
      <c r="AQ28" s="164">
        <f t="shared" si="20"/>
        <v>0</v>
      </c>
      <c r="AR28" s="169"/>
      <c r="AS28" s="119">
        <v>-4.0000000000000002E-4</v>
      </c>
      <c r="AT28" s="370">
        <f t="shared" si="21"/>
        <v>2000</v>
      </c>
      <c r="AU28" s="168">
        <f t="shared" si="22"/>
        <v>-0.8</v>
      </c>
      <c r="AV28" s="43"/>
      <c r="AW28" s="163">
        <f t="shared" si="23"/>
        <v>0</v>
      </c>
      <c r="AX28" s="164">
        <f t="shared" si="24"/>
        <v>0</v>
      </c>
    </row>
    <row r="29" spans="1:50" s="95" customFormat="1" ht="30" x14ac:dyDescent="0.25">
      <c r="A29" s="1"/>
      <c r="B29" s="141" t="s">
        <v>107</v>
      </c>
      <c r="C29" s="43"/>
      <c r="D29" s="44" t="s">
        <v>44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19">
        <v>-2.5000000000000001E-3</v>
      </c>
      <c r="R29" s="370">
        <f t="shared" si="8"/>
        <v>2000</v>
      </c>
      <c r="S29" s="168">
        <f t="shared" si="9"/>
        <v>-5</v>
      </c>
      <c r="T29" s="43"/>
      <c r="U29" s="163">
        <f t="shared" si="10"/>
        <v>-5</v>
      </c>
      <c r="V29" s="164" t="str">
        <f t="shared" si="11"/>
        <v/>
      </c>
      <c r="W29" s="154"/>
      <c r="X29" s="119">
        <v>-2.5000000000000001E-3</v>
      </c>
      <c r="Y29" s="370">
        <f t="shared" si="12"/>
        <v>2000</v>
      </c>
      <c r="Z29" s="168">
        <f t="shared" si="4"/>
        <v>-5</v>
      </c>
      <c r="AA29" s="43"/>
      <c r="AB29" s="163">
        <f t="shared" si="13"/>
        <v>0</v>
      </c>
      <c r="AC29" s="164">
        <f t="shared" si="14"/>
        <v>0</v>
      </c>
      <c r="AD29" s="154"/>
      <c r="AE29" s="119">
        <v>-2.5000000000000001E-3</v>
      </c>
      <c r="AF29" s="370">
        <f t="shared" si="15"/>
        <v>2000</v>
      </c>
      <c r="AG29" s="168">
        <f t="shared" si="5"/>
        <v>-5</v>
      </c>
      <c r="AH29" s="43"/>
      <c r="AI29" s="163">
        <f t="shared" si="16"/>
        <v>0</v>
      </c>
      <c r="AJ29" s="164">
        <f t="shared" si="17"/>
        <v>0</v>
      </c>
      <c r="AK29" s="154"/>
      <c r="AL29" s="119">
        <v>-2.5000000000000001E-3</v>
      </c>
      <c r="AM29" s="370">
        <f t="shared" si="18"/>
        <v>2000</v>
      </c>
      <c r="AN29" s="168">
        <f t="shared" si="6"/>
        <v>-5</v>
      </c>
      <c r="AO29" s="43"/>
      <c r="AP29" s="163">
        <f t="shared" si="19"/>
        <v>0</v>
      </c>
      <c r="AQ29" s="164">
        <f t="shared" si="20"/>
        <v>0</v>
      </c>
      <c r="AR29" s="169"/>
      <c r="AS29" s="119">
        <v>-2.5000000000000001E-3</v>
      </c>
      <c r="AT29" s="370">
        <f t="shared" si="21"/>
        <v>2000</v>
      </c>
      <c r="AU29" s="168">
        <f t="shared" si="22"/>
        <v>-5</v>
      </c>
      <c r="AV29" s="43"/>
      <c r="AW29" s="163">
        <f t="shared" si="23"/>
        <v>0</v>
      </c>
      <c r="AX29" s="164">
        <f t="shared" si="24"/>
        <v>0</v>
      </c>
    </row>
    <row r="30" spans="1:50" s="95" customFormat="1" ht="30" x14ac:dyDescent="0.25">
      <c r="A30" s="1"/>
      <c r="B30" s="141" t="s">
        <v>108</v>
      </c>
      <c r="C30" s="43"/>
      <c r="D30" s="44" t="s">
        <v>44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19">
        <v>-9.6000000000000002E-2</v>
      </c>
      <c r="R30" s="370">
        <f t="shared" si="8"/>
        <v>2000</v>
      </c>
      <c r="S30" s="168">
        <f t="shared" si="9"/>
        <v>-192</v>
      </c>
      <c r="T30" s="43"/>
      <c r="U30" s="163">
        <f t="shared" si="10"/>
        <v>-192</v>
      </c>
      <c r="V30" s="164" t="str">
        <f t="shared" si="11"/>
        <v/>
      </c>
      <c r="W30" s="154"/>
      <c r="X30" s="119">
        <v>-9.6000000000000002E-2</v>
      </c>
      <c r="Y30" s="370">
        <f t="shared" si="12"/>
        <v>2000</v>
      </c>
      <c r="Z30" s="168">
        <f t="shared" si="4"/>
        <v>-192</v>
      </c>
      <c r="AA30" s="43"/>
      <c r="AB30" s="163">
        <f t="shared" si="13"/>
        <v>0</v>
      </c>
      <c r="AC30" s="164">
        <f t="shared" si="14"/>
        <v>0</v>
      </c>
      <c r="AD30" s="154"/>
      <c r="AE30" s="119">
        <v>-9.6000000000000002E-2</v>
      </c>
      <c r="AF30" s="370">
        <f t="shared" si="15"/>
        <v>2000</v>
      </c>
      <c r="AG30" s="168">
        <f t="shared" si="5"/>
        <v>-192</v>
      </c>
      <c r="AH30" s="43"/>
      <c r="AI30" s="163">
        <f t="shared" si="16"/>
        <v>0</v>
      </c>
      <c r="AJ30" s="164">
        <f t="shared" si="17"/>
        <v>0</v>
      </c>
      <c r="AK30" s="154"/>
      <c r="AL30" s="119">
        <v>-9.6000000000000002E-2</v>
      </c>
      <c r="AM30" s="370">
        <f t="shared" si="18"/>
        <v>2000</v>
      </c>
      <c r="AN30" s="168">
        <f t="shared" si="6"/>
        <v>-192</v>
      </c>
      <c r="AO30" s="43"/>
      <c r="AP30" s="163">
        <f t="shared" si="19"/>
        <v>0</v>
      </c>
      <c r="AQ30" s="164">
        <f t="shared" si="20"/>
        <v>0</v>
      </c>
      <c r="AR30" s="169"/>
      <c r="AS30" s="119">
        <v>-9.6000000000000002E-2</v>
      </c>
      <c r="AT30" s="370">
        <f t="shared" si="21"/>
        <v>2000</v>
      </c>
      <c r="AU30" s="168">
        <f t="shared" si="22"/>
        <v>-192</v>
      </c>
      <c r="AV30" s="43"/>
      <c r="AW30" s="163">
        <f t="shared" si="23"/>
        <v>0</v>
      </c>
      <c r="AX30" s="164">
        <f t="shared" si="24"/>
        <v>0</v>
      </c>
    </row>
    <row r="31" spans="1:50" s="95" customFormat="1" x14ac:dyDescent="0.25">
      <c r="A31" s="1"/>
      <c r="B31" s="141" t="s">
        <v>109</v>
      </c>
      <c r="C31" s="43"/>
      <c r="D31" s="44" t="s">
        <v>44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19">
        <v>-3.8E-3</v>
      </c>
      <c r="R31" s="370">
        <f t="shared" si="8"/>
        <v>2000</v>
      </c>
      <c r="S31" s="168">
        <f t="shared" si="9"/>
        <v>-7.6</v>
      </c>
      <c r="T31" s="43"/>
      <c r="U31" s="163">
        <f t="shared" si="10"/>
        <v>-7.6</v>
      </c>
      <c r="V31" s="164" t="str">
        <f t="shared" si="11"/>
        <v/>
      </c>
      <c r="W31" s="154"/>
      <c r="X31" s="119">
        <v>-3.8E-3</v>
      </c>
      <c r="Y31" s="370">
        <f t="shared" si="12"/>
        <v>2000</v>
      </c>
      <c r="Z31" s="168">
        <f t="shared" si="4"/>
        <v>-7.6</v>
      </c>
      <c r="AA31" s="43"/>
      <c r="AB31" s="163">
        <f t="shared" si="13"/>
        <v>0</v>
      </c>
      <c r="AC31" s="164">
        <f t="shared" si="14"/>
        <v>0</v>
      </c>
      <c r="AD31" s="154"/>
      <c r="AE31" s="119">
        <v>-3.8E-3</v>
      </c>
      <c r="AF31" s="370">
        <f t="shared" si="15"/>
        <v>2000</v>
      </c>
      <c r="AG31" s="168">
        <f t="shared" si="5"/>
        <v>-7.6</v>
      </c>
      <c r="AH31" s="43"/>
      <c r="AI31" s="163">
        <f t="shared" si="16"/>
        <v>0</v>
      </c>
      <c r="AJ31" s="164">
        <f t="shared" si="17"/>
        <v>0</v>
      </c>
      <c r="AK31" s="154"/>
      <c r="AL31" s="119">
        <v>-3.8E-3</v>
      </c>
      <c r="AM31" s="370">
        <f t="shared" si="18"/>
        <v>2000</v>
      </c>
      <c r="AN31" s="168">
        <f t="shared" si="6"/>
        <v>-7.6</v>
      </c>
      <c r="AO31" s="43"/>
      <c r="AP31" s="163">
        <f t="shared" si="19"/>
        <v>0</v>
      </c>
      <c r="AQ31" s="164">
        <f t="shared" si="20"/>
        <v>0</v>
      </c>
      <c r="AR31" s="169"/>
      <c r="AS31" s="119">
        <v>-3.8E-3</v>
      </c>
      <c r="AT31" s="370">
        <f t="shared" si="21"/>
        <v>2000</v>
      </c>
      <c r="AU31" s="168">
        <f t="shared" si="22"/>
        <v>-7.6</v>
      </c>
      <c r="AV31" s="43"/>
      <c r="AW31" s="163">
        <f t="shared" si="23"/>
        <v>0</v>
      </c>
      <c r="AX31" s="164">
        <f t="shared" si="24"/>
        <v>0</v>
      </c>
    </row>
    <row r="32" spans="1:50" s="95" customFormat="1" x14ac:dyDescent="0.25">
      <c r="A32" s="1"/>
      <c r="B32" s="141" t="s">
        <v>110</v>
      </c>
      <c r="C32" s="43"/>
      <c r="D32" s="44" t="s">
        <v>44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19">
        <v>-6.8000000000000005E-2</v>
      </c>
      <c r="R32" s="370">
        <f t="shared" si="8"/>
        <v>2000</v>
      </c>
      <c r="S32" s="168">
        <f t="shared" si="9"/>
        <v>-136</v>
      </c>
      <c r="T32" s="43"/>
      <c r="U32" s="163">
        <f t="shared" si="10"/>
        <v>-136</v>
      </c>
      <c r="V32" s="164" t="str">
        <f t="shared" si="11"/>
        <v/>
      </c>
      <c r="W32" s="154"/>
      <c r="X32" s="119">
        <v>-6.8000000000000005E-2</v>
      </c>
      <c r="Y32" s="370">
        <f t="shared" si="12"/>
        <v>2000</v>
      </c>
      <c r="Z32" s="168">
        <f t="shared" si="4"/>
        <v>-136</v>
      </c>
      <c r="AA32" s="43"/>
      <c r="AB32" s="163">
        <f t="shared" si="13"/>
        <v>0</v>
      </c>
      <c r="AC32" s="164">
        <f t="shared" si="14"/>
        <v>0</v>
      </c>
      <c r="AD32" s="154"/>
      <c r="AE32" s="119">
        <v>-6.8000000000000005E-2</v>
      </c>
      <c r="AF32" s="370">
        <f t="shared" si="15"/>
        <v>2000</v>
      </c>
      <c r="AG32" s="168">
        <f t="shared" si="5"/>
        <v>-136</v>
      </c>
      <c r="AH32" s="43"/>
      <c r="AI32" s="163">
        <f t="shared" si="16"/>
        <v>0</v>
      </c>
      <c r="AJ32" s="164">
        <f t="shared" si="17"/>
        <v>0</v>
      </c>
      <c r="AK32" s="154"/>
      <c r="AL32" s="119">
        <v>-6.8000000000000005E-2</v>
      </c>
      <c r="AM32" s="370">
        <f t="shared" si="18"/>
        <v>2000</v>
      </c>
      <c r="AN32" s="168">
        <f t="shared" si="6"/>
        <v>-136</v>
      </c>
      <c r="AO32" s="43"/>
      <c r="AP32" s="163">
        <f t="shared" si="19"/>
        <v>0</v>
      </c>
      <c r="AQ32" s="164">
        <f t="shared" si="20"/>
        <v>0</v>
      </c>
      <c r="AR32" s="169"/>
      <c r="AS32" s="119">
        <v>-6.8000000000000005E-2</v>
      </c>
      <c r="AT32" s="370">
        <f t="shared" si="21"/>
        <v>2000</v>
      </c>
      <c r="AU32" s="168">
        <f t="shared" si="22"/>
        <v>-136</v>
      </c>
      <c r="AV32" s="43"/>
      <c r="AW32" s="163">
        <f t="shared" si="23"/>
        <v>0</v>
      </c>
      <c r="AX32" s="164">
        <f t="shared" si="24"/>
        <v>0</v>
      </c>
    </row>
    <row r="33" spans="1:50" s="95" customFormat="1" x14ac:dyDescent="0.25">
      <c r="A33" s="1"/>
      <c r="B33" s="141" t="s">
        <v>111</v>
      </c>
      <c r="C33" s="43"/>
      <c r="D33" s="44" t="s">
        <v>44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19">
        <v>-2.0799999999999999E-2</v>
      </c>
      <c r="R33" s="370">
        <f t="shared" si="8"/>
        <v>2000</v>
      </c>
      <c r="S33" s="168">
        <f t="shared" si="9"/>
        <v>-41.6</v>
      </c>
      <c r="T33" s="43"/>
      <c r="U33" s="163">
        <f t="shared" si="10"/>
        <v>-41.6</v>
      </c>
      <c r="V33" s="164" t="str">
        <f t="shared" si="11"/>
        <v/>
      </c>
      <c r="W33" s="154"/>
      <c r="X33" s="119">
        <v>-2.0799999999999999E-2</v>
      </c>
      <c r="Y33" s="370">
        <f t="shared" si="12"/>
        <v>2000</v>
      </c>
      <c r="Z33" s="168">
        <f t="shared" si="4"/>
        <v>-41.6</v>
      </c>
      <c r="AA33" s="43"/>
      <c r="AB33" s="163">
        <f t="shared" si="13"/>
        <v>0</v>
      </c>
      <c r="AC33" s="164">
        <f t="shared" si="14"/>
        <v>0</v>
      </c>
      <c r="AD33" s="154"/>
      <c r="AE33" s="119">
        <v>-2.0799999999999999E-2</v>
      </c>
      <c r="AF33" s="370">
        <f t="shared" si="15"/>
        <v>2000</v>
      </c>
      <c r="AG33" s="168">
        <f t="shared" si="5"/>
        <v>-41.6</v>
      </c>
      <c r="AH33" s="43"/>
      <c r="AI33" s="163">
        <f t="shared" si="16"/>
        <v>0</v>
      </c>
      <c r="AJ33" s="164">
        <f t="shared" si="17"/>
        <v>0</v>
      </c>
      <c r="AK33" s="154"/>
      <c r="AL33" s="119">
        <v>-2.0799999999999999E-2</v>
      </c>
      <c r="AM33" s="370">
        <f t="shared" si="18"/>
        <v>2000</v>
      </c>
      <c r="AN33" s="168">
        <f t="shared" si="6"/>
        <v>-41.6</v>
      </c>
      <c r="AO33" s="43"/>
      <c r="AP33" s="163">
        <f t="shared" si="19"/>
        <v>0</v>
      </c>
      <c r="AQ33" s="164">
        <f t="shared" si="20"/>
        <v>0</v>
      </c>
      <c r="AR33" s="169"/>
      <c r="AS33" s="119">
        <v>-2.0799999999999999E-2</v>
      </c>
      <c r="AT33" s="370">
        <f t="shared" si="21"/>
        <v>2000</v>
      </c>
      <c r="AU33" s="168">
        <f t="shared" si="22"/>
        <v>-41.6</v>
      </c>
      <c r="AV33" s="43"/>
      <c r="AW33" s="163">
        <f t="shared" si="23"/>
        <v>0</v>
      </c>
      <c r="AX33" s="164">
        <f t="shared" si="24"/>
        <v>0</v>
      </c>
    </row>
    <row r="34" spans="1:50" s="99" customFormat="1" x14ac:dyDescent="0.25">
      <c r="A34" s="54"/>
      <c r="B34" s="143" t="s">
        <v>79</v>
      </c>
      <c r="C34" s="43"/>
      <c r="D34" s="44" t="s">
        <v>41</v>
      </c>
      <c r="E34" s="43"/>
      <c r="F34" s="75">
        <v>18.89</v>
      </c>
      <c r="G34" s="159">
        <v>1</v>
      </c>
      <c r="H34" s="160">
        <f t="shared" si="0"/>
        <v>18.89</v>
      </c>
      <c r="I34" s="43"/>
      <c r="J34" s="115">
        <v>18.89</v>
      </c>
      <c r="K34" s="195">
        <v>1</v>
      </c>
      <c r="L34" s="239">
        <f t="shared" ref="L34:L35" si="25">K34*J34</f>
        <v>18.89</v>
      </c>
      <c r="M34" s="43"/>
      <c r="N34" s="172">
        <f t="shared" ref="N34:N35" si="26">L34-H34</f>
        <v>0</v>
      </c>
      <c r="O34" s="173">
        <f t="shared" ref="O34:O35" si="27">IF(OR(H34=0,L34=0),"",(N34/H34))</f>
        <v>0</v>
      </c>
      <c r="P34" s="169"/>
      <c r="Q34" s="115"/>
      <c r="R34" s="195">
        <v>1</v>
      </c>
      <c r="S34" s="162">
        <f t="shared" si="3"/>
        <v>0</v>
      </c>
      <c r="T34" s="32"/>
      <c r="U34" s="163">
        <f t="shared" ref="U34:U38" si="28">S34-L34</f>
        <v>-18.89</v>
      </c>
      <c r="V34" s="164" t="str">
        <f t="shared" ref="V34:V38" si="29">IF(OR(L34=0,S34=0),"",(U34/L34))</f>
        <v/>
      </c>
      <c r="W34" s="154"/>
      <c r="X34" s="115"/>
      <c r="Y34" s="195">
        <v>1</v>
      </c>
      <c r="Z34" s="162">
        <f t="shared" si="4"/>
        <v>0</v>
      </c>
      <c r="AA34" s="32"/>
      <c r="AB34" s="163">
        <f t="shared" ref="AB34:AB44" si="30">Z34-S34</f>
        <v>0</v>
      </c>
      <c r="AC34" s="164" t="str">
        <f t="shared" ref="AC34:AC44" si="31">IF(OR(S34=0,Z34=0),"",(AB34/S34))</f>
        <v/>
      </c>
      <c r="AD34" s="154"/>
      <c r="AE34" s="115"/>
      <c r="AF34" s="195">
        <v>1</v>
      </c>
      <c r="AG34" s="162">
        <f t="shared" si="5"/>
        <v>0</v>
      </c>
      <c r="AH34" s="32"/>
      <c r="AI34" s="163">
        <f t="shared" ref="AI34:AI44" si="32">AG34-Z34</f>
        <v>0</v>
      </c>
      <c r="AJ34" s="164" t="str">
        <f t="shared" ref="AJ34:AJ44" si="33">IF(OR(Z34=0,AG34=0),"",(AI34/Z34))</f>
        <v/>
      </c>
      <c r="AK34" s="154"/>
      <c r="AL34" s="115"/>
      <c r="AM34" s="195">
        <v>1</v>
      </c>
      <c r="AN34" s="162">
        <f t="shared" si="6"/>
        <v>0</v>
      </c>
      <c r="AO34" s="32"/>
      <c r="AP34" s="163">
        <f t="shared" ref="AP34:AP44" si="34">AN34-AG34</f>
        <v>0</v>
      </c>
      <c r="AQ34" s="164" t="str">
        <f t="shared" ref="AQ34:AQ44" si="35">IF(OR(AG34=0,AN34=0),"",(AP34/AG34))</f>
        <v/>
      </c>
      <c r="AR34" s="153"/>
      <c r="AS34" s="115"/>
      <c r="AT34" s="195">
        <v>1</v>
      </c>
      <c r="AU34" s="162">
        <f t="shared" si="7"/>
        <v>0</v>
      </c>
      <c r="AV34" s="32"/>
      <c r="AW34" s="163">
        <f t="shared" ref="AW34:AW44" si="36">AU34-AN34</f>
        <v>0</v>
      </c>
      <c r="AX34" s="164" t="str">
        <f t="shared" ref="AX34:AX44" si="37">IF(OR(AN34=0,AU34=0),"",(AW34/AN34))</f>
        <v/>
      </c>
    </row>
    <row r="35" spans="1:50" s="99" customFormat="1" x14ac:dyDescent="0.25">
      <c r="A35" s="54"/>
      <c r="B35" s="143" t="s">
        <v>80</v>
      </c>
      <c r="C35" s="43"/>
      <c r="D35" s="44" t="s">
        <v>41</v>
      </c>
      <c r="E35" s="43"/>
      <c r="F35" s="75">
        <v>5.48</v>
      </c>
      <c r="G35" s="159">
        <v>1</v>
      </c>
      <c r="H35" s="160">
        <f t="shared" si="0"/>
        <v>5.48</v>
      </c>
      <c r="I35" s="43"/>
      <c r="J35" s="115">
        <v>5.48</v>
      </c>
      <c r="K35" s="195">
        <v>1</v>
      </c>
      <c r="L35" s="239">
        <f t="shared" si="25"/>
        <v>5.48</v>
      </c>
      <c r="M35" s="43"/>
      <c r="N35" s="172">
        <f t="shared" si="26"/>
        <v>0</v>
      </c>
      <c r="O35" s="173">
        <f t="shared" si="27"/>
        <v>0</v>
      </c>
      <c r="P35" s="169"/>
      <c r="Q35" s="115"/>
      <c r="R35" s="195">
        <v>1</v>
      </c>
      <c r="S35" s="162">
        <f t="shared" si="3"/>
        <v>0</v>
      </c>
      <c r="T35" s="32"/>
      <c r="U35" s="163">
        <f t="shared" si="28"/>
        <v>-5.48</v>
      </c>
      <c r="V35" s="164" t="str">
        <f t="shared" si="29"/>
        <v/>
      </c>
      <c r="W35" s="154"/>
      <c r="X35" s="115"/>
      <c r="Y35" s="195">
        <v>1</v>
      </c>
      <c r="Z35" s="162">
        <f t="shared" si="4"/>
        <v>0</v>
      </c>
      <c r="AA35" s="32"/>
      <c r="AB35" s="163">
        <f t="shared" si="30"/>
        <v>0</v>
      </c>
      <c r="AC35" s="164" t="str">
        <f t="shared" si="31"/>
        <v/>
      </c>
      <c r="AD35" s="154"/>
      <c r="AE35" s="115"/>
      <c r="AF35" s="195">
        <v>1</v>
      </c>
      <c r="AG35" s="162">
        <f t="shared" si="5"/>
        <v>0</v>
      </c>
      <c r="AH35" s="32"/>
      <c r="AI35" s="163">
        <f t="shared" si="32"/>
        <v>0</v>
      </c>
      <c r="AJ35" s="164" t="str">
        <f t="shared" si="33"/>
        <v/>
      </c>
      <c r="AK35" s="154"/>
      <c r="AL35" s="115"/>
      <c r="AM35" s="195">
        <v>1</v>
      </c>
      <c r="AN35" s="162">
        <f t="shared" si="6"/>
        <v>0</v>
      </c>
      <c r="AO35" s="32"/>
      <c r="AP35" s="163">
        <f t="shared" si="34"/>
        <v>0</v>
      </c>
      <c r="AQ35" s="164" t="str">
        <f t="shared" si="35"/>
        <v/>
      </c>
      <c r="AR35" s="153"/>
      <c r="AS35" s="115"/>
      <c r="AT35" s="195">
        <v>1</v>
      </c>
      <c r="AU35" s="162">
        <f t="shared" si="7"/>
        <v>0</v>
      </c>
      <c r="AV35" s="32"/>
      <c r="AW35" s="163">
        <f t="shared" si="36"/>
        <v>0</v>
      </c>
      <c r="AX35" s="164" t="str">
        <f t="shared" si="37"/>
        <v/>
      </c>
    </row>
    <row r="36" spans="1:50" x14ac:dyDescent="0.25">
      <c r="A36" s="1"/>
      <c r="B36" s="46" t="s">
        <v>19</v>
      </c>
      <c r="C36" s="32"/>
      <c r="D36" s="44" t="s">
        <v>44</v>
      </c>
      <c r="E36" s="43"/>
      <c r="F36" s="53">
        <v>6.1355000000000004</v>
      </c>
      <c r="G36" s="370">
        <f>$F$18</f>
        <v>2000</v>
      </c>
      <c r="H36" s="160">
        <f t="shared" ref="H36:H44" si="38">G36*F36</f>
        <v>12271</v>
      </c>
      <c r="I36" s="32"/>
      <c r="J36" s="116">
        <v>6.3716999999999997</v>
      </c>
      <c r="K36" s="370">
        <f t="shared" ref="K36:K44" si="39">$F$18</f>
        <v>2000</v>
      </c>
      <c r="L36" s="160">
        <f t="shared" si="1"/>
        <v>12743.4</v>
      </c>
      <c r="M36" s="32"/>
      <c r="N36" s="163">
        <f t="shared" si="2"/>
        <v>472.39999999999964</v>
      </c>
      <c r="O36" s="164">
        <f>IF(OR(H36=0,L36=0),"",(N36/H36))</f>
        <v>3.8497269986146165E-2</v>
      </c>
      <c r="P36" s="153"/>
      <c r="Q36" s="119">
        <v>6.6113999999999997</v>
      </c>
      <c r="R36" s="370">
        <f t="shared" ref="R36:R44" si="40">$F$18</f>
        <v>2000</v>
      </c>
      <c r="S36" s="162">
        <f>R36*Q36</f>
        <v>13222.8</v>
      </c>
      <c r="T36" s="32"/>
      <c r="U36" s="163">
        <f t="shared" si="28"/>
        <v>479.39999999999964</v>
      </c>
      <c r="V36" s="164">
        <f t="shared" si="29"/>
        <v>3.7619473609868607E-2</v>
      </c>
      <c r="W36" s="154"/>
      <c r="X36" s="119">
        <v>6.8269000000000002</v>
      </c>
      <c r="Y36" s="370">
        <f t="shared" ref="Y36:Y44" si="41">$F$18</f>
        <v>2000</v>
      </c>
      <c r="Z36" s="162">
        <f>Y36*X36</f>
        <v>13653.800000000001</v>
      </c>
      <c r="AA36" s="32"/>
      <c r="AB36" s="163">
        <f t="shared" si="30"/>
        <v>431.00000000000182</v>
      </c>
      <c r="AC36" s="164">
        <f t="shared" si="31"/>
        <v>3.2595214326769054E-2</v>
      </c>
      <c r="AD36" s="154"/>
      <c r="AE36" s="116">
        <v>6.9947999999999997</v>
      </c>
      <c r="AF36" s="370">
        <f t="shared" ref="AF36:AF44" si="42">$F$18</f>
        <v>2000</v>
      </c>
      <c r="AG36" s="162">
        <f>AF36*AE36</f>
        <v>13989.599999999999</v>
      </c>
      <c r="AH36" s="32"/>
      <c r="AI36" s="163">
        <f t="shared" si="32"/>
        <v>335.79999999999745</v>
      </c>
      <c r="AJ36" s="164">
        <f t="shared" si="33"/>
        <v>2.4593885951163592E-2</v>
      </c>
      <c r="AK36" s="154"/>
      <c r="AL36" s="116">
        <v>7.2914000000000003</v>
      </c>
      <c r="AM36" s="370">
        <f t="shared" ref="AM36:AM44" si="43">$F$18</f>
        <v>2000</v>
      </c>
      <c r="AN36" s="162">
        <f>AM36*AL36</f>
        <v>14582.800000000001</v>
      </c>
      <c r="AO36" s="32"/>
      <c r="AP36" s="163">
        <f t="shared" si="34"/>
        <v>593.20000000000255</v>
      </c>
      <c r="AQ36" s="164">
        <f t="shared" si="35"/>
        <v>4.2402927889289371E-2</v>
      </c>
      <c r="AR36" s="153"/>
      <c r="AS36" s="119">
        <v>7.5780000000000003</v>
      </c>
      <c r="AT36" s="370">
        <f t="shared" ref="AT36:AT44" si="44">$F$18</f>
        <v>2000</v>
      </c>
      <c r="AU36" s="162">
        <f>AT36*AS36</f>
        <v>15156</v>
      </c>
      <c r="AV36" s="32"/>
      <c r="AW36" s="163">
        <f t="shared" si="36"/>
        <v>573.19999999999891</v>
      </c>
      <c r="AX36" s="164">
        <f t="shared" si="37"/>
        <v>3.9306580354938614E-2</v>
      </c>
    </row>
    <row r="37" spans="1:50" s="95" customFormat="1" ht="30" x14ac:dyDescent="0.25">
      <c r="A37" s="1"/>
      <c r="B37" s="234" t="s">
        <v>74</v>
      </c>
      <c r="C37" s="32"/>
      <c r="D37" s="44" t="s">
        <v>44</v>
      </c>
      <c r="E37" s="43"/>
      <c r="F37" s="53">
        <v>-6.5299999999999997E-2</v>
      </c>
      <c r="G37" s="370">
        <f t="shared" ref="G37:G44" si="45">$F$18</f>
        <v>2000</v>
      </c>
      <c r="H37" s="160">
        <f t="shared" si="38"/>
        <v>-130.6</v>
      </c>
      <c r="I37" s="32"/>
      <c r="J37" s="119"/>
      <c r="K37" s="370">
        <f t="shared" si="39"/>
        <v>2000</v>
      </c>
      <c r="L37" s="160">
        <f t="shared" si="1"/>
        <v>0</v>
      </c>
      <c r="M37" s="32"/>
      <c r="N37" s="163">
        <f t="shared" si="2"/>
        <v>130.6</v>
      </c>
      <c r="O37" s="164" t="str">
        <f t="shared" ref="O37:O41" si="46">IF(OR(H37=0,L37=0),"",(N37/H37))</f>
        <v/>
      </c>
      <c r="P37" s="153"/>
      <c r="Q37" s="134"/>
      <c r="R37" s="370">
        <f t="shared" si="40"/>
        <v>2000</v>
      </c>
      <c r="S37" s="162">
        <f t="shared" ref="S37:S40" si="47">R37*Q37</f>
        <v>0</v>
      </c>
      <c r="T37" s="32"/>
      <c r="U37" s="163">
        <f t="shared" si="28"/>
        <v>0</v>
      </c>
      <c r="V37" s="164" t="str">
        <f t="shared" si="29"/>
        <v/>
      </c>
      <c r="W37" s="154"/>
      <c r="X37" s="134"/>
      <c r="Y37" s="370">
        <f t="shared" si="41"/>
        <v>2000</v>
      </c>
      <c r="Z37" s="162">
        <f t="shared" ref="Z37:Z40" si="48">Y37*X37</f>
        <v>0</v>
      </c>
      <c r="AA37" s="32"/>
      <c r="AB37" s="163">
        <f t="shared" si="30"/>
        <v>0</v>
      </c>
      <c r="AC37" s="164" t="str">
        <f t="shared" si="31"/>
        <v/>
      </c>
      <c r="AD37" s="154"/>
      <c r="AE37" s="134"/>
      <c r="AF37" s="370">
        <f t="shared" si="42"/>
        <v>2000</v>
      </c>
      <c r="AG37" s="162">
        <f t="shared" ref="AG37:AG40" si="49">AF37*AE37</f>
        <v>0</v>
      </c>
      <c r="AH37" s="32"/>
      <c r="AI37" s="163">
        <f t="shared" si="32"/>
        <v>0</v>
      </c>
      <c r="AJ37" s="164" t="str">
        <f t="shared" si="33"/>
        <v/>
      </c>
      <c r="AK37" s="154"/>
      <c r="AL37" s="134"/>
      <c r="AM37" s="370">
        <f t="shared" si="43"/>
        <v>2000</v>
      </c>
      <c r="AN37" s="162">
        <f t="shared" ref="AN37:AN40" si="50">AM37*AL37</f>
        <v>0</v>
      </c>
      <c r="AO37" s="32"/>
      <c r="AP37" s="163">
        <f t="shared" si="34"/>
        <v>0</v>
      </c>
      <c r="AQ37" s="164" t="str">
        <f t="shared" si="35"/>
        <v/>
      </c>
      <c r="AR37" s="153"/>
      <c r="AS37" s="134"/>
      <c r="AT37" s="370">
        <f t="shared" si="44"/>
        <v>2000</v>
      </c>
      <c r="AU37" s="162">
        <f t="shared" ref="AU37:AU40" si="51">AT37*AS37</f>
        <v>0</v>
      </c>
      <c r="AV37" s="32"/>
      <c r="AW37" s="163">
        <f t="shared" si="36"/>
        <v>0</v>
      </c>
      <c r="AX37" s="164" t="str">
        <f t="shared" si="37"/>
        <v/>
      </c>
    </row>
    <row r="38" spans="1:50" s="95" customFormat="1" ht="14.45" customHeight="1" x14ac:dyDescent="0.25">
      <c r="A38" s="1"/>
      <c r="B38" s="234" t="s">
        <v>75</v>
      </c>
      <c r="C38" s="32"/>
      <c r="D38" s="44" t="s">
        <v>44</v>
      </c>
      <c r="E38" s="43"/>
      <c r="F38" s="53">
        <v>-0.20169999999999999</v>
      </c>
      <c r="G38" s="370">
        <f t="shared" si="45"/>
        <v>2000</v>
      </c>
      <c r="H38" s="160">
        <f t="shared" si="38"/>
        <v>-403.4</v>
      </c>
      <c r="I38" s="32"/>
      <c r="J38" s="119"/>
      <c r="K38" s="370">
        <f t="shared" si="39"/>
        <v>2000</v>
      </c>
      <c r="L38" s="160">
        <f t="shared" si="1"/>
        <v>0</v>
      </c>
      <c r="M38" s="32"/>
      <c r="N38" s="163">
        <f t="shared" si="2"/>
        <v>403.4</v>
      </c>
      <c r="O38" s="164" t="str">
        <f t="shared" si="46"/>
        <v/>
      </c>
      <c r="P38" s="153"/>
      <c r="Q38" s="134"/>
      <c r="R38" s="370">
        <f t="shared" si="40"/>
        <v>2000</v>
      </c>
      <c r="S38" s="162">
        <f t="shared" si="47"/>
        <v>0</v>
      </c>
      <c r="T38" s="32"/>
      <c r="U38" s="163">
        <f t="shared" si="28"/>
        <v>0</v>
      </c>
      <c r="V38" s="164" t="str">
        <f t="shared" si="29"/>
        <v/>
      </c>
      <c r="W38" s="154"/>
      <c r="X38" s="134"/>
      <c r="Y38" s="370">
        <f t="shared" si="41"/>
        <v>2000</v>
      </c>
      <c r="Z38" s="162">
        <f t="shared" si="48"/>
        <v>0</v>
      </c>
      <c r="AA38" s="32"/>
      <c r="AB38" s="163">
        <f t="shared" si="30"/>
        <v>0</v>
      </c>
      <c r="AC38" s="164" t="str">
        <f t="shared" si="31"/>
        <v/>
      </c>
      <c r="AD38" s="154"/>
      <c r="AE38" s="134"/>
      <c r="AF38" s="370">
        <f t="shared" si="42"/>
        <v>2000</v>
      </c>
      <c r="AG38" s="162">
        <f t="shared" si="49"/>
        <v>0</v>
      </c>
      <c r="AH38" s="32"/>
      <c r="AI38" s="163">
        <f t="shared" si="32"/>
        <v>0</v>
      </c>
      <c r="AJ38" s="164" t="str">
        <f t="shared" si="33"/>
        <v/>
      </c>
      <c r="AK38" s="154"/>
      <c r="AL38" s="134"/>
      <c r="AM38" s="370">
        <f t="shared" si="43"/>
        <v>2000</v>
      </c>
      <c r="AN38" s="162">
        <f t="shared" si="50"/>
        <v>0</v>
      </c>
      <c r="AO38" s="32"/>
      <c r="AP38" s="163">
        <f t="shared" si="34"/>
        <v>0</v>
      </c>
      <c r="AQ38" s="164" t="str">
        <f t="shared" si="35"/>
        <v/>
      </c>
      <c r="AR38" s="153"/>
      <c r="AS38" s="134"/>
      <c r="AT38" s="370">
        <f t="shared" si="44"/>
        <v>2000</v>
      </c>
      <c r="AU38" s="162">
        <f t="shared" si="51"/>
        <v>0</v>
      </c>
      <c r="AV38" s="32"/>
      <c r="AW38" s="163">
        <f t="shared" si="36"/>
        <v>0</v>
      </c>
      <c r="AX38" s="164" t="str">
        <f t="shared" si="37"/>
        <v/>
      </c>
    </row>
    <row r="39" spans="1:50" s="95" customFormat="1" ht="30" x14ac:dyDescent="0.25">
      <c r="A39" s="1"/>
      <c r="B39" s="234" t="s">
        <v>76</v>
      </c>
      <c r="C39" s="32"/>
      <c r="D39" s="44" t="s">
        <v>44</v>
      </c>
      <c r="E39" s="43"/>
      <c r="F39" s="53">
        <v>5.5999999999999999E-3</v>
      </c>
      <c r="G39" s="370">
        <f t="shared" si="45"/>
        <v>2000</v>
      </c>
      <c r="H39" s="160">
        <f t="shared" si="38"/>
        <v>11.2</v>
      </c>
      <c r="I39" s="32"/>
      <c r="J39" s="119">
        <v>5.5999999999999999E-3</v>
      </c>
      <c r="K39" s="370">
        <f t="shared" si="39"/>
        <v>2000</v>
      </c>
      <c r="L39" s="160">
        <f t="shared" si="1"/>
        <v>11.2</v>
      </c>
      <c r="M39" s="32"/>
      <c r="N39" s="163">
        <f t="shared" si="2"/>
        <v>0</v>
      </c>
      <c r="O39" s="164">
        <f t="shared" si="46"/>
        <v>0</v>
      </c>
      <c r="P39" s="153"/>
      <c r="Q39" s="134"/>
      <c r="R39" s="370">
        <f t="shared" si="40"/>
        <v>2000</v>
      </c>
      <c r="S39" s="162">
        <f t="shared" si="47"/>
        <v>0</v>
      </c>
      <c r="T39" s="32"/>
      <c r="U39" s="163">
        <f t="shared" ref="U39:U44" si="52">S39-L39</f>
        <v>-11.2</v>
      </c>
      <c r="V39" s="164" t="str">
        <f t="shared" ref="V39:V44" si="53">IF(OR(L39=0,S39=0),"",(U39/L39))</f>
        <v/>
      </c>
      <c r="W39" s="154"/>
      <c r="X39" s="134"/>
      <c r="Y39" s="370">
        <f t="shared" si="41"/>
        <v>2000</v>
      </c>
      <c r="Z39" s="162">
        <f t="shared" si="48"/>
        <v>0</v>
      </c>
      <c r="AA39" s="32"/>
      <c r="AB39" s="163">
        <f t="shared" si="30"/>
        <v>0</v>
      </c>
      <c r="AC39" s="164" t="str">
        <f t="shared" si="31"/>
        <v/>
      </c>
      <c r="AD39" s="154"/>
      <c r="AE39" s="134"/>
      <c r="AF39" s="370">
        <f t="shared" si="42"/>
        <v>2000</v>
      </c>
      <c r="AG39" s="162">
        <f t="shared" si="49"/>
        <v>0</v>
      </c>
      <c r="AH39" s="32"/>
      <c r="AI39" s="163">
        <f t="shared" si="32"/>
        <v>0</v>
      </c>
      <c r="AJ39" s="164" t="str">
        <f t="shared" si="33"/>
        <v/>
      </c>
      <c r="AK39" s="154"/>
      <c r="AL39" s="134"/>
      <c r="AM39" s="370">
        <f t="shared" si="43"/>
        <v>2000</v>
      </c>
      <c r="AN39" s="162">
        <f t="shared" si="50"/>
        <v>0</v>
      </c>
      <c r="AO39" s="32"/>
      <c r="AP39" s="163">
        <f t="shared" si="34"/>
        <v>0</v>
      </c>
      <c r="AQ39" s="164" t="str">
        <f t="shared" si="35"/>
        <v/>
      </c>
      <c r="AR39" s="153"/>
      <c r="AS39" s="134"/>
      <c r="AT39" s="370">
        <f t="shared" si="44"/>
        <v>2000</v>
      </c>
      <c r="AU39" s="162">
        <f t="shared" si="51"/>
        <v>0</v>
      </c>
      <c r="AV39" s="32"/>
      <c r="AW39" s="163">
        <f t="shared" si="36"/>
        <v>0</v>
      </c>
      <c r="AX39" s="164" t="str">
        <f t="shared" si="37"/>
        <v/>
      </c>
    </row>
    <row r="40" spans="1:50" s="95" customFormat="1" ht="30" x14ac:dyDescent="0.25">
      <c r="A40" s="1"/>
      <c r="B40" s="234" t="s">
        <v>77</v>
      </c>
      <c r="C40" s="32"/>
      <c r="D40" s="44" t="s">
        <v>44</v>
      </c>
      <c r="E40" s="43"/>
      <c r="F40" s="53">
        <v>3.8E-3</v>
      </c>
      <c r="G40" s="370">
        <f t="shared" si="45"/>
        <v>2000</v>
      </c>
      <c r="H40" s="160">
        <f t="shared" si="38"/>
        <v>7.6</v>
      </c>
      <c r="I40" s="32"/>
      <c r="J40" s="119">
        <v>3.8E-3</v>
      </c>
      <c r="K40" s="370">
        <f t="shared" si="39"/>
        <v>2000</v>
      </c>
      <c r="L40" s="160">
        <f t="shared" si="1"/>
        <v>7.6</v>
      </c>
      <c r="M40" s="32"/>
      <c r="N40" s="163">
        <f t="shared" si="2"/>
        <v>0</v>
      </c>
      <c r="O40" s="164">
        <f t="shared" si="46"/>
        <v>0</v>
      </c>
      <c r="P40" s="153"/>
      <c r="Q40" s="134"/>
      <c r="R40" s="370">
        <f t="shared" si="40"/>
        <v>2000</v>
      </c>
      <c r="S40" s="162">
        <f t="shared" si="47"/>
        <v>0</v>
      </c>
      <c r="T40" s="32"/>
      <c r="U40" s="163">
        <f t="shared" si="52"/>
        <v>-7.6</v>
      </c>
      <c r="V40" s="164" t="str">
        <f t="shared" si="53"/>
        <v/>
      </c>
      <c r="W40" s="154"/>
      <c r="X40" s="134"/>
      <c r="Y40" s="370">
        <f t="shared" si="41"/>
        <v>2000</v>
      </c>
      <c r="Z40" s="162">
        <f t="shared" si="48"/>
        <v>0</v>
      </c>
      <c r="AA40" s="32"/>
      <c r="AB40" s="163">
        <f t="shared" si="30"/>
        <v>0</v>
      </c>
      <c r="AC40" s="164" t="str">
        <f t="shared" si="31"/>
        <v/>
      </c>
      <c r="AD40" s="154"/>
      <c r="AE40" s="134"/>
      <c r="AF40" s="370">
        <f t="shared" si="42"/>
        <v>2000</v>
      </c>
      <c r="AG40" s="162">
        <f t="shared" si="49"/>
        <v>0</v>
      </c>
      <c r="AH40" s="32"/>
      <c r="AI40" s="163">
        <f t="shared" si="32"/>
        <v>0</v>
      </c>
      <c r="AJ40" s="164" t="str">
        <f t="shared" si="33"/>
        <v/>
      </c>
      <c r="AK40" s="154"/>
      <c r="AL40" s="134"/>
      <c r="AM40" s="370">
        <f t="shared" si="43"/>
        <v>2000</v>
      </c>
      <c r="AN40" s="162">
        <f t="shared" si="50"/>
        <v>0</v>
      </c>
      <c r="AO40" s="32"/>
      <c r="AP40" s="163">
        <f t="shared" si="34"/>
        <v>0</v>
      </c>
      <c r="AQ40" s="164" t="str">
        <f t="shared" si="35"/>
        <v/>
      </c>
      <c r="AR40" s="153"/>
      <c r="AS40" s="134"/>
      <c r="AT40" s="370">
        <f t="shared" si="44"/>
        <v>2000</v>
      </c>
      <c r="AU40" s="162">
        <f t="shared" si="51"/>
        <v>0</v>
      </c>
      <c r="AV40" s="32"/>
      <c r="AW40" s="163">
        <f t="shared" si="36"/>
        <v>0</v>
      </c>
      <c r="AX40" s="164" t="str">
        <f t="shared" si="37"/>
        <v/>
      </c>
    </row>
    <row r="41" spans="1:50" s="95" customFormat="1" x14ac:dyDescent="0.25">
      <c r="A41" s="1"/>
      <c r="B41" s="234" t="s">
        <v>78</v>
      </c>
      <c r="C41" s="32"/>
      <c r="D41" s="44" t="s">
        <v>44</v>
      </c>
      <c r="E41" s="43"/>
      <c r="F41" s="53">
        <v>6.2700000000000006E-2</v>
      </c>
      <c r="G41" s="370">
        <f t="shared" si="45"/>
        <v>2000</v>
      </c>
      <c r="H41" s="160">
        <f t="shared" si="38"/>
        <v>125.4</v>
      </c>
      <c r="I41" s="32"/>
      <c r="J41" s="119">
        <v>6.2700000000000006E-2</v>
      </c>
      <c r="K41" s="370">
        <f t="shared" si="39"/>
        <v>2000</v>
      </c>
      <c r="L41" s="160">
        <f t="shared" si="1"/>
        <v>125.4</v>
      </c>
      <c r="M41" s="32"/>
      <c r="N41" s="163">
        <f t="shared" si="2"/>
        <v>0</v>
      </c>
      <c r="O41" s="164">
        <f t="shared" si="46"/>
        <v>0</v>
      </c>
      <c r="P41" s="153"/>
      <c r="Q41" s="115"/>
      <c r="R41" s="370">
        <f t="shared" si="40"/>
        <v>2000</v>
      </c>
      <c r="S41" s="171">
        <f>R41*Q41</f>
        <v>0</v>
      </c>
      <c r="T41" s="43"/>
      <c r="U41" s="163">
        <f t="shared" si="52"/>
        <v>-125.4</v>
      </c>
      <c r="V41" s="164" t="str">
        <f t="shared" si="53"/>
        <v/>
      </c>
      <c r="W41" s="154"/>
      <c r="X41" s="115"/>
      <c r="Y41" s="370">
        <f t="shared" si="41"/>
        <v>2000</v>
      </c>
      <c r="Z41" s="171">
        <f>Y41*X41</f>
        <v>0</v>
      </c>
      <c r="AA41" s="43"/>
      <c r="AB41" s="163">
        <f t="shared" si="30"/>
        <v>0</v>
      </c>
      <c r="AC41" s="164" t="str">
        <f t="shared" si="31"/>
        <v/>
      </c>
      <c r="AD41" s="154"/>
      <c r="AE41" s="115"/>
      <c r="AF41" s="370">
        <f t="shared" si="42"/>
        <v>2000</v>
      </c>
      <c r="AG41" s="171">
        <f>AF41*AE41</f>
        <v>0</v>
      </c>
      <c r="AH41" s="43"/>
      <c r="AI41" s="163">
        <f t="shared" si="32"/>
        <v>0</v>
      </c>
      <c r="AJ41" s="164" t="str">
        <f t="shared" si="33"/>
        <v/>
      </c>
      <c r="AK41" s="154"/>
      <c r="AL41" s="115"/>
      <c r="AM41" s="370">
        <f t="shared" si="43"/>
        <v>2000</v>
      </c>
      <c r="AN41" s="171">
        <f>AM41*AL41</f>
        <v>0</v>
      </c>
      <c r="AO41" s="43"/>
      <c r="AP41" s="163">
        <f t="shared" si="34"/>
        <v>0</v>
      </c>
      <c r="AQ41" s="164" t="str">
        <f t="shared" si="35"/>
        <v/>
      </c>
      <c r="AR41" s="169"/>
      <c r="AS41" s="115"/>
      <c r="AT41" s="370">
        <f t="shared" si="44"/>
        <v>2000</v>
      </c>
      <c r="AU41" s="171">
        <f>AT41*AS41</f>
        <v>0</v>
      </c>
      <c r="AV41" s="43"/>
      <c r="AW41" s="163">
        <f t="shared" si="36"/>
        <v>0</v>
      </c>
      <c r="AX41" s="164" t="str">
        <f t="shared" si="37"/>
        <v/>
      </c>
    </row>
    <row r="42" spans="1:50" s="99" customFormat="1" x14ac:dyDescent="0.25">
      <c r="A42" s="54"/>
      <c r="B42" s="143" t="s">
        <v>79</v>
      </c>
      <c r="C42" s="43"/>
      <c r="D42" s="44" t="s">
        <v>44</v>
      </c>
      <c r="E42" s="43"/>
      <c r="F42" s="53">
        <v>0.1226</v>
      </c>
      <c r="G42" s="370">
        <f t="shared" si="45"/>
        <v>2000</v>
      </c>
      <c r="H42" s="160">
        <f t="shared" si="38"/>
        <v>245.2</v>
      </c>
      <c r="I42" s="43"/>
      <c r="J42" s="119">
        <v>0.1226</v>
      </c>
      <c r="K42" s="370">
        <f t="shared" si="39"/>
        <v>2000</v>
      </c>
      <c r="L42" s="239">
        <f t="shared" ref="L42:L44" si="54">K42*J42</f>
        <v>245.2</v>
      </c>
      <c r="M42" s="43"/>
      <c r="N42" s="172">
        <f t="shared" ref="N42:N44" si="55">L42-H42</f>
        <v>0</v>
      </c>
      <c r="O42" s="173">
        <f t="shared" ref="O42:O44" si="56">IF(OR(H42=0,L42=0),"",(N42/H42))</f>
        <v>0</v>
      </c>
      <c r="P42" s="169"/>
      <c r="Q42" s="115"/>
      <c r="R42" s="370">
        <f t="shared" si="40"/>
        <v>2000</v>
      </c>
      <c r="S42" s="171">
        <f>R42*Q42</f>
        <v>0</v>
      </c>
      <c r="T42" s="43"/>
      <c r="U42" s="163">
        <f t="shared" si="52"/>
        <v>-245.2</v>
      </c>
      <c r="V42" s="164" t="str">
        <f t="shared" si="53"/>
        <v/>
      </c>
      <c r="W42" s="154"/>
      <c r="X42" s="115"/>
      <c r="Y42" s="370">
        <f t="shared" si="41"/>
        <v>2000</v>
      </c>
      <c r="Z42" s="171">
        <f>Y42*X42</f>
        <v>0</v>
      </c>
      <c r="AA42" s="43"/>
      <c r="AB42" s="163">
        <f t="shared" si="30"/>
        <v>0</v>
      </c>
      <c r="AC42" s="164" t="str">
        <f t="shared" si="31"/>
        <v/>
      </c>
      <c r="AD42" s="154"/>
      <c r="AE42" s="115"/>
      <c r="AF42" s="370">
        <f t="shared" si="42"/>
        <v>2000</v>
      </c>
      <c r="AG42" s="171">
        <f>AF42*AE42</f>
        <v>0</v>
      </c>
      <c r="AH42" s="43"/>
      <c r="AI42" s="163">
        <f t="shared" si="32"/>
        <v>0</v>
      </c>
      <c r="AJ42" s="164" t="str">
        <f t="shared" si="33"/>
        <v/>
      </c>
      <c r="AK42" s="154"/>
      <c r="AL42" s="115"/>
      <c r="AM42" s="370">
        <f t="shared" si="43"/>
        <v>2000</v>
      </c>
      <c r="AN42" s="171">
        <f>AM42*AL42</f>
        <v>0</v>
      </c>
      <c r="AO42" s="43"/>
      <c r="AP42" s="163">
        <f t="shared" si="34"/>
        <v>0</v>
      </c>
      <c r="AQ42" s="164" t="str">
        <f t="shared" si="35"/>
        <v/>
      </c>
      <c r="AR42" s="169"/>
      <c r="AS42" s="115"/>
      <c r="AT42" s="370">
        <f t="shared" si="44"/>
        <v>2000</v>
      </c>
      <c r="AU42" s="171">
        <f>AT42*AS42</f>
        <v>0</v>
      </c>
      <c r="AV42" s="43"/>
      <c r="AW42" s="163">
        <f t="shared" si="36"/>
        <v>0</v>
      </c>
      <c r="AX42" s="164" t="str">
        <f t="shared" si="37"/>
        <v/>
      </c>
    </row>
    <row r="43" spans="1:50" s="99" customFormat="1" x14ac:dyDescent="0.25">
      <c r="A43" s="54"/>
      <c r="B43" s="143" t="s">
        <v>80</v>
      </c>
      <c r="C43" s="43"/>
      <c r="D43" s="44" t="s">
        <v>44</v>
      </c>
      <c r="E43" s="43"/>
      <c r="F43" s="53">
        <v>3.56E-2</v>
      </c>
      <c r="G43" s="370">
        <f t="shared" si="45"/>
        <v>2000</v>
      </c>
      <c r="H43" s="160">
        <f t="shared" si="38"/>
        <v>71.2</v>
      </c>
      <c r="I43" s="43"/>
      <c r="J43" s="119">
        <v>3.56E-2</v>
      </c>
      <c r="K43" s="370">
        <f t="shared" si="39"/>
        <v>2000</v>
      </c>
      <c r="L43" s="239">
        <f t="shared" si="54"/>
        <v>71.2</v>
      </c>
      <c r="M43" s="43"/>
      <c r="N43" s="172">
        <f t="shared" si="55"/>
        <v>0</v>
      </c>
      <c r="O43" s="173">
        <f t="shared" si="56"/>
        <v>0</v>
      </c>
      <c r="P43" s="169"/>
      <c r="Q43" s="116"/>
      <c r="R43" s="370">
        <f t="shared" si="40"/>
        <v>2000</v>
      </c>
      <c r="S43" s="162">
        <f t="shared" ref="S43:S44" si="57">R43*Q43</f>
        <v>0</v>
      </c>
      <c r="T43" s="32"/>
      <c r="U43" s="163">
        <f t="shared" si="52"/>
        <v>-71.2</v>
      </c>
      <c r="V43" s="164" t="str">
        <f t="shared" si="53"/>
        <v/>
      </c>
      <c r="W43" s="154"/>
      <c r="X43" s="116"/>
      <c r="Y43" s="370">
        <f t="shared" si="41"/>
        <v>2000</v>
      </c>
      <c r="Z43" s="162">
        <f t="shared" ref="Z43:Z44" si="58">Y43*X43</f>
        <v>0</v>
      </c>
      <c r="AA43" s="32"/>
      <c r="AB43" s="163">
        <f t="shared" si="30"/>
        <v>0</v>
      </c>
      <c r="AC43" s="164" t="str">
        <f t="shared" si="31"/>
        <v/>
      </c>
      <c r="AD43" s="154"/>
      <c r="AE43" s="116"/>
      <c r="AF43" s="370">
        <f t="shared" si="42"/>
        <v>2000</v>
      </c>
      <c r="AG43" s="162">
        <f t="shared" ref="AG43:AG44" si="59">AF43*AE43</f>
        <v>0</v>
      </c>
      <c r="AH43" s="32"/>
      <c r="AI43" s="163">
        <f t="shared" si="32"/>
        <v>0</v>
      </c>
      <c r="AJ43" s="164" t="str">
        <f t="shared" si="33"/>
        <v/>
      </c>
      <c r="AK43" s="154"/>
      <c r="AL43" s="116"/>
      <c r="AM43" s="370">
        <f t="shared" si="43"/>
        <v>2000</v>
      </c>
      <c r="AN43" s="162">
        <f t="shared" ref="AN43:AN44" si="60">AM43*AL43</f>
        <v>0</v>
      </c>
      <c r="AO43" s="32"/>
      <c r="AP43" s="163">
        <f t="shared" si="34"/>
        <v>0</v>
      </c>
      <c r="AQ43" s="164" t="str">
        <f t="shared" si="35"/>
        <v/>
      </c>
      <c r="AR43" s="153"/>
      <c r="AS43" s="116"/>
      <c r="AT43" s="370">
        <f t="shared" si="44"/>
        <v>2000</v>
      </c>
      <c r="AU43" s="162">
        <f t="shared" ref="AU43:AU44" si="61">AT43*AS43</f>
        <v>0</v>
      </c>
      <c r="AV43" s="32"/>
      <c r="AW43" s="163">
        <f t="shared" si="36"/>
        <v>0</v>
      </c>
      <c r="AX43" s="164" t="str">
        <f t="shared" si="37"/>
        <v/>
      </c>
    </row>
    <row r="44" spans="1:50" ht="30" x14ac:dyDescent="0.25">
      <c r="A44" s="1"/>
      <c r="B44" s="140" t="s">
        <v>81</v>
      </c>
      <c r="C44" s="32"/>
      <c r="D44" s="44" t="s">
        <v>44</v>
      </c>
      <c r="E44" s="43"/>
      <c r="F44" s="53">
        <v>0.1051</v>
      </c>
      <c r="G44" s="370">
        <f t="shared" si="45"/>
        <v>2000</v>
      </c>
      <c r="H44" s="160">
        <f t="shared" si="38"/>
        <v>210.2</v>
      </c>
      <c r="I44" s="32"/>
      <c r="J44" s="119"/>
      <c r="K44" s="370">
        <f t="shared" si="39"/>
        <v>2000</v>
      </c>
      <c r="L44" s="160">
        <f t="shared" si="54"/>
        <v>0</v>
      </c>
      <c r="M44" s="32"/>
      <c r="N44" s="163">
        <f t="shared" si="55"/>
        <v>-210.2</v>
      </c>
      <c r="O44" s="164" t="str">
        <f t="shared" si="56"/>
        <v/>
      </c>
      <c r="P44" s="153"/>
      <c r="Q44" s="116"/>
      <c r="R44" s="370">
        <f t="shared" si="40"/>
        <v>2000</v>
      </c>
      <c r="S44" s="162">
        <f t="shared" si="57"/>
        <v>0</v>
      </c>
      <c r="T44" s="32"/>
      <c r="U44" s="163">
        <f t="shared" si="52"/>
        <v>0</v>
      </c>
      <c r="V44" s="164" t="str">
        <f t="shared" si="53"/>
        <v/>
      </c>
      <c r="W44" s="154"/>
      <c r="X44" s="116"/>
      <c r="Y44" s="370">
        <f t="shared" si="41"/>
        <v>2000</v>
      </c>
      <c r="Z44" s="162">
        <f t="shared" si="58"/>
        <v>0</v>
      </c>
      <c r="AA44" s="32"/>
      <c r="AB44" s="163">
        <f t="shared" si="30"/>
        <v>0</v>
      </c>
      <c r="AC44" s="164" t="str">
        <f t="shared" si="31"/>
        <v/>
      </c>
      <c r="AD44" s="154"/>
      <c r="AE44" s="116"/>
      <c r="AF44" s="370">
        <f t="shared" si="42"/>
        <v>2000</v>
      </c>
      <c r="AG44" s="162">
        <f t="shared" si="59"/>
        <v>0</v>
      </c>
      <c r="AH44" s="32"/>
      <c r="AI44" s="163">
        <f t="shared" si="32"/>
        <v>0</v>
      </c>
      <c r="AJ44" s="164" t="str">
        <f t="shared" si="33"/>
        <v/>
      </c>
      <c r="AK44" s="154"/>
      <c r="AL44" s="116"/>
      <c r="AM44" s="370">
        <f t="shared" si="43"/>
        <v>2000</v>
      </c>
      <c r="AN44" s="162">
        <f t="shared" si="60"/>
        <v>0</v>
      </c>
      <c r="AO44" s="32"/>
      <c r="AP44" s="163">
        <f t="shared" si="34"/>
        <v>0</v>
      </c>
      <c r="AQ44" s="164" t="str">
        <f t="shared" si="35"/>
        <v/>
      </c>
      <c r="AR44" s="153"/>
      <c r="AS44" s="116"/>
      <c r="AT44" s="370">
        <f t="shared" si="44"/>
        <v>2000</v>
      </c>
      <c r="AU44" s="162">
        <f t="shared" si="61"/>
        <v>0</v>
      </c>
      <c r="AV44" s="32"/>
      <c r="AW44" s="163">
        <f t="shared" si="36"/>
        <v>0</v>
      </c>
      <c r="AX44" s="164" t="str">
        <f t="shared" si="37"/>
        <v/>
      </c>
    </row>
    <row r="45" spans="1:50" x14ac:dyDescent="0.25">
      <c r="A45" s="54"/>
      <c r="B45" s="289" t="s">
        <v>18</v>
      </c>
      <c r="C45" s="48"/>
      <c r="D45" s="56"/>
      <c r="E45" s="48"/>
      <c r="F45" s="55"/>
      <c r="G45" s="175"/>
      <c r="H45" s="413">
        <f>SUM(H23:H44)</f>
        <v>13378.690000000002</v>
      </c>
      <c r="I45" s="177"/>
      <c r="J45" s="117"/>
      <c r="K45" s="240"/>
      <c r="L45" s="413">
        <f>SUM(L23:L44)</f>
        <v>14211.330000000002</v>
      </c>
      <c r="M45" s="177"/>
      <c r="N45" s="179">
        <f t="shared" si="2"/>
        <v>832.63999999999942</v>
      </c>
      <c r="O45" s="180">
        <f>IF(OR(H45=0, L45=0),"",(N45/H45))</f>
        <v>6.2236287708288276E-2</v>
      </c>
      <c r="P45" s="153"/>
      <c r="Q45" s="117"/>
      <c r="R45" s="178"/>
      <c r="S45" s="176">
        <f>SUM(S23:S44)</f>
        <v>13816.49</v>
      </c>
      <c r="T45" s="177"/>
      <c r="U45" s="179">
        <f>S45-L45</f>
        <v>-394.84000000000196</v>
      </c>
      <c r="V45" s="180">
        <f>IF(OR(L45=0,S45=0),"",(U45/L45))</f>
        <v>-2.7783465727697684E-2</v>
      </c>
      <c r="W45" s="154"/>
      <c r="X45" s="117"/>
      <c r="Y45" s="178"/>
      <c r="Z45" s="176">
        <f>SUM(Z23:Z44)</f>
        <v>14278.140000000001</v>
      </c>
      <c r="AA45" s="177"/>
      <c r="AB45" s="179">
        <f>Z45-S45</f>
        <v>461.65000000000146</v>
      </c>
      <c r="AC45" s="180">
        <f>IF(OR(S45=0,Z45=0),"",(AB45/S45))</f>
        <v>3.3412972469853155E-2</v>
      </c>
      <c r="AD45" s="154"/>
      <c r="AE45" s="117"/>
      <c r="AF45" s="178"/>
      <c r="AG45" s="176">
        <f>SUM(AG23:AG44)</f>
        <v>14637.829999999998</v>
      </c>
      <c r="AH45" s="177"/>
      <c r="AI45" s="179">
        <f>AG45-Z45</f>
        <v>359.68999999999687</v>
      </c>
      <c r="AJ45" s="180">
        <f>IF(OR(Z45=0,AG45=0),"",(AI45/Z45))</f>
        <v>2.5191656616337762E-2</v>
      </c>
      <c r="AK45" s="154"/>
      <c r="AL45" s="117"/>
      <c r="AM45" s="178"/>
      <c r="AN45" s="176">
        <f>SUM(AN23:AN44)</f>
        <v>15273.210000000001</v>
      </c>
      <c r="AO45" s="177"/>
      <c r="AP45" s="179">
        <f>AN45-AG45</f>
        <v>635.38000000000284</v>
      </c>
      <c r="AQ45" s="180">
        <f>IF(OR(AG45=0,AN45=0),"",(AP45/AG45))</f>
        <v>4.3406707141700848E-2</v>
      </c>
      <c r="AR45" s="153"/>
      <c r="AS45" s="117"/>
      <c r="AT45" s="178"/>
      <c r="AU45" s="176">
        <f>SUM(AU23:AU44)</f>
        <v>15887.16</v>
      </c>
      <c r="AV45" s="177"/>
      <c r="AW45" s="179">
        <f>AU45-AN45</f>
        <v>613.94999999999891</v>
      </c>
      <c r="AX45" s="180">
        <f>IF(OR(AN45=0,AU45=0),"",(AW45/AN45))</f>
        <v>4.0197836604092978E-2</v>
      </c>
    </row>
    <row r="46" spans="1:50" x14ac:dyDescent="0.25">
      <c r="A46" s="1"/>
      <c r="B46" s="144" t="s">
        <v>17</v>
      </c>
      <c r="C46" s="32"/>
      <c r="D46" s="44" t="s">
        <v>7</v>
      </c>
      <c r="E46" s="43"/>
      <c r="F46" s="77">
        <f>+F65</f>
        <v>0.1164</v>
      </c>
      <c r="G46" s="181">
        <f>$F19*(1+F78)-$F19</f>
        <v>33840.000000000116</v>
      </c>
      <c r="H46" s="166">
        <f>G46*F46</f>
        <v>3938.9760000000138</v>
      </c>
      <c r="I46" s="32"/>
      <c r="J46" s="112">
        <f>+F46</f>
        <v>0.1164</v>
      </c>
      <c r="K46" s="181">
        <f>$F19*(1+J78)-$F19</f>
        <v>33840.000000000116</v>
      </c>
      <c r="L46" s="166">
        <f>K46*J46</f>
        <v>3938.9760000000138</v>
      </c>
      <c r="M46" s="32"/>
      <c r="N46" s="163">
        <f t="shared" si="2"/>
        <v>0</v>
      </c>
      <c r="O46" s="164">
        <f t="shared" ref="O46" si="62">IF(OR(H46=0,L46=0),"",(N46/H46))</f>
        <v>0</v>
      </c>
      <c r="P46" s="153"/>
      <c r="Q46" s="121">
        <f>+$F$46</f>
        <v>0.1164</v>
      </c>
      <c r="R46" s="181">
        <f>$F19*(1+Q78)-$F19</f>
        <v>26550.000000000116</v>
      </c>
      <c r="S46" s="168">
        <f>R46*Q46</f>
        <v>3090.4200000000137</v>
      </c>
      <c r="T46" s="32"/>
      <c r="U46" s="163">
        <f>S46-L46</f>
        <v>-848.55600000000004</v>
      </c>
      <c r="V46" s="164">
        <f>IF(OR(L46=0,S46=0),"",(U46/L46))</f>
        <v>-0.21542553191489289</v>
      </c>
      <c r="W46" s="154"/>
      <c r="X46" s="121">
        <f>+$F$46</f>
        <v>0.1164</v>
      </c>
      <c r="Y46" s="181">
        <f>$F19*(1+X78)-$F19</f>
        <v>26550.000000000116</v>
      </c>
      <c r="Z46" s="168">
        <f>Y46*X46</f>
        <v>3090.4200000000137</v>
      </c>
      <c r="AA46" s="32"/>
      <c r="AB46" s="163">
        <f>Z46-S46</f>
        <v>0</v>
      </c>
      <c r="AC46" s="164">
        <f>IF(OR(S46=0,Z46=0),"",(AB46/S46))</f>
        <v>0</v>
      </c>
      <c r="AD46" s="154"/>
      <c r="AE46" s="121">
        <f>+$F$46</f>
        <v>0.1164</v>
      </c>
      <c r="AF46" s="181">
        <f>$F19*(1+AE78)-$F19</f>
        <v>26550.000000000116</v>
      </c>
      <c r="AG46" s="168">
        <f>AF46*AE46</f>
        <v>3090.4200000000137</v>
      </c>
      <c r="AH46" s="32"/>
      <c r="AI46" s="163">
        <f>AG46-Z46</f>
        <v>0</v>
      </c>
      <c r="AJ46" s="164">
        <f>IF(OR(Z46=0,AG46=0),"",(AI46/Z46))</f>
        <v>0</v>
      </c>
      <c r="AK46" s="154"/>
      <c r="AL46" s="121">
        <f>+$F$46</f>
        <v>0.1164</v>
      </c>
      <c r="AM46" s="181">
        <f>$F19*(1+AL78)-$F19</f>
        <v>26550.000000000116</v>
      </c>
      <c r="AN46" s="168">
        <f>AM46*AL46</f>
        <v>3090.4200000000137</v>
      </c>
      <c r="AO46" s="32"/>
      <c r="AP46" s="163">
        <f>AN46-AG46</f>
        <v>0</v>
      </c>
      <c r="AQ46" s="164">
        <f>IF(OR(AG46=0,AN46=0),"",(AP46/AG46))</f>
        <v>0</v>
      </c>
      <c r="AR46" s="153"/>
      <c r="AS46" s="121">
        <f>+$F$46</f>
        <v>0.1164</v>
      </c>
      <c r="AT46" s="181">
        <f>$F19*(1+AS78)-$F19</f>
        <v>26550.000000000116</v>
      </c>
      <c r="AU46" s="168">
        <f>AT46*AS46</f>
        <v>3090.4200000000137</v>
      </c>
      <c r="AV46" s="32"/>
      <c r="AW46" s="163">
        <f>AU46-AN46</f>
        <v>0</v>
      </c>
      <c r="AX46" s="164">
        <f>IF(OR(AN46=0,AU46=0),"",(AW46/AN46))</f>
        <v>0</v>
      </c>
    </row>
    <row r="47" spans="1:50" s="95" customFormat="1" x14ac:dyDescent="0.25">
      <c r="A47" s="1"/>
      <c r="B47" s="140" t="s">
        <v>82</v>
      </c>
      <c r="C47" s="43"/>
      <c r="D47" s="44" t="s">
        <v>44</v>
      </c>
      <c r="E47" s="43"/>
      <c r="F47" s="107">
        <v>-0.83389999999999997</v>
      </c>
      <c r="G47" s="370">
        <f>$F$18</f>
        <v>2000</v>
      </c>
      <c r="H47" s="166">
        <f t="shared" ref="H47:H50" si="63">G47*F47</f>
        <v>-1667.8</v>
      </c>
      <c r="I47" s="43"/>
      <c r="J47" s="120"/>
      <c r="K47" s="370">
        <f>$F$18</f>
        <v>2000</v>
      </c>
      <c r="L47" s="166">
        <f t="shared" ref="L47:L50" si="64">K47*J47</f>
        <v>0</v>
      </c>
      <c r="M47" s="43"/>
      <c r="N47" s="163">
        <f>L47-H47</f>
        <v>1667.8</v>
      </c>
      <c r="O47" s="164" t="str">
        <f t="shared" ref="O47:O50" si="65">IF(OR(H47=0,L47=0),"",(N47/H47))</f>
        <v/>
      </c>
      <c r="P47" s="153"/>
      <c r="Q47" s="113"/>
      <c r="R47" s="167"/>
      <c r="S47" s="168">
        <f t="shared" ref="S47:S48" si="66">R47*Q47</f>
        <v>0</v>
      </c>
      <c r="T47" s="43"/>
      <c r="U47" s="163">
        <f t="shared" ref="U47:U50" si="67">S47-L47</f>
        <v>0</v>
      </c>
      <c r="V47" s="164" t="str">
        <f t="shared" ref="V47:V50" si="68">IF(OR(L47=0,S47=0),"",(U47/L47))</f>
        <v/>
      </c>
      <c r="W47" s="154"/>
      <c r="X47" s="113"/>
      <c r="Y47" s="167"/>
      <c r="Z47" s="168">
        <f t="shared" ref="Z47:Z48" si="69">Y47*X47</f>
        <v>0</v>
      </c>
      <c r="AA47" s="43"/>
      <c r="AB47" s="163">
        <f t="shared" ref="AB47:AB50" si="70">Z47-S47</f>
        <v>0</v>
      </c>
      <c r="AC47" s="164" t="str">
        <f t="shared" ref="AC47:AC50" si="71">IF(OR(S47=0,Z47=0),"",(AB47/S47))</f>
        <v/>
      </c>
      <c r="AD47" s="154"/>
      <c r="AE47" s="113"/>
      <c r="AF47" s="167"/>
      <c r="AG47" s="168">
        <f t="shared" ref="AG47:AG48" si="72">AF47*AE47</f>
        <v>0</v>
      </c>
      <c r="AH47" s="43"/>
      <c r="AI47" s="163">
        <f t="shared" ref="AI47:AI50" si="73">AG47-Z47</f>
        <v>0</v>
      </c>
      <c r="AJ47" s="164" t="str">
        <f t="shared" ref="AJ47:AJ50" si="74">IF(OR(Z47=0,AG47=0),"",(AI47/Z47))</f>
        <v/>
      </c>
      <c r="AK47" s="154"/>
      <c r="AL47" s="113"/>
      <c r="AM47" s="167"/>
      <c r="AN47" s="168">
        <f t="shared" ref="AN47:AN48" si="75">AM47*AL47</f>
        <v>0</v>
      </c>
      <c r="AO47" s="43"/>
      <c r="AP47" s="163">
        <f t="shared" ref="AP47:AP50" si="76">AN47-AG47</f>
        <v>0</v>
      </c>
      <c r="AQ47" s="164" t="str">
        <f t="shared" ref="AQ47:AQ50" si="77">IF(OR(AG47=0,AN47=0),"",(AP47/AG47))</f>
        <v/>
      </c>
      <c r="AR47" s="169"/>
      <c r="AS47" s="113"/>
      <c r="AT47" s="167"/>
      <c r="AU47" s="168">
        <f t="shared" ref="AU47:AU48" si="78">AT47*AS47</f>
        <v>0</v>
      </c>
      <c r="AV47" s="43"/>
      <c r="AW47" s="163">
        <f t="shared" ref="AW47:AW50" si="79">AU47-AN47</f>
        <v>0</v>
      </c>
      <c r="AX47" s="164" t="str">
        <f t="shared" ref="AX47:AX50" si="80">IF(OR(AN47=0,AU47=0),"",(AW47/AN47))</f>
        <v/>
      </c>
    </row>
    <row r="48" spans="1:50" s="95" customFormat="1" ht="30" x14ac:dyDescent="0.25">
      <c r="A48" s="1"/>
      <c r="B48" s="140" t="s">
        <v>97</v>
      </c>
      <c r="C48" s="43"/>
      <c r="D48" s="44" t="s">
        <v>44</v>
      </c>
      <c r="E48" s="43"/>
      <c r="F48" s="107">
        <v>-0.57040000000000002</v>
      </c>
      <c r="G48" s="370">
        <f t="shared" ref="G48:G49" si="81">$F$18</f>
        <v>2000</v>
      </c>
      <c r="H48" s="166">
        <f t="shared" si="63"/>
        <v>-1140.8</v>
      </c>
      <c r="I48" s="43"/>
      <c r="J48" s="120"/>
      <c r="K48" s="370">
        <f t="shared" ref="K48:K49" si="82">$F$18</f>
        <v>2000</v>
      </c>
      <c r="L48" s="166">
        <f t="shared" si="64"/>
        <v>0</v>
      </c>
      <c r="M48" s="43"/>
      <c r="N48" s="163">
        <f t="shared" ref="N48:N49" si="83">L48-H48</f>
        <v>1140.8</v>
      </c>
      <c r="O48" s="164" t="str">
        <f t="shared" si="65"/>
        <v/>
      </c>
      <c r="P48" s="153"/>
      <c r="Q48" s="113"/>
      <c r="R48" s="167"/>
      <c r="S48" s="168">
        <f t="shared" si="66"/>
        <v>0</v>
      </c>
      <c r="T48" s="43"/>
      <c r="U48" s="163">
        <f t="shared" si="67"/>
        <v>0</v>
      </c>
      <c r="V48" s="164" t="str">
        <f t="shared" si="68"/>
        <v/>
      </c>
      <c r="W48" s="154"/>
      <c r="X48" s="113"/>
      <c r="Y48" s="167"/>
      <c r="Z48" s="168">
        <f t="shared" si="69"/>
        <v>0</v>
      </c>
      <c r="AA48" s="43"/>
      <c r="AB48" s="163">
        <f t="shared" si="70"/>
        <v>0</v>
      </c>
      <c r="AC48" s="164" t="str">
        <f t="shared" si="71"/>
        <v/>
      </c>
      <c r="AD48" s="154"/>
      <c r="AE48" s="113"/>
      <c r="AF48" s="167"/>
      <c r="AG48" s="168">
        <f t="shared" si="72"/>
        <v>0</v>
      </c>
      <c r="AH48" s="43"/>
      <c r="AI48" s="163">
        <f t="shared" si="73"/>
        <v>0</v>
      </c>
      <c r="AJ48" s="164" t="str">
        <f t="shared" si="74"/>
        <v/>
      </c>
      <c r="AK48" s="154"/>
      <c r="AL48" s="113"/>
      <c r="AM48" s="167"/>
      <c r="AN48" s="168">
        <f t="shared" si="75"/>
        <v>0</v>
      </c>
      <c r="AO48" s="43"/>
      <c r="AP48" s="163">
        <f t="shared" si="76"/>
        <v>0</v>
      </c>
      <c r="AQ48" s="164" t="str">
        <f t="shared" si="77"/>
        <v/>
      </c>
      <c r="AR48" s="169"/>
      <c r="AS48" s="113"/>
      <c r="AT48" s="167"/>
      <c r="AU48" s="168">
        <f t="shared" si="78"/>
        <v>0</v>
      </c>
      <c r="AV48" s="43"/>
      <c r="AW48" s="163">
        <f t="shared" si="79"/>
        <v>0</v>
      </c>
      <c r="AX48" s="164" t="str">
        <f t="shared" si="80"/>
        <v/>
      </c>
    </row>
    <row r="49" spans="1:50" s="95" customFormat="1" ht="30" x14ac:dyDescent="0.25">
      <c r="A49" s="1"/>
      <c r="B49" s="140" t="s">
        <v>83</v>
      </c>
      <c r="C49" s="43"/>
      <c r="D49" s="44" t="s">
        <v>44</v>
      </c>
      <c r="E49" s="43"/>
      <c r="F49" s="107">
        <v>2.9499999999999998E-2</v>
      </c>
      <c r="G49" s="370">
        <f t="shared" si="81"/>
        <v>2000</v>
      </c>
      <c r="H49" s="166">
        <f t="shared" si="63"/>
        <v>59</v>
      </c>
      <c r="I49" s="43"/>
      <c r="J49" s="120"/>
      <c r="K49" s="370">
        <f t="shared" si="82"/>
        <v>2000</v>
      </c>
      <c r="L49" s="166">
        <f t="shared" si="64"/>
        <v>0</v>
      </c>
      <c r="M49" s="43"/>
      <c r="N49" s="163">
        <f t="shared" si="83"/>
        <v>-59</v>
      </c>
      <c r="O49" s="164" t="str">
        <f t="shared" si="65"/>
        <v/>
      </c>
      <c r="P49" s="153"/>
      <c r="Q49" s="113"/>
      <c r="R49" s="167"/>
      <c r="S49" s="168"/>
      <c r="T49" s="43"/>
      <c r="U49" s="163">
        <f t="shared" si="67"/>
        <v>0</v>
      </c>
      <c r="V49" s="164" t="str">
        <f t="shared" si="68"/>
        <v/>
      </c>
      <c r="W49" s="154"/>
      <c r="X49" s="113"/>
      <c r="Y49" s="167"/>
      <c r="Z49" s="168"/>
      <c r="AA49" s="43"/>
      <c r="AB49" s="163">
        <f t="shared" si="70"/>
        <v>0</v>
      </c>
      <c r="AC49" s="164" t="str">
        <f t="shared" si="71"/>
        <v/>
      </c>
      <c r="AD49" s="154"/>
      <c r="AE49" s="113"/>
      <c r="AF49" s="167"/>
      <c r="AG49" s="168"/>
      <c r="AH49" s="43"/>
      <c r="AI49" s="163">
        <f t="shared" si="73"/>
        <v>0</v>
      </c>
      <c r="AJ49" s="164" t="str">
        <f t="shared" si="74"/>
        <v/>
      </c>
      <c r="AK49" s="154"/>
      <c r="AL49" s="113"/>
      <c r="AM49" s="167"/>
      <c r="AN49" s="168"/>
      <c r="AO49" s="43"/>
      <c r="AP49" s="163">
        <f t="shared" si="76"/>
        <v>0</v>
      </c>
      <c r="AQ49" s="164" t="str">
        <f t="shared" si="77"/>
        <v/>
      </c>
      <c r="AR49" s="169"/>
      <c r="AS49" s="113"/>
      <c r="AT49" s="167"/>
      <c r="AU49" s="168"/>
      <c r="AV49" s="43"/>
      <c r="AW49" s="163">
        <f t="shared" si="79"/>
        <v>0</v>
      </c>
      <c r="AX49" s="164" t="str">
        <f t="shared" si="80"/>
        <v/>
      </c>
    </row>
    <row r="50" spans="1:50" s="95" customFormat="1" ht="30" x14ac:dyDescent="0.25">
      <c r="A50" s="1"/>
      <c r="B50" s="140" t="s">
        <v>84</v>
      </c>
      <c r="C50" s="43"/>
      <c r="D50" s="44" t="s">
        <v>7</v>
      </c>
      <c r="E50" s="43"/>
      <c r="F50" s="100">
        <v>-1.1199999999999999E-3</v>
      </c>
      <c r="G50" s="165">
        <f>+$F$19</f>
        <v>900000</v>
      </c>
      <c r="H50" s="166">
        <f t="shared" si="63"/>
        <v>-1007.9999999999999</v>
      </c>
      <c r="I50" s="43"/>
      <c r="J50" s="113"/>
      <c r="K50" s="370">
        <f>+$F$19</f>
        <v>900000</v>
      </c>
      <c r="L50" s="166">
        <f t="shared" si="64"/>
        <v>0</v>
      </c>
      <c r="M50" s="43"/>
      <c r="N50" s="163">
        <f t="shared" ref="N50" si="84">L50-H50</f>
        <v>1007.9999999999999</v>
      </c>
      <c r="O50" s="164" t="str">
        <f t="shared" si="65"/>
        <v/>
      </c>
      <c r="P50" s="153"/>
      <c r="Q50" s="113"/>
      <c r="R50" s="167"/>
      <c r="S50" s="168"/>
      <c r="T50" s="43"/>
      <c r="U50" s="163">
        <f t="shared" si="67"/>
        <v>0</v>
      </c>
      <c r="V50" s="164" t="str">
        <f t="shared" si="68"/>
        <v/>
      </c>
      <c r="W50" s="154"/>
      <c r="X50" s="113"/>
      <c r="Y50" s="167"/>
      <c r="Z50" s="168"/>
      <c r="AA50" s="43"/>
      <c r="AB50" s="163">
        <f t="shared" si="70"/>
        <v>0</v>
      </c>
      <c r="AC50" s="164" t="str">
        <f t="shared" si="71"/>
        <v/>
      </c>
      <c r="AD50" s="154"/>
      <c r="AE50" s="113"/>
      <c r="AF50" s="167"/>
      <c r="AG50" s="168"/>
      <c r="AH50" s="43"/>
      <c r="AI50" s="163">
        <f t="shared" si="73"/>
        <v>0</v>
      </c>
      <c r="AJ50" s="164" t="str">
        <f t="shared" si="74"/>
        <v/>
      </c>
      <c r="AK50" s="154"/>
      <c r="AL50" s="113"/>
      <c r="AM50" s="167"/>
      <c r="AN50" s="168"/>
      <c r="AO50" s="43"/>
      <c r="AP50" s="163">
        <f t="shared" si="76"/>
        <v>0</v>
      </c>
      <c r="AQ50" s="164" t="str">
        <f t="shared" si="77"/>
        <v/>
      </c>
      <c r="AR50" s="169"/>
      <c r="AS50" s="113"/>
      <c r="AT50" s="167"/>
      <c r="AU50" s="168"/>
      <c r="AV50" s="43"/>
      <c r="AW50" s="163">
        <f t="shared" si="79"/>
        <v>0</v>
      </c>
      <c r="AX50" s="164" t="str">
        <f t="shared" si="80"/>
        <v/>
      </c>
    </row>
    <row r="51" spans="1:50" x14ac:dyDescent="0.25">
      <c r="A51" s="1"/>
      <c r="B51" s="49" t="s">
        <v>16</v>
      </c>
      <c r="C51" s="48"/>
      <c r="D51" s="48"/>
      <c r="E51" s="48"/>
      <c r="F51" s="47"/>
      <c r="G51" s="47"/>
      <c r="H51" s="184">
        <f>SUM(H45:H50)</f>
        <v>13560.066000000017</v>
      </c>
      <c r="I51" s="177"/>
      <c r="J51" s="185"/>
      <c r="K51" s="243"/>
      <c r="L51" s="184">
        <f>SUM(L45:L50)</f>
        <v>18150.306000000015</v>
      </c>
      <c r="M51" s="177"/>
      <c r="N51" s="179">
        <f t="shared" si="2"/>
        <v>4590.239999999998</v>
      </c>
      <c r="O51" s="180">
        <f>IF(OR(H51=0,L51=0),"",(N51/H51))</f>
        <v>0.33851162671332075</v>
      </c>
      <c r="P51" s="153"/>
      <c r="Q51" s="185"/>
      <c r="R51" s="186"/>
      <c r="S51" s="187">
        <f>SUM(S46:S50)+S45</f>
        <v>16906.910000000014</v>
      </c>
      <c r="T51" s="177"/>
      <c r="U51" s="179">
        <f>S51-L51</f>
        <v>-1243.3960000000006</v>
      </c>
      <c r="V51" s="180">
        <f>IF(OR(L51=0,S51=0),"",(U51/L51))</f>
        <v>-6.8505511697709104E-2</v>
      </c>
      <c r="W51" s="154"/>
      <c r="X51" s="185"/>
      <c r="Y51" s="186"/>
      <c r="Z51" s="187">
        <f>SUM(Z46:Z50)+Z45</f>
        <v>17368.560000000016</v>
      </c>
      <c r="AA51" s="177"/>
      <c r="AB51" s="179">
        <f>Z51-S51</f>
        <v>461.65000000000146</v>
      </c>
      <c r="AC51" s="180">
        <f>IF(OR(S51=0,Z51=0),"",(AB51/S51))</f>
        <v>2.7305403530272596E-2</v>
      </c>
      <c r="AD51" s="154"/>
      <c r="AE51" s="185"/>
      <c r="AF51" s="186"/>
      <c r="AG51" s="187">
        <f>SUM(AG46:AG50)+AG45</f>
        <v>17728.250000000011</v>
      </c>
      <c r="AH51" s="177"/>
      <c r="AI51" s="179">
        <f>AG51-Z51</f>
        <v>359.68999999999505</v>
      </c>
      <c r="AJ51" s="180">
        <f>IF(OR(Z51=0,AG51=0),"",(AI51/Z51))</f>
        <v>2.0709258568355392E-2</v>
      </c>
      <c r="AK51" s="154"/>
      <c r="AL51" s="185"/>
      <c r="AM51" s="186"/>
      <c r="AN51" s="187">
        <f>SUM(AN46:AN50)+AN45</f>
        <v>18363.630000000016</v>
      </c>
      <c r="AO51" s="177"/>
      <c r="AP51" s="179">
        <f>AN51-AG51</f>
        <v>635.38000000000466</v>
      </c>
      <c r="AQ51" s="180">
        <f>IF(OR(AG51=0,AN51=0),"",(AP51/AG51))</f>
        <v>3.5839972924569787E-2</v>
      </c>
      <c r="AR51" s="153"/>
      <c r="AS51" s="185"/>
      <c r="AT51" s="186"/>
      <c r="AU51" s="187">
        <f>SUM(AU46:AU50)+AU45</f>
        <v>18977.580000000013</v>
      </c>
      <c r="AV51" s="177"/>
      <c r="AW51" s="179">
        <f>AU51-AN51</f>
        <v>613.94999999999709</v>
      </c>
      <c r="AX51" s="180">
        <f>IF(OR(AN51=0,AU51=0),"",(AW51/AN51))</f>
        <v>3.3432932377748657E-2</v>
      </c>
    </row>
    <row r="52" spans="1:50" x14ac:dyDescent="0.25">
      <c r="A52" s="1"/>
      <c r="B52" s="46" t="s">
        <v>85</v>
      </c>
      <c r="C52" s="32"/>
      <c r="D52" s="44" t="s">
        <v>46</v>
      </c>
      <c r="E52" s="43"/>
      <c r="F52" s="53">
        <v>2.4821</v>
      </c>
      <c r="G52" s="374">
        <f>+$F17</f>
        <v>1800</v>
      </c>
      <c r="H52" s="160">
        <f>G52*F52</f>
        <v>4467.78</v>
      </c>
      <c r="I52" s="32"/>
      <c r="J52" s="119">
        <v>2.6631</v>
      </c>
      <c r="K52" s="414">
        <f>+$F$17</f>
        <v>1800</v>
      </c>
      <c r="L52" s="160">
        <f>K52*J52</f>
        <v>4793.58</v>
      </c>
      <c r="M52" s="32"/>
      <c r="N52" s="163">
        <f t="shared" si="2"/>
        <v>325.80000000000018</v>
      </c>
      <c r="O52" s="164">
        <f>IF(OR(H52=0,L52=0),"",(N52/H52))</f>
        <v>7.2922122396357966E-2</v>
      </c>
      <c r="P52" s="153"/>
      <c r="Q52" s="119">
        <v>2.6594000000000002</v>
      </c>
      <c r="R52" s="414">
        <f>+$F$17</f>
        <v>1800</v>
      </c>
      <c r="S52" s="162">
        <f>R52*Q52</f>
        <v>4786.92</v>
      </c>
      <c r="T52" s="32"/>
      <c r="U52" s="163">
        <f>S52-L52</f>
        <v>-6.6599999999998545</v>
      </c>
      <c r="V52" s="164">
        <f>IF(OR(L52=0,S52=0),"",(U52/L52))</f>
        <v>-1.3893582666816564E-3</v>
      </c>
      <c r="W52" s="154"/>
      <c r="X52" s="119">
        <f>+$Q$52</f>
        <v>2.6594000000000002</v>
      </c>
      <c r="Y52" s="414">
        <f>+$F$17</f>
        <v>1800</v>
      </c>
      <c r="Z52" s="162">
        <f>Y52*X52</f>
        <v>4786.92</v>
      </c>
      <c r="AA52" s="32"/>
      <c r="AB52" s="163">
        <f>Z52-S52</f>
        <v>0</v>
      </c>
      <c r="AC52" s="164">
        <f>IF(OR(S52=0,Z52=0),"",(AB52/S52))</f>
        <v>0</v>
      </c>
      <c r="AD52" s="154"/>
      <c r="AE52" s="119">
        <f>+$Q$52</f>
        <v>2.6594000000000002</v>
      </c>
      <c r="AF52" s="414">
        <f>+$F$17</f>
        <v>1800</v>
      </c>
      <c r="AG52" s="162">
        <f>AF52*AE52</f>
        <v>4786.92</v>
      </c>
      <c r="AH52" s="32"/>
      <c r="AI52" s="163">
        <f>AG52-Z52</f>
        <v>0</v>
      </c>
      <c r="AJ52" s="164">
        <f>IF(OR(Z52=0,AG52=0),"",(AI52/Z52))</f>
        <v>0</v>
      </c>
      <c r="AK52" s="154"/>
      <c r="AL52" s="119">
        <f>+$Q$52</f>
        <v>2.6594000000000002</v>
      </c>
      <c r="AM52" s="414">
        <f>+$F$17</f>
        <v>1800</v>
      </c>
      <c r="AN52" s="162">
        <f>AM52*AL52</f>
        <v>4786.92</v>
      </c>
      <c r="AO52" s="32"/>
      <c r="AP52" s="163">
        <f>AN52-AG52</f>
        <v>0</v>
      </c>
      <c r="AQ52" s="164">
        <f>IF(OR(AG52=0,AN52=0),"",(AP52/AG52))</f>
        <v>0</v>
      </c>
      <c r="AR52" s="153"/>
      <c r="AS52" s="119">
        <f>+$Q$52</f>
        <v>2.6594000000000002</v>
      </c>
      <c r="AT52" s="414">
        <f>+$F$17</f>
        <v>1800</v>
      </c>
      <c r="AU52" s="162">
        <f>AT52*AS52</f>
        <v>4786.92</v>
      </c>
      <c r="AV52" s="32"/>
      <c r="AW52" s="163">
        <f>AU52-AN52</f>
        <v>0</v>
      </c>
      <c r="AX52" s="164">
        <f>IF(OR(AN52=0,AU52=0),"",(AW52/AN52))</f>
        <v>0</v>
      </c>
    </row>
    <row r="53" spans="1:50" x14ac:dyDescent="0.25">
      <c r="A53" s="1"/>
      <c r="B53" s="46" t="s">
        <v>86</v>
      </c>
      <c r="C53" s="32"/>
      <c r="D53" s="44" t="s">
        <v>46</v>
      </c>
      <c r="E53" s="43"/>
      <c r="F53" s="53">
        <v>2.0493999999999999</v>
      </c>
      <c r="G53" s="374">
        <f>+$F$17</f>
        <v>1800</v>
      </c>
      <c r="H53" s="160">
        <f>G53*F53</f>
        <v>3688.9199999999996</v>
      </c>
      <c r="I53" s="32"/>
      <c r="J53" s="119">
        <v>2.2271999999999998</v>
      </c>
      <c r="K53" s="414">
        <f>+$F$17</f>
        <v>1800</v>
      </c>
      <c r="L53" s="160">
        <f>K53*J53</f>
        <v>4008.9599999999996</v>
      </c>
      <c r="M53" s="32"/>
      <c r="N53" s="163">
        <f t="shared" si="2"/>
        <v>320.03999999999996</v>
      </c>
      <c r="O53" s="164">
        <f>IF(OR(H53=0,L53=0),"",(N53/H53))</f>
        <v>8.6757099638918714E-2</v>
      </c>
      <c r="P53" s="153"/>
      <c r="Q53" s="119">
        <v>2.2235999999999998</v>
      </c>
      <c r="R53" s="414">
        <f>+$F$17</f>
        <v>1800</v>
      </c>
      <c r="S53" s="162">
        <f>R53*Q53</f>
        <v>4002.4799999999996</v>
      </c>
      <c r="T53" s="32"/>
      <c r="U53" s="163">
        <f>S53-L53</f>
        <v>-6.4800000000000182</v>
      </c>
      <c r="V53" s="164">
        <f>IF(OR(L53=0,S53=0),"",(U53/L53))</f>
        <v>-1.6163793103448323E-3</v>
      </c>
      <c r="W53" s="154"/>
      <c r="X53" s="119">
        <f>+$Q$53</f>
        <v>2.2235999999999998</v>
      </c>
      <c r="Y53" s="414">
        <f>+$F$17</f>
        <v>1800</v>
      </c>
      <c r="Z53" s="162">
        <f>Y53*X53</f>
        <v>4002.4799999999996</v>
      </c>
      <c r="AA53" s="32"/>
      <c r="AB53" s="163">
        <f>Z53-S53</f>
        <v>0</v>
      </c>
      <c r="AC53" s="164">
        <f>IF(OR(S53=0,Z53=0),"",(AB53/S53))</f>
        <v>0</v>
      </c>
      <c r="AD53" s="154"/>
      <c r="AE53" s="119">
        <f>+$Q$53</f>
        <v>2.2235999999999998</v>
      </c>
      <c r="AF53" s="414">
        <f>+$F$17</f>
        <v>1800</v>
      </c>
      <c r="AG53" s="162">
        <f>AF53*AE53</f>
        <v>4002.4799999999996</v>
      </c>
      <c r="AH53" s="32"/>
      <c r="AI53" s="163">
        <f>AG53-Z53</f>
        <v>0</v>
      </c>
      <c r="AJ53" s="164">
        <f>IF(OR(Z53=0,AG53=0),"",(AI53/Z53))</f>
        <v>0</v>
      </c>
      <c r="AK53" s="154"/>
      <c r="AL53" s="119">
        <f>+$Q$53</f>
        <v>2.2235999999999998</v>
      </c>
      <c r="AM53" s="414">
        <f>+$F$17</f>
        <v>1800</v>
      </c>
      <c r="AN53" s="162">
        <f>AM53*AL53</f>
        <v>4002.4799999999996</v>
      </c>
      <c r="AO53" s="32"/>
      <c r="AP53" s="163">
        <f>AN53-AG53</f>
        <v>0</v>
      </c>
      <c r="AQ53" s="164">
        <f>IF(OR(AG53=0,AN53=0),"",(AP53/AG53))</f>
        <v>0</v>
      </c>
      <c r="AR53" s="153"/>
      <c r="AS53" s="119">
        <f>+$Q$53</f>
        <v>2.2235999999999998</v>
      </c>
      <c r="AT53" s="414">
        <f>+$F$17</f>
        <v>1800</v>
      </c>
      <c r="AU53" s="162">
        <f>AT53*AS53</f>
        <v>4002.4799999999996</v>
      </c>
      <c r="AV53" s="32"/>
      <c r="AW53" s="163">
        <f>AU53-AN53</f>
        <v>0</v>
      </c>
      <c r="AX53" s="164">
        <f>IF(OR(AN53=0,AU53=0),"",(AW53/AN53))</f>
        <v>0</v>
      </c>
    </row>
    <row r="54" spans="1:50" x14ac:dyDescent="0.25">
      <c r="A54" s="1"/>
      <c r="B54" s="49" t="s">
        <v>13</v>
      </c>
      <c r="C54" s="48"/>
      <c r="D54" s="48"/>
      <c r="E54" s="48"/>
      <c r="F54" s="47"/>
      <c r="G54" s="47"/>
      <c r="H54" s="184">
        <f>SUM(H51:H53)</f>
        <v>21716.766000000014</v>
      </c>
      <c r="I54" s="190"/>
      <c r="J54" s="191"/>
      <c r="K54" s="192"/>
      <c r="L54" s="184">
        <f>SUM(L51:L53)</f>
        <v>26952.846000000012</v>
      </c>
      <c r="M54" s="190"/>
      <c r="N54" s="179">
        <f t="shared" si="2"/>
        <v>5236.0799999999981</v>
      </c>
      <c r="O54" s="180">
        <f>IF(OR(H54=0,L54=0),"",(N54/H54))</f>
        <v>0.24110772294548805</v>
      </c>
      <c r="P54" s="153"/>
      <c r="Q54" s="191"/>
      <c r="R54" s="192"/>
      <c r="S54" s="184">
        <f>SUM(S51:S53)</f>
        <v>25696.310000000016</v>
      </c>
      <c r="T54" s="190"/>
      <c r="U54" s="179">
        <f>S54-L54</f>
        <v>-1256.5359999999964</v>
      </c>
      <c r="V54" s="180">
        <f>IF(OR(L54=0,S54=0),"",(U54/L54))</f>
        <v>-4.661978924229359E-2</v>
      </c>
      <c r="W54" s="154"/>
      <c r="X54" s="191"/>
      <c r="Y54" s="192"/>
      <c r="Z54" s="184">
        <f>SUM(Z51:Z53)</f>
        <v>26157.960000000017</v>
      </c>
      <c r="AA54" s="190"/>
      <c r="AB54" s="179">
        <f>Z54-S54</f>
        <v>461.65000000000146</v>
      </c>
      <c r="AC54" s="180">
        <f>IF(OR(S54=0,Z54=0),"",(AB54/S54))</f>
        <v>1.7965614518193514E-2</v>
      </c>
      <c r="AD54" s="154"/>
      <c r="AE54" s="191"/>
      <c r="AF54" s="192"/>
      <c r="AG54" s="184">
        <f>SUM(AG51:AG53)</f>
        <v>26517.650000000012</v>
      </c>
      <c r="AH54" s="190"/>
      <c r="AI54" s="179">
        <f>AG54-Z54</f>
        <v>359.68999999999505</v>
      </c>
      <c r="AJ54" s="180">
        <f>IF(OR(Z54=0,AG54=0),"",(AI54/Z54))</f>
        <v>1.3750690038519624E-2</v>
      </c>
      <c r="AK54" s="154"/>
      <c r="AL54" s="191"/>
      <c r="AM54" s="192"/>
      <c r="AN54" s="184">
        <f>SUM(AN51:AN53)</f>
        <v>27153.030000000017</v>
      </c>
      <c r="AO54" s="190"/>
      <c r="AP54" s="179">
        <f>AN54-AG54</f>
        <v>635.38000000000466</v>
      </c>
      <c r="AQ54" s="180">
        <f>IF(OR(AG54=0,AN54=0),"",(AP54/AG54))</f>
        <v>2.3960645079786645E-2</v>
      </c>
      <c r="AR54" s="153"/>
      <c r="AS54" s="191"/>
      <c r="AT54" s="192"/>
      <c r="AU54" s="184">
        <f>SUM(AU51:AU53)</f>
        <v>27766.980000000014</v>
      </c>
      <c r="AV54" s="190"/>
      <c r="AW54" s="179">
        <f>AU54-AN54</f>
        <v>613.94999999999709</v>
      </c>
      <c r="AX54" s="180">
        <f>IF(OR(AN54=0,AU54=0),"",(AW54/AN54))</f>
        <v>2.2610736260373031E-2</v>
      </c>
    </row>
    <row r="55" spans="1:50" x14ac:dyDescent="0.25">
      <c r="A55" s="1"/>
      <c r="B55" s="46" t="s">
        <v>12</v>
      </c>
      <c r="C55" s="32"/>
      <c r="D55" s="44" t="s">
        <v>7</v>
      </c>
      <c r="E55" s="43"/>
      <c r="F55" s="39">
        <f>+RESIDENTIAL!$F$56</f>
        <v>3.2000000000000002E-3</v>
      </c>
      <c r="G55" s="374">
        <f>+$F19*(1+F78)</f>
        <v>933840.00000000012</v>
      </c>
      <c r="H55" s="193">
        <f t="shared" ref="H55:H65" si="85">G55*F55</f>
        <v>2988.2880000000005</v>
      </c>
      <c r="I55" s="32"/>
      <c r="J55" s="39">
        <f>+RESIDENTIAL!$F$56</f>
        <v>3.2000000000000002E-3</v>
      </c>
      <c r="K55" s="374">
        <f>+$F19*(1+J78)</f>
        <v>933840.00000000012</v>
      </c>
      <c r="L55" s="193">
        <f t="shared" ref="L55:L65" si="86">K55*J55</f>
        <v>2988.2880000000005</v>
      </c>
      <c r="M55" s="32"/>
      <c r="N55" s="163">
        <f t="shared" si="2"/>
        <v>0</v>
      </c>
      <c r="O55" s="164">
        <f>IF(OR(H55=0,L55=0),"",(N55/H55))</f>
        <v>0</v>
      </c>
      <c r="P55" s="153"/>
      <c r="Q55" s="39">
        <f>+RESIDENTIAL!$F$56</f>
        <v>3.2000000000000002E-3</v>
      </c>
      <c r="R55" s="374">
        <f>+$F19*(1+Q78)</f>
        <v>926550.00000000012</v>
      </c>
      <c r="S55" s="193">
        <f t="shared" ref="S55:S57" si="87">R55*Q55</f>
        <v>2964.9600000000005</v>
      </c>
      <c r="T55" s="32"/>
      <c r="U55" s="163">
        <f>S55-L55</f>
        <v>-23.327999999999975</v>
      </c>
      <c r="V55" s="164">
        <f>IF(OR(L55=0,S55=0),"",(U55/L55))</f>
        <v>-7.8064764841942851E-3</v>
      </c>
      <c r="W55" s="154"/>
      <c r="X55" s="39">
        <f>+RESIDENTIAL!$F$56</f>
        <v>3.2000000000000002E-3</v>
      </c>
      <c r="Y55" s="374">
        <f>+$F19*(1+X78)</f>
        <v>926550.00000000012</v>
      </c>
      <c r="Z55" s="193">
        <f t="shared" ref="Z55:Z57" si="88">Y55*X55</f>
        <v>2964.9600000000005</v>
      </c>
      <c r="AA55" s="32"/>
      <c r="AB55" s="163">
        <f>Z55-S55</f>
        <v>0</v>
      </c>
      <c r="AC55" s="164">
        <f>IF(OR(S55=0,Z55=0),"",(AB55/S55))</f>
        <v>0</v>
      </c>
      <c r="AD55" s="154"/>
      <c r="AE55" s="39">
        <f>+RESIDENTIAL!$F$56</f>
        <v>3.2000000000000002E-3</v>
      </c>
      <c r="AF55" s="374">
        <f>+$F19*(1+AE78)</f>
        <v>926550.00000000012</v>
      </c>
      <c r="AG55" s="193">
        <f t="shared" ref="AG55:AG57" si="89">AF55*AE55</f>
        <v>2964.9600000000005</v>
      </c>
      <c r="AH55" s="32"/>
      <c r="AI55" s="163">
        <f>AG55-Z55</f>
        <v>0</v>
      </c>
      <c r="AJ55" s="164">
        <f>IF(OR(Z55=0,AG55=0),"",(AI55/Z55))</f>
        <v>0</v>
      </c>
      <c r="AK55" s="154"/>
      <c r="AL55" s="39">
        <f>+RESIDENTIAL!$F$56</f>
        <v>3.2000000000000002E-3</v>
      </c>
      <c r="AM55" s="374">
        <f>+$F19*(1+AL78)</f>
        <v>926550.00000000012</v>
      </c>
      <c r="AN55" s="193">
        <f t="shared" ref="AN55:AN57" si="90">AM55*AL55</f>
        <v>2964.9600000000005</v>
      </c>
      <c r="AO55" s="32"/>
      <c r="AP55" s="163">
        <f>AN55-AG55</f>
        <v>0</v>
      </c>
      <c r="AQ55" s="164">
        <f>IF(OR(AG55=0,AN55=0),"",(AP55/AG55))</f>
        <v>0</v>
      </c>
      <c r="AR55" s="153"/>
      <c r="AS55" s="39">
        <f>+RESIDENTIAL!$F$56</f>
        <v>3.2000000000000002E-3</v>
      </c>
      <c r="AT55" s="374">
        <f>+$F19*(1+AS78)</f>
        <v>926550.00000000012</v>
      </c>
      <c r="AU55" s="193">
        <f t="shared" ref="AU55:AU57" si="91">AT55*AS55</f>
        <v>2964.9600000000005</v>
      </c>
      <c r="AV55" s="32"/>
      <c r="AW55" s="163">
        <f>AU55-AN55</f>
        <v>0</v>
      </c>
      <c r="AX55" s="164">
        <f>IF(OR(AN55=0,AU55=0),"",(AW55/AN55))</f>
        <v>0</v>
      </c>
    </row>
    <row r="56" spans="1:50" x14ac:dyDescent="0.25">
      <c r="A56" s="1"/>
      <c r="B56" s="46" t="s">
        <v>11</v>
      </c>
      <c r="C56" s="32"/>
      <c r="D56" s="44" t="s">
        <v>7</v>
      </c>
      <c r="E56" s="43"/>
      <c r="F56" s="39">
        <f>+RESIDENTIAL!$F$57</f>
        <v>2.9999999999999997E-4</v>
      </c>
      <c r="G56" s="374">
        <f>+G55</f>
        <v>933840.00000000012</v>
      </c>
      <c r="H56" s="193">
        <f t="shared" si="85"/>
        <v>280.15199999999999</v>
      </c>
      <c r="I56" s="32"/>
      <c r="J56" s="39">
        <f>+RESIDENTIAL!$F$57</f>
        <v>2.9999999999999997E-4</v>
      </c>
      <c r="K56" s="374">
        <f>+K55</f>
        <v>933840.00000000012</v>
      </c>
      <c r="L56" s="193">
        <f t="shared" si="86"/>
        <v>280.15199999999999</v>
      </c>
      <c r="M56" s="32"/>
      <c r="N56" s="163">
        <f t="shared" si="2"/>
        <v>0</v>
      </c>
      <c r="O56" s="164">
        <f t="shared" ref="O56:O65" si="92">IF(OR(H56=0,L56=0),"",(N56/H56))</f>
        <v>0</v>
      </c>
      <c r="P56" s="153"/>
      <c r="Q56" s="39">
        <f>+RESIDENTIAL!$F$57</f>
        <v>2.9999999999999997E-4</v>
      </c>
      <c r="R56" s="374">
        <f>+R55</f>
        <v>926550.00000000012</v>
      </c>
      <c r="S56" s="193">
        <f t="shared" si="87"/>
        <v>277.96500000000003</v>
      </c>
      <c r="T56" s="32"/>
      <c r="U56" s="163">
        <f t="shared" ref="U56:U65" si="93">S56-L56</f>
        <v>-2.186999999999955</v>
      </c>
      <c r="V56" s="164">
        <f t="shared" ref="V56:V65" si="94">IF(OR(L56=0,S56=0),"",(U56/L56))</f>
        <v>-7.8064764841941341E-3</v>
      </c>
      <c r="W56" s="154"/>
      <c r="X56" s="39">
        <f>+RESIDENTIAL!$F$57</f>
        <v>2.9999999999999997E-4</v>
      </c>
      <c r="Y56" s="374">
        <f>+Y55</f>
        <v>926550.00000000012</v>
      </c>
      <c r="Z56" s="193">
        <f t="shared" si="88"/>
        <v>277.96500000000003</v>
      </c>
      <c r="AA56" s="32"/>
      <c r="AB56" s="163">
        <f t="shared" ref="AB56:AB65" si="95">Z56-S56</f>
        <v>0</v>
      </c>
      <c r="AC56" s="164">
        <f t="shared" ref="AC56:AC65" si="96">IF(OR(S56=0,Z56=0),"",(AB56/S56))</f>
        <v>0</v>
      </c>
      <c r="AD56" s="154"/>
      <c r="AE56" s="39">
        <f>+RESIDENTIAL!$F$57</f>
        <v>2.9999999999999997E-4</v>
      </c>
      <c r="AF56" s="374">
        <f>+AF55</f>
        <v>926550.00000000012</v>
      </c>
      <c r="AG56" s="193">
        <f t="shared" si="89"/>
        <v>277.96500000000003</v>
      </c>
      <c r="AH56" s="32"/>
      <c r="AI56" s="163">
        <f t="shared" ref="AI56:AI65" si="97">AG56-Z56</f>
        <v>0</v>
      </c>
      <c r="AJ56" s="164">
        <f t="shared" ref="AJ56:AJ65" si="98">IF(OR(Z56=0,AG56=0),"",(AI56/Z56))</f>
        <v>0</v>
      </c>
      <c r="AK56" s="154"/>
      <c r="AL56" s="39">
        <f>+RESIDENTIAL!$F$57</f>
        <v>2.9999999999999997E-4</v>
      </c>
      <c r="AM56" s="374">
        <f>+AM55</f>
        <v>926550.00000000012</v>
      </c>
      <c r="AN56" s="193">
        <f t="shared" si="90"/>
        <v>277.96500000000003</v>
      </c>
      <c r="AO56" s="32"/>
      <c r="AP56" s="163">
        <f t="shared" ref="AP56:AP65" si="99">AN56-AG56</f>
        <v>0</v>
      </c>
      <c r="AQ56" s="164">
        <f t="shared" ref="AQ56:AQ65" si="100">IF(OR(AG56=0,AN56=0),"",(AP56/AG56))</f>
        <v>0</v>
      </c>
      <c r="AR56" s="153"/>
      <c r="AS56" s="39">
        <f>+RESIDENTIAL!$F$57</f>
        <v>2.9999999999999997E-4</v>
      </c>
      <c r="AT56" s="374">
        <f>+AT55</f>
        <v>926550.00000000012</v>
      </c>
      <c r="AU56" s="193">
        <f t="shared" si="91"/>
        <v>277.96500000000003</v>
      </c>
      <c r="AV56" s="32"/>
      <c r="AW56" s="163">
        <f t="shared" ref="AW56:AW65" si="101">AU56-AN56</f>
        <v>0</v>
      </c>
      <c r="AX56" s="164">
        <f t="shared" ref="AX56:AX65" si="102">IF(OR(AN56=0,AU56=0),"",(AW56/AN56))</f>
        <v>0</v>
      </c>
    </row>
    <row r="57" spans="1:50" s="95" customFormat="1" x14ac:dyDescent="0.25">
      <c r="A57" s="1"/>
      <c r="B57" s="46" t="s">
        <v>89</v>
      </c>
      <c r="C57" s="32"/>
      <c r="D57" s="44" t="s">
        <v>7</v>
      </c>
      <c r="E57" s="43"/>
      <c r="F57" s="39">
        <f>+RESIDENTIAL!$F$58</f>
        <v>4.0000000000000002E-4</v>
      </c>
      <c r="G57" s="374">
        <f>+G55</f>
        <v>933840.00000000012</v>
      </c>
      <c r="H57" s="193">
        <f t="shared" si="85"/>
        <v>373.53600000000006</v>
      </c>
      <c r="I57" s="32"/>
      <c r="J57" s="39">
        <f>+RESIDENTIAL!$F$58</f>
        <v>4.0000000000000002E-4</v>
      </c>
      <c r="K57" s="374">
        <f>+K55</f>
        <v>933840.00000000012</v>
      </c>
      <c r="L57" s="193">
        <f t="shared" si="86"/>
        <v>373.53600000000006</v>
      </c>
      <c r="M57" s="32"/>
      <c r="N57" s="163">
        <f t="shared" ref="N57" si="103">L57-H57</f>
        <v>0</v>
      </c>
      <c r="O57" s="164">
        <f t="shared" ref="O57" si="104">IF(OR(H57=0,L57=0),"",(N57/H57))</f>
        <v>0</v>
      </c>
      <c r="P57" s="153"/>
      <c r="Q57" s="39">
        <f>+RESIDENTIAL!$F$58</f>
        <v>4.0000000000000002E-4</v>
      </c>
      <c r="R57" s="374">
        <f>+R55</f>
        <v>926550.00000000012</v>
      </c>
      <c r="S57" s="193">
        <f t="shared" si="87"/>
        <v>370.62000000000006</v>
      </c>
      <c r="T57" s="32"/>
      <c r="U57" s="163">
        <f t="shared" si="93"/>
        <v>-2.9159999999999968</v>
      </c>
      <c r="V57" s="164">
        <f t="shared" si="94"/>
        <v>-7.8064764841942851E-3</v>
      </c>
      <c r="W57" s="154"/>
      <c r="X57" s="39">
        <f>+RESIDENTIAL!$F$58</f>
        <v>4.0000000000000002E-4</v>
      </c>
      <c r="Y57" s="374">
        <f>+Y55</f>
        <v>926550.00000000012</v>
      </c>
      <c r="Z57" s="193">
        <f t="shared" si="88"/>
        <v>370.62000000000006</v>
      </c>
      <c r="AA57" s="32"/>
      <c r="AB57" s="163">
        <f t="shared" si="95"/>
        <v>0</v>
      </c>
      <c r="AC57" s="164">
        <f t="shared" si="96"/>
        <v>0</v>
      </c>
      <c r="AD57" s="154"/>
      <c r="AE57" s="39">
        <f>+RESIDENTIAL!$F$58</f>
        <v>4.0000000000000002E-4</v>
      </c>
      <c r="AF57" s="374">
        <f>+AF55</f>
        <v>926550.00000000012</v>
      </c>
      <c r="AG57" s="193">
        <f t="shared" si="89"/>
        <v>370.62000000000006</v>
      </c>
      <c r="AH57" s="32"/>
      <c r="AI57" s="163">
        <f t="shared" si="97"/>
        <v>0</v>
      </c>
      <c r="AJ57" s="164">
        <f t="shared" si="98"/>
        <v>0</v>
      </c>
      <c r="AK57" s="154"/>
      <c r="AL57" s="39">
        <f>+RESIDENTIAL!$F$58</f>
        <v>4.0000000000000002E-4</v>
      </c>
      <c r="AM57" s="374">
        <f>+AM55</f>
        <v>926550.00000000012</v>
      </c>
      <c r="AN57" s="193">
        <f t="shared" si="90"/>
        <v>370.62000000000006</v>
      </c>
      <c r="AO57" s="32"/>
      <c r="AP57" s="163">
        <f t="shared" si="99"/>
        <v>0</v>
      </c>
      <c r="AQ57" s="164">
        <f t="shared" si="100"/>
        <v>0</v>
      </c>
      <c r="AR57" s="153"/>
      <c r="AS57" s="39">
        <f>+RESIDENTIAL!$F$58</f>
        <v>4.0000000000000002E-4</v>
      </c>
      <c r="AT57" s="374">
        <f>+AT55</f>
        <v>926550.00000000012</v>
      </c>
      <c r="AU57" s="193">
        <f t="shared" si="91"/>
        <v>370.62000000000006</v>
      </c>
      <c r="AV57" s="32"/>
      <c r="AW57" s="163">
        <f t="shared" si="101"/>
        <v>0</v>
      </c>
      <c r="AX57" s="164">
        <f t="shared" si="102"/>
        <v>0</v>
      </c>
    </row>
    <row r="58" spans="1:50" x14ac:dyDescent="0.25">
      <c r="A58" s="1"/>
      <c r="B58" s="46" t="s">
        <v>10</v>
      </c>
      <c r="C58" s="32"/>
      <c r="D58" s="44" t="s">
        <v>41</v>
      </c>
      <c r="E58" s="43"/>
      <c r="F58" s="98">
        <f>+RESIDENTIAL!$F$59</f>
        <v>0.25</v>
      </c>
      <c r="G58" s="159">
        <v>1</v>
      </c>
      <c r="H58" s="193">
        <f t="shared" si="85"/>
        <v>0.25</v>
      </c>
      <c r="I58" s="32"/>
      <c r="J58" s="98">
        <f>+RESIDENTIAL!$F$59</f>
        <v>0.25</v>
      </c>
      <c r="K58" s="195">
        <v>1</v>
      </c>
      <c r="L58" s="193">
        <f t="shared" si="86"/>
        <v>0.25</v>
      </c>
      <c r="M58" s="32"/>
      <c r="N58" s="163">
        <f t="shared" si="2"/>
        <v>0</v>
      </c>
      <c r="O58" s="164">
        <f t="shared" si="92"/>
        <v>0</v>
      </c>
      <c r="P58" s="153"/>
      <c r="Q58" s="98">
        <f>+RESIDENTIAL!$F$59</f>
        <v>0.25</v>
      </c>
      <c r="R58" s="195">
        <v>1</v>
      </c>
      <c r="S58" s="193">
        <f t="shared" ref="S58:S65" si="105">R58*Q58</f>
        <v>0.25</v>
      </c>
      <c r="T58" s="32"/>
      <c r="U58" s="163">
        <f t="shared" si="93"/>
        <v>0</v>
      </c>
      <c r="V58" s="164">
        <f t="shared" si="94"/>
        <v>0</v>
      </c>
      <c r="W58" s="154"/>
      <c r="X58" s="98">
        <f>+RESIDENTIAL!$F$59</f>
        <v>0.25</v>
      </c>
      <c r="Y58" s="195">
        <v>1</v>
      </c>
      <c r="Z58" s="193">
        <f t="shared" ref="Z58:Z65" si="106">Y58*X58</f>
        <v>0.25</v>
      </c>
      <c r="AA58" s="32"/>
      <c r="AB58" s="163">
        <f t="shared" si="95"/>
        <v>0</v>
      </c>
      <c r="AC58" s="164">
        <f t="shared" si="96"/>
        <v>0</v>
      </c>
      <c r="AD58" s="154"/>
      <c r="AE58" s="98">
        <f>+RESIDENTIAL!$F$59</f>
        <v>0.25</v>
      </c>
      <c r="AF58" s="195">
        <v>1</v>
      </c>
      <c r="AG58" s="193">
        <f t="shared" ref="AG58:AG65" si="107">AF58*AE58</f>
        <v>0.25</v>
      </c>
      <c r="AH58" s="32"/>
      <c r="AI58" s="163">
        <f t="shared" si="97"/>
        <v>0</v>
      </c>
      <c r="AJ58" s="164">
        <f t="shared" si="98"/>
        <v>0</v>
      </c>
      <c r="AK58" s="154"/>
      <c r="AL58" s="98">
        <f>+RESIDENTIAL!$F$59</f>
        <v>0.25</v>
      </c>
      <c r="AM58" s="195">
        <v>1</v>
      </c>
      <c r="AN58" s="193">
        <f t="shared" ref="AN58:AN65" si="108">AM58*AL58</f>
        <v>0.25</v>
      </c>
      <c r="AO58" s="32"/>
      <c r="AP58" s="163">
        <f t="shared" si="99"/>
        <v>0</v>
      </c>
      <c r="AQ58" s="164">
        <f t="shared" si="100"/>
        <v>0</v>
      </c>
      <c r="AR58" s="153"/>
      <c r="AS58" s="98">
        <f>+RESIDENTIAL!$F$59</f>
        <v>0.25</v>
      </c>
      <c r="AT58" s="195">
        <v>1</v>
      </c>
      <c r="AU58" s="193">
        <f t="shared" ref="AU58:AU65" si="109">AT58*AS58</f>
        <v>0.25</v>
      </c>
      <c r="AV58" s="32"/>
      <c r="AW58" s="163">
        <f t="shared" si="101"/>
        <v>0</v>
      </c>
      <c r="AX58" s="164">
        <f t="shared" si="102"/>
        <v>0</v>
      </c>
    </row>
    <row r="59" spans="1:50" x14ac:dyDescent="0.25">
      <c r="A59" s="1"/>
      <c r="B59" s="144" t="s">
        <v>9</v>
      </c>
      <c r="C59" s="32"/>
      <c r="D59" s="44" t="s">
        <v>7</v>
      </c>
      <c r="E59" s="43"/>
      <c r="F59" s="39">
        <f>+RESIDENTIAL!$F$60</f>
        <v>6.5000000000000002E-2</v>
      </c>
      <c r="G59" s="376">
        <f>0.64*$F19</f>
        <v>576000</v>
      </c>
      <c r="H59" s="193">
        <f t="shared" si="85"/>
        <v>37440</v>
      </c>
      <c r="I59" s="32"/>
      <c r="J59" s="39">
        <f>+RESIDENTIAL!$F$60</f>
        <v>6.5000000000000002E-2</v>
      </c>
      <c r="K59" s="376">
        <f>$G59</f>
        <v>576000</v>
      </c>
      <c r="L59" s="193">
        <f t="shared" si="86"/>
        <v>37440</v>
      </c>
      <c r="M59" s="32"/>
      <c r="N59" s="163">
        <f t="shared" si="2"/>
        <v>0</v>
      </c>
      <c r="O59" s="164">
        <f t="shared" si="92"/>
        <v>0</v>
      </c>
      <c r="P59" s="153"/>
      <c r="Q59" s="39">
        <f>+RESIDENTIAL!$F$60</f>
        <v>6.5000000000000002E-2</v>
      </c>
      <c r="R59" s="376">
        <f t="shared" ref="R59:R65" si="110">$G59</f>
        <v>576000</v>
      </c>
      <c r="S59" s="193">
        <f t="shared" si="105"/>
        <v>37440</v>
      </c>
      <c r="T59" s="32"/>
      <c r="U59" s="163">
        <f t="shared" si="93"/>
        <v>0</v>
      </c>
      <c r="V59" s="164">
        <f t="shared" si="94"/>
        <v>0</v>
      </c>
      <c r="W59" s="154"/>
      <c r="X59" s="39">
        <f>+RESIDENTIAL!$F$60</f>
        <v>6.5000000000000002E-2</v>
      </c>
      <c r="Y59" s="376">
        <f t="shared" ref="Y59:Y65" si="111">$G59</f>
        <v>576000</v>
      </c>
      <c r="Z59" s="193">
        <f t="shared" si="106"/>
        <v>37440</v>
      </c>
      <c r="AA59" s="32"/>
      <c r="AB59" s="163">
        <f t="shared" si="95"/>
        <v>0</v>
      </c>
      <c r="AC59" s="164">
        <f t="shared" si="96"/>
        <v>0</v>
      </c>
      <c r="AD59" s="154"/>
      <c r="AE59" s="39">
        <f>+RESIDENTIAL!$F$60</f>
        <v>6.5000000000000002E-2</v>
      </c>
      <c r="AF59" s="376">
        <f t="shared" ref="AF59:AF65" si="112">$G59</f>
        <v>576000</v>
      </c>
      <c r="AG59" s="193">
        <f t="shared" si="107"/>
        <v>37440</v>
      </c>
      <c r="AH59" s="32"/>
      <c r="AI59" s="163">
        <f t="shared" si="97"/>
        <v>0</v>
      </c>
      <c r="AJ59" s="164">
        <f t="shared" si="98"/>
        <v>0</v>
      </c>
      <c r="AK59" s="154"/>
      <c r="AL59" s="39">
        <f>+RESIDENTIAL!$F$60</f>
        <v>6.5000000000000002E-2</v>
      </c>
      <c r="AM59" s="376">
        <f t="shared" ref="AM59:AM65" si="113">$G59</f>
        <v>576000</v>
      </c>
      <c r="AN59" s="193">
        <f t="shared" si="108"/>
        <v>37440</v>
      </c>
      <c r="AO59" s="32"/>
      <c r="AP59" s="163">
        <f t="shared" si="99"/>
        <v>0</v>
      </c>
      <c r="AQ59" s="164">
        <f t="shared" si="100"/>
        <v>0</v>
      </c>
      <c r="AR59" s="153"/>
      <c r="AS59" s="39">
        <f>+RESIDENTIAL!$F$60</f>
        <v>6.5000000000000002E-2</v>
      </c>
      <c r="AT59" s="376">
        <f t="shared" ref="AT59:AT65" si="114">$G59</f>
        <v>576000</v>
      </c>
      <c r="AU59" s="193">
        <f t="shared" si="109"/>
        <v>37440</v>
      </c>
      <c r="AV59" s="32"/>
      <c r="AW59" s="163">
        <f t="shared" si="101"/>
        <v>0</v>
      </c>
      <c r="AX59" s="164">
        <f t="shared" si="102"/>
        <v>0</v>
      </c>
    </row>
    <row r="60" spans="1:50" x14ac:dyDescent="0.25">
      <c r="A60" s="1"/>
      <c r="B60" s="144" t="s">
        <v>8</v>
      </c>
      <c r="C60" s="32"/>
      <c r="D60" s="44" t="s">
        <v>7</v>
      </c>
      <c r="E60" s="43"/>
      <c r="F60" s="39">
        <f>+RESIDENTIAL!$F$61</f>
        <v>9.4E-2</v>
      </c>
      <c r="G60" s="376">
        <f>0.18*$F19</f>
        <v>162000</v>
      </c>
      <c r="H60" s="193">
        <f t="shared" si="85"/>
        <v>15228</v>
      </c>
      <c r="I60" s="32"/>
      <c r="J60" s="39">
        <f>+RESIDENTIAL!$F$61</f>
        <v>9.4E-2</v>
      </c>
      <c r="K60" s="376">
        <f>$G60</f>
        <v>162000</v>
      </c>
      <c r="L60" s="193">
        <f t="shared" si="86"/>
        <v>15228</v>
      </c>
      <c r="M60" s="32"/>
      <c r="N60" s="163">
        <f t="shared" si="2"/>
        <v>0</v>
      </c>
      <c r="O60" s="164">
        <f t="shared" si="92"/>
        <v>0</v>
      </c>
      <c r="P60" s="153"/>
      <c r="Q60" s="39">
        <f>+RESIDENTIAL!$F$61</f>
        <v>9.4E-2</v>
      </c>
      <c r="R60" s="376">
        <f t="shared" si="110"/>
        <v>162000</v>
      </c>
      <c r="S60" s="193">
        <f t="shared" si="105"/>
        <v>15228</v>
      </c>
      <c r="T60" s="32"/>
      <c r="U60" s="163">
        <f t="shared" si="93"/>
        <v>0</v>
      </c>
      <c r="V60" s="164">
        <f t="shared" si="94"/>
        <v>0</v>
      </c>
      <c r="W60" s="154"/>
      <c r="X60" s="39">
        <f>+RESIDENTIAL!$F$61</f>
        <v>9.4E-2</v>
      </c>
      <c r="Y60" s="376">
        <f t="shared" si="111"/>
        <v>162000</v>
      </c>
      <c r="Z60" s="193">
        <f t="shared" si="106"/>
        <v>15228</v>
      </c>
      <c r="AA60" s="32"/>
      <c r="AB60" s="163">
        <f t="shared" si="95"/>
        <v>0</v>
      </c>
      <c r="AC60" s="164">
        <f t="shared" si="96"/>
        <v>0</v>
      </c>
      <c r="AD60" s="154"/>
      <c r="AE60" s="39">
        <f>+RESIDENTIAL!$F$61</f>
        <v>9.4E-2</v>
      </c>
      <c r="AF60" s="376">
        <f t="shared" si="112"/>
        <v>162000</v>
      </c>
      <c r="AG60" s="193">
        <f t="shared" si="107"/>
        <v>15228</v>
      </c>
      <c r="AH60" s="32"/>
      <c r="AI60" s="163">
        <f t="shared" si="97"/>
        <v>0</v>
      </c>
      <c r="AJ60" s="164">
        <f t="shared" si="98"/>
        <v>0</v>
      </c>
      <c r="AK60" s="154"/>
      <c r="AL60" s="39">
        <f>+RESIDENTIAL!$F$61</f>
        <v>9.4E-2</v>
      </c>
      <c r="AM60" s="376">
        <f t="shared" si="113"/>
        <v>162000</v>
      </c>
      <c r="AN60" s="193">
        <f t="shared" si="108"/>
        <v>15228</v>
      </c>
      <c r="AO60" s="32"/>
      <c r="AP60" s="163">
        <f t="shared" si="99"/>
        <v>0</v>
      </c>
      <c r="AQ60" s="164">
        <f t="shared" si="100"/>
        <v>0</v>
      </c>
      <c r="AR60" s="153"/>
      <c r="AS60" s="39">
        <f>+RESIDENTIAL!$F$61</f>
        <v>9.4E-2</v>
      </c>
      <c r="AT60" s="376">
        <f t="shared" si="114"/>
        <v>162000</v>
      </c>
      <c r="AU60" s="193">
        <f t="shared" si="109"/>
        <v>15228</v>
      </c>
      <c r="AV60" s="32"/>
      <c r="AW60" s="163">
        <f t="shared" si="101"/>
        <v>0</v>
      </c>
      <c r="AX60" s="164">
        <f t="shared" si="102"/>
        <v>0</v>
      </c>
    </row>
    <row r="61" spans="1:50" x14ac:dyDescent="0.25">
      <c r="A61" s="1"/>
      <c r="B61" s="144" t="s">
        <v>6</v>
      </c>
      <c r="C61" s="32"/>
      <c r="D61" s="44" t="s">
        <v>7</v>
      </c>
      <c r="E61" s="43"/>
      <c r="F61" s="39">
        <f>+RESIDENTIAL!$F$62</f>
        <v>0.13200000000000001</v>
      </c>
      <c r="G61" s="376">
        <f>0.18*$F19</f>
        <v>162000</v>
      </c>
      <c r="H61" s="193">
        <f t="shared" si="85"/>
        <v>21384</v>
      </c>
      <c r="I61" s="32"/>
      <c r="J61" s="39">
        <f>+RESIDENTIAL!$F$62</f>
        <v>0.13200000000000001</v>
      </c>
      <c r="K61" s="376">
        <f>$G61</f>
        <v>162000</v>
      </c>
      <c r="L61" s="193">
        <f t="shared" si="86"/>
        <v>21384</v>
      </c>
      <c r="M61" s="32"/>
      <c r="N61" s="163">
        <f t="shared" si="2"/>
        <v>0</v>
      </c>
      <c r="O61" s="164">
        <f t="shared" si="92"/>
        <v>0</v>
      </c>
      <c r="P61" s="153"/>
      <c r="Q61" s="39">
        <f>+RESIDENTIAL!$F$62</f>
        <v>0.13200000000000001</v>
      </c>
      <c r="R61" s="376">
        <f t="shared" si="110"/>
        <v>162000</v>
      </c>
      <c r="S61" s="193">
        <f t="shared" si="105"/>
        <v>21384</v>
      </c>
      <c r="T61" s="32"/>
      <c r="U61" s="163">
        <f t="shared" si="93"/>
        <v>0</v>
      </c>
      <c r="V61" s="164">
        <f t="shared" si="94"/>
        <v>0</v>
      </c>
      <c r="W61" s="154"/>
      <c r="X61" s="39">
        <f>+RESIDENTIAL!$F$62</f>
        <v>0.13200000000000001</v>
      </c>
      <c r="Y61" s="376">
        <f t="shared" si="111"/>
        <v>162000</v>
      </c>
      <c r="Z61" s="193">
        <f t="shared" si="106"/>
        <v>21384</v>
      </c>
      <c r="AA61" s="32"/>
      <c r="AB61" s="163">
        <f t="shared" si="95"/>
        <v>0</v>
      </c>
      <c r="AC61" s="164">
        <f t="shared" si="96"/>
        <v>0</v>
      </c>
      <c r="AD61" s="154"/>
      <c r="AE61" s="39">
        <f>+RESIDENTIAL!$F$62</f>
        <v>0.13200000000000001</v>
      </c>
      <c r="AF61" s="376">
        <f t="shared" si="112"/>
        <v>162000</v>
      </c>
      <c r="AG61" s="193">
        <f t="shared" si="107"/>
        <v>21384</v>
      </c>
      <c r="AH61" s="32"/>
      <c r="AI61" s="163">
        <f t="shared" si="97"/>
        <v>0</v>
      </c>
      <c r="AJ61" s="164">
        <f t="shared" si="98"/>
        <v>0</v>
      </c>
      <c r="AK61" s="154"/>
      <c r="AL61" s="39">
        <f>+RESIDENTIAL!$F$62</f>
        <v>0.13200000000000001</v>
      </c>
      <c r="AM61" s="376">
        <f t="shared" si="113"/>
        <v>162000</v>
      </c>
      <c r="AN61" s="193">
        <f t="shared" si="108"/>
        <v>21384</v>
      </c>
      <c r="AO61" s="32"/>
      <c r="AP61" s="163">
        <f t="shared" si="99"/>
        <v>0</v>
      </c>
      <c r="AQ61" s="164">
        <f t="shared" si="100"/>
        <v>0</v>
      </c>
      <c r="AR61" s="153"/>
      <c r="AS61" s="39">
        <f>+RESIDENTIAL!$F$62</f>
        <v>0.13200000000000001</v>
      </c>
      <c r="AT61" s="376">
        <f t="shared" si="114"/>
        <v>162000</v>
      </c>
      <c r="AU61" s="193">
        <f t="shared" si="109"/>
        <v>21384</v>
      </c>
      <c r="AV61" s="32"/>
      <c r="AW61" s="163">
        <f t="shared" si="101"/>
        <v>0</v>
      </c>
      <c r="AX61" s="164">
        <f t="shared" si="102"/>
        <v>0</v>
      </c>
    </row>
    <row r="62" spans="1:50" x14ac:dyDescent="0.25">
      <c r="A62" s="6"/>
      <c r="B62" s="146" t="s">
        <v>5</v>
      </c>
      <c r="C62" s="21"/>
      <c r="D62" s="44" t="s">
        <v>7</v>
      </c>
      <c r="E62" s="40"/>
      <c r="F62" s="39">
        <f>+RESIDENTIAL!$F$63</f>
        <v>7.6999999999999999E-2</v>
      </c>
      <c r="G62" s="376">
        <f>IF(AND($T$1=1, $F19&gt;=750), 750, IF(AND($T$1=1, AND($F19&lt;750, $F19&gt;=0)), $F19, IF(AND($T$1=2, $F19&gt;=750), 750, IF(AND($T$1=2, AND($F19&lt;750, $F19&gt;=0)), $F19))))</f>
        <v>750</v>
      </c>
      <c r="H62" s="193">
        <f t="shared" si="85"/>
        <v>57.75</v>
      </c>
      <c r="I62" s="21"/>
      <c r="J62" s="39">
        <f>+RESIDENTIAL!$F$63</f>
        <v>7.6999999999999999E-2</v>
      </c>
      <c r="K62" s="376">
        <f>$G62</f>
        <v>750</v>
      </c>
      <c r="L62" s="193">
        <f t="shared" si="86"/>
        <v>57.75</v>
      </c>
      <c r="M62" s="21"/>
      <c r="N62" s="198">
        <f t="shared" si="2"/>
        <v>0</v>
      </c>
      <c r="O62" s="164">
        <f t="shared" si="92"/>
        <v>0</v>
      </c>
      <c r="P62" s="153"/>
      <c r="Q62" s="39">
        <f>+RESIDENTIAL!$F$63</f>
        <v>7.6999999999999999E-2</v>
      </c>
      <c r="R62" s="376">
        <f t="shared" si="110"/>
        <v>750</v>
      </c>
      <c r="S62" s="193">
        <f t="shared" si="105"/>
        <v>57.75</v>
      </c>
      <c r="T62" s="21"/>
      <c r="U62" s="163">
        <f t="shared" si="93"/>
        <v>0</v>
      </c>
      <c r="V62" s="164">
        <f t="shared" si="94"/>
        <v>0</v>
      </c>
      <c r="W62" s="154"/>
      <c r="X62" s="39">
        <f>+RESIDENTIAL!$F$63</f>
        <v>7.6999999999999999E-2</v>
      </c>
      <c r="Y62" s="376">
        <f t="shared" si="111"/>
        <v>750</v>
      </c>
      <c r="Z62" s="193">
        <f t="shared" si="106"/>
        <v>57.75</v>
      </c>
      <c r="AA62" s="21"/>
      <c r="AB62" s="163">
        <f t="shared" si="95"/>
        <v>0</v>
      </c>
      <c r="AC62" s="164">
        <f t="shared" si="96"/>
        <v>0</v>
      </c>
      <c r="AD62" s="154"/>
      <c r="AE62" s="39">
        <f>+RESIDENTIAL!$F$63</f>
        <v>7.6999999999999999E-2</v>
      </c>
      <c r="AF62" s="376">
        <f t="shared" si="112"/>
        <v>750</v>
      </c>
      <c r="AG62" s="193">
        <f t="shared" si="107"/>
        <v>57.75</v>
      </c>
      <c r="AH62" s="21"/>
      <c r="AI62" s="163">
        <f t="shared" si="97"/>
        <v>0</v>
      </c>
      <c r="AJ62" s="164">
        <f t="shared" si="98"/>
        <v>0</v>
      </c>
      <c r="AK62" s="154"/>
      <c r="AL62" s="39">
        <f>+RESIDENTIAL!$F$63</f>
        <v>7.6999999999999999E-2</v>
      </c>
      <c r="AM62" s="376">
        <f t="shared" si="113"/>
        <v>750</v>
      </c>
      <c r="AN62" s="193">
        <f t="shared" si="108"/>
        <v>57.75</v>
      </c>
      <c r="AO62" s="21"/>
      <c r="AP62" s="163">
        <f t="shared" si="99"/>
        <v>0</v>
      </c>
      <c r="AQ62" s="164">
        <f t="shared" si="100"/>
        <v>0</v>
      </c>
      <c r="AR62" s="153"/>
      <c r="AS62" s="39">
        <f>+RESIDENTIAL!$F$63</f>
        <v>7.6999999999999999E-2</v>
      </c>
      <c r="AT62" s="376">
        <f t="shared" si="114"/>
        <v>750</v>
      </c>
      <c r="AU62" s="193">
        <f t="shared" si="109"/>
        <v>57.75</v>
      </c>
      <c r="AV62" s="21"/>
      <c r="AW62" s="163">
        <f t="shared" si="101"/>
        <v>0</v>
      </c>
      <c r="AX62" s="164">
        <f t="shared" si="102"/>
        <v>0</v>
      </c>
    </row>
    <row r="63" spans="1:50" x14ac:dyDescent="0.25">
      <c r="A63" s="6"/>
      <c r="B63" s="146" t="s">
        <v>4</v>
      </c>
      <c r="C63" s="21"/>
      <c r="D63" s="44" t="s">
        <v>7</v>
      </c>
      <c r="E63" s="40"/>
      <c r="F63" s="39">
        <f>+RESIDENTIAL!$F$64</f>
        <v>8.8999999999999996E-2</v>
      </c>
      <c r="G63" s="376">
        <f>IF(AND($T$1=1, F19&gt;=750), F19-750, IF(AND($T$1=1, AND(F19&lt;750, F19&gt;=0)), 0, IF(AND($T$1=2, F19&gt;=750), F19-750, IF(AND($T$1=2, AND(F19&lt;750, F19&gt;=0)), 0))))</f>
        <v>899250</v>
      </c>
      <c r="H63" s="193">
        <f t="shared" si="85"/>
        <v>80033.25</v>
      </c>
      <c r="I63" s="21"/>
      <c r="J63" s="39">
        <f>+RESIDENTIAL!$F$64</f>
        <v>8.8999999999999996E-2</v>
      </c>
      <c r="K63" s="376">
        <f>$G63</f>
        <v>899250</v>
      </c>
      <c r="L63" s="193">
        <f t="shared" si="86"/>
        <v>80033.25</v>
      </c>
      <c r="M63" s="21"/>
      <c r="N63" s="198">
        <f t="shared" si="2"/>
        <v>0</v>
      </c>
      <c r="O63" s="164">
        <f t="shared" si="92"/>
        <v>0</v>
      </c>
      <c r="P63" s="153"/>
      <c r="Q63" s="39">
        <f>+RESIDENTIAL!$F$64</f>
        <v>8.8999999999999996E-2</v>
      </c>
      <c r="R63" s="376">
        <f t="shared" si="110"/>
        <v>899250</v>
      </c>
      <c r="S63" s="193">
        <f t="shared" si="105"/>
        <v>80033.25</v>
      </c>
      <c r="T63" s="21"/>
      <c r="U63" s="163">
        <f t="shared" si="93"/>
        <v>0</v>
      </c>
      <c r="V63" s="164">
        <f t="shared" si="94"/>
        <v>0</v>
      </c>
      <c r="W63" s="154"/>
      <c r="X63" s="39">
        <f>+RESIDENTIAL!$F$64</f>
        <v>8.8999999999999996E-2</v>
      </c>
      <c r="Y63" s="376">
        <f t="shared" si="111"/>
        <v>899250</v>
      </c>
      <c r="Z63" s="193">
        <f t="shared" si="106"/>
        <v>80033.25</v>
      </c>
      <c r="AA63" s="21"/>
      <c r="AB63" s="163">
        <f t="shared" si="95"/>
        <v>0</v>
      </c>
      <c r="AC63" s="164">
        <f t="shared" si="96"/>
        <v>0</v>
      </c>
      <c r="AD63" s="154"/>
      <c r="AE63" s="39">
        <f>+RESIDENTIAL!$F$64</f>
        <v>8.8999999999999996E-2</v>
      </c>
      <c r="AF63" s="376">
        <f t="shared" si="112"/>
        <v>899250</v>
      </c>
      <c r="AG63" s="193">
        <f t="shared" si="107"/>
        <v>80033.25</v>
      </c>
      <c r="AH63" s="21"/>
      <c r="AI63" s="163">
        <f t="shared" si="97"/>
        <v>0</v>
      </c>
      <c r="AJ63" s="164">
        <f t="shared" si="98"/>
        <v>0</v>
      </c>
      <c r="AK63" s="154"/>
      <c r="AL63" s="39">
        <f>+RESIDENTIAL!$F$64</f>
        <v>8.8999999999999996E-2</v>
      </c>
      <c r="AM63" s="376">
        <f t="shared" si="113"/>
        <v>899250</v>
      </c>
      <c r="AN63" s="193">
        <f t="shared" si="108"/>
        <v>80033.25</v>
      </c>
      <c r="AO63" s="21"/>
      <c r="AP63" s="163">
        <f t="shared" si="99"/>
        <v>0</v>
      </c>
      <c r="AQ63" s="164">
        <f t="shared" si="100"/>
        <v>0</v>
      </c>
      <c r="AR63" s="153"/>
      <c r="AS63" s="39">
        <f>+RESIDENTIAL!$F$64</f>
        <v>8.8999999999999996E-2</v>
      </c>
      <c r="AT63" s="376">
        <f t="shared" si="114"/>
        <v>899250</v>
      </c>
      <c r="AU63" s="193">
        <f t="shared" si="109"/>
        <v>80033.25</v>
      </c>
      <c r="AV63" s="21"/>
      <c r="AW63" s="163">
        <f t="shared" si="101"/>
        <v>0</v>
      </c>
      <c r="AX63" s="164">
        <f t="shared" si="102"/>
        <v>0</v>
      </c>
    </row>
    <row r="64" spans="1:50" s="95" customFormat="1" x14ac:dyDescent="0.25">
      <c r="A64" s="6"/>
      <c r="B64" s="147" t="s">
        <v>63</v>
      </c>
      <c r="C64" s="21"/>
      <c r="D64" s="44" t="s">
        <v>7</v>
      </c>
      <c r="E64" s="40"/>
      <c r="F64" s="39">
        <f>+RESIDENTIAL!$F$65</f>
        <v>0.1164</v>
      </c>
      <c r="G64" s="197"/>
      <c r="H64" s="193">
        <f t="shared" si="85"/>
        <v>0</v>
      </c>
      <c r="I64" s="21"/>
      <c r="J64" s="39">
        <f>+RESIDENTIAL!$F$65</f>
        <v>0.1164</v>
      </c>
      <c r="K64" s="197">
        <f t="shared" ref="K64:K65" si="115">$G64</f>
        <v>0</v>
      </c>
      <c r="L64" s="193">
        <f t="shared" si="86"/>
        <v>0</v>
      </c>
      <c r="M64" s="21"/>
      <c r="N64" s="198">
        <f t="shared" si="2"/>
        <v>0</v>
      </c>
      <c r="O64" s="164" t="str">
        <f t="shared" si="92"/>
        <v/>
      </c>
      <c r="P64" s="153"/>
      <c r="Q64" s="39">
        <f>+RESIDENTIAL!$F$65</f>
        <v>0.1164</v>
      </c>
      <c r="R64" s="376">
        <f t="shared" si="110"/>
        <v>0</v>
      </c>
      <c r="S64" s="193">
        <f t="shared" si="105"/>
        <v>0</v>
      </c>
      <c r="T64" s="21"/>
      <c r="U64" s="163">
        <f t="shared" si="93"/>
        <v>0</v>
      </c>
      <c r="V64" s="164" t="str">
        <f t="shared" si="94"/>
        <v/>
      </c>
      <c r="W64" s="154"/>
      <c r="X64" s="39">
        <f>+RESIDENTIAL!$F$65</f>
        <v>0.1164</v>
      </c>
      <c r="Y64" s="376">
        <f t="shared" si="111"/>
        <v>0</v>
      </c>
      <c r="Z64" s="193">
        <f t="shared" si="106"/>
        <v>0</v>
      </c>
      <c r="AA64" s="21"/>
      <c r="AB64" s="163">
        <f t="shared" si="95"/>
        <v>0</v>
      </c>
      <c r="AC64" s="164" t="str">
        <f t="shared" si="96"/>
        <v/>
      </c>
      <c r="AD64" s="154"/>
      <c r="AE64" s="39">
        <f>+RESIDENTIAL!$F$65</f>
        <v>0.1164</v>
      </c>
      <c r="AF64" s="376">
        <f t="shared" si="112"/>
        <v>0</v>
      </c>
      <c r="AG64" s="193">
        <f t="shared" si="107"/>
        <v>0</v>
      </c>
      <c r="AH64" s="21"/>
      <c r="AI64" s="163">
        <f t="shared" si="97"/>
        <v>0</v>
      </c>
      <c r="AJ64" s="164" t="str">
        <f t="shared" si="98"/>
        <v/>
      </c>
      <c r="AK64" s="154"/>
      <c r="AL64" s="39">
        <f>+RESIDENTIAL!$F$65</f>
        <v>0.1164</v>
      </c>
      <c r="AM64" s="376">
        <f t="shared" si="113"/>
        <v>0</v>
      </c>
      <c r="AN64" s="193">
        <f t="shared" si="108"/>
        <v>0</v>
      </c>
      <c r="AO64" s="21"/>
      <c r="AP64" s="163">
        <f t="shared" si="99"/>
        <v>0</v>
      </c>
      <c r="AQ64" s="164" t="str">
        <f t="shared" si="100"/>
        <v/>
      </c>
      <c r="AR64" s="153"/>
      <c r="AS64" s="39">
        <f>+RESIDENTIAL!$F$65</f>
        <v>0.1164</v>
      </c>
      <c r="AT64" s="376">
        <f t="shared" si="114"/>
        <v>0</v>
      </c>
      <c r="AU64" s="193">
        <f t="shared" si="109"/>
        <v>0</v>
      </c>
      <c r="AV64" s="21"/>
      <c r="AW64" s="163">
        <f t="shared" si="101"/>
        <v>0</v>
      </c>
      <c r="AX64" s="164" t="str">
        <f t="shared" si="102"/>
        <v/>
      </c>
    </row>
    <row r="65" spans="1:50" s="95" customFormat="1" ht="15.75" thickBot="1" x14ac:dyDescent="0.3">
      <c r="A65" s="6"/>
      <c r="B65" s="147" t="s">
        <v>64</v>
      </c>
      <c r="C65" s="21"/>
      <c r="D65" s="44" t="s">
        <v>7</v>
      </c>
      <c r="E65" s="40"/>
      <c r="F65" s="39">
        <f>+RESIDENTIAL!$F$66</f>
        <v>0.1164</v>
      </c>
      <c r="G65" s="376">
        <f>+F19</f>
        <v>900000</v>
      </c>
      <c r="H65" s="193">
        <f t="shared" si="85"/>
        <v>104760</v>
      </c>
      <c r="I65" s="21"/>
      <c r="J65" s="39">
        <f>+RESIDENTIAL!$F$66</f>
        <v>0.1164</v>
      </c>
      <c r="K65" s="376">
        <f t="shared" si="115"/>
        <v>900000</v>
      </c>
      <c r="L65" s="193">
        <f t="shared" si="86"/>
        <v>104760</v>
      </c>
      <c r="M65" s="21"/>
      <c r="N65" s="198">
        <f t="shared" si="2"/>
        <v>0</v>
      </c>
      <c r="O65" s="164">
        <f t="shared" si="92"/>
        <v>0</v>
      </c>
      <c r="P65" s="153"/>
      <c r="Q65" s="39">
        <f>+RESIDENTIAL!$F$66</f>
        <v>0.1164</v>
      </c>
      <c r="R65" s="376">
        <f t="shared" si="110"/>
        <v>900000</v>
      </c>
      <c r="S65" s="193">
        <f t="shared" si="105"/>
        <v>104760</v>
      </c>
      <c r="T65" s="21"/>
      <c r="U65" s="163">
        <f t="shared" si="93"/>
        <v>0</v>
      </c>
      <c r="V65" s="164">
        <f t="shared" si="94"/>
        <v>0</v>
      </c>
      <c r="W65" s="154"/>
      <c r="X65" s="39">
        <f>+RESIDENTIAL!$F$66</f>
        <v>0.1164</v>
      </c>
      <c r="Y65" s="376">
        <f t="shared" si="111"/>
        <v>900000</v>
      </c>
      <c r="Z65" s="193">
        <f t="shared" si="106"/>
        <v>104760</v>
      </c>
      <c r="AA65" s="21"/>
      <c r="AB65" s="163">
        <f t="shared" si="95"/>
        <v>0</v>
      </c>
      <c r="AC65" s="164">
        <f t="shared" si="96"/>
        <v>0</v>
      </c>
      <c r="AD65" s="154"/>
      <c r="AE65" s="39">
        <f>+RESIDENTIAL!$F$66</f>
        <v>0.1164</v>
      </c>
      <c r="AF65" s="376">
        <f t="shared" si="112"/>
        <v>900000</v>
      </c>
      <c r="AG65" s="193">
        <f t="shared" si="107"/>
        <v>104760</v>
      </c>
      <c r="AH65" s="21"/>
      <c r="AI65" s="163">
        <f t="shared" si="97"/>
        <v>0</v>
      </c>
      <c r="AJ65" s="164">
        <f t="shared" si="98"/>
        <v>0</v>
      </c>
      <c r="AK65" s="154"/>
      <c r="AL65" s="39">
        <f>+RESIDENTIAL!$F$66</f>
        <v>0.1164</v>
      </c>
      <c r="AM65" s="376">
        <f t="shared" si="113"/>
        <v>900000</v>
      </c>
      <c r="AN65" s="193">
        <f t="shared" si="108"/>
        <v>104760</v>
      </c>
      <c r="AO65" s="21"/>
      <c r="AP65" s="163">
        <f t="shared" si="99"/>
        <v>0</v>
      </c>
      <c r="AQ65" s="164">
        <f t="shared" si="100"/>
        <v>0</v>
      </c>
      <c r="AR65" s="153"/>
      <c r="AS65" s="39">
        <f>+RESIDENTIAL!$F$66</f>
        <v>0.1164</v>
      </c>
      <c r="AT65" s="376">
        <f t="shared" si="114"/>
        <v>900000</v>
      </c>
      <c r="AU65" s="193">
        <f t="shared" si="109"/>
        <v>104760</v>
      </c>
      <c r="AV65" s="21"/>
      <c r="AW65" s="163">
        <f t="shared" si="101"/>
        <v>0</v>
      </c>
      <c r="AX65" s="164">
        <f t="shared" si="102"/>
        <v>0</v>
      </c>
    </row>
    <row r="66" spans="1:50" ht="15.75" thickBot="1" x14ac:dyDescent="0.3">
      <c r="A66" s="1"/>
      <c r="B66" s="244"/>
      <c r="C66" s="37"/>
      <c r="D66" s="38"/>
      <c r="E66" s="37"/>
      <c r="F66" s="29"/>
      <c r="G66" s="199"/>
      <c r="H66" s="200"/>
      <c r="I66" s="37"/>
      <c r="J66" s="29"/>
      <c r="K66" s="201"/>
      <c r="L66" s="200"/>
      <c r="M66" s="37"/>
      <c r="N66" s="202"/>
      <c r="O66" s="203"/>
      <c r="P66" s="153"/>
      <c r="Q66" s="29"/>
      <c r="R66" s="201"/>
      <c r="S66" s="200"/>
      <c r="T66" s="37"/>
      <c r="U66" s="202"/>
      <c r="V66" s="203"/>
      <c r="W66" s="154"/>
      <c r="X66" s="29"/>
      <c r="Y66" s="201"/>
      <c r="Z66" s="200"/>
      <c r="AA66" s="37"/>
      <c r="AB66" s="202"/>
      <c r="AC66" s="203"/>
      <c r="AD66" s="154"/>
      <c r="AE66" s="29"/>
      <c r="AF66" s="201"/>
      <c r="AG66" s="200"/>
      <c r="AH66" s="37"/>
      <c r="AI66" s="202"/>
      <c r="AJ66" s="203"/>
      <c r="AK66" s="154"/>
      <c r="AL66" s="29"/>
      <c r="AM66" s="201"/>
      <c r="AN66" s="200"/>
      <c r="AO66" s="37"/>
      <c r="AP66" s="202"/>
      <c r="AQ66" s="203"/>
      <c r="AR66" s="153"/>
      <c r="AS66" s="29"/>
      <c r="AT66" s="201"/>
      <c r="AU66" s="200"/>
      <c r="AV66" s="37"/>
      <c r="AW66" s="202"/>
      <c r="AX66" s="203"/>
    </row>
    <row r="67" spans="1:50" x14ac:dyDescent="0.25">
      <c r="A67" s="1"/>
      <c r="B67" s="36" t="s">
        <v>69</v>
      </c>
      <c r="C67" s="32"/>
      <c r="D67" s="32"/>
      <c r="E67" s="32"/>
      <c r="F67" s="35"/>
      <c r="G67" s="204"/>
      <c r="H67" s="205">
        <f>SUM(H54:H58,H65)</f>
        <v>130118.99200000001</v>
      </c>
      <c r="I67" s="206"/>
      <c r="J67" s="207"/>
      <c r="K67" s="207"/>
      <c r="L67" s="205">
        <f>SUM(L54:L58,L65)</f>
        <v>135355.07200000001</v>
      </c>
      <c r="M67" s="209"/>
      <c r="N67" s="210">
        <f>L67-H67</f>
        <v>5236.0800000000017</v>
      </c>
      <c r="O67" s="211">
        <f t="shared" ref="O67:O70" si="116">IF(OR(H67=0,L67=0),"",(N67/H67))</f>
        <v>4.0240705215423132E-2</v>
      </c>
      <c r="P67" s="153"/>
      <c r="Q67" s="207"/>
      <c r="R67" s="207"/>
      <c r="S67" s="208">
        <f>SUM(S54:S58,S65)</f>
        <v>134070.10500000001</v>
      </c>
      <c r="T67" s="209"/>
      <c r="U67" s="212">
        <f>S67-L67</f>
        <v>-1284.9670000000042</v>
      </c>
      <c r="V67" s="211">
        <f>IF(OR(L67=0,S67=0),"",(U67/L67))</f>
        <v>-9.4933051345132014E-3</v>
      </c>
      <c r="W67" s="154"/>
      <c r="X67" s="207"/>
      <c r="Y67" s="207"/>
      <c r="Z67" s="208">
        <f>SUM(Z54:Z58,Z65)</f>
        <v>134531.755</v>
      </c>
      <c r="AA67" s="209"/>
      <c r="AB67" s="212">
        <f>Z67-S67</f>
        <v>461.64999999999418</v>
      </c>
      <c r="AC67" s="211">
        <f>IF(OR(S67=0,Z67=0),"",(AB67/S67))</f>
        <v>3.4433477918137988E-3</v>
      </c>
      <c r="AD67" s="154"/>
      <c r="AE67" s="207"/>
      <c r="AF67" s="207"/>
      <c r="AG67" s="208">
        <f>SUM(AG54:AG58,AG65)</f>
        <v>134891.44500000001</v>
      </c>
      <c r="AH67" s="209"/>
      <c r="AI67" s="212">
        <f>AG67-Z67</f>
        <v>359.69000000000233</v>
      </c>
      <c r="AJ67" s="211">
        <f>IF(OR(Z67=0,AG67=0),"",(AI67/Z67))</f>
        <v>2.6736438545680334E-3</v>
      </c>
      <c r="AK67" s="154"/>
      <c r="AL67" s="207"/>
      <c r="AM67" s="207"/>
      <c r="AN67" s="208">
        <f>SUM(AN54:AN58,AN65)</f>
        <v>135526.82500000001</v>
      </c>
      <c r="AO67" s="209"/>
      <c r="AP67" s="212">
        <f>AN67-AG67</f>
        <v>635.38000000000466</v>
      </c>
      <c r="AQ67" s="211">
        <f>IF(OR(AG67=0,AN67=0),"",(AP67/AG67))</f>
        <v>4.7103061280128226E-3</v>
      </c>
      <c r="AR67" s="153"/>
      <c r="AS67" s="207"/>
      <c r="AT67" s="207"/>
      <c r="AU67" s="208">
        <f>SUM(AU54:AU58,AU65)</f>
        <v>136140.77500000002</v>
      </c>
      <c r="AV67" s="209"/>
      <c r="AW67" s="212">
        <f>AU67-AN67</f>
        <v>613.95000000001164</v>
      </c>
      <c r="AX67" s="211">
        <f>IF(OR(AN67=0,AU67=0),"",(AW67/AN67))</f>
        <v>4.5300994839952285E-3</v>
      </c>
    </row>
    <row r="68" spans="1:50" s="95" customFormat="1" x14ac:dyDescent="0.25">
      <c r="A68" s="1"/>
      <c r="B68" s="108" t="s">
        <v>65</v>
      </c>
      <c r="C68" s="32"/>
      <c r="D68" s="32"/>
      <c r="E68" s="32"/>
      <c r="F68" s="213">
        <v>-0.08</v>
      </c>
      <c r="G68" s="204"/>
      <c r="H68" s="214"/>
      <c r="I68" s="206"/>
      <c r="J68" s="213">
        <v>-0.08</v>
      </c>
      <c r="K68" s="204"/>
      <c r="L68" s="214"/>
      <c r="M68" s="209"/>
      <c r="N68" s="411"/>
      <c r="O68" s="412"/>
      <c r="P68" s="153"/>
      <c r="Q68" s="213">
        <v>-0.08</v>
      </c>
      <c r="R68" s="204"/>
      <c r="S68" s="215"/>
      <c r="T68" s="209"/>
      <c r="U68" s="163">
        <f t="shared" ref="U68" si="117">S68-L68</f>
        <v>0</v>
      </c>
      <c r="V68" s="216" t="str">
        <f t="shared" ref="V68" si="118">IF(OR(L68=0,S68=0),"",(U68/L68))</f>
        <v/>
      </c>
      <c r="W68" s="154"/>
      <c r="X68" s="213">
        <v>-0.08</v>
      </c>
      <c r="Y68" s="204"/>
      <c r="Z68" s="215"/>
      <c r="AA68" s="209"/>
      <c r="AB68" s="163">
        <f t="shared" ref="AB68:AB70" si="119">Z68-S68</f>
        <v>0</v>
      </c>
      <c r="AC68" s="216" t="str">
        <f t="shared" ref="AC68:AC70" si="120">IF(OR(S68=0,Z68=0),"",(AB68/S68))</f>
        <v/>
      </c>
      <c r="AD68" s="154"/>
      <c r="AE68" s="213">
        <v>-0.08</v>
      </c>
      <c r="AF68" s="204"/>
      <c r="AG68" s="215"/>
      <c r="AH68" s="209"/>
      <c r="AI68" s="163">
        <f t="shared" ref="AI68:AI70" si="121">AG68-Z68</f>
        <v>0</v>
      </c>
      <c r="AJ68" s="216" t="str">
        <f t="shared" ref="AJ68:AJ70" si="122">IF(OR(Z68=0,AG68=0),"",(AI68/Z68))</f>
        <v/>
      </c>
      <c r="AK68" s="154"/>
      <c r="AL68" s="213">
        <v>-0.08</v>
      </c>
      <c r="AM68" s="204"/>
      <c r="AN68" s="215"/>
      <c r="AO68" s="209"/>
      <c r="AP68" s="163">
        <f t="shared" ref="AP68:AP70" si="123">AN68-AG68</f>
        <v>0</v>
      </c>
      <c r="AQ68" s="216" t="str">
        <f t="shared" ref="AQ68:AQ70" si="124">IF(OR(AG68=0,AN68=0),"",(AP68/AG68))</f>
        <v/>
      </c>
      <c r="AR68" s="153"/>
      <c r="AS68" s="213">
        <v>-0.08</v>
      </c>
      <c r="AT68" s="204"/>
      <c r="AU68" s="215"/>
      <c r="AV68" s="209"/>
      <c r="AW68" s="163">
        <f t="shared" ref="AW68:AW70" si="125">AU68-AN68</f>
        <v>0</v>
      </c>
      <c r="AX68" s="216" t="str">
        <f t="shared" ref="AX68:AX70" si="126">IF(OR(AN68=0,AU68=0),"",(AW68/AN68))</f>
        <v/>
      </c>
    </row>
    <row r="69" spans="1:50" x14ac:dyDescent="0.25">
      <c r="A69" s="1"/>
      <c r="B69" s="108" t="s">
        <v>1</v>
      </c>
      <c r="C69" s="32"/>
      <c r="D69" s="32"/>
      <c r="E69" s="32"/>
      <c r="F69" s="33">
        <v>0.13</v>
      </c>
      <c r="G69" s="217"/>
      <c r="H69" s="214">
        <f>H67*F69</f>
        <v>16915.468960000002</v>
      </c>
      <c r="I69" s="218"/>
      <c r="J69" s="213">
        <v>0.13</v>
      </c>
      <c r="K69" s="218"/>
      <c r="L69" s="214">
        <f>L67*J69</f>
        <v>17596.159360000001</v>
      </c>
      <c r="M69" s="219"/>
      <c r="N69" s="215">
        <f>L69-H69</f>
        <v>680.6903999999995</v>
      </c>
      <c r="O69" s="216">
        <f t="shared" si="116"/>
        <v>4.0240705215423091E-2</v>
      </c>
      <c r="P69" s="153"/>
      <c r="Q69" s="213">
        <v>0.13</v>
      </c>
      <c r="R69" s="218"/>
      <c r="S69" s="215">
        <f>S67*Q69</f>
        <v>17429.113650000003</v>
      </c>
      <c r="T69" s="219"/>
      <c r="U69" s="163">
        <f t="shared" ref="U69:U70" si="127">S69-L69</f>
        <v>-167.04570999999851</v>
      </c>
      <c r="V69" s="216">
        <f t="shared" ref="V69:V70" si="128">IF(OR(L69=0,S69=0),"",(U69/L69))</f>
        <v>-9.4933051345130852E-3</v>
      </c>
      <c r="W69" s="154"/>
      <c r="X69" s="213">
        <v>0.13</v>
      </c>
      <c r="Y69" s="218"/>
      <c r="Z69" s="215">
        <f>Z67*X69</f>
        <v>17489.12815</v>
      </c>
      <c r="AA69" s="219"/>
      <c r="AB69" s="163">
        <f t="shared" si="119"/>
        <v>60.014499999997497</v>
      </c>
      <c r="AC69" s="216">
        <f t="shared" si="120"/>
        <v>3.4433477918136982E-3</v>
      </c>
      <c r="AD69" s="154"/>
      <c r="AE69" s="213">
        <v>0.13</v>
      </c>
      <c r="AF69" s="218"/>
      <c r="AG69" s="215">
        <f>AG67*AE69</f>
        <v>17535.887850000003</v>
      </c>
      <c r="AH69" s="219"/>
      <c r="AI69" s="163">
        <f t="shared" si="121"/>
        <v>46.75970000000234</v>
      </c>
      <c r="AJ69" s="216">
        <f t="shared" si="122"/>
        <v>2.67364385456815E-3</v>
      </c>
      <c r="AK69" s="154"/>
      <c r="AL69" s="213">
        <v>0.13</v>
      </c>
      <c r="AM69" s="218"/>
      <c r="AN69" s="215">
        <f>AN67*AL69</f>
        <v>17618.487250000002</v>
      </c>
      <c r="AO69" s="219"/>
      <c r="AP69" s="163">
        <f t="shared" si="123"/>
        <v>82.59939999999915</v>
      </c>
      <c r="AQ69" s="216">
        <f t="shared" si="124"/>
        <v>4.7103061280127393E-3</v>
      </c>
      <c r="AR69" s="153"/>
      <c r="AS69" s="213">
        <v>0.13</v>
      </c>
      <c r="AT69" s="218"/>
      <c r="AU69" s="215">
        <f>AU67*AS69</f>
        <v>17698.300750000002</v>
      </c>
      <c r="AV69" s="219"/>
      <c r="AW69" s="163">
        <f t="shared" si="125"/>
        <v>79.813500000000204</v>
      </c>
      <c r="AX69" s="216">
        <f t="shared" si="126"/>
        <v>4.530099483995154E-3</v>
      </c>
    </row>
    <row r="70" spans="1:50" ht="15.75" thickBot="1" x14ac:dyDescent="0.3">
      <c r="A70" s="1"/>
      <c r="B70" s="425" t="s">
        <v>70</v>
      </c>
      <c r="C70" s="425"/>
      <c r="D70" s="425"/>
      <c r="E70" s="31"/>
      <c r="F70" s="30"/>
      <c r="G70" s="220"/>
      <c r="H70" s="221">
        <f>SUM(H67:H69)</f>
        <v>147034.46096000003</v>
      </c>
      <c r="I70" s="222"/>
      <c r="J70" s="222"/>
      <c r="K70" s="222"/>
      <c r="L70" s="221">
        <f>SUM(L67:L69)</f>
        <v>152951.23136000001</v>
      </c>
      <c r="M70" s="224"/>
      <c r="N70" s="223">
        <f>L70-H70</f>
        <v>5916.7703999999794</v>
      </c>
      <c r="O70" s="233">
        <f t="shared" si="116"/>
        <v>4.024070521542298E-2</v>
      </c>
      <c r="P70" s="153"/>
      <c r="Q70" s="222"/>
      <c r="R70" s="222"/>
      <c r="S70" s="379">
        <f>SUM(S67:S69)</f>
        <v>151499.21865000002</v>
      </c>
      <c r="T70" s="224"/>
      <c r="U70" s="227">
        <f t="shared" si="127"/>
        <v>-1452.0127099999809</v>
      </c>
      <c r="V70" s="228">
        <f t="shared" si="128"/>
        <v>-9.4933051345130453E-3</v>
      </c>
      <c r="W70" s="154"/>
      <c r="X70" s="222"/>
      <c r="Y70" s="222"/>
      <c r="Z70" s="379">
        <f>SUM(Z67:Z69)</f>
        <v>152020.88315000001</v>
      </c>
      <c r="AA70" s="224"/>
      <c r="AB70" s="227">
        <f t="shared" si="119"/>
        <v>521.6644999999844</v>
      </c>
      <c r="AC70" s="228">
        <f t="shared" si="120"/>
        <v>3.443347791813739E-3</v>
      </c>
      <c r="AD70" s="154"/>
      <c r="AE70" s="222"/>
      <c r="AF70" s="222"/>
      <c r="AG70" s="379">
        <f>SUM(AG67:AG69)</f>
        <v>152427.33285000001</v>
      </c>
      <c r="AH70" s="224"/>
      <c r="AI70" s="227">
        <f t="shared" si="121"/>
        <v>406.44969999999739</v>
      </c>
      <c r="AJ70" s="228">
        <f t="shared" si="122"/>
        <v>2.6736438545679991E-3</v>
      </c>
      <c r="AK70" s="154"/>
      <c r="AL70" s="222"/>
      <c r="AM70" s="222"/>
      <c r="AN70" s="379">
        <f>SUM(AN67:AN69)</f>
        <v>153145.31225000002</v>
      </c>
      <c r="AO70" s="224"/>
      <c r="AP70" s="227">
        <f t="shared" si="123"/>
        <v>717.97940000001108</v>
      </c>
      <c r="AQ70" s="228">
        <f t="shared" si="124"/>
        <v>4.7103061280128608E-3</v>
      </c>
      <c r="AR70" s="153"/>
      <c r="AS70" s="222"/>
      <c r="AT70" s="222"/>
      <c r="AU70" s="379">
        <f>SUM(AU67:AU69)</f>
        <v>153839.07575000002</v>
      </c>
      <c r="AV70" s="224"/>
      <c r="AW70" s="227">
        <f t="shared" si="125"/>
        <v>693.76350000000093</v>
      </c>
      <c r="AX70" s="228">
        <f t="shared" si="126"/>
        <v>4.5300994839951479E-3</v>
      </c>
    </row>
    <row r="71" spans="1:50" ht="15.75" thickBot="1" x14ac:dyDescent="0.3">
      <c r="A71" s="6"/>
      <c r="B71" s="381"/>
      <c r="C71" s="16"/>
      <c r="D71" s="17"/>
      <c r="E71" s="16"/>
      <c r="F71" s="29"/>
      <c r="G71" s="229"/>
      <c r="H71" s="200"/>
      <c r="I71" s="16"/>
      <c r="J71" s="29"/>
      <c r="K71" s="230"/>
      <c r="L71" s="200"/>
      <c r="M71" s="16"/>
      <c r="N71" s="232"/>
      <c r="O71" s="382"/>
      <c r="P71" s="153"/>
      <c r="Q71" s="29"/>
      <c r="R71" s="230"/>
      <c r="S71" s="231"/>
      <c r="T71" s="16"/>
      <c r="U71" s="232"/>
      <c r="V71" s="382"/>
      <c r="W71" s="154"/>
      <c r="X71" s="29"/>
      <c r="Y71" s="230"/>
      <c r="Z71" s="231"/>
      <c r="AA71" s="16"/>
      <c r="AB71" s="232"/>
      <c r="AC71" s="382"/>
      <c r="AD71" s="154"/>
      <c r="AE71" s="29"/>
      <c r="AF71" s="230"/>
      <c r="AG71" s="231"/>
      <c r="AH71" s="16"/>
      <c r="AI71" s="232"/>
      <c r="AJ71" s="382"/>
      <c r="AK71" s="154"/>
      <c r="AL71" s="29"/>
      <c r="AM71" s="230"/>
      <c r="AN71" s="231"/>
      <c r="AO71" s="16"/>
      <c r="AP71" s="232"/>
      <c r="AQ71" s="382"/>
      <c r="AR71" s="153"/>
      <c r="AS71" s="29"/>
      <c r="AT71" s="230"/>
      <c r="AU71" s="231"/>
      <c r="AV71" s="16"/>
      <c r="AW71" s="232"/>
      <c r="AX71" s="382"/>
    </row>
    <row r="72" spans="1:50" x14ac:dyDescent="0.25">
      <c r="A72" s="6"/>
      <c r="B72" s="25" t="s">
        <v>2</v>
      </c>
      <c r="C72" s="21"/>
      <c r="D72" s="21"/>
      <c r="E72" s="21"/>
      <c r="F72" s="24"/>
      <c r="G72" s="383"/>
      <c r="H72" s="384">
        <f>SUM(H62:H63,H54,H55:H58)</f>
        <v>105449.99200000003</v>
      </c>
      <c r="I72" s="385"/>
      <c r="J72" s="386"/>
      <c r="K72" s="386"/>
      <c r="L72" s="384">
        <f>SUM(L62:L63,L54,L55:L58)</f>
        <v>110686.07200000001</v>
      </c>
      <c r="M72" s="388"/>
      <c r="N72" s="389">
        <f>L72-H72</f>
        <v>5236.0799999999872</v>
      </c>
      <c r="O72" s="390">
        <f t="shared" ref="O72:O75" si="129">IF(OR(H72=0,L72=0),"",(N72/H72))</f>
        <v>4.9654626811161694E-2</v>
      </c>
      <c r="P72" s="153"/>
      <c r="Q72" s="386"/>
      <c r="R72" s="386"/>
      <c r="S72" s="387">
        <f>SUM(S62:S63,S54,S55:S58)</f>
        <v>109401.10500000001</v>
      </c>
      <c r="T72" s="388"/>
      <c r="U72" s="212">
        <f>S72-L72</f>
        <v>-1284.9670000000042</v>
      </c>
      <c r="V72" s="211">
        <f>IF(OR(L72=0,S72=0),"",(U72/L72))</f>
        <v>-1.1609111939576318E-2</v>
      </c>
      <c r="W72" s="154"/>
      <c r="X72" s="386"/>
      <c r="Y72" s="386"/>
      <c r="Z72" s="387">
        <f>SUM(Z62:Z63,Z54,Z55:Z58)</f>
        <v>109862.75500000002</v>
      </c>
      <c r="AA72" s="388"/>
      <c r="AB72" s="212">
        <f>Z72-S72</f>
        <v>461.65000000000873</v>
      </c>
      <c r="AC72" s="211">
        <f>IF(OR(S72=0,Z72=0),"",(AB72/S72))</f>
        <v>4.2197928439571854E-3</v>
      </c>
      <c r="AD72" s="154"/>
      <c r="AE72" s="386"/>
      <c r="AF72" s="386"/>
      <c r="AG72" s="387">
        <f>SUM(AG62:AG63,AG54,AG55:AG58)</f>
        <v>110222.44500000001</v>
      </c>
      <c r="AH72" s="388"/>
      <c r="AI72" s="212">
        <f>AG72-Z72</f>
        <v>359.68999999998778</v>
      </c>
      <c r="AJ72" s="211">
        <f>IF(OR(Z72=0,AG72=0),"",(AI72/Z72))</f>
        <v>3.2739939936877399E-3</v>
      </c>
      <c r="AK72" s="153"/>
      <c r="AL72" s="386"/>
      <c r="AM72" s="386"/>
      <c r="AN72" s="387">
        <f>SUM(AN62:AN63,AN54,AN55:AN58)</f>
        <v>110857.82500000001</v>
      </c>
      <c r="AO72" s="388"/>
      <c r="AP72" s="212">
        <f>AN72-AG72</f>
        <v>635.38000000000466</v>
      </c>
      <c r="AQ72" s="211">
        <f>IF(OR(AG72=0,AN72=0),"",(AP72/AG72))</f>
        <v>5.7645246392420768E-3</v>
      </c>
      <c r="AR72" s="153"/>
      <c r="AS72" s="386"/>
      <c r="AT72" s="386"/>
      <c r="AU72" s="387">
        <f>SUM(AU62:AU63,AU54,AU55:AU58)</f>
        <v>111471.77500000001</v>
      </c>
      <c r="AV72" s="388"/>
      <c r="AW72" s="212">
        <f>AU72-AN72</f>
        <v>613.94999999999709</v>
      </c>
      <c r="AX72" s="211">
        <f>IF(OR(AN72=0,AU72=0),"",(AW72/AN72))</f>
        <v>5.5381746845565216E-3</v>
      </c>
    </row>
    <row r="73" spans="1:50" s="95" customFormat="1" x14ac:dyDescent="0.25">
      <c r="A73" s="6"/>
      <c r="B73" s="108" t="s">
        <v>65</v>
      </c>
      <c r="C73" s="32"/>
      <c r="D73" s="32"/>
      <c r="E73" s="32"/>
      <c r="F73" s="213">
        <v>-0.08</v>
      </c>
      <c r="G73" s="204"/>
      <c r="H73" s="214"/>
      <c r="I73" s="206"/>
      <c r="J73" s="213">
        <v>-0.08</v>
      </c>
      <c r="K73" s="204"/>
      <c r="L73" s="214"/>
      <c r="M73" s="209"/>
      <c r="N73" s="411"/>
      <c r="O73" s="390"/>
      <c r="P73" s="153"/>
      <c r="Q73" s="213">
        <v>-0.08</v>
      </c>
      <c r="R73" s="204"/>
      <c r="S73" s="215"/>
      <c r="T73" s="209"/>
      <c r="U73" s="163">
        <f t="shared" ref="U73:U75" si="130">S73-L73</f>
        <v>0</v>
      </c>
      <c r="V73" s="216" t="str">
        <f t="shared" ref="V73:V75" si="131">IF(OR(L73=0,S73=0),"",(U73/L73))</f>
        <v/>
      </c>
      <c r="W73" s="154"/>
      <c r="X73" s="213">
        <v>-0.08</v>
      </c>
      <c r="Y73" s="204"/>
      <c r="Z73" s="215"/>
      <c r="AA73" s="209"/>
      <c r="AB73" s="163">
        <f t="shared" ref="AB73:AB75" si="132">Z73-S73</f>
        <v>0</v>
      </c>
      <c r="AC73" s="216" t="str">
        <f t="shared" ref="AC73:AC75" si="133">IF(OR(S73=0,Z73=0),"",(AB73/S73))</f>
        <v/>
      </c>
      <c r="AD73" s="154"/>
      <c r="AE73" s="213">
        <v>-0.08</v>
      </c>
      <c r="AF73" s="204"/>
      <c r="AG73" s="215"/>
      <c r="AH73" s="209"/>
      <c r="AI73" s="163">
        <f t="shared" ref="AI73:AI75" si="134">AG73-Z73</f>
        <v>0</v>
      </c>
      <c r="AJ73" s="216" t="str">
        <f t="shared" ref="AJ73:AJ75" si="135">IF(OR(Z73=0,AG73=0),"",(AI73/Z73))</f>
        <v/>
      </c>
      <c r="AK73" s="153"/>
      <c r="AL73" s="213">
        <v>-0.08</v>
      </c>
      <c r="AM73" s="204"/>
      <c r="AN73" s="215"/>
      <c r="AO73" s="209"/>
      <c r="AP73" s="163">
        <f t="shared" ref="AP73:AP75" si="136">AN73-AG73</f>
        <v>0</v>
      </c>
      <c r="AQ73" s="216" t="str">
        <f t="shared" ref="AQ73:AQ75" si="137">IF(OR(AG73=0,AN73=0),"",(AP73/AG73))</f>
        <v/>
      </c>
      <c r="AR73" s="153"/>
      <c r="AS73" s="213">
        <v>-0.08</v>
      </c>
      <c r="AT73" s="204"/>
      <c r="AU73" s="215"/>
      <c r="AV73" s="209"/>
      <c r="AW73" s="163">
        <f t="shared" ref="AW73:AW75" si="138">AU73-AN73</f>
        <v>0</v>
      </c>
      <c r="AX73" s="216" t="str">
        <f t="shared" ref="AX73:AX75" si="139">IF(OR(AN73=0,AU73=0),"",(AW73/AN73))</f>
        <v/>
      </c>
    </row>
    <row r="74" spans="1:50" x14ac:dyDescent="0.25">
      <c r="A74" s="6"/>
      <c r="B74" s="392" t="s">
        <v>1</v>
      </c>
      <c r="C74" s="21"/>
      <c r="D74" s="21"/>
      <c r="E74" s="21"/>
      <c r="F74" s="23">
        <v>0.13</v>
      </c>
      <c r="G74" s="383"/>
      <c r="H74" s="393">
        <f>H72*F74</f>
        <v>13708.498960000004</v>
      </c>
      <c r="I74" s="394"/>
      <c r="J74" s="22">
        <v>0.13</v>
      </c>
      <c r="K74" s="395"/>
      <c r="L74" s="393">
        <f>L72*J74</f>
        <v>14389.189360000002</v>
      </c>
      <c r="M74" s="396"/>
      <c r="N74" s="391">
        <f>L74-H74</f>
        <v>680.69039999999768</v>
      </c>
      <c r="O74" s="216">
        <f t="shared" si="129"/>
        <v>4.9654626811161638E-2</v>
      </c>
      <c r="P74" s="153"/>
      <c r="Q74" s="22">
        <v>0.13</v>
      </c>
      <c r="R74" s="395"/>
      <c r="S74" s="391">
        <f>S72*Q74</f>
        <v>14222.143650000002</v>
      </c>
      <c r="T74" s="396"/>
      <c r="U74" s="163">
        <f t="shared" si="130"/>
        <v>-167.04571000000033</v>
      </c>
      <c r="V74" s="216">
        <f t="shared" si="131"/>
        <v>-1.1609111939576302E-2</v>
      </c>
      <c r="W74" s="154"/>
      <c r="X74" s="22">
        <v>0.13</v>
      </c>
      <c r="Y74" s="395"/>
      <c r="Z74" s="391">
        <f>Z72*X74</f>
        <v>14282.158150000003</v>
      </c>
      <c r="AA74" s="396"/>
      <c r="AB74" s="163">
        <f t="shared" si="132"/>
        <v>60.014500000001135</v>
      </c>
      <c r="AC74" s="216">
        <f t="shared" si="133"/>
        <v>4.2197928439571854E-3</v>
      </c>
      <c r="AD74" s="154"/>
      <c r="AE74" s="22">
        <v>0.13</v>
      </c>
      <c r="AF74" s="395"/>
      <c r="AG74" s="391">
        <f>AG72*AE74</f>
        <v>14328.917850000002</v>
      </c>
      <c r="AH74" s="396"/>
      <c r="AI74" s="163">
        <f t="shared" si="134"/>
        <v>46.759699999998702</v>
      </c>
      <c r="AJ74" s="216">
        <f t="shared" si="135"/>
        <v>3.2739939936877603E-3</v>
      </c>
      <c r="AK74" s="153"/>
      <c r="AL74" s="22">
        <v>0.13</v>
      </c>
      <c r="AM74" s="395"/>
      <c r="AN74" s="391">
        <f>AN72*AL74</f>
        <v>14411.517250000003</v>
      </c>
      <c r="AO74" s="396"/>
      <c r="AP74" s="163">
        <f t="shared" si="136"/>
        <v>82.599400000000969</v>
      </c>
      <c r="AQ74" s="216">
        <f t="shared" si="137"/>
        <v>5.764524639242102E-3</v>
      </c>
      <c r="AR74" s="153"/>
      <c r="AS74" s="22">
        <v>0.13</v>
      </c>
      <c r="AT74" s="395"/>
      <c r="AU74" s="391">
        <f>AU72*AS74</f>
        <v>14491.330750000001</v>
      </c>
      <c r="AV74" s="396"/>
      <c r="AW74" s="163">
        <f t="shared" si="138"/>
        <v>79.813499999998385</v>
      </c>
      <c r="AX74" s="216">
        <f t="shared" si="139"/>
        <v>5.5381746845564348E-3</v>
      </c>
    </row>
    <row r="75" spans="1:50" ht="15.75" thickBot="1" x14ac:dyDescent="0.3">
      <c r="A75" s="6"/>
      <c r="B75" s="425" t="s">
        <v>71</v>
      </c>
      <c r="C75" s="425"/>
      <c r="D75" s="425"/>
      <c r="E75" s="31"/>
      <c r="F75" s="30"/>
      <c r="G75" s="220"/>
      <c r="H75" s="221">
        <f>SUM(H72:H74)</f>
        <v>119158.49096000002</v>
      </c>
      <c r="I75" s="222"/>
      <c r="J75" s="222"/>
      <c r="K75" s="222"/>
      <c r="L75" s="221">
        <f>SUM(L72:L74)</f>
        <v>125075.26136000002</v>
      </c>
      <c r="M75" s="224"/>
      <c r="N75" s="223">
        <f>L75-H75</f>
        <v>5916.770399999994</v>
      </c>
      <c r="O75" s="233">
        <f t="shared" si="129"/>
        <v>4.9654626811161763E-2</v>
      </c>
      <c r="P75" s="153"/>
      <c r="Q75" s="222"/>
      <c r="R75" s="222"/>
      <c r="S75" s="379">
        <f>SUM(S72:S74)</f>
        <v>123623.24865000001</v>
      </c>
      <c r="T75" s="224"/>
      <c r="U75" s="227">
        <f t="shared" si="130"/>
        <v>-1452.01271000001</v>
      </c>
      <c r="V75" s="228">
        <f t="shared" si="131"/>
        <v>-1.160911193957636E-2</v>
      </c>
      <c r="W75" s="154"/>
      <c r="X75" s="222"/>
      <c r="Y75" s="222"/>
      <c r="Z75" s="379">
        <f>SUM(Z72:Z74)</f>
        <v>124144.91315000002</v>
      </c>
      <c r="AA75" s="224"/>
      <c r="AB75" s="227">
        <f t="shared" si="132"/>
        <v>521.6645000000135</v>
      </c>
      <c r="AC75" s="228">
        <f t="shared" si="133"/>
        <v>4.2197928439572149E-3</v>
      </c>
      <c r="AD75" s="154"/>
      <c r="AE75" s="222"/>
      <c r="AF75" s="222"/>
      <c r="AG75" s="379">
        <f>SUM(AG72:AG74)</f>
        <v>124551.36285</v>
      </c>
      <c r="AH75" s="224"/>
      <c r="AI75" s="227">
        <f t="shared" si="134"/>
        <v>406.44969999998284</v>
      </c>
      <c r="AJ75" s="228">
        <f t="shared" si="135"/>
        <v>3.2739939936877131E-3</v>
      </c>
      <c r="AK75" s="153"/>
      <c r="AL75" s="222"/>
      <c r="AM75" s="222"/>
      <c r="AN75" s="379">
        <f>SUM(AN72:AN74)</f>
        <v>125269.34225000002</v>
      </c>
      <c r="AO75" s="224"/>
      <c r="AP75" s="227">
        <f t="shared" si="136"/>
        <v>717.97940000001108</v>
      </c>
      <c r="AQ75" s="228">
        <f t="shared" si="137"/>
        <v>5.7645246392421237E-3</v>
      </c>
      <c r="AR75" s="153"/>
      <c r="AS75" s="222"/>
      <c r="AT75" s="222"/>
      <c r="AU75" s="379">
        <f>SUM(AU72:AU74)</f>
        <v>125963.10575000002</v>
      </c>
      <c r="AV75" s="224"/>
      <c r="AW75" s="227">
        <f t="shared" si="138"/>
        <v>693.76350000000093</v>
      </c>
      <c r="AX75" s="228">
        <f t="shared" si="139"/>
        <v>5.5381746845565545E-3</v>
      </c>
    </row>
    <row r="76" spans="1:50" ht="15.75" thickBot="1" x14ac:dyDescent="0.3">
      <c r="A76" s="6"/>
      <c r="B76" s="381"/>
      <c r="C76" s="16"/>
      <c r="D76" s="17"/>
      <c r="E76" s="16"/>
      <c r="F76" s="12"/>
      <c r="G76" s="17"/>
      <c r="H76" s="398"/>
      <c r="I76" s="399"/>
      <c r="J76" s="12"/>
      <c r="K76" s="229"/>
      <c r="L76" s="400"/>
      <c r="M76" s="16"/>
      <c r="N76" s="401"/>
      <c r="O76" s="203"/>
      <c r="P76" s="153"/>
      <c r="Q76" s="12"/>
      <c r="R76" s="229"/>
      <c r="S76" s="400"/>
      <c r="T76" s="16"/>
      <c r="U76" s="232"/>
      <c r="V76" s="203"/>
      <c r="W76" s="154"/>
      <c r="X76" s="12"/>
      <c r="Y76" s="229"/>
      <c r="Z76" s="400"/>
      <c r="AA76" s="16"/>
      <c r="AB76" s="232"/>
      <c r="AC76" s="203"/>
      <c r="AD76" s="154"/>
      <c r="AE76" s="12"/>
      <c r="AF76" s="229"/>
      <c r="AG76" s="400"/>
      <c r="AH76" s="16"/>
      <c r="AI76" s="232"/>
      <c r="AJ76" s="203"/>
      <c r="AK76" s="153"/>
      <c r="AL76" s="12"/>
      <c r="AM76" s="229"/>
      <c r="AN76" s="400"/>
      <c r="AO76" s="16"/>
      <c r="AP76" s="232"/>
      <c r="AQ76" s="203"/>
      <c r="AR76" s="153"/>
      <c r="AS76" s="12"/>
      <c r="AT76" s="229"/>
      <c r="AU76" s="400"/>
      <c r="AV76" s="16"/>
      <c r="AW76" s="232"/>
      <c r="AX76" s="203"/>
    </row>
    <row r="77" spans="1:50" x14ac:dyDescent="0.25">
      <c r="A77" s="1"/>
      <c r="B77" s="32"/>
      <c r="C77" s="32"/>
      <c r="D77" s="32"/>
      <c r="E77" s="32"/>
      <c r="F77" s="32"/>
      <c r="G77" s="32"/>
      <c r="H77" s="402"/>
      <c r="I77" s="32"/>
      <c r="J77" s="32"/>
      <c r="K77" s="32"/>
      <c r="L77" s="402"/>
      <c r="M77" s="32"/>
      <c r="N77" s="32"/>
      <c r="O77" s="32"/>
      <c r="P77" s="153"/>
      <c r="Q77" s="32"/>
      <c r="R77" s="32"/>
      <c r="S77" s="402"/>
      <c r="T77" s="32"/>
      <c r="U77" s="32"/>
      <c r="V77" s="32"/>
      <c r="W77" s="154"/>
      <c r="X77" s="32"/>
      <c r="Y77" s="32"/>
      <c r="Z77" s="402"/>
      <c r="AA77" s="32"/>
      <c r="AB77" s="32"/>
      <c r="AC77" s="32"/>
      <c r="AD77" s="154"/>
      <c r="AE77" s="32"/>
      <c r="AF77" s="32"/>
      <c r="AG77" s="402"/>
      <c r="AH77" s="32"/>
      <c r="AI77" s="32"/>
      <c r="AJ77" s="32"/>
      <c r="AK77" s="153"/>
      <c r="AL77" s="32"/>
      <c r="AM77" s="32"/>
      <c r="AN77" s="402"/>
      <c r="AO77" s="32"/>
      <c r="AP77" s="32"/>
      <c r="AQ77" s="32"/>
      <c r="AR77" s="153"/>
      <c r="AS77" s="32"/>
      <c r="AT77" s="32"/>
      <c r="AU77" s="402"/>
      <c r="AV77" s="32"/>
      <c r="AW77" s="32"/>
      <c r="AX77" s="32"/>
    </row>
    <row r="78" spans="1:50" x14ac:dyDescent="0.25">
      <c r="A78" s="1"/>
      <c r="B78" s="369" t="s">
        <v>0</v>
      </c>
      <c r="C78" s="32"/>
      <c r="D78" s="32"/>
      <c r="E78" s="32"/>
      <c r="F78" s="403">
        <v>3.7600000000000001E-2</v>
      </c>
      <c r="G78" s="32"/>
      <c r="H78" s="32"/>
      <c r="I78" s="32"/>
      <c r="J78" s="403">
        <v>3.7600000000000001E-2</v>
      </c>
      <c r="K78" s="32"/>
      <c r="L78" s="32"/>
      <c r="M78" s="32"/>
      <c r="N78" s="32"/>
      <c r="O78" s="32"/>
      <c r="P78" s="153"/>
      <c r="Q78" s="404">
        <f>+RESIDENTIAL!$Q$74</f>
        <v>2.9499999999999998E-2</v>
      </c>
      <c r="R78" s="32"/>
      <c r="S78" s="32"/>
      <c r="T78" s="32"/>
      <c r="U78" s="32"/>
      <c r="V78" s="32"/>
      <c r="W78" s="154"/>
      <c r="X78" s="405">
        <f>+RESIDENTIAL!$Q$74</f>
        <v>2.9499999999999998E-2</v>
      </c>
      <c r="Y78" s="32"/>
      <c r="Z78" s="32"/>
      <c r="AA78" s="32"/>
      <c r="AB78" s="32"/>
      <c r="AC78" s="32"/>
      <c r="AD78" s="154"/>
      <c r="AE78" s="405">
        <f>+RESIDENTIAL!$Q$74</f>
        <v>2.9499999999999998E-2</v>
      </c>
      <c r="AF78" s="32"/>
      <c r="AG78" s="32"/>
      <c r="AH78" s="32"/>
      <c r="AI78" s="32"/>
      <c r="AJ78" s="32"/>
      <c r="AK78" s="154"/>
      <c r="AL78" s="405">
        <f>+RESIDENTIAL!$Q$74</f>
        <v>2.9499999999999998E-2</v>
      </c>
      <c r="AM78" s="32"/>
      <c r="AN78" s="32"/>
      <c r="AO78" s="32"/>
      <c r="AP78" s="32"/>
      <c r="AQ78" s="32"/>
      <c r="AR78" s="153"/>
      <c r="AS78" s="405">
        <f>+RESIDENTIAL!$Q$74</f>
        <v>2.9499999999999998E-2</v>
      </c>
      <c r="AT78" s="32"/>
      <c r="AU78" s="32"/>
      <c r="AV78" s="32"/>
      <c r="AW78" s="32"/>
      <c r="AX78" s="32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</row>
    <row r="80" spans="1:50" s="95" customFormat="1" x14ac:dyDescent="0.25">
      <c r="A80" s="5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95" customFormat="1" x14ac:dyDescent="0.25">
      <c r="A81" s="5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95" customFormat="1" x14ac:dyDescent="0.25">
      <c r="A82" s="5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95" customFormat="1" x14ac:dyDescent="0.25">
      <c r="A83" s="5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95" customFormat="1" x14ac:dyDescent="0.25">
      <c r="A84" s="5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95" customFormat="1" x14ac:dyDescent="0.25">
      <c r="A85" s="5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95" customFormat="1" x14ac:dyDescent="0.25">
      <c r="A86" s="5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95" customFormat="1" x14ac:dyDescent="0.25">
      <c r="A87" s="5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95" customFormat="1" x14ac:dyDescent="0.25">
      <c r="A88" s="5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95" customFormat="1" x14ac:dyDescent="0.25">
      <c r="A89" s="5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95" customFormat="1" x14ac:dyDescent="0.25">
      <c r="A90" s="5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95" customFormat="1" x14ac:dyDescent="0.25">
      <c r="A91" s="5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95" customFormat="1" x14ac:dyDescent="0.25">
      <c r="A92" s="5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95" customFormat="1" x14ac:dyDescent="0.25">
      <c r="A93" s="5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95" customFormat="1" x14ac:dyDescent="0.25">
      <c r="A94" s="5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95" customFormat="1" x14ac:dyDescent="0.25">
      <c r="A95" s="5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95" customFormat="1" x14ac:dyDescent="0.25">
      <c r="A96" s="5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95" customFormat="1" x14ac:dyDescent="0.25">
      <c r="A97" s="5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95" customFormat="1" x14ac:dyDescent="0.25">
      <c r="A98" s="5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95" customFormat="1" x14ac:dyDescent="0.25">
      <c r="A99" s="5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95" customFormat="1" x14ac:dyDescent="0.25">
      <c r="A100" s="5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95" customFormat="1" x14ac:dyDescent="0.25">
      <c r="A101" s="5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95" customFormat="1" x14ac:dyDescent="0.25">
      <c r="A102" s="5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95" customFormat="1" x14ac:dyDescent="0.25">
      <c r="A103" s="5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95" customFormat="1" x14ac:dyDescent="0.25">
      <c r="A104" s="5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95" customFormat="1" x14ac:dyDescent="0.25">
      <c r="A105" s="5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95" customFormat="1" x14ac:dyDescent="0.25">
      <c r="A106" s="5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95" customFormat="1" x14ac:dyDescent="0.25">
      <c r="A107" s="5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95" customFormat="1" x14ac:dyDescent="0.25">
      <c r="A108" s="5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5" customFormat="1" x14ac:dyDescent="0.25">
      <c r="A109" s="5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5" customFormat="1" x14ac:dyDescent="0.25">
      <c r="A110" s="5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95" customFormat="1" x14ac:dyDescent="0.25">
      <c r="A111" s="5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5" customFormat="1" x14ac:dyDescent="0.25">
      <c r="A112" s="5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5" customFormat="1" x14ac:dyDescent="0.25">
      <c r="A113" s="5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95" customFormat="1" x14ac:dyDescent="0.25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95" customFormat="1" x14ac:dyDescent="0.25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95" customFormat="1" x14ac:dyDescent="0.25">
      <c r="A116" s="5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95" customFormat="1" x14ac:dyDescent="0.25">
      <c r="A117" s="5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95" customFormat="1" x14ac:dyDescent="0.25">
      <c r="A118" s="5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95" customFormat="1" x14ac:dyDescent="0.25">
      <c r="A119" s="5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95" customFormat="1" x14ac:dyDescent="0.25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95" customFormat="1" x14ac:dyDescent="0.25">
      <c r="A121" s="5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95" customFormat="1" x14ac:dyDescent="0.25">
      <c r="A122" s="5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95" customFormat="1" x14ac:dyDescent="0.25">
      <c r="A123" s="5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95" customFormat="1" x14ac:dyDescent="0.25">
      <c r="A124" s="5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95" customFormat="1" x14ac:dyDescent="0.25">
      <c r="A125" s="5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95" customFormat="1" x14ac:dyDescent="0.25">
      <c r="A126" s="5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95" customFormat="1" x14ac:dyDescent="0.25">
      <c r="A127" s="5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95" customFormat="1" x14ac:dyDescent="0.25">
      <c r="A128" s="5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95" customFormat="1" x14ac:dyDescent="0.25">
      <c r="A129" s="5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95" customFormat="1" x14ac:dyDescent="0.25">
      <c r="A130" s="5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95" customFormat="1" x14ac:dyDescent="0.25">
      <c r="A131" s="5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95" customFormat="1" x14ac:dyDescent="0.25">
      <c r="A132" s="5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95" customFormat="1" x14ac:dyDescent="0.25">
      <c r="A133" s="5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95" customFormat="1" x14ac:dyDescent="0.25">
      <c r="A134" s="5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95" customFormat="1" x14ac:dyDescent="0.25">
      <c r="A135" s="5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95" customFormat="1" x14ac:dyDescent="0.25">
      <c r="A136" s="5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95" customFormat="1" x14ac:dyDescent="0.25">
      <c r="A137" s="5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95" customFormat="1" x14ac:dyDescent="0.25">
      <c r="A138" s="5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95" customFormat="1" x14ac:dyDescent="0.25">
      <c r="A139" s="5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95" customFormat="1" x14ac:dyDescent="0.25">
      <c r="A140" s="5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95" customFormat="1" x14ac:dyDescent="0.25">
      <c r="A141" s="5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95" customFormat="1" x14ac:dyDescent="0.25">
      <c r="A142" s="5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95" customFormat="1" x14ac:dyDescent="0.25">
      <c r="A143" s="5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95" customFormat="1" x14ac:dyDescent="0.25">
      <c r="A144" s="5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95" customFormat="1" x14ac:dyDescent="0.25">
      <c r="A145" s="5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95" customFormat="1" x14ac:dyDescent="0.25">
      <c r="A146" s="5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95" customFormat="1" x14ac:dyDescent="0.25">
      <c r="A147" s="5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95" customFormat="1" x14ac:dyDescent="0.25">
      <c r="A148" s="5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95" customFormat="1" x14ac:dyDescent="0.25">
      <c r="A149" s="5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95" customFormat="1" x14ac:dyDescent="0.25">
      <c r="A150" s="5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95" customFormat="1" x14ac:dyDescent="0.25">
      <c r="A151" s="5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95" customFormat="1" x14ac:dyDescent="0.25">
      <c r="A152" s="5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95" customFormat="1" x14ac:dyDescent="0.25">
      <c r="A153" s="5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95" customFormat="1" x14ac:dyDescent="0.25">
      <c r="A154" s="5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95" customFormat="1" x14ac:dyDescent="0.25">
      <c r="A155" s="5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95" customFormat="1" x14ac:dyDescent="0.25">
      <c r="A156" s="5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95" customFormat="1" x14ac:dyDescent="0.25">
      <c r="A157" s="5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95" customFormat="1" x14ac:dyDescent="0.25">
      <c r="A158" s="5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95" customFormat="1" x14ac:dyDescent="0.25">
      <c r="A159" s="5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95" customFormat="1" x14ac:dyDescent="0.25">
      <c r="A160" s="5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95" customFormat="1" x14ac:dyDescent="0.25">
      <c r="A161" s="5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95" customFormat="1" x14ac:dyDescent="0.25">
      <c r="A162" s="5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95" customFormat="1" x14ac:dyDescent="0.25">
      <c r="A163" s="5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95" customFormat="1" x14ac:dyDescent="0.25">
      <c r="A164" s="5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95" customFormat="1" x14ac:dyDescent="0.25">
      <c r="A165" s="5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95" customFormat="1" x14ac:dyDescent="0.25">
      <c r="A166" s="5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95" customFormat="1" x14ac:dyDescent="0.25">
      <c r="A167" s="5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95" customFormat="1" x14ac:dyDescent="0.25">
      <c r="A168" s="5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95" customFormat="1" x14ac:dyDescent="0.25">
      <c r="A169" s="5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95" customFormat="1" x14ac:dyDescent="0.25">
      <c r="A170" s="5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95" customFormat="1" x14ac:dyDescent="0.25">
      <c r="A171" s="5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95" customFormat="1" x14ac:dyDescent="0.25">
      <c r="A172" s="5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95" customFormat="1" x14ac:dyDescent="0.25">
      <c r="A173" s="5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95" customFormat="1" x14ac:dyDescent="0.25">
      <c r="A174" s="5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95" customFormat="1" x14ac:dyDescent="0.25">
      <c r="A175" s="5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95" customFormat="1" x14ac:dyDescent="0.25">
      <c r="A176" s="5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95" customFormat="1" x14ac:dyDescent="0.25">
      <c r="A177" s="5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95" customFormat="1" x14ac:dyDescent="0.25">
      <c r="A178" s="5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95" customFormat="1" x14ac:dyDescent="0.25">
      <c r="A179" s="5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95" customFormat="1" x14ac:dyDescent="0.25">
      <c r="A180" s="5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95" customFormat="1" x14ac:dyDescent="0.25">
      <c r="A181" s="5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95" customFormat="1" x14ac:dyDescent="0.25">
      <c r="A182" s="5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95" customFormat="1" x14ac:dyDescent="0.25">
      <c r="A183" s="5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95" customFormat="1" x14ac:dyDescent="0.25">
      <c r="A184" s="5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95" customFormat="1" x14ac:dyDescent="0.25">
      <c r="A185" s="5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95" customFormat="1" x14ac:dyDescent="0.25">
      <c r="A186" s="5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95" customFormat="1" x14ac:dyDescent="0.25">
      <c r="A187" s="5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95" customFormat="1" x14ac:dyDescent="0.25">
      <c r="A188" s="5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95" customFormat="1" x14ac:dyDescent="0.25">
      <c r="A189" s="5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95" customFormat="1" x14ac:dyDescent="0.25">
      <c r="A190" s="5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95" customFormat="1" x14ac:dyDescent="0.25">
      <c r="A191" s="5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95" customFormat="1" x14ac:dyDescent="0.25">
      <c r="A192" s="5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95" customFormat="1" x14ac:dyDescent="0.25">
      <c r="A193" s="5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95" customFormat="1" x14ac:dyDescent="0.25">
      <c r="A194" s="5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95" customFormat="1" x14ac:dyDescent="0.25">
      <c r="A195" s="5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95" customFormat="1" x14ac:dyDescent="0.25">
      <c r="A196" s="5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95" customFormat="1" x14ac:dyDescent="0.25">
      <c r="A197" s="5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95" customFormat="1" x14ac:dyDescent="0.25">
      <c r="A198" s="5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95" customFormat="1" x14ac:dyDescent="0.25">
      <c r="A199" s="5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95" customFormat="1" x14ac:dyDescent="0.25">
      <c r="A200" s="5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95" customFormat="1" x14ac:dyDescent="0.25">
      <c r="A201" s="5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95" customFormat="1" x14ac:dyDescent="0.25">
      <c r="A202" s="5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95" customFormat="1" x14ac:dyDescent="0.25">
      <c r="A203" s="5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5" customFormat="1" x14ac:dyDescent="0.25">
      <c r="A204" s="5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95" customFormat="1" x14ac:dyDescent="0.25">
      <c r="A205" s="5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95" customFormat="1" x14ac:dyDescent="0.25">
      <c r="A206" s="5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95" customFormat="1" x14ac:dyDescent="0.25">
      <c r="A207" s="5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95" customFormat="1" x14ac:dyDescent="0.25">
      <c r="A208" s="5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95" customFormat="1" x14ac:dyDescent="0.25">
      <c r="A209" s="5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5" customFormat="1" x14ac:dyDescent="0.25">
      <c r="A210" s="5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95" customFormat="1" x14ac:dyDescent="0.25">
      <c r="A211" s="5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95" customFormat="1" x14ac:dyDescent="0.25">
      <c r="A212" s="5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95" customFormat="1" x14ac:dyDescent="0.25">
      <c r="A213" s="5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95" customFormat="1" x14ac:dyDescent="0.25">
      <c r="A214" s="5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95" customFormat="1" x14ac:dyDescent="0.25">
      <c r="A215" s="5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95" customFormat="1" x14ac:dyDescent="0.25">
      <c r="A216" s="5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95" customFormat="1" x14ac:dyDescent="0.25">
      <c r="A217" s="5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95" customFormat="1" x14ac:dyDescent="0.25">
      <c r="A218" s="5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95" customFormat="1" x14ac:dyDescent="0.25">
      <c r="A219" s="5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95" customFormat="1" x14ac:dyDescent="0.25">
      <c r="A220" s="5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95" customFormat="1" x14ac:dyDescent="0.25">
      <c r="A221" s="5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95" customFormat="1" x14ac:dyDescent="0.25">
      <c r="A222" s="5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95" customFormat="1" x14ac:dyDescent="0.25">
      <c r="A223" s="5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95" customFormat="1" x14ac:dyDescent="0.25">
      <c r="A224" s="5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95" customFormat="1" x14ac:dyDescent="0.25">
      <c r="A225" s="5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95" customFormat="1" x14ac:dyDescent="0.25">
      <c r="A226" s="5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95" customFormat="1" x14ac:dyDescent="0.25">
      <c r="A227" s="5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95" customFormat="1" x14ac:dyDescent="0.25">
      <c r="A228" s="5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95" customFormat="1" x14ac:dyDescent="0.25">
      <c r="A229" s="5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95" customFormat="1" x14ac:dyDescent="0.25">
      <c r="A230" s="5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95" customFormat="1" x14ac:dyDescent="0.25">
      <c r="A231" s="5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95" customFormat="1" x14ac:dyDescent="0.25">
      <c r="A232" s="5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95" customFormat="1" x14ac:dyDescent="0.25">
      <c r="A233" s="5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95" customFormat="1" x14ac:dyDescent="0.25">
      <c r="A234" s="5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95" customFormat="1" x14ac:dyDescent="0.25">
      <c r="A235" s="5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95" customFormat="1" x14ac:dyDescent="0.25">
      <c r="A236" s="5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95" customFormat="1" x14ac:dyDescent="0.25">
      <c r="A237" s="5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95" customFormat="1" x14ac:dyDescent="0.25">
      <c r="A238" s="5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95" customFormat="1" x14ac:dyDescent="0.25">
      <c r="A239" s="5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95" customFormat="1" x14ac:dyDescent="0.25">
      <c r="A240" s="5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95" customFormat="1" x14ac:dyDescent="0.25">
      <c r="A241" s="5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95" customFormat="1" x14ac:dyDescent="0.25">
      <c r="A242" s="5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95" customFormat="1" x14ac:dyDescent="0.25">
      <c r="A243" s="5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95" customFormat="1" x14ac:dyDescent="0.25">
      <c r="A244" s="5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95" customFormat="1" x14ac:dyDescent="0.25">
      <c r="A245" s="5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95" customFormat="1" x14ac:dyDescent="0.25">
      <c r="A246" s="5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95" customFormat="1" x14ac:dyDescent="0.25">
      <c r="A247" s="5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95" customFormat="1" x14ac:dyDescent="0.25">
      <c r="A248" s="5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95" customFormat="1" x14ac:dyDescent="0.25">
      <c r="A249" s="5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95" customFormat="1" x14ac:dyDescent="0.25">
      <c r="A250" s="5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95" customFormat="1" x14ac:dyDescent="0.25">
      <c r="A251" s="5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95" customFormat="1" x14ac:dyDescent="0.25">
      <c r="A252" s="5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95" customFormat="1" x14ac:dyDescent="0.25">
      <c r="A253" s="5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95" customFormat="1" x14ac:dyDescent="0.25">
      <c r="A254" s="5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95" customFormat="1" x14ac:dyDescent="0.25">
      <c r="A255" s="5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95" customFormat="1" x14ac:dyDescent="0.25">
      <c r="A256" s="5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95" customFormat="1" x14ac:dyDescent="0.25">
      <c r="A257" s="5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95" customFormat="1" x14ac:dyDescent="0.25">
      <c r="A258" s="5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95" customFormat="1" x14ac:dyDescent="0.25">
      <c r="A259" s="5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95" customFormat="1" x14ac:dyDescent="0.25">
      <c r="A260" s="5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95" customFormat="1" x14ac:dyDescent="0.25">
      <c r="A261" s="5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95" customFormat="1" x14ac:dyDescent="0.25">
      <c r="A262" s="5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95" customFormat="1" x14ac:dyDescent="0.25">
      <c r="A263" s="5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95" customFormat="1" x14ac:dyDescent="0.25">
      <c r="A264" s="5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95" customFormat="1" x14ac:dyDescent="0.25">
      <c r="A265" s="5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95" customFormat="1" x14ac:dyDescent="0.25">
      <c r="A266" s="5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95" customFormat="1" x14ac:dyDescent="0.25">
      <c r="A267" s="5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95" customFormat="1" x14ac:dyDescent="0.25">
      <c r="A268" s="5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95" customFormat="1" x14ac:dyDescent="0.25">
      <c r="A269" s="5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95" customFormat="1" x14ac:dyDescent="0.25">
      <c r="A270" s="5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95" customFormat="1" x14ac:dyDescent="0.25">
      <c r="A271" s="5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95" customFormat="1" x14ac:dyDescent="0.25">
      <c r="A272" s="5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95" customFormat="1" x14ac:dyDescent="0.25">
      <c r="A273" s="5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95" customFormat="1" x14ac:dyDescent="0.25">
      <c r="A274" s="5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95" customFormat="1" x14ac:dyDescent="0.25">
      <c r="A275" s="5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95" customFormat="1" x14ac:dyDescent="0.25">
      <c r="A276" s="5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95" customFormat="1" x14ac:dyDescent="0.25">
      <c r="A277" s="5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95" customFormat="1" x14ac:dyDescent="0.25">
      <c r="A278" s="5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95" customFormat="1" x14ac:dyDescent="0.25">
      <c r="A279" s="5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95" customFormat="1" x14ac:dyDescent="0.25">
      <c r="A280" s="5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95" customFormat="1" x14ac:dyDescent="0.25">
      <c r="A281" s="5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95" customFormat="1" x14ac:dyDescent="0.25">
      <c r="A282" s="5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95" customFormat="1" x14ac:dyDescent="0.25">
      <c r="A283" s="5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95" customFormat="1" x14ac:dyDescent="0.25">
      <c r="A284" s="5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95" customFormat="1" x14ac:dyDescent="0.25">
      <c r="A285" s="5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95" customFormat="1" x14ac:dyDescent="0.25">
      <c r="A286" s="5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95" customFormat="1" x14ac:dyDescent="0.25">
      <c r="A287" s="5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95" customFormat="1" x14ac:dyDescent="0.25">
      <c r="A288" s="5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95" customFormat="1" x14ac:dyDescent="0.25">
      <c r="A289" s="5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95" customFormat="1" x14ac:dyDescent="0.25">
      <c r="A290" s="5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x14ac:dyDescent="0.25">
      <c r="A291" s="5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x14ac:dyDescent="0.25">
      <c r="A292" s="99"/>
    </row>
    <row r="293" spans="1:15" x14ac:dyDescent="0.25">
      <c r="A293" s="99"/>
    </row>
    <row r="294" spans="1:15" x14ac:dyDescent="0.25">
      <c r="A294" s="99"/>
    </row>
    <row r="295" spans="1:15" x14ac:dyDescent="0.25">
      <c r="A295" s="99"/>
    </row>
    <row r="296" spans="1:15" x14ac:dyDescent="0.25">
      <c r="A296" s="99"/>
    </row>
    <row r="297" spans="1:15" x14ac:dyDescent="0.25">
      <c r="A297" s="99"/>
    </row>
    <row r="298" spans="1:15" x14ac:dyDescent="0.25">
      <c r="A298" s="99"/>
    </row>
    <row r="299" spans="1:15" x14ac:dyDescent="0.25">
      <c r="A299" s="99"/>
    </row>
    <row r="300" spans="1:15" x14ac:dyDescent="0.25">
      <c r="A300" s="99"/>
    </row>
    <row r="301" spans="1:15" x14ac:dyDescent="0.25">
      <c r="A301" s="99"/>
    </row>
    <row r="302" spans="1:15" x14ac:dyDescent="0.25">
      <c r="A302" s="99"/>
    </row>
    <row r="303" spans="1:15" x14ac:dyDescent="0.25">
      <c r="A303" s="99"/>
    </row>
    <row r="304" spans="1:15" x14ac:dyDescent="0.25">
      <c r="A304" s="99"/>
    </row>
    <row r="305" spans="1:1" x14ac:dyDescent="0.25">
      <c r="A305" s="99"/>
    </row>
    <row r="306" spans="1:1" x14ac:dyDescent="0.25">
      <c r="A306" s="99"/>
    </row>
    <row r="307" spans="1:1" x14ac:dyDescent="0.25">
      <c r="A307" s="99"/>
    </row>
    <row r="308" spans="1:1" x14ac:dyDescent="0.25">
      <c r="A308" s="99"/>
    </row>
    <row r="309" spans="1:1" x14ac:dyDescent="0.25">
      <c r="A309" s="99"/>
    </row>
    <row r="310" spans="1:1" x14ac:dyDescent="0.25">
      <c r="A310" s="99"/>
    </row>
    <row r="311" spans="1:1" x14ac:dyDescent="0.25">
      <c r="A311" s="99"/>
    </row>
    <row r="312" spans="1:1" x14ac:dyDescent="0.25">
      <c r="A312" s="99"/>
    </row>
    <row r="313" spans="1:1" x14ac:dyDescent="0.25">
      <c r="A313" s="99"/>
    </row>
    <row r="314" spans="1:1" x14ac:dyDescent="0.25">
      <c r="A314" s="99"/>
    </row>
    <row r="315" spans="1:1" x14ac:dyDescent="0.25">
      <c r="A315" s="99"/>
    </row>
    <row r="316" spans="1:1" x14ac:dyDescent="0.25">
      <c r="A316" s="99"/>
    </row>
    <row r="317" spans="1:1" x14ac:dyDescent="0.25">
      <c r="A317" s="99"/>
    </row>
    <row r="318" spans="1:1" x14ac:dyDescent="0.25">
      <c r="A318" s="99"/>
    </row>
    <row r="319" spans="1:1" x14ac:dyDescent="0.25">
      <c r="A319" s="99"/>
    </row>
    <row r="320" spans="1:1" x14ac:dyDescent="0.25">
      <c r="A320" s="99"/>
    </row>
    <row r="321" spans="1:1" x14ac:dyDescent="0.25">
      <c r="A321" s="99"/>
    </row>
    <row r="322" spans="1:1" x14ac:dyDescent="0.25">
      <c r="A322" s="99"/>
    </row>
    <row r="323" spans="1:1" x14ac:dyDescent="0.25">
      <c r="A323" s="99"/>
    </row>
    <row r="324" spans="1:1" x14ac:dyDescent="0.25">
      <c r="A324" s="99"/>
    </row>
    <row r="325" spans="1:1" x14ac:dyDescent="0.25">
      <c r="A325" s="99"/>
    </row>
    <row r="326" spans="1:1" x14ac:dyDescent="0.25">
      <c r="A326" s="99"/>
    </row>
    <row r="327" spans="1:1" x14ac:dyDescent="0.25">
      <c r="A327" s="99"/>
    </row>
    <row r="328" spans="1:1" x14ac:dyDescent="0.25">
      <c r="A328" s="99"/>
    </row>
    <row r="329" spans="1:1" x14ac:dyDescent="0.25">
      <c r="A329" s="99"/>
    </row>
    <row r="330" spans="1:1" x14ac:dyDescent="0.25">
      <c r="A330" s="99"/>
    </row>
    <row r="331" spans="1:1" x14ac:dyDescent="0.25">
      <c r="A331" s="99"/>
    </row>
    <row r="332" spans="1:1" x14ac:dyDescent="0.25">
      <c r="A332" s="99"/>
    </row>
    <row r="333" spans="1:1" x14ac:dyDescent="0.25">
      <c r="A333" s="99"/>
    </row>
    <row r="334" spans="1:1" x14ac:dyDescent="0.25">
      <c r="A334" s="99"/>
    </row>
    <row r="335" spans="1:1" x14ac:dyDescent="0.25">
      <c r="A335" s="99"/>
    </row>
    <row r="336" spans="1:1" x14ac:dyDescent="0.25">
      <c r="A336" s="99"/>
    </row>
    <row r="337" spans="1:1" x14ac:dyDescent="0.25">
      <c r="A337" s="99"/>
    </row>
    <row r="338" spans="1:1" x14ac:dyDescent="0.25">
      <c r="A338" s="99"/>
    </row>
    <row r="339" spans="1:1" x14ac:dyDescent="0.25">
      <c r="A339" s="99"/>
    </row>
    <row r="340" spans="1:1" x14ac:dyDescent="0.25">
      <c r="A340" s="99"/>
    </row>
    <row r="341" spans="1:1" x14ac:dyDescent="0.25">
      <c r="A341" s="99"/>
    </row>
    <row r="342" spans="1:1" x14ac:dyDescent="0.25">
      <c r="A342" s="99"/>
    </row>
    <row r="343" spans="1:1" x14ac:dyDescent="0.25">
      <c r="A343" s="99"/>
    </row>
    <row r="344" spans="1:1" x14ac:dyDescent="0.25">
      <c r="A344" s="99"/>
    </row>
    <row r="345" spans="1:1" x14ac:dyDescent="0.25">
      <c r="A345" s="99"/>
    </row>
    <row r="346" spans="1:1" x14ac:dyDescent="0.25">
      <c r="A346" s="99"/>
    </row>
    <row r="347" spans="1:1" x14ac:dyDescent="0.25">
      <c r="A347" s="99"/>
    </row>
    <row r="348" spans="1:1" x14ac:dyDescent="0.25">
      <c r="A348" s="99"/>
    </row>
    <row r="349" spans="1:1" x14ac:dyDescent="0.25">
      <c r="A349" s="99"/>
    </row>
    <row r="350" spans="1:1" x14ac:dyDescent="0.25">
      <c r="A350" s="99"/>
    </row>
    <row r="351" spans="1:1" x14ac:dyDescent="0.25">
      <c r="A351" s="99"/>
    </row>
    <row r="352" spans="1:1" x14ac:dyDescent="0.25">
      <c r="A352" s="99"/>
    </row>
    <row r="353" spans="1:1" x14ac:dyDescent="0.25">
      <c r="A353" s="99"/>
    </row>
    <row r="354" spans="1:1" x14ac:dyDescent="0.25">
      <c r="A354" s="99"/>
    </row>
    <row r="355" spans="1:1" x14ac:dyDescent="0.25">
      <c r="A355" s="99"/>
    </row>
    <row r="356" spans="1:1" x14ac:dyDescent="0.25">
      <c r="A356" s="99"/>
    </row>
    <row r="357" spans="1:1" x14ac:dyDescent="0.25">
      <c r="A357" s="99"/>
    </row>
    <row r="358" spans="1:1" x14ac:dyDescent="0.25">
      <c r="A358" s="99"/>
    </row>
    <row r="359" spans="1:1" x14ac:dyDescent="0.25">
      <c r="A359" s="99"/>
    </row>
    <row r="360" spans="1:1" x14ac:dyDescent="0.25">
      <c r="A360" s="99"/>
    </row>
    <row r="361" spans="1:1" x14ac:dyDescent="0.25">
      <c r="A361" s="99"/>
    </row>
    <row r="362" spans="1:1" x14ac:dyDescent="0.25">
      <c r="A362" s="99"/>
    </row>
    <row r="363" spans="1:1" x14ac:dyDescent="0.25">
      <c r="A363" s="99"/>
    </row>
    <row r="364" spans="1:1" x14ac:dyDescent="0.25">
      <c r="A364" s="99"/>
    </row>
    <row r="365" spans="1:1" x14ac:dyDescent="0.25">
      <c r="A365" s="99"/>
    </row>
  </sheetData>
  <mergeCells count="32">
    <mergeCell ref="AE20:AG20"/>
    <mergeCell ref="A3:K3"/>
    <mergeCell ref="B10:O10"/>
    <mergeCell ref="B11:O11"/>
    <mergeCell ref="D14:O14"/>
    <mergeCell ref="F20:H20"/>
    <mergeCell ref="J20:L20"/>
    <mergeCell ref="N20:O20"/>
    <mergeCell ref="B70:D70"/>
    <mergeCell ref="AI20:AJ20"/>
    <mergeCell ref="B75:D75"/>
    <mergeCell ref="AJ21:AJ22"/>
    <mergeCell ref="D21:D22"/>
    <mergeCell ref="N21:N22"/>
    <mergeCell ref="O21:O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disablePrompts="1" count="6">
    <dataValidation type="list" allowBlank="1" showInputMessage="1" showErrorMessage="1" sqref="E71 E76 E62:E63">
      <formula1>#REF!</formula1>
    </dataValidation>
    <dataValidation type="list" allowBlank="1" showInputMessage="1" showErrorMessage="1" prompt="Select Charge Unit - monthly, per kWh, per kW" sqref="D71 D66 D76">
      <formula1>"Monthly, per kWh, per kW"</formula1>
    </dataValidation>
    <dataValidation type="list" allowBlank="1" showInputMessage="1" showErrorMessage="1" sqref="E52:E53 E64:E66 E46:E50 E55:E61 E23:E44">
      <formula1>#REF!</formula1>
    </dataValidation>
    <dataValidation type="list" allowBlank="1" showInputMessage="1" showErrorMessage="1" prompt="Select Charge Unit - per 30 days, per kWh, per kW, per kVA." sqref="D52:D53 D46:D50 D55:D65 D24:D44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3">
      <formula1>"per 30 days, per kWh, per kW, per kVA"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6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561975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552450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AX135"/>
  <sheetViews>
    <sheetView showGridLines="0" view="pageBreakPreview" topLeftCell="A9" zoomScale="40" zoomScaleNormal="50" zoomScaleSheetLayoutView="4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7109375" style="79" customWidth="1"/>
    <col min="3" max="3" width="1.5703125" style="79" customWidth="1"/>
    <col min="4" max="4" width="12.140625" style="79" customWidth="1"/>
    <col min="5" max="5" width="1.42578125" style="79" customWidth="1"/>
    <col min="6" max="6" width="12" style="79" customWidth="1"/>
    <col min="7" max="7" width="10.42578125" style="79" bestFit="1" customWidth="1"/>
    <col min="8" max="8" width="12.42578125" style="79" bestFit="1" customWidth="1"/>
    <col min="9" max="9" width="0.7109375" style="79" customWidth="1"/>
    <col min="10" max="10" width="10.28515625" style="79" bestFit="1" customWidth="1"/>
    <col min="11" max="11" width="10.42578125" style="79" bestFit="1" customWidth="1"/>
    <col min="12" max="12" width="12.4257812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0.85546875" style="79" customWidth="1"/>
    <col min="17" max="17" width="10.28515625" style="79" bestFit="1" customWidth="1"/>
    <col min="18" max="18" width="10.42578125" style="79" bestFit="1" customWidth="1"/>
    <col min="19" max="19" width="12.42578125" style="79" bestFit="1" customWidth="1"/>
    <col min="20" max="20" width="1" style="79" customWidth="1"/>
    <col min="21" max="21" width="10.42578125" style="79" bestFit="1" customWidth="1"/>
    <col min="22" max="22" width="10" style="79" bestFit="1" customWidth="1"/>
    <col min="23" max="23" width="0.85546875" style="79" customWidth="1"/>
    <col min="24" max="24" width="10.28515625" style="79" bestFit="1" customWidth="1"/>
    <col min="25" max="25" width="10.42578125" style="79" bestFit="1" customWidth="1"/>
    <col min="26" max="26" width="12.42578125" style="79" bestFit="1" customWidth="1"/>
    <col min="27" max="27" width="0.7109375" style="79" customWidth="1"/>
    <col min="28" max="28" width="10.42578125" style="79" bestFit="1" customWidth="1"/>
    <col min="29" max="29" width="10" style="79" bestFit="1" customWidth="1"/>
    <col min="30" max="30" width="0.5703125" style="79" customWidth="1"/>
    <col min="31" max="31" width="10.28515625" style="79" bestFit="1" customWidth="1"/>
    <col min="32" max="32" width="10.42578125" style="79" bestFit="1" customWidth="1"/>
    <col min="33" max="33" width="12.42578125" style="79" bestFit="1" customWidth="1"/>
    <col min="34" max="34" width="0.5703125" style="79" customWidth="1"/>
    <col min="35" max="35" width="10.42578125" style="79" bestFit="1" customWidth="1"/>
    <col min="36" max="36" width="10" style="79" bestFit="1" customWidth="1"/>
    <col min="37" max="37" width="0.7109375" style="79" customWidth="1"/>
    <col min="38" max="38" width="10.28515625" style="79" bestFit="1" customWidth="1"/>
    <col min="39" max="39" width="10.42578125" style="79" bestFit="1" customWidth="1"/>
    <col min="40" max="40" width="12.42578125" style="79" bestFit="1" customWidth="1"/>
    <col min="41" max="41" width="0.7109375" style="79" customWidth="1"/>
    <col min="42" max="42" width="10.42578125" style="79" bestFit="1" customWidth="1"/>
    <col min="43" max="43" width="10" style="79" bestFit="1" customWidth="1"/>
    <col min="44" max="44" width="0.7109375" style="79" customWidth="1"/>
    <col min="45" max="45" width="10.28515625" style="79" bestFit="1" customWidth="1"/>
    <col min="46" max="46" width="10.42578125" style="79" bestFit="1" customWidth="1"/>
    <col min="47" max="47" width="12.42578125" style="79" bestFit="1" customWidth="1"/>
    <col min="48" max="48" width="0.85546875" style="79" customWidth="1"/>
    <col min="49" max="49" width="10.425781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49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42</v>
      </c>
      <c r="E16" s="61"/>
      <c r="F16" s="106" t="s">
        <v>101</v>
      </c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82">
        <v>8900</v>
      </c>
      <c r="G17" s="80" t="s">
        <v>45</v>
      </c>
      <c r="H17" s="88"/>
      <c r="I17" s="61"/>
      <c r="J17" s="86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/>
      <c r="E18" s="4"/>
      <c r="F18" s="82">
        <v>9700</v>
      </c>
      <c r="G18" s="4" t="s">
        <v>43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83"/>
      <c r="C19" s="1"/>
      <c r="D19" s="4" t="s">
        <v>29</v>
      </c>
      <c r="E19" s="1"/>
      <c r="F19" s="82">
        <v>4100000</v>
      </c>
      <c r="G19" s="80" t="s">
        <v>28</v>
      </c>
      <c r="H19" s="5"/>
      <c r="I19" s="1"/>
      <c r="J19" s="1"/>
      <c r="K19" s="1"/>
      <c r="L19" s="5"/>
      <c r="M19" s="1"/>
      <c r="N19" s="1"/>
      <c r="O19" s="1"/>
      <c r="S19" s="85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R20" s="95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45"/>
      <c r="C21" s="32"/>
      <c r="D21" s="437" t="s">
        <v>26</v>
      </c>
      <c r="E21" s="235"/>
      <c r="F21" s="148" t="s">
        <v>25</v>
      </c>
      <c r="G21" s="148" t="s">
        <v>24</v>
      </c>
      <c r="H21" s="149" t="s">
        <v>23</v>
      </c>
      <c r="I21" s="32"/>
      <c r="J21" s="148" t="s">
        <v>25</v>
      </c>
      <c r="K21" s="237" t="s">
        <v>24</v>
      </c>
      <c r="L21" s="149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45"/>
      <c r="C22" s="32"/>
      <c r="D22" s="438"/>
      <c r="E22" s="235"/>
      <c r="F22" s="155" t="s">
        <v>20</v>
      </c>
      <c r="G22" s="155"/>
      <c r="H22" s="156" t="s">
        <v>20</v>
      </c>
      <c r="I22" s="32"/>
      <c r="J22" s="155" t="s">
        <v>20</v>
      </c>
      <c r="K22" s="156"/>
      <c r="L22" s="156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4178.03</v>
      </c>
      <c r="G23" s="159">
        <v>1</v>
      </c>
      <c r="H23" s="160">
        <f t="shared" ref="H23" si="0">G23*F23</f>
        <v>4178.03</v>
      </c>
      <c r="I23" s="32"/>
      <c r="J23" s="115">
        <v>4338.88</v>
      </c>
      <c r="K23" s="159">
        <v>1</v>
      </c>
      <c r="L23" s="160">
        <f t="shared" ref="L23:L44" si="1">K23*J23</f>
        <v>4338.88</v>
      </c>
      <c r="M23" s="32"/>
      <c r="N23" s="163">
        <f t="shared" ref="N23:N65" si="2">L23-H23</f>
        <v>160.85000000000036</v>
      </c>
      <c r="O23" s="164">
        <f>IF(OR(H23=0,L23=0),"",(N23/H23))</f>
        <v>3.8499005512167304E-2</v>
      </c>
      <c r="P23" s="153"/>
      <c r="Q23" s="115">
        <v>4128.03</v>
      </c>
      <c r="R23" s="159">
        <v>1</v>
      </c>
      <c r="S23" s="162">
        <f t="shared" ref="S23:S35" si="3">R23*Q23</f>
        <v>4128.03</v>
      </c>
      <c r="T23" s="32"/>
      <c r="U23" s="163">
        <f>S23-L23</f>
        <v>-210.85000000000036</v>
      </c>
      <c r="V23" s="164">
        <f>IF(OR(L23=0,S23=0),"",(U23/L23))</f>
        <v>-4.8595490080389492E-2</v>
      </c>
      <c r="W23" s="154"/>
      <c r="X23" s="115">
        <v>4262.6000000000004</v>
      </c>
      <c r="Y23" s="159">
        <v>1</v>
      </c>
      <c r="Z23" s="162">
        <f t="shared" ref="Z23:Z35" si="4">Y23*X23</f>
        <v>4262.6000000000004</v>
      </c>
      <c r="AA23" s="32"/>
      <c r="AB23" s="163">
        <f>Z23-S23</f>
        <v>134.57000000000062</v>
      </c>
      <c r="AC23" s="164">
        <f>IF(OR(S23=0,Z23=0),"",(AB23/S23))</f>
        <v>3.2599084793473065E-2</v>
      </c>
      <c r="AD23" s="154"/>
      <c r="AE23" s="115">
        <v>4367.46</v>
      </c>
      <c r="AF23" s="159">
        <v>1</v>
      </c>
      <c r="AG23" s="162">
        <f t="shared" ref="AG23:AG35" si="5">AF23*AE23</f>
        <v>4367.46</v>
      </c>
      <c r="AH23" s="32"/>
      <c r="AI23" s="163">
        <f>AG23-Z23</f>
        <v>104.85999999999967</v>
      </c>
      <c r="AJ23" s="164">
        <f>IF(OR(Z23=0,AG23=0),"",(AI23/Z23))</f>
        <v>2.4600009383943994E-2</v>
      </c>
      <c r="AK23" s="154"/>
      <c r="AL23" s="115">
        <v>4552.6400000000003</v>
      </c>
      <c r="AM23" s="159">
        <v>1</v>
      </c>
      <c r="AN23" s="162">
        <f t="shared" ref="AN23:AN35" si="6">AM23*AL23</f>
        <v>4552.6400000000003</v>
      </c>
      <c r="AO23" s="32"/>
      <c r="AP23" s="163">
        <f>AN23-AG23</f>
        <v>185.18000000000029</v>
      </c>
      <c r="AQ23" s="164">
        <f>IF(OR(AG23=0,AN23=0),"",(AP23/AG23))</f>
        <v>4.2399930394325373E-2</v>
      </c>
      <c r="AR23" s="153"/>
      <c r="AS23" s="115">
        <v>4731.5600000000004</v>
      </c>
      <c r="AT23" s="159">
        <v>1</v>
      </c>
      <c r="AU23" s="162">
        <f t="shared" ref="AU23:AU35" si="7">AT23*AS23</f>
        <v>4731.5600000000004</v>
      </c>
      <c r="AV23" s="32"/>
      <c r="AW23" s="163">
        <f>AU23-AN23</f>
        <v>178.92000000000007</v>
      </c>
      <c r="AX23" s="164">
        <f>IF(OR(AN23=0,AU23=0),"",(AW23/AN23))</f>
        <v>3.9300274126660588E-2</v>
      </c>
    </row>
    <row r="24" spans="1:50" s="95" customFormat="1" ht="13.9" customHeight="1" x14ac:dyDescent="0.25">
      <c r="A24" s="1"/>
      <c r="B24" s="141" t="s">
        <v>103</v>
      </c>
      <c r="C24" s="43"/>
      <c r="D24" s="44" t="s">
        <v>44</v>
      </c>
      <c r="E24" s="43"/>
      <c r="F24" s="135"/>
      <c r="G24" s="165"/>
      <c r="H24" s="166"/>
      <c r="I24" s="43"/>
      <c r="J24" s="136"/>
      <c r="K24" s="167"/>
      <c r="L24" s="168"/>
      <c r="M24" s="43"/>
      <c r="N24" s="163"/>
      <c r="O24" s="164"/>
      <c r="P24" s="169"/>
      <c r="Q24" s="119">
        <v>1.6400000000000001E-2</v>
      </c>
      <c r="R24" s="370">
        <f t="shared" ref="R24:R33" si="8">$F$18</f>
        <v>9700</v>
      </c>
      <c r="S24" s="168">
        <f t="shared" ref="S24:S33" si="9">R24*Q24</f>
        <v>159.08000000000001</v>
      </c>
      <c r="T24" s="43"/>
      <c r="U24" s="163">
        <f t="shared" ref="U24:U33" si="10">S24-L24</f>
        <v>159.08000000000001</v>
      </c>
      <c r="V24" s="164" t="str">
        <f t="shared" ref="V24:V33" si="11">IF(OR(L24=0,S24=0),"",(U24/L24))</f>
        <v/>
      </c>
      <c r="W24" s="154"/>
      <c r="X24" s="119">
        <v>1.6400000000000001E-2</v>
      </c>
      <c r="Y24" s="370">
        <f t="shared" ref="Y24:Y33" si="12">$F$18</f>
        <v>9700</v>
      </c>
      <c r="Z24" s="168">
        <f t="shared" si="4"/>
        <v>159.08000000000001</v>
      </c>
      <c r="AA24" s="43"/>
      <c r="AB24" s="163">
        <f t="shared" ref="AB24:AB33" si="13">Z24-S24</f>
        <v>0</v>
      </c>
      <c r="AC24" s="164">
        <f t="shared" ref="AC24:AC33" si="14">IF(OR(S24=0,Z24=0),"",(AB24/S24))</f>
        <v>0</v>
      </c>
      <c r="AD24" s="154"/>
      <c r="AE24" s="119">
        <v>1.6400000000000001E-2</v>
      </c>
      <c r="AF24" s="370">
        <f t="shared" ref="AF24:AF33" si="15">$F$18</f>
        <v>9700</v>
      </c>
      <c r="AG24" s="168">
        <f t="shared" si="5"/>
        <v>159.08000000000001</v>
      </c>
      <c r="AH24" s="43"/>
      <c r="AI24" s="163">
        <f t="shared" ref="AI24:AI33" si="16">AG24-Z24</f>
        <v>0</v>
      </c>
      <c r="AJ24" s="164">
        <f t="shared" ref="AJ24:AJ33" si="17">IF(OR(Z24=0,AG24=0),"",(AI24/Z24))</f>
        <v>0</v>
      </c>
      <c r="AK24" s="154"/>
      <c r="AL24" s="119">
        <v>1.6400000000000001E-2</v>
      </c>
      <c r="AM24" s="370">
        <f t="shared" ref="AM24:AM33" si="18">$F$18</f>
        <v>9700</v>
      </c>
      <c r="AN24" s="168">
        <f t="shared" si="6"/>
        <v>159.08000000000001</v>
      </c>
      <c r="AO24" s="43"/>
      <c r="AP24" s="163">
        <f t="shared" ref="AP24:AP33" si="19">AN24-AG24</f>
        <v>0</v>
      </c>
      <c r="AQ24" s="164">
        <f t="shared" ref="AQ24:AQ33" si="20">IF(OR(AG24=0,AN24=0),"",(AP24/AG24))</f>
        <v>0</v>
      </c>
      <c r="AR24" s="169"/>
      <c r="AS24" s="119">
        <v>1.6400000000000001E-2</v>
      </c>
      <c r="AT24" s="370">
        <f t="shared" ref="AT24:AT33" si="21">$F$18</f>
        <v>9700</v>
      </c>
      <c r="AU24" s="168">
        <f t="shared" ref="AU24:AU33" si="22">AT24*AS24</f>
        <v>159.08000000000001</v>
      </c>
      <c r="AV24" s="43"/>
      <c r="AW24" s="163">
        <f t="shared" ref="AW24:AW33" si="23">AU24-AN24</f>
        <v>0</v>
      </c>
      <c r="AX24" s="164">
        <f t="shared" ref="AX24:AX33" si="24">IF(OR(AN24=0,AU24=0),"",(AW24/AN24))</f>
        <v>0</v>
      </c>
    </row>
    <row r="25" spans="1:50" s="95" customFormat="1" ht="13.9" customHeight="1" x14ac:dyDescent="0.25">
      <c r="A25" s="1"/>
      <c r="B25" s="141" t="s">
        <v>112</v>
      </c>
      <c r="C25" s="43"/>
      <c r="D25" s="44" t="s">
        <v>44</v>
      </c>
      <c r="E25" s="43"/>
      <c r="F25" s="135"/>
      <c r="G25" s="165"/>
      <c r="H25" s="166"/>
      <c r="I25" s="43"/>
      <c r="J25" s="136"/>
      <c r="K25" s="167"/>
      <c r="L25" s="168"/>
      <c r="M25" s="43"/>
      <c r="N25" s="163"/>
      <c r="O25" s="164"/>
      <c r="P25" s="169"/>
      <c r="Q25" s="119">
        <v>0.15590000000000001</v>
      </c>
      <c r="R25" s="370">
        <f t="shared" si="8"/>
        <v>9700</v>
      </c>
      <c r="S25" s="168">
        <f t="shared" si="9"/>
        <v>1512.23</v>
      </c>
      <c r="T25" s="43"/>
      <c r="U25" s="163">
        <f t="shared" si="10"/>
        <v>1512.23</v>
      </c>
      <c r="V25" s="164" t="str">
        <f t="shared" si="11"/>
        <v/>
      </c>
      <c r="W25" s="154"/>
      <c r="X25" s="119">
        <v>0.15590000000000001</v>
      </c>
      <c r="Y25" s="370">
        <f t="shared" si="12"/>
        <v>9700</v>
      </c>
      <c r="Z25" s="168">
        <f t="shared" si="4"/>
        <v>1512.23</v>
      </c>
      <c r="AA25" s="43"/>
      <c r="AB25" s="163">
        <f t="shared" si="13"/>
        <v>0</v>
      </c>
      <c r="AC25" s="164">
        <f t="shared" si="14"/>
        <v>0</v>
      </c>
      <c r="AD25" s="154"/>
      <c r="AE25" s="119">
        <v>0.15590000000000001</v>
      </c>
      <c r="AF25" s="370">
        <f t="shared" si="15"/>
        <v>9700</v>
      </c>
      <c r="AG25" s="168">
        <f t="shared" si="5"/>
        <v>1512.23</v>
      </c>
      <c r="AH25" s="43"/>
      <c r="AI25" s="163">
        <f t="shared" si="16"/>
        <v>0</v>
      </c>
      <c r="AJ25" s="164">
        <f t="shared" si="17"/>
        <v>0</v>
      </c>
      <c r="AK25" s="154"/>
      <c r="AL25" s="119">
        <v>0.15590000000000001</v>
      </c>
      <c r="AM25" s="370">
        <f t="shared" si="18"/>
        <v>9700</v>
      </c>
      <c r="AN25" s="168">
        <f t="shared" si="6"/>
        <v>1512.23</v>
      </c>
      <c r="AO25" s="43"/>
      <c r="AP25" s="163">
        <f t="shared" si="19"/>
        <v>0</v>
      </c>
      <c r="AQ25" s="164">
        <f t="shared" si="20"/>
        <v>0</v>
      </c>
      <c r="AR25" s="169"/>
      <c r="AS25" s="119">
        <v>0.15590000000000001</v>
      </c>
      <c r="AT25" s="370">
        <f t="shared" si="21"/>
        <v>9700</v>
      </c>
      <c r="AU25" s="168">
        <f t="shared" si="22"/>
        <v>1512.23</v>
      </c>
      <c r="AV25" s="43"/>
      <c r="AW25" s="163">
        <f t="shared" si="23"/>
        <v>0</v>
      </c>
      <c r="AX25" s="164">
        <f t="shared" si="24"/>
        <v>0</v>
      </c>
    </row>
    <row r="26" spans="1:50" s="95" customFormat="1" ht="30" x14ac:dyDescent="0.25">
      <c r="A26" s="1"/>
      <c r="B26" s="141" t="s">
        <v>105</v>
      </c>
      <c r="C26" s="43"/>
      <c r="D26" s="44" t="s">
        <v>44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19">
        <v>-0.13009999999999999</v>
      </c>
      <c r="R26" s="370">
        <f t="shared" si="8"/>
        <v>9700</v>
      </c>
      <c r="S26" s="168">
        <f t="shared" si="9"/>
        <v>-1261.97</v>
      </c>
      <c r="T26" s="43"/>
      <c r="U26" s="163">
        <f t="shared" si="10"/>
        <v>-1261.97</v>
      </c>
      <c r="V26" s="164" t="str">
        <f t="shared" si="11"/>
        <v/>
      </c>
      <c r="W26" s="154"/>
      <c r="X26" s="119">
        <v>-0.13009999999999999</v>
      </c>
      <c r="Y26" s="370">
        <f t="shared" si="12"/>
        <v>9700</v>
      </c>
      <c r="Z26" s="168">
        <f t="shared" si="4"/>
        <v>-1261.97</v>
      </c>
      <c r="AA26" s="43"/>
      <c r="AB26" s="163">
        <f t="shared" si="13"/>
        <v>0</v>
      </c>
      <c r="AC26" s="164">
        <f t="shared" si="14"/>
        <v>0</v>
      </c>
      <c r="AD26" s="154"/>
      <c r="AE26" s="119">
        <v>-0.13009999999999999</v>
      </c>
      <c r="AF26" s="370">
        <f t="shared" si="15"/>
        <v>9700</v>
      </c>
      <c r="AG26" s="168">
        <f t="shared" si="5"/>
        <v>-1261.97</v>
      </c>
      <c r="AH26" s="43"/>
      <c r="AI26" s="163">
        <f t="shared" si="16"/>
        <v>0</v>
      </c>
      <c r="AJ26" s="164">
        <f t="shared" si="17"/>
        <v>0</v>
      </c>
      <c r="AK26" s="154"/>
      <c r="AL26" s="119">
        <v>-0.13009999999999999</v>
      </c>
      <c r="AM26" s="370">
        <f t="shared" si="18"/>
        <v>9700</v>
      </c>
      <c r="AN26" s="168">
        <f t="shared" si="6"/>
        <v>-1261.97</v>
      </c>
      <c r="AO26" s="43"/>
      <c r="AP26" s="163">
        <f t="shared" si="19"/>
        <v>0</v>
      </c>
      <c r="AQ26" s="164">
        <f t="shared" si="20"/>
        <v>0</v>
      </c>
      <c r="AR26" s="169"/>
      <c r="AS26" s="119">
        <v>-0.13009999999999999</v>
      </c>
      <c r="AT26" s="370">
        <f t="shared" si="21"/>
        <v>9700</v>
      </c>
      <c r="AU26" s="168">
        <f t="shared" si="22"/>
        <v>-1261.97</v>
      </c>
      <c r="AV26" s="43"/>
      <c r="AW26" s="163">
        <f t="shared" si="23"/>
        <v>0</v>
      </c>
      <c r="AX26" s="164">
        <f t="shared" si="24"/>
        <v>0</v>
      </c>
    </row>
    <row r="27" spans="1:50" s="95" customFormat="1" ht="30" x14ac:dyDescent="0.25">
      <c r="A27" s="1"/>
      <c r="B27" s="141" t="s">
        <v>115</v>
      </c>
      <c r="C27" s="43"/>
      <c r="D27" s="44" t="s">
        <v>44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19">
        <v>-2.1499999999999998E-2</v>
      </c>
      <c r="R27" s="370">
        <f t="shared" si="8"/>
        <v>9700</v>
      </c>
      <c r="S27" s="168">
        <f t="shared" si="9"/>
        <v>-208.54999999999998</v>
      </c>
      <c r="T27" s="43"/>
      <c r="U27" s="163">
        <f t="shared" si="10"/>
        <v>-208.54999999999998</v>
      </c>
      <c r="V27" s="164" t="str">
        <f t="shared" si="11"/>
        <v/>
      </c>
      <c r="W27" s="154"/>
      <c r="X27" s="119">
        <v>-2.1499999999999998E-2</v>
      </c>
      <c r="Y27" s="370">
        <f t="shared" si="12"/>
        <v>9700</v>
      </c>
      <c r="Z27" s="168">
        <f t="shared" si="4"/>
        <v>-208.54999999999998</v>
      </c>
      <c r="AA27" s="43"/>
      <c r="AB27" s="163">
        <f t="shared" si="13"/>
        <v>0</v>
      </c>
      <c r="AC27" s="164">
        <f t="shared" si="14"/>
        <v>0</v>
      </c>
      <c r="AD27" s="154"/>
      <c r="AE27" s="119">
        <v>-2.1499999999999998E-2</v>
      </c>
      <c r="AF27" s="370">
        <f t="shared" si="15"/>
        <v>9700</v>
      </c>
      <c r="AG27" s="168">
        <f t="shared" si="5"/>
        <v>-208.54999999999998</v>
      </c>
      <c r="AH27" s="43"/>
      <c r="AI27" s="163">
        <f t="shared" si="16"/>
        <v>0</v>
      </c>
      <c r="AJ27" s="164">
        <f t="shared" si="17"/>
        <v>0</v>
      </c>
      <c r="AK27" s="154"/>
      <c r="AL27" s="119">
        <v>-2.1499999999999998E-2</v>
      </c>
      <c r="AM27" s="370">
        <f t="shared" si="18"/>
        <v>9700</v>
      </c>
      <c r="AN27" s="168">
        <f t="shared" si="6"/>
        <v>-208.54999999999998</v>
      </c>
      <c r="AO27" s="43"/>
      <c r="AP27" s="163">
        <f t="shared" si="19"/>
        <v>0</v>
      </c>
      <c r="AQ27" s="164">
        <f t="shared" si="20"/>
        <v>0</v>
      </c>
      <c r="AR27" s="169"/>
      <c r="AS27" s="119">
        <v>-2.1499999999999998E-2</v>
      </c>
      <c r="AT27" s="370">
        <f t="shared" si="21"/>
        <v>9700</v>
      </c>
      <c r="AU27" s="168">
        <f t="shared" si="22"/>
        <v>-208.54999999999998</v>
      </c>
      <c r="AV27" s="43"/>
      <c r="AW27" s="163">
        <f t="shared" si="23"/>
        <v>0</v>
      </c>
      <c r="AX27" s="164">
        <f t="shared" si="24"/>
        <v>0</v>
      </c>
    </row>
    <row r="28" spans="1:50" s="95" customFormat="1" x14ac:dyDescent="0.25">
      <c r="A28" s="1"/>
      <c r="B28" s="141" t="s">
        <v>106</v>
      </c>
      <c r="C28" s="43"/>
      <c r="D28" s="44" t="s">
        <v>44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19">
        <v>-4.0000000000000002E-4</v>
      </c>
      <c r="R28" s="370">
        <f t="shared" si="8"/>
        <v>9700</v>
      </c>
      <c r="S28" s="168">
        <f t="shared" si="9"/>
        <v>-3.8800000000000003</v>
      </c>
      <c r="T28" s="43"/>
      <c r="U28" s="163">
        <f t="shared" si="10"/>
        <v>-3.8800000000000003</v>
      </c>
      <c r="V28" s="164" t="str">
        <f t="shared" si="11"/>
        <v/>
      </c>
      <c r="W28" s="154"/>
      <c r="X28" s="119">
        <v>-4.0000000000000002E-4</v>
      </c>
      <c r="Y28" s="370">
        <f t="shared" si="12"/>
        <v>9700</v>
      </c>
      <c r="Z28" s="168">
        <f t="shared" si="4"/>
        <v>-3.8800000000000003</v>
      </c>
      <c r="AA28" s="43"/>
      <c r="AB28" s="163">
        <f t="shared" si="13"/>
        <v>0</v>
      </c>
      <c r="AC28" s="164">
        <f t="shared" si="14"/>
        <v>0</v>
      </c>
      <c r="AD28" s="154"/>
      <c r="AE28" s="119">
        <v>-4.0000000000000002E-4</v>
      </c>
      <c r="AF28" s="370">
        <f t="shared" si="15"/>
        <v>9700</v>
      </c>
      <c r="AG28" s="168">
        <f t="shared" si="5"/>
        <v>-3.8800000000000003</v>
      </c>
      <c r="AH28" s="43"/>
      <c r="AI28" s="163">
        <f t="shared" si="16"/>
        <v>0</v>
      </c>
      <c r="AJ28" s="164">
        <f t="shared" si="17"/>
        <v>0</v>
      </c>
      <c r="AK28" s="154"/>
      <c r="AL28" s="119">
        <v>-4.0000000000000002E-4</v>
      </c>
      <c r="AM28" s="370">
        <f t="shared" si="18"/>
        <v>9700</v>
      </c>
      <c r="AN28" s="168">
        <f t="shared" si="6"/>
        <v>-3.8800000000000003</v>
      </c>
      <c r="AO28" s="43"/>
      <c r="AP28" s="163">
        <f t="shared" si="19"/>
        <v>0</v>
      </c>
      <c r="AQ28" s="164">
        <f t="shared" si="20"/>
        <v>0</v>
      </c>
      <c r="AR28" s="169"/>
      <c r="AS28" s="119">
        <v>-4.0000000000000002E-4</v>
      </c>
      <c r="AT28" s="370">
        <f t="shared" si="21"/>
        <v>9700</v>
      </c>
      <c r="AU28" s="168">
        <f t="shared" si="22"/>
        <v>-3.8800000000000003</v>
      </c>
      <c r="AV28" s="43"/>
      <c r="AW28" s="163">
        <f t="shared" si="23"/>
        <v>0</v>
      </c>
      <c r="AX28" s="164">
        <f t="shared" si="24"/>
        <v>0</v>
      </c>
    </row>
    <row r="29" spans="1:50" s="95" customFormat="1" ht="30" x14ac:dyDescent="0.25">
      <c r="A29" s="1"/>
      <c r="B29" s="141" t="s">
        <v>107</v>
      </c>
      <c r="C29" s="43"/>
      <c r="D29" s="44" t="s">
        <v>44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19">
        <v>-2.8E-3</v>
      </c>
      <c r="R29" s="370">
        <f t="shared" si="8"/>
        <v>9700</v>
      </c>
      <c r="S29" s="168">
        <f t="shared" si="9"/>
        <v>-27.16</v>
      </c>
      <c r="T29" s="43"/>
      <c r="U29" s="163">
        <f t="shared" si="10"/>
        <v>-27.16</v>
      </c>
      <c r="V29" s="164" t="str">
        <f t="shared" si="11"/>
        <v/>
      </c>
      <c r="W29" s="154"/>
      <c r="X29" s="119">
        <v>-2.8E-3</v>
      </c>
      <c r="Y29" s="370">
        <f t="shared" si="12"/>
        <v>9700</v>
      </c>
      <c r="Z29" s="168">
        <f t="shared" si="4"/>
        <v>-27.16</v>
      </c>
      <c r="AA29" s="43"/>
      <c r="AB29" s="163">
        <f t="shared" si="13"/>
        <v>0</v>
      </c>
      <c r="AC29" s="164">
        <f t="shared" si="14"/>
        <v>0</v>
      </c>
      <c r="AD29" s="154"/>
      <c r="AE29" s="119">
        <v>-2.8E-3</v>
      </c>
      <c r="AF29" s="370">
        <f t="shared" si="15"/>
        <v>9700</v>
      </c>
      <c r="AG29" s="168">
        <f t="shared" si="5"/>
        <v>-27.16</v>
      </c>
      <c r="AH29" s="43"/>
      <c r="AI29" s="163">
        <f t="shared" si="16"/>
        <v>0</v>
      </c>
      <c r="AJ29" s="164">
        <f t="shared" si="17"/>
        <v>0</v>
      </c>
      <c r="AK29" s="154"/>
      <c r="AL29" s="119">
        <v>-2.8E-3</v>
      </c>
      <c r="AM29" s="370">
        <f t="shared" si="18"/>
        <v>9700</v>
      </c>
      <c r="AN29" s="168">
        <f t="shared" si="6"/>
        <v>-27.16</v>
      </c>
      <c r="AO29" s="43"/>
      <c r="AP29" s="163">
        <f t="shared" si="19"/>
        <v>0</v>
      </c>
      <c r="AQ29" s="164">
        <f t="shared" si="20"/>
        <v>0</v>
      </c>
      <c r="AR29" s="169"/>
      <c r="AS29" s="119">
        <v>-2.8E-3</v>
      </c>
      <c r="AT29" s="370">
        <f t="shared" si="21"/>
        <v>9700</v>
      </c>
      <c r="AU29" s="168">
        <f t="shared" si="22"/>
        <v>-27.16</v>
      </c>
      <c r="AV29" s="43"/>
      <c r="AW29" s="163">
        <f t="shared" si="23"/>
        <v>0</v>
      </c>
      <c r="AX29" s="164">
        <f t="shared" si="24"/>
        <v>0</v>
      </c>
    </row>
    <row r="30" spans="1:50" s="95" customFormat="1" ht="30" x14ac:dyDescent="0.25">
      <c r="A30" s="1"/>
      <c r="B30" s="141" t="s">
        <v>108</v>
      </c>
      <c r="C30" s="43"/>
      <c r="D30" s="44" t="s">
        <v>44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19">
        <v>-0.1086</v>
      </c>
      <c r="R30" s="370">
        <f t="shared" si="8"/>
        <v>9700</v>
      </c>
      <c r="S30" s="168">
        <f t="shared" si="9"/>
        <v>-1053.42</v>
      </c>
      <c r="T30" s="43"/>
      <c r="U30" s="163">
        <f t="shared" si="10"/>
        <v>-1053.42</v>
      </c>
      <c r="V30" s="164" t="str">
        <f t="shared" si="11"/>
        <v/>
      </c>
      <c r="W30" s="154"/>
      <c r="X30" s="119">
        <v>-0.1086</v>
      </c>
      <c r="Y30" s="370">
        <f t="shared" si="12"/>
        <v>9700</v>
      </c>
      <c r="Z30" s="168">
        <f t="shared" si="4"/>
        <v>-1053.42</v>
      </c>
      <c r="AA30" s="43"/>
      <c r="AB30" s="163">
        <f t="shared" si="13"/>
        <v>0</v>
      </c>
      <c r="AC30" s="164">
        <f t="shared" si="14"/>
        <v>0</v>
      </c>
      <c r="AD30" s="154"/>
      <c r="AE30" s="119">
        <v>-0.1086</v>
      </c>
      <c r="AF30" s="370">
        <f t="shared" si="15"/>
        <v>9700</v>
      </c>
      <c r="AG30" s="168">
        <f t="shared" si="5"/>
        <v>-1053.42</v>
      </c>
      <c r="AH30" s="43"/>
      <c r="AI30" s="163">
        <f t="shared" si="16"/>
        <v>0</v>
      </c>
      <c r="AJ30" s="164">
        <f t="shared" si="17"/>
        <v>0</v>
      </c>
      <c r="AK30" s="154"/>
      <c r="AL30" s="119">
        <v>-0.1086</v>
      </c>
      <c r="AM30" s="370">
        <f t="shared" si="18"/>
        <v>9700</v>
      </c>
      <c r="AN30" s="168">
        <f t="shared" si="6"/>
        <v>-1053.42</v>
      </c>
      <c r="AO30" s="43"/>
      <c r="AP30" s="163">
        <f t="shared" si="19"/>
        <v>0</v>
      </c>
      <c r="AQ30" s="164">
        <f t="shared" si="20"/>
        <v>0</v>
      </c>
      <c r="AR30" s="169"/>
      <c r="AS30" s="119">
        <v>-0.1086</v>
      </c>
      <c r="AT30" s="370">
        <f t="shared" si="21"/>
        <v>9700</v>
      </c>
      <c r="AU30" s="168">
        <f t="shared" si="22"/>
        <v>-1053.42</v>
      </c>
      <c r="AV30" s="43"/>
      <c r="AW30" s="163">
        <f t="shared" si="23"/>
        <v>0</v>
      </c>
      <c r="AX30" s="164">
        <f t="shared" si="24"/>
        <v>0</v>
      </c>
    </row>
    <row r="31" spans="1:50" s="95" customFormat="1" x14ac:dyDescent="0.25">
      <c r="A31" s="1"/>
      <c r="B31" s="141" t="s">
        <v>109</v>
      </c>
      <c r="C31" s="43"/>
      <c r="D31" s="44" t="s">
        <v>44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19">
        <v>-4.3E-3</v>
      </c>
      <c r="R31" s="370">
        <f t="shared" si="8"/>
        <v>9700</v>
      </c>
      <c r="S31" s="168">
        <f t="shared" si="9"/>
        <v>-41.71</v>
      </c>
      <c r="T31" s="43"/>
      <c r="U31" s="163">
        <f t="shared" si="10"/>
        <v>-41.71</v>
      </c>
      <c r="V31" s="164" t="str">
        <f t="shared" si="11"/>
        <v/>
      </c>
      <c r="W31" s="154"/>
      <c r="X31" s="119">
        <v>-4.3E-3</v>
      </c>
      <c r="Y31" s="370">
        <f t="shared" si="12"/>
        <v>9700</v>
      </c>
      <c r="Z31" s="168">
        <f t="shared" si="4"/>
        <v>-41.71</v>
      </c>
      <c r="AA31" s="43"/>
      <c r="AB31" s="163">
        <f t="shared" si="13"/>
        <v>0</v>
      </c>
      <c r="AC31" s="164">
        <f t="shared" si="14"/>
        <v>0</v>
      </c>
      <c r="AD31" s="154"/>
      <c r="AE31" s="119">
        <v>-4.3E-3</v>
      </c>
      <c r="AF31" s="370">
        <f t="shared" si="15"/>
        <v>9700</v>
      </c>
      <c r="AG31" s="168">
        <f t="shared" si="5"/>
        <v>-41.71</v>
      </c>
      <c r="AH31" s="43"/>
      <c r="AI31" s="163">
        <f t="shared" si="16"/>
        <v>0</v>
      </c>
      <c r="AJ31" s="164">
        <f t="shared" si="17"/>
        <v>0</v>
      </c>
      <c r="AK31" s="154"/>
      <c r="AL31" s="119">
        <v>-4.3E-3</v>
      </c>
      <c r="AM31" s="370">
        <f t="shared" si="18"/>
        <v>9700</v>
      </c>
      <c r="AN31" s="168">
        <f t="shared" si="6"/>
        <v>-41.71</v>
      </c>
      <c r="AO31" s="43"/>
      <c r="AP31" s="163">
        <f t="shared" si="19"/>
        <v>0</v>
      </c>
      <c r="AQ31" s="164">
        <f t="shared" si="20"/>
        <v>0</v>
      </c>
      <c r="AR31" s="169"/>
      <c r="AS31" s="119">
        <v>-4.3E-3</v>
      </c>
      <c r="AT31" s="370">
        <f t="shared" si="21"/>
        <v>9700</v>
      </c>
      <c r="AU31" s="168">
        <f t="shared" si="22"/>
        <v>-41.71</v>
      </c>
      <c r="AV31" s="43"/>
      <c r="AW31" s="163">
        <f t="shared" si="23"/>
        <v>0</v>
      </c>
      <c r="AX31" s="164">
        <f t="shared" si="24"/>
        <v>0</v>
      </c>
    </row>
    <row r="32" spans="1:50" s="95" customFormat="1" x14ac:dyDescent="0.25">
      <c r="A32" s="1"/>
      <c r="B32" s="141" t="s">
        <v>110</v>
      </c>
      <c r="C32" s="43"/>
      <c r="D32" s="44" t="s">
        <v>44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19">
        <v>-7.6899999999999996E-2</v>
      </c>
      <c r="R32" s="370">
        <f t="shared" si="8"/>
        <v>9700</v>
      </c>
      <c r="S32" s="168">
        <f t="shared" si="9"/>
        <v>-745.93</v>
      </c>
      <c r="T32" s="43"/>
      <c r="U32" s="163">
        <f t="shared" si="10"/>
        <v>-745.93</v>
      </c>
      <c r="V32" s="164" t="str">
        <f t="shared" si="11"/>
        <v/>
      </c>
      <c r="W32" s="154"/>
      <c r="X32" s="119">
        <v>-7.6899999999999996E-2</v>
      </c>
      <c r="Y32" s="370">
        <f t="shared" si="12"/>
        <v>9700</v>
      </c>
      <c r="Z32" s="168">
        <f t="shared" si="4"/>
        <v>-745.93</v>
      </c>
      <c r="AA32" s="43"/>
      <c r="AB32" s="163">
        <f t="shared" si="13"/>
        <v>0</v>
      </c>
      <c r="AC32" s="164">
        <f t="shared" si="14"/>
        <v>0</v>
      </c>
      <c r="AD32" s="154"/>
      <c r="AE32" s="119">
        <v>-7.6899999999999996E-2</v>
      </c>
      <c r="AF32" s="370">
        <f t="shared" si="15"/>
        <v>9700</v>
      </c>
      <c r="AG32" s="168">
        <f t="shared" si="5"/>
        <v>-745.93</v>
      </c>
      <c r="AH32" s="43"/>
      <c r="AI32" s="163">
        <f t="shared" si="16"/>
        <v>0</v>
      </c>
      <c r="AJ32" s="164">
        <f t="shared" si="17"/>
        <v>0</v>
      </c>
      <c r="AK32" s="154"/>
      <c r="AL32" s="119">
        <v>-7.6899999999999996E-2</v>
      </c>
      <c r="AM32" s="370">
        <f t="shared" si="18"/>
        <v>9700</v>
      </c>
      <c r="AN32" s="168">
        <f t="shared" si="6"/>
        <v>-745.93</v>
      </c>
      <c r="AO32" s="43"/>
      <c r="AP32" s="163">
        <f t="shared" si="19"/>
        <v>0</v>
      </c>
      <c r="AQ32" s="164">
        <f t="shared" si="20"/>
        <v>0</v>
      </c>
      <c r="AR32" s="169"/>
      <c r="AS32" s="119">
        <v>-7.6899999999999996E-2</v>
      </c>
      <c r="AT32" s="370">
        <f t="shared" si="21"/>
        <v>9700</v>
      </c>
      <c r="AU32" s="168">
        <f t="shared" si="22"/>
        <v>-745.93</v>
      </c>
      <c r="AV32" s="43"/>
      <c r="AW32" s="163">
        <f t="shared" si="23"/>
        <v>0</v>
      </c>
      <c r="AX32" s="164">
        <f t="shared" si="24"/>
        <v>0</v>
      </c>
    </row>
    <row r="33" spans="1:50" s="95" customFormat="1" x14ac:dyDescent="0.25">
      <c r="A33" s="1"/>
      <c r="B33" s="141" t="s">
        <v>111</v>
      </c>
      <c r="C33" s="43"/>
      <c r="D33" s="44" t="s">
        <v>44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19">
        <v>-2.3599999999999999E-2</v>
      </c>
      <c r="R33" s="370">
        <f t="shared" si="8"/>
        <v>9700</v>
      </c>
      <c r="S33" s="168">
        <f t="shared" si="9"/>
        <v>-228.92</v>
      </c>
      <c r="T33" s="43"/>
      <c r="U33" s="163">
        <f t="shared" si="10"/>
        <v>-228.92</v>
      </c>
      <c r="V33" s="164" t="str">
        <f t="shared" si="11"/>
        <v/>
      </c>
      <c r="W33" s="154"/>
      <c r="X33" s="119">
        <v>-2.3599999999999999E-2</v>
      </c>
      <c r="Y33" s="370">
        <f t="shared" si="12"/>
        <v>9700</v>
      </c>
      <c r="Z33" s="168">
        <f t="shared" si="4"/>
        <v>-228.92</v>
      </c>
      <c r="AA33" s="43"/>
      <c r="AB33" s="163">
        <f t="shared" si="13"/>
        <v>0</v>
      </c>
      <c r="AC33" s="164">
        <f t="shared" si="14"/>
        <v>0</v>
      </c>
      <c r="AD33" s="154"/>
      <c r="AE33" s="119">
        <v>-2.3599999999999999E-2</v>
      </c>
      <c r="AF33" s="370">
        <f t="shared" si="15"/>
        <v>9700</v>
      </c>
      <c r="AG33" s="168">
        <f t="shared" si="5"/>
        <v>-228.92</v>
      </c>
      <c r="AH33" s="43"/>
      <c r="AI33" s="163">
        <f t="shared" si="16"/>
        <v>0</v>
      </c>
      <c r="AJ33" s="164">
        <f t="shared" si="17"/>
        <v>0</v>
      </c>
      <c r="AK33" s="154"/>
      <c r="AL33" s="119">
        <v>-2.3599999999999999E-2</v>
      </c>
      <c r="AM33" s="370">
        <f t="shared" si="18"/>
        <v>9700</v>
      </c>
      <c r="AN33" s="168">
        <f t="shared" si="6"/>
        <v>-228.92</v>
      </c>
      <c r="AO33" s="43"/>
      <c r="AP33" s="163">
        <f t="shared" si="19"/>
        <v>0</v>
      </c>
      <c r="AQ33" s="164">
        <f t="shared" si="20"/>
        <v>0</v>
      </c>
      <c r="AR33" s="169"/>
      <c r="AS33" s="119">
        <v>-2.3599999999999999E-2</v>
      </c>
      <c r="AT33" s="370">
        <f t="shared" si="21"/>
        <v>9700</v>
      </c>
      <c r="AU33" s="168">
        <f t="shared" si="22"/>
        <v>-228.92</v>
      </c>
      <c r="AV33" s="43"/>
      <c r="AW33" s="163">
        <f t="shared" si="23"/>
        <v>0</v>
      </c>
      <c r="AX33" s="164">
        <f t="shared" si="24"/>
        <v>0</v>
      </c>
    </row>
    <row r="34" spans="1:50" s="99" customFormat="1" ht="14.25" customHeight="1" x14ac:dyDescent="0.25">
      <c r="A34" s="54"/>
      <c r="B34" s="143" t="s">
        <v>79</v>
      </c>
      <c r="C34" s="43"/>
      <c r="D34" s="44" t="s">
        <v>41</v>
      </c>
      <c r="E34" s="43"/>
      <c r="F34" s="75">
        <v>85.84</v>
      </c>
      <c r="G34" s="159">
        <v>1</v>
      </c>
      <c r="H34" s="160">
        <f t="shared" ref="H34:H35" si="25">G34*F34</f>
        <v>85.84</v>
      </c>
      <c r="I34" s="43"/>
      <c r="J34" s="115">
        <v>85.84</v>
      </c>
      <c r="K34" s="159">
        <v>1</v>
      </c>
      <c r="L34" s="239">
        <f t="shared" ref="L34:L35" si="26">K34*J34</f>
        <v>85.84</v>
      </c>
      <c r="M34" s="43"/>
      <c r="N34" s="172">
        <f t="shared" ref="N34:N35" si="27">L34-H34</f>
        <v>0</v>
      </c>
      <c r="O34" s="173">
        <f t="shared" ref="O34:O35" si="28">IF(OR(H34=0,L34=0),"",(N34/H34))</f>
        <v>0</v>
      </c>
      <c r="P34" s="169"/>
      <c r="Q34" s="115"/>
      <c r="R34" s="159">
        <v>1</v>
      </c>
      <c r="S34" s="162">
        <f t="shared" si="3"/>
        <v>0</v>
      </c>
      <c r="T34" s="32"/>
      <c r="U34" s="163">
        <f t="shared" ref="U34:U38" si="29">S34-L34</f>
        <v>-85.84</v>
      </c>
      <c r="V34" s="164" t="str">
        <f t="shared" ref="V34:V38" si="30">IF(OR(L34=0,S34=0),"",(U34/L34))</f>
        <v/>
      </c>
      <c r="W34" s="154"/>
      <c r="X34" s="115"/>
      <c r="Y34" s="159">
        <v>1</v>
      </c>
      <c r="Z34" s="162">
        <f t="shared" si="4"/>
        <v>0</v>
      </c>
      <c r="AA34" s="32"/>
      <c r="AB34" s="163">
        <f t="shared" ref="AB34:AB44" si="31">Z34-S34</f>
        <v>0</v>
      </c>
      <c r="AC34" s="164" t="str">
        <f t="shared" ref="AC34:AC44" si="32">IF(OR(S34=0,Z34=0),"",(AB34/S34))</f>
        <v/>
      </c>
      <c r="AD34" s="154"/>
      <c r="AE34" s="115"/>
      <c r="AF34" s="159">
        <v>1</v>
      </c>
      <c r="AG34" s="162">
        <f t="shared" si="5"/>
        <v>0</v>
      </c>
      <c r="AH34" s="32"/>
      <c r="AI34" s="163">
        <f t="shared" ref="AI34:AI44" si="33">AG34-Z34</f>
        <v>0</v>
      </c>
      <c r="AJ34" s="164" t="str">
        <f t="shared" ref="AJ34:AJ44" si="34">IF(OR(Z34=0,AG34=0),"",(AI34/Z34))</f>
        <v/>
      </c>
      <c r="AK34" s="154"/>
      <c r="AL34" s="115"/>
      <c r="AM34" s="159">
        <v>1</v>
      </c>
      <c r="AN34" s="162">
        <f t="shared" si="6"/>
        <v>0</v>
      </c>
      <c r="AO34" s="32"/>
      <c r="AP34" s="163">
        <f t="shared" ref="AP34:AP44" si="35">AN34-AG34</f>
        <v>0</v>
      </c>
      <c r="AQ34" s="164" t="str">
        <f t="shared" ref="AQ34:AQ44" si="36">IF(OR(AG34=0,AN34=0),"",(AP34/AG34))</f>
        <v/>
      </c>
      <c r="AR34" s="153"/>
      <c r="AS34" s="115"/>
      <c r="AT34" s="159">
        <v>1</v>
      </c>
      <c r="AU34" s="162">
        <f t="shared" si="7"/>
        <v>0</v>
      </c>
      <c r="AV34" s="32"/>
      <c r="AW34" s="163">
        <f t="shared" ref="AW34:AW44" si="37">AU34-AN34</f>
        <v>0</v>
      </c>
      <c r="AX34" s="164" t="str">
        <f t="shared" ref="AX34:AX44" si="38">IF(OR(AN34=0,AU34=0),"",(AW34/AN34))</f>
        <v/>
      </c>
    </row>
    <row r="35" spans="1:50" s="99" customFormat="1" x14ac:dyDescent="0.25">
      <c r="A35" s="54"/>
      <c r="B35" s="143" t="s">
        <v>80</v>
      </c>
      <c r="C35" s="43"/>
      <c r="D35" s="44" t="s">
        <v>41</v>
      </c>
      <c r="E35" s="43"/>
      <c r="F35" s="75">
        <v>25.18</v>
      </c>
      <c r="G35" s="159">
        <v>1</v>
      </c>
      <c r="H35" s="160">
        <f t="shared" si="25"/>
        <v>25.18</v>
      </c>
      <c r="I35" s="43"/>
      <c r="J35" s="115">
        <v>25.18</v>
      </c>
      <c r="K35" s="159">
        <v>1</v>
      </c>
      <c r="L35" s="239">
        <f t="shared" si="26"/>
        <v>25.18</v>
      </c>
      <c r="M35" s="43"/>
      <c r="N35" s="172">
        <f t="shared" si="27"/>
        <v>0</v>
      </c>
      <c r="O35" s="173">
        <f t="shared" si="28"/>
        <v>0</v>
      </c>
      <c r="P35" s="169"/>
      <c r="Q35" s="115"/>
      <c r="R35" s="159">
        <v>1</v>
      </c>
      <c r="S35" s="162">
        <f t="shared" si="3"/>
        <v>0</v>
      </c>
      <c r="T35" s="32"/>
      <c r="U35" s="163">
        <f t="shared" si="29"/>
        <v>-25.18</v>
      </c>
      <c r="V35" s="164" t="str">
        <f t="shared" si="30"/>
        <v/>
      </c>
      <c r="W35" s="154"/>
      <c r="X35" s="115"/>
      <c r="Y35" s="159">
        <v>1</v>
      </c>
      <c r="Z35" s="162">
        <f t="shared" si="4"/>
        <v>0</v>
      </c>
      <c r="AA35" s="32"/>
      <c r="AB35" s="163">
        <f t="shared" si="31"/>
        <v>0</v>
      </c>
      <c r="AC35" s="164" t="str">
        <f t="shared" si="32"/>
        <v/>
      </c>
      <c r="AD35" s="154"/>
      <c r="AE35" s="115"/>
      <c r="AF35" s="159">
        <v>1</v>
      </c>
      <c r="AG35" s="162">
        <f t="shared" si="5"/>
        <v>0</v>
      </c>
      <c r="AH35" s="32"/>
      <c r="AI35" s="163">
        <f t="shared" si="33"/>
        <v>0</v>
      </c>
      <c r="AJ35" s="164" t="str">
        <f t="shared" si="34"/>
        <v/>
      </c>
      <c r="AK35" s="154"/>
      <c r="AL35" s="115"/>
      <c r="AM35" s="159">
        <v>1</v>
      </c>
      <c r="AN35" s="162">
        <f t="shared" si="6"/>
        <v>0</v>
      </c>
      <c r="AO35" s="32"/>
      <c r="AP35" s="163">
        <f t="shared" si="35"/>
        <v>0</v>
      </c>
      <c r="AQ35" s="164" t="str">
        <f t="shared" si="36"/>
        <v/>
      </c>
      <c r="AR35" s="153"/>
      <c r="AS35" s="115"/>
      <c r="AT35" s="159">
        <v>1</v>
      </c>
      <c r="AU35" s="162">
        <f t="shared" si="7"/>
        <v>0</v>
      </c>
      <c r="AV35" s="32"/>
      <c r="AW35" s="163">
        <f t="shared" si="37"/>
        <v>0</v>
      </c>
      <c r="AX35" s="164" t="str">
        <f t="shared" si="38"/>
        <v/>
      </c>
    </row>
    <row r="36" spans="1:50" x14ac:dyDescent="0.25">
      <c r="A36" s="1"/>
      <c r="B36" s="46" t="s">
        <v>19</v>
      </c>
      <c r="C36" s="32"/>
      <c r="D36" s="44" t="s">
        <v>44</v>
      </c>
      <c r="E36" s="43"/>
      <c r="F36" s="53">
        <v>6.5819999999999999</v>
      </c>
      <c r="G36" s="370">
        <f>$F$18</f>
        <v>9700</v>
      </c>
      <c r="H36" s="160">
        <f t="shared" ref="H36:H44" si="39">G36*F36</f>
        <v>63845.4</v>
      </c>
      <c r="I36" s="32"/>
      <c r="J36" s="119">
        <v>6.8353999999999999</v>
      </c>
      <c r="K36" s="370">
        <f>$F$18</f>
        <v>9700</v>
      </c>
      <c r="L36" s="160">
        <f t="shared" si="1"/>
        <v>66303.38</v>
      </c>
      <c r="M36" s="32"/>
      <c r="N36" s="163">
        <f t="shared" si="2"/>
        <v>2457.9800000000032</v>
      </c>
      <c r="O36" s="164">
        <f>IF(OR(H36=0,L36=0),"",(N36/H36))</f>
        <v>3.8498936493467077E-2</v>
      </c>
      <c r="P36" s="153"/>
      <c r="Q36" s="119">
        <v>7.1092000000000004</v>
      </c>
      <c r="R36" s="370">
        <f>$F$18</f>
        <v>9700</v>
      </c>
      <c r="S36" s="162">
        <f>R36*Q36</f>
        <v>68959.240000000005</v>
      </c>
      <c r="T36" s="32"/>
      <c r="U36" s="163">
        <f t="shared" si="29"/>
        <v>2655.8600000000006</v>
      </c>
      <c r="V36" s="164">
        <f t="shared" si="30"/>
        <v>4.0056178131491947E-2</v>
      </c>
      <c r="W36" s="154"/>
      <c r="X36" s="119">
        <v>7.3410000000000002</v>
      </c>
      <c r="Y36" s="370">
        <f>$F$18</f>
        <v>9700</v>
      </c>
      <c r="Z36" s="162">
        <f>Y36*X36</f>
        <v>71207.7</v>
      </c>
      <c r="AA36" s="32"/>
      <c r="AB36" s="163">
        <f t="shared" si="31"/>
        <v>2248.4599999999919</v>
      </c>
      <c r="AC36" s="164">
        <f t="shared" si="32"/>
        <v>3.2605637765149263E-2</v>
      </c>
      <c r="AD36" s="154"/>
      <c r="AE36" s="119">
        <v>7.5216000000000003</v>
      </c>
      <c r="AF36" s="370">
        <f>$F$18</f>
        <v>9700</v>
      </c>
      <c r="AG36" s="162">
        <f>AF36*AE36</f>
        <v>72959.520000000004</v>
      </c>
      <c r="AH36" s="32"/>
      <c r="AI36" s="163">
        <f t="shared" si="33"/>
        <v>1751.820000000007</v>
      </c>
      <c r="AJ36" s="164">
        <f t="shared" si="34"/>
        <v>2.4601552921945338E-2</v>
      </c>
      <c r="AK36" s="154"/>
      <c r="AL36" s="119">
        <v>7.8404999999999996</v>
      </c>
      <c r="AM36" s="370">
        <f>$F$18</f>
        <v>9700</v>
      </c>
      <c r="AN36" s="162">
        <f>AM36*AL36</f>
        <v>76052.849999999991</v>
      </c>
      <c r="AO36" s="32"/>
      <c r="AP36" s="163">
        <f t="shared" si="35"/>
        <v>3093.3299999999872</v>
      </c>
      <c r="AQ36" s="164">
        <f t="shared" si="36"/>
        <v>4.2397894065092354E-2</v>
      </c>
      <c r="AR36" s="153"/>
      <c r="AS36" s="119">
        <v>8.1486000000000001</v>
      </c>
      <c r="AT36" s="370">
        <f>$F$18</f>
        <v>9700</v>
      </c>
      <c r="AU36" s="162">
        <f>AT36*AS36</f>
        <v>79041.42</v>
      </c>
      <c r="AV36" s="32"/>
      <c r="AW36" s="163">
        <f t="shared" si="37"/>
        <v>2988.570000000007</v>
      </c>
      <c r="AX36" s="164">
        <f t="shared" si="38"/>
        <v>3.9295963267648844E-2</v>
      </c>
    </row>
    <row r="37" spans="1:50" s="95" customFormat="1" ht="30" x14ac:dyDescent="0.25">
      <c r="A37" s="1"/>
      <c r="B37" s="234" t="s">
        <v>74</v>
      </c>
      <c r="C37" s="32"/>
      <c r="D37" s="44" t="s">
        <v>44</v>
      </c>
      <c r="E37" s="43"/>
      <c r="F37" s="53">
        <v>-6.7500000000000004E-2</v>
      </c>
      <c r="G37" s="370">
        <f t="shared" ref="G37:G41" si="40">$F$18</f>
        <v>9700</v>
      </c>
      <c r="H37" s="160">
        <f t="shared" si="39"/>
        <v>-654.75</v>
      </c>
      <c r="I37" s="32"/>
      <c r="J37" s="119"/>
      <c r="K37" s="370">
        <f t="shared" ref="K37:K44" si="41">$F$18</f>
        <v>9700</v>
      </c>
      <c r="L37" s="160">
        <f t="shared" si="1"/>
        <v>0</v>
      </c>
      <c r="M37" s="32"/>
      <c r="N37" s="163">
        <f t="shared" si="2"/>
        <v>654.75</v>
      </c>
      <c r="O37" s="164" t="str">
        <f t="shared" ref="O37:O41" si="42">IF(OR(H37=0,L37=0),"",(N37/H37))</f>
        <v/>
      </c>
      <c r="P37" s="153"/>
      <c r="Q37" s="134"/>
      <c r="R37" s="370">
        <f t="shared" ref="R37:R44" si="43">$F$18</f>
        <v>9700</v>
      </c>
      <c r="S37" s="162">
        <f t="shared" ref="S37:S40" si="44">R37*Q37</f>
        <v>0</v>
      </c>
      <c r="T37" s="32"/>
      <c r="U37" s="163">
        <f t="shared" si="29"/>
        <v>0</v>
      </c>
      <c r="V37" s="164" t="str">
        <f t="shared" si="30"/>
        <v/>
      </c>
      <c r="W37" s="154"/>
      <c r="X37" s="134"/>
      <c r="Y37" s="370">
        <f t="shared" ref="Y37:Y44" si="45">$F$18</f>
        <v>9700</v>
      </c>
      <c r="Z37" s="162">
        <f t="shared" ref="Z37:Z40" si="46">Y37*X37</f>
        <v>0</v>
      </c>
      <c r="AA37" s="32"/>
      <c r="AB37" s="163">
        <f t="shared" si="31"/>
        <v>0</v>
      </c>
      <c r="AC37" s="164" t="str">
        <f t="shared" si="32"/>
        <v/>
      </c>
      <c r="AD37" s="154"/>
      <c r="AE37" s="134"/>
      <c r="AF37" s="370">
        <f t="shared" ref="AF37:AF44" si="47">$F$18</f>
        <v>9700</v>
      </c>
      <c r="AG37" s="162">
        <f t="shared" ref="AG37:AG40" si="48">AF37*AE37</f>
        <v>0</v>
      </c>
      <c r="AH37" s="32"/>
      <c r="AI37" s="163">
        <f t="shared" si="33"/>
        <v>0</v>
      </c>
      <c r="AJ37" s="164" t="str">
        <f t="shared" si="34"/>
        <v/>
      </c>
      <c r="AK37" s="154"/>
      <c r="AL37" s="134"/>
      <c r="AM37" s="370">
        <f t="shared" ref="AM37:AM44" si="49">$F$18</f>
        <v>9700</v>
      </c>
      <c r="AN37" s="162">
        <f t="shared" ref="AN37:AN40" si="50">AM37*AL37</f>
        <v>0</v>
      </c>
      <c r="AO37" s="32"/>
      <c r="AP37" s="163">
        <f t="shared" si="35"/>
        <v>0</v>
      </c>
      <c r="AQ37" s="164" t="str">
        <f t="shared" si="36"/>
        <v/>
      </c>
      <c r="AR37" s="153"/>
      <c r="AS37" s="134"/>
      <c r="AT37" s="370">
        <f t="shared" ref="AT37:AT44" si="51">$F$18</f>
        <v>9700</v>
      </c>
      <c r="AU37" s="162">
        <f t="shared" ref="AU37:AU40" si="52">AT37*AS37</f>
        <v>0</v>
      </c>
      <c r="AV37" s="32"/>
      <c r="AW37" s="163">
        <f t="shared" si="37"/>
        <v>0</v>
      </c>
      <c r="AX37" s="164" t="str">
        <f t="shared" si="38"/>
        <v/>
      </c>
    </row>
    <row r="38" spans="1:50" s="95" customFormat="1" ht="13.9" customHeight="1" x14ac:dyDescent="0.25">
      <c r="A38" s="1"/>
      <c r="B38" s="234" t="s">
        <v>75</v>
      </c>
      <c r="C38" s="32"/>
      <c r="D38" s="44" t="s">
        <v>44</v>
      </c>
      <c r="E38" s="43"/>
      <c r="F38" s="53">
        <v>-0.2084</v>
      </c>
      <c r="G38" s="370">
        <f t="shared" si="40"/>
        <v>9700</v>
      </c>
      <c r="H38" s="160">
        <f t="shared" si="39"/>
        <v>-2021.48</v>
      </c>
      <c r="I38" s="32"/>
      <c r="J38" s="119"/>
      <c r="K38" s="370">
        <f t="shared" si="41"/>
        <v>9700</v>
      </c>
      <c r="L38" s="160">
        <f t="shared" si="1"/>
        <v>0</v>
      </c>
      <c r="M38" s="32"/>
      <c r="N38" s="163">
        <f t="shared" si="2"/>
        <v>2021.48</v>
      </c>
      <c r="O38" s="164" t="str">
        <f t="shared" si="42"/>
        <v/>
      </c>
      <c r="P38" s="153"/>
      <c r="Q38" s="134"/>
      <c r="R38" s="370">
        <f t="shared" si="43"/>
        <v>9700</v>
      </c>
      <c r="S38" s="162">
        <f t="shared" si="44"/>
        <v>0</v>
      </c>
      <c r="T38" s="32"/>
      <c r="U38" s="163">
        <f t="shared" si="29"/>
        <v>0</v>
      </c>
      <c r="V38" s="164" t="str">
        <f t="shared" si="30"/>
        <v/>
      </c>
      <c r="W38" s="154"/>
      <c r="X38" s="134"/>
      <c r="Y38" s="370">
        <f t="shared" si="45"/>
        <v>9700</v>
      </c>
      <c r="Z38" s="162">
        <f t="shared" si="46"/>
        <v>0</v>
      </c>
      <c r="AA38" s="32"/>
      <c r="AB38" s="163">
        <f t="shared" si="31"/>
        <v>0</v>
      </c>
      <c r="AC38" s="164" t="str">
        <f t="shared" si="32"/>
        <v/>
      </c>
      <c r="AD38" s="154"/>
      <c r="AE38" s="134"/>
      <c r="AF38" s="370">
        <f t="shared" si="47"/>
        <v>9700</v>
      </c>
      <c r="AG38" s="162">
        <f t="shared" si="48"/>
        <v>0</v>
      </c>
      <c r="AH38" s="32"/>
      <c r="AI38" s="163">
        <f t="shared" si="33"/>
        <v>0</v>
      </c>
      <c r="AJ38" s="164" t="str">
        <f t="shared" si="34"/>
        <v/>
      </c>
      <c r="AK38" s="154"/>
      <c r="AL38" s="134"/>
      <c r="AM38" s="370">
        <f t="shared" si="49"/>
        <v>9700</v>
      </c>
      <c r="AN38" s="162">
        <f t="shared" si="50"/>
        <v>0</v>
      </c>
      <c r="AO38" s="32"/>
      <c r="AP38" s="163">
        <f t="shared" si="35"/>
        <v>0</v>
      </c>
      <c r="AQ38" s="164" t="str">
        <f t="shared" si="36"/>
        <v/>
      </c>
      <c r="AR38" s="153"/>
      <c r="AS38" s="134"/>
      <c r="AT38" s="370">
        <f t="shared" si="51"/>
        <v>9700</v>
      </c>
      <c r="AU38" s="162">
        <f t="shared" si="52"/>
        <v>0</v>
      </c>
      <c r="AV38" s="32"/>
      <c r="AW38" s="163">
        <f t="shared" si="37"/>
        <v>0</v>
      </c>
      <c r="AX38" s="164" t="str">
        <f t="shared" si="38"/>
        <v/>
      </c>
    </row>
    <row r="39" spans="1:50" s="95" customFormat="1" ht="30" x14ac:dyDescent="0.25">
      <c r="A39" s="1"/>
      <c r="B39" s="234" t="s">
        <v>76</v>
      </c>
      <c r="C39" s="32"/>
      <c r="D39" s="44" t="s">
        <v>44</v>
      </c>
      <c r="E39" s="43"/>
      <c r="F39" s="53">
        <v>4.4000000000000003E-3</v>
      </c>
      <c r="G39" s="370">
        <f t="shared" si="40"/>
        <v>9700</v>
      </c>
      <c r="H39" s="160">
        <f t="shared" si="39"/>
        <v>42.68</v>
      </c>
      <c r="I39" s="32"/>
      <c r="J39" s="119">
        <v>4.4000000000000003E-3</v>
      </c>
      <c r="K39" s="370">
        <f t="shared" si="41"/>
        <v>9700</v>
      </c>
      <c r="L39" s="160">
        <f t="shared" si="1"/>
        <v>42.68</v>
      </c>
      <c r="M39" s="32"/>
      <c r="N39" s="163">
        <f t="shared" si="2"/>
        <v>0</v>
      </c>
      <c r="O39" s="164">
        <f t="shared" si="42"/>
        <v>0</v>
      </c>
      <c r="P39" s="153"/>
      <c r="Q39" s="134"/>
      <c r="R39" s="370">
        <f t="shared" si="43"/>
        <v>9700</v>
      </c>
      <c r="S39" s="162">
        <f t="shared" si="44"/>
        <v>0</v>
      </c>
      <c r="T39" s="32"/>
      <c r="U39" s="163">
        <f t="shared" ref="U39:U44" si="53">S39-L39</f>
        <v>-42.68</v>
      </c>
      <c r="V39" s="164" t="str">
        <f t="shared" ref="V39:V44" si="54">IF(OR(L39=0,S39=0),"",(U39/L39))</f>
        <v/>
      </c>
      <c r="W39" s="154"/>
      <c r="X39" s="134"/>
      <c r="Y39" s="370">
        <f t="shared" si="45"/>
        <v>9700</v>
      </c>
      <c r="Z39" s="162">
        <f t="shared" si="46"/>
        <v>0</v>
      </c>
      <c r="AA39" s="32"/>
      <c r="AB39" s="163">
        <f t="shared" si="31"/>
        <v>0</v>
      </c>
      <c r="AC39" s="164" t="str">
        <f t="shared" si="32"/>
        <v/>
      </c>
      <c r="AD39" s="154"/>
      <c r="AE39" s="134"/>
      <c r="AF39" s="370">
        <f t="shared" si="47"/>
        <v>9700</v>
      </c>
      <c r="AG39" s="162">
        <f t="shared" si="48"/>
        <v>0</v>
      </c>
      <c r="AH39" s="32"/>
      <c r="AI39" s="163">
        <f t="shared" si="33"/>
        <v>0</v>
      </c>
      <c r="AJ39" s="164" t="str">
        <f t="shared" si="34"/>
        <v/>
      </c>
      <c r="AK39" s="154"/>
      <c r="AL39" s="134"/>
      <c r="AM39" s="370">
        <f t="shared" si="49"/>
        <v>9700</v>
      </c>
      <c r="AN39" s="162">
        <f t="shared" si="50"/>
        <v>0</v>
      </c>
      <c r="AO39" s="32"/>
      <c r="AP39" s="163">
        <f t="shared" si="35"/>
        <v>0</v>
      </c>
      <c r="AQ39" s="164" t="str">
        <f t="shared" si="36"/>
        <v/>
      </c>
      <c r="AR39" s="153"/>
      <c r="AS39" s="134"/>
      <c r="AT39" s="370">
        <f t="shared" si="51"/>
        <v>9700</v>
      </c>
      <c r="AU39" s="162">
        <f t="shared" si="52"/>
        <v>0</v>
      </c>
      <c r="AV39" s="32"/>
      <c r="AW39" s="163">
        <f t="shared" si="37"/>
        <v>0</v>
      </c>
      <c r="AX39" s="164" t="str">
        <f t="shared" si="38"/>
        <v/>
      </c>
    </row>
    <row r="40" spans="1:50" s="95" customFormat="1" ht="30" x14ac:dyDescent="0.25">
      <c r="A40" s="1"/>
      <c r="B40" s="234" t="s">
        <v>77</v>
      </c>
      <c r="C40" s="32"/>
      <c r="D40" s="44" t="s">
        <v>44</v>
      </c>
      <c r="E40" s="43"/>
      <c r="F40" s="53">
        <v>3.8999999999999998E-3</v>
      </c>
      <c r="G40" s="370">
        <f t="shared" si="40"/>
        <v>9700</v>
      </c>
      <c r="H40" s="160">
        <f t="shared" si="39"/>
        <v>37.83</v>
      </c>
      <c r="I40" s="32"/>
      <c r="J40" s="119">
        <v>3.8999999999999998E-3</v>
      </c>
      <c r="K40" s="370">
        <f t="shared" si="41"/>
        <v>9700</v>
      </c>
      <c r="L40" s="160">
        <f t="shared" si="1"/>
        <v>37.83</v>
      </c>
      <c r="M40" s="32"/>
      <c r="N40" s="163">
        <f t="shared" si="2"/>
        <v>0</v>
      </c>
      <c r="O40" s="164">
        <f t="shared" si="42"/>
        <v>0</v>
      </c>
      <c r="P40" s="153"/>
      <c r="Q40" s="134"/>
      <c r="R40" s="370">
        <f t="shared" si="43"/>
        <v>9700</v>
      </c>
      <c r="S40" s="162">
        <f t="shared" si="44"/>
        <v>0</v>
      </c>
      <c r="T40" s="32"/>
      <c r="U40" s="163">
        <f t="shared" si="53"/>
        <v>-37.83</v>
      </c>
      <c r="V40" s="164" t="str">
        <f t="shared" si="54"/>
        <v/>
      </c>
      <c r="W40" s="154"/>
      <c r="X40" s="134"/>
      <c r="Y40" s="370">
        <f t="shared" si="45"/>
        <v>9700</v>
      </c>
      <c r="Z40" s="162">
        <f t="shared" si="46"/>
        <v>0</v>
      </c>
      <c r="AA40" s="32"/>
      <c r="AB40" s="163">
        <f t="shared" si="31"/>
        <v>0</v>
      </c>
      <c r="AC40" s="164" t="str">
        <f t="shared" si="32"/>
        <v/>
      </c>
      <c r="AD40" s="154"/>
      <c r="AE40" s="134"/>
      <c r="AF40" s="370">
        <f t="shared" si="47"/>
        <v>9700</v>
      </c>
      <c r="AG40" s="162">
        <f t="shared" si="48"/>
        <v>0</v>
      </c>
      <c r="AH40" s="32"/>
      <c r="AI40" s="163">
        <f t="shared" si="33"/>
        <v>0</v>
      </c>
      <c r="AJ40" s="164" t="str">
        <f t="shared" si="34"/>
        <v/>
      </c>
      <c r="AK40" s="154"/>
      <c r="AL40" s="134"/>
      <c r="AM40" s="370">
        <f t="shared" si="49"/>
        <v>9700</v>
      </c>
      <c r="AN40" s="162">
        <f t="shared" si="50"/>
        <v>0</v>
      </c>
      <c r="AO40" s="32"/>
      <c r="AP40" s="163">
        <f t="shared" si="35"/>
        <v>0</v>
      </c>
      <c r="AQ40" s="164" t="str">
        <f t="shared" si="36"/>
        <v/>
      </c>
      <c r="AR40" s="153"/>
      <c r="AS40" s="134"/>
      <c r="AT40" s="370">
        <f t="shared" si="51"/>
        <v>9700</v>
      </c>
      <c r="AU40" s="162">
        <f t="shared" si="52"/>
        <v>0</v>
      </c>
      <c r="AV40" s="32"/>
      <c r="AW40" s="163">
        <f t="shared" si="37"/>
        <v>0</v>
      </c>
      <c r="AX40" s="164" t="str">
        <f t="shared" si="38"/>
        <v/>
      </c>
    </row>
    <row r="41" spans="1:50" s="95" customFormat="1" x14ac:dyDescent="0.25">
      <c r="A41" s="1"/>
      <c r="B41" s="234" t="s">
        <v>78</v>
      </c>
      <c r="C41" s="32"/>
      <c r="D41" s="44" t="s">
        <v>44</v>
      </c>
      <c r="E41" s="43"/>
      <c r="F41" s="53">
        <v>6.4799999999999996E-2</v>
      </c>
      <c r="G41" s="370">
        <f t="shared" si="40"/>
        <v>9700</v>
      </c>
      <c r="H41" s="160">
        <f t="shared" si="39"/>
        <v>628.55999999999995</v>
      </c>
      <c r="I41" s="32"/>
      <c r="J41" s="119">
        <v>6.4799999999999996E-2</v>
      </c>
      <c r="K41" s="370">
        <f t="shared" si="41"/>
        <v>9700</v>
      </c>
      <c r="L41" s="160">
        <f t="shared" si="1"/>
        <v>628.55999999999995</v>
      </c>
      <c r="M41" s="32"/>
      <c r="N41" s="163">
        <f t="shared" si="2"/>
        <v>0</v>
      </c>
      <c r="O41" s="164">
        <f t="shared" si="42"/>
        <v>0</v>
      </c>
      <c r="P41" s="153"/>
      <c r="Q41" s="115"/>
      <c r="R41" s="370">
        <f t="shared" si="43"/>
        <v>9700</v>
      </c>
      <c r="S41" s="171">
        <f>R41*Q41</f>
        <v>0</v>
      </c>
      <c r="T41" s="43"/>
      <c r="U41" s="163">
        <f t="shared" si="53"/>
        <v>-628.55999999999995</v>
      </c>
      <c r="V41" s="164" t="str">
        <f t="shared" si="54"/>
        <v/>
      </c>
      <c r="W41" s="154"/>
      <c r="X41" s="115"/>
      <c r="Y41" s="370">
        <f t="shared" si="45"/>
        <v>9700</v>
      </c>
      <c r="Z41" s="171">
        <f>Y41*X41</f>
        <v>0</v>
      </c>
      <c r="AA41" s="43"/>
      <c r="AB41" s="163">
        <f t="shared" si="31"/>
        <v>0</v>
      </c>
      <c r="AC41" s="164" t="str">
        <f t="shared" si="32"/>
        <v/>
      </c>
      <c r="AD41" s="154"/>
      <c r="AE41" s="115"/>
      <c r="AF41" s="370">
        <f t="shared" si="47"/>
        <v>9700</v>
      </c>
      <c r="AG41" s="171">
        <f>AF41*AE41</f>
        <v>0</v>
      </c>
      <c r="AH41" s="43"/>
      <c r="AI41" s="163">
        <f t="shared" si="33"/>
        <v>0</v>
      </c>
      <c r="AJ41" s="164" t="str">
        <f t="shared" si="34"/>
        <v/>
      </c>
      <c r="AK41" s="154"/>
      <c r="AL41" s="115"/>
      <c r="AM41" s="370">
        <f t="shared" si="49"/>
        <v>9700</v>
      </c>
      <c r="AN41" s="171">
        <f>AM41*AL41</f>
        <v>0</v>
      </c>
      <c r="AO41" s="43"/>
      <c r="AP41" s="163">
        <f t="shared" si="35"/>
        <v>0</v>
      </c>
      <c r="AQ41" s="164" t="str">
        <f t="shared" si="36"/>
        <v/>
      </c>
      <c r="AR41" s="169"/>
      <c r="AS41" s="115"/>
      <c r="AT41" s="370">
        <f t="shared" si="51"/>
        <v>9700</v>
      </c>
      <c r="AU41" s="171">
        <f>AT41*AS41</f>
        <v>0</v>
      </c>
      <c r="AV41" s="43"/>
      <c r="AW41" s="163">
        <f t="shared" si="37"/>
        <v>0</v>
      </c>
      <c r="AX41" s="164" t="str">
        <f t="shared" si="38"/>
        <v/>
      </c>
    </row>
    <row r="42" spans="1:50" s="99" customFormat="1" x14ac:dyDescent="0.25">
      <c r="A42" s="54"/>
      <c r="B42" s="143" t="s">
        <v>79</v>
      </c>
      <c r="C42" s="43"/>
      <c r="D42" s="44" t="s">
        <v>44</v>
      </c>
      <c r="E42" s="43"/>
      <c r="F42" s="53">
        <v>0.13819999999999999</v>
      </c>
      <c r="G42" s="370">
        <f t="shared" ref="G42:G44" si="55">$F$18</f>
        <v>9700</v>
      </c>
      <c r="H42" s="160">
        <f t="shared" si="39"/>
        <v>1340.54</v>
      </c>
      <c r="I42" s="43"/>
      <c r="J42" s="119">
        <v>0.13819999999999999</v>
      </c>
      <c r="K42" s="370">
        <f t="shared" si="41"/>
        <v>9700</v>
      </c>
      <c r="L42" s="239">
        <f t="shared" ref="L42:L43" si="56">K42*J42</f>
        <v>1340.54</v>
      </c>
      <c r="M42" s="43"/>
      <c r="N42" s="172">
        <f t="shared" ref="N42:N43" si="57">L42-H42</f>
        <v>0</v>
      </c>
      <c r="O42" s="173">
        <f t="shared" ref="O42:O43" si="58">IF(OR(H42=0,L42=0),"",(N42/H42))</f>
        <v>0</v>
      </c>
      <c r="P42" s="169"/>
      <c r="Q42" s="115"/>
      <c r="R42" s="370">
        <f t="shared" si="43"/>
        <v>9700</v>
      </c>
      <c r="S42" s="171">
        <f>R42*Q42</f>
        <v>0</v>
      </c>
      <c r="T42" s="43"/>
      <c r="U42" s="163">
        <f t="shared" si="53"/>
        <v>-1340.54</v>
      </c>
      <c r="V42" s="164" t="str">
        <f t="shared" si="54"/>
        <v/>
      </c>
      <c r="W42" s="154"/>
      <c r="X42" s="115"/>
      <c r="Y42" s="370">
        <f t="shared" si="45"/>
        <v>9700</v>
      </c>
      <c r="Z42" s="171">
        <f>Y42*X42</f>
        <v>0</v>
      </c>
      <c r="AA42" s="43"/>
      <c r="AB42" s="163">
        <f t="shared" si="31"/>
        <v>0</v>
      </c>
      <c r="AC42" s="164" t="str">
        <f t="shared" si="32"/>
        <v/>
      </c>
      <c r="AD42" s="154"/>
      <c r="AE42" s="115"/>
      <c r="AF42" s="370">
        <f t="shared" si="47"/>
        <v>9700</v>
      </c>
      <c r="AG42" s="171">
        <f>AF42*AE42</f>
        <v>0</v>
      </c>
      <c r="AH42" s="43"/>
      <c r="AI42" s="163">
        <f t="shared" si="33"/>
        <v>0</v>
      </c>
      <c r="AJ42" s="164" t="str">
        <f t="shared" si="34"/>
        <v/>
      </c>
      <c r="AK42" s="154"/>
      <c r="AL42" s="115"/>
      <c r="AM42" s="370">
        <f t="shared" si="49"/>
        <v>9700</v>
      </c>
      <c r="AN42" s="171">
        <f>AM42*AL42</f>
        <v>0</v>
      </c>
      <c r="AO42" s="43"/>
      <c r="AP42" s="163">
        <f t="shared" si="35"/>
        <v>0</v>
      </c>
      <c r="AQ42" s="164" t="str">
        <f t="shared" si="36"/>
        <v/>
      </c>
      <c r="AR42" s="169"/>
      <c r="AS42" s="115"/>
      <c r="AT42" s="370">
        <f t="shared" si="51"/>
        <v>9700</v>
      </c>
      <c r="AU42" s="171">
        <f>AT42*AS42</f>
        <v>0</v>
      </c>
      <c r="AV42" s="43"/>
      <c r="AW42" s="163">
        <f t="shared" si="37"/>
        <v>0</v>
      </c>
      <c r="AX42" s="164" t="str">
        <f t="shared" si="38"/>
        <v/>
      </c>
    </row>
    <row r="43" spans="1:50" s="99" customFormat="1" x14ac:dyDescent="0.25">
      <c r="A43" s="54"/>
      <c r="B43" s="143" t="s">
        <v>80</v>
      </c>
      <c r="C43" s="43"/>
      <c r="D43" s="44" t="s">
        <v>44</v>
      </c>
      <c r="E43" s="43"/>
      <c r="F43" s="53">
        <v>4.0599999999999997E-2</v>
      </c>
      <c r="G43" s="370">
        <f t="shared" si="55"/>
        <v>9700</v>
      </c>
      <c r="H43" s="160">
        <f t="shared" si="39"/>
        <v>393.82</v>
      </c>
      <c r="I43" s="43"/>
      <c r="J43" s="119">
        <v>4.0599999999999997E-2</v>
      </c>
      <c r="K43" s="370">
        <f t="shared" si="41"/>
        <v>9700</v>
      </c>
      <c r="L43" s="239">
        <f t="shared" si="56"/>
        <v>393.82</v>
      </c>
      <c r="M43" s="43"/>
      <c r="N43" s="172">
        <f t="shared" si="57"/>
        <v>0</v>
      </c>
      <c r="O43" s="173">
        <f t="shared" si="58"/>
        <v>0</v>
      </c>
      <c r="P43" s="169"/>
      <c r="Q43" s="116"/>
      <c r="R43" s="370">
        <f t="shared" si="43"/>
        <v>9700</v>
      </c>
      <c r="S43" s="162">
        <f t="shared" ref="S43:S44" si="59">R43*Q43</f>
        <v>0</v>
      </c>
      <c r="T43" s="32"/>
      <c r="U43" s="163">
        <f t="shared" si="53"/>
        <v>-393.82</v>
      </c>
      <c r="V43" s="164" t="str">
        <f t="shared" si="54"/>
        <v/>
      </c>
      <c r="W43" s="154"/>
      <c r="X43" s="116"/>
      <c r="Y43" s="370">
        <f t="shared" si="45"/>
        <v>9700</v>
      </c>
      <c r="Z43" s="162">
        <f t="shared" ref="Z43:Z44" si="60">Y43*X43</f>
        <v>0</v>
      </c>
      <c r="AA43" s="32"/>
      <c r="AB43" s="163">
        <f t="shared" si="31"/>
        <v>0</v>
      </c>
      <c r="AC43" s="164" t="str">
        <f t="shared" si="32"/>
        <v/>
      </c>
      <c r="AD43" s="154"/>
      <c r="AE43" s="116"/>
      <c r="AF43" s="370">
        <f t="shared" si="47"/>
        <v>9700</v>
      </c>
      <c r="AG43" s="162">
        <f t="shared" ref="AG43:AG44" si="61">AF43*AE43</f>
        <v>0</v>
      </c>
      <c r="AH43" s="32"/>
      <c r="AI43" s="163">
        <f t="shared" si="33"/>
        <v>0</v>
      </c>
      <c r="AJ43" s="164" t="str">
        <f t="shared" si="34"/>
        <v/>
      </c>
      <c r="AK43" s="154"/>
      <c r="AL43" s="116"/>
      <c r="AM43" s="370">
        <f t="shared" si="49"/>
        <v>9700</v>
      </c>
      <c r="AN43" s="162">
        <f t="shared" ref="AN43:AN44" si="62">AM43*AL43</f>
        <v>0</v>
      </c>
      <c r="AO43" s="32"/>
      <c r="AP43" s="163">
        <f t="shared" si="35"/>
        <v>0</v>
      </c>
      <c r="AQ43" s="164" t="str">
        <f t="shared" si="36"/>
        <v/>
      </c>
      <c r="AR43" s="153"/>
      <c r="AS43" s="116"/>
      <c r="AT43" s="370">
        <f t="shared" si="51"/>
        <v>9700</v>
      </c>
      <c r="AU43" s="162">
        <f t="shared" ref="AU43:AU44" si="63">AT43*AS43</f>
        <v>0</v>
      </c>
      <c r="AV43" s="32"/>
      <c r="AW43" s="163">
        <f t="shared" si="37"/>
        <v>0</v>
      </c>
      <c r="AX43" s="164" t="str">
        <f t="shared" si="38"/>
        <v/>
      </c>
    </row>
    <row r="44" spans="1:50" ht="30" x14ac:dyDescent="0.25">
      <c r="A44" s="1"/>
      <c r="B44" s="140" t="s">
        <v>81</v>
      </c>
      <c r="C44" s="32"/>
      <c r="D44" s="44" t="s">
        <v>44</v>
      </c>
      <c r="E44" s="43"/>
      <c r="F44" s="53">
        <v>0.27629999999999999</v>
      </c>
      <c r="G44" s="370">
        <f t="shared" si="55"/>
        <v>9700</v>
      </c>
      <c r="H44" s="160">
        <f t="shared" si="39"/>
        <v>2680.11</v>
      </c>
      <c r="I44" s="32"/>
      <c r="J44" s="119"/>
      <c r="K44" s="370">
        <f t="shared" si="41"/>
        <v>9700</v>
      </c>
      <c r="L44" s="160">
        <f t="shared" si="1"/>
        <v>0</v>
      </c>
      <c r="M44" s="32"/>
      <c r="N44" s="163">
        <f t="shared" si="2"/>
        <v>-2680.11</v>
      </c>
      <c r="O44" s="164" t="str">
        <f t="shared" ref="O44" si="64">IF(OR(H44=0,L44=0),"",(N44/H44))</f>
        <v/>
      </c>
      <c r="P44" s="153"/>
      <c r="Q44" s="116"/>
      <c r="R44" s="370">
        <f t="shared" si="43"/>
        <v>9700</v>
      </c>
      <c r="S44" s="162">
        <f t="shared" si="59"/>
        <v>0</v>
      </c>
      <c r="T44" s="32"/>
      <c r="U44" s="163">
        <f t="shared" si="53"/>
        <v>0</v>
      </c>
      <c r="V44" s="164" t="str">
        <f t="shared" si="54"/>
        <v/>
      </c>
      <c r="W44" s="154"/>
      <c r="X44" s="116"/>
      <c r="Y44" s="370">
        <f t="shared" si="45"/>
        <v>9700</v>
      </c>
      <c r="Z44" s="162">
        <f t="shared" si="60"/>
        <v>0</v>
      </c>
      <c r="AA44" s="32"/>
      <c r="AB44" s="163">
        <f t="shared" si="31"/>
        <v>0</v>
      </c>
      <c r="AC44" s="164" t="str">
        <f t="shared" si="32"/>
        <v/>
      </c>
      <c r="AD44" s="154"/>
      <c r="AE44" s="116"/>
      <c r="AF44" s="370">
        <f t="shared" si="47"/>
        <v>9700</v>
      </c>
      <c r="AG44" s="162">
        <f t="shared" si="61"/>
        <v>0</v>
      </c>
      <c r="AH44" s="32"/>
      <c r="AI44" s="163">
        <f t="shared" si="33"/>
        <v>0</v>
      </c>
      <c r="AJ44" s="164" t="str">
        <f t="shared" si="34"/>
        <v/>
      </c>
      <c r="AK44" s="154"/>
      <c r="AL44" s="116"/>
      <c r="AM44" s="370">
        <f t="shared" si="49"/>
        <v>9700</v>
      </c>
      <c r="AN44" s="162">
        <f t="shared" si="62"/>
        <v>0</v>
      </c>
      <c r="AO44" s="32"/>
      <c r="AP44" s="163">
        <f t="shared" si="35"/>
        <v>0</v>
      </c>
      <c r="AQ44" s="164" t="str">
        <f t="shared" si="36"/>
        <v/>
      </c>
      <c r="AR44" s="153"/>
      <c r="AS44" s="116"/>
      <c r="AT44" s="370">
        <f t="shared" si="51"/>
        <v>9700</v>
      </c>
      <c r="AU44" s="162">
        <f t="shared" si="63"/>
        <v>0</v>
      </c>
      <c r="AV44" s="32"/>
      <c r="AW44" s="163">
        <f t="shared" si="37"/>
        <v>0</v>
      </c>
      <c r="AX44" s="164" t="str">
        <f t="shared" si="38"/>
        <v/>
      </c>
    </row>
    <row r="45" spans="1:50" x14ac:dyDescent="0.25">
      <c r="A45" s="54"/>
      <c r="B45" s="289" t="s">
        <v>18</v>
      </c>
      <c r="C45" s="48"/>
      <c r="D45" s="56"/>
      <c r="E45" s="48"/>
      <c r="F45" s="55"/>
      <c r="G45" s="175"/>
      <c r="H45" s="176">
        <f>SUM(H23:H44)</f>
        <v>70581.759999999995</v>
      </c>
      <c r="I45" s="177"/>
      <c r="J45" s="117"/>
      <c r="K45" s="240"/>
      <c r="L45" s="176">
        <f>SUM(L23:L44)</f>
        <v>73196.709999999992</v>
      </c>
      <c r="M45" s="177"/>
      <c r="N45" s="179">
        <f t="shared" si="2"/>
        <v>2614.9499999999971</v>
      </c>
      <c r="O45" s="180">
        <f>IF(OR(H45=0, L45=0),"",(N45/H45))</f>
        <v>3.7048523584563453E-2</v>
      </c>
      <c r="P45" s="153"/>
      <c r="Q45" s="117"/>
      <c r="R45" s="178"/>
      <c r="S45" s="176">
        <f>SUM(S23:S44)</f>
        <v>71187.040000000008</v>
      </c>
      <c r="T45" s="177"/>
      <c r="U45" s="179">
        <f>S45-L45</f>
        <v>-2009.6699999999837</v>
      </c>
      <c r="V45" s="180">
        <f>IF(OR(L45=0,S45=0),"",(U45/L45))</f>
        <v>-2.7455742204806528E-2</v>
      </c>
      <c r="W45" s="154"/>
      <c r="X45" s="117"/>
      <c r="Y45" s="178"/>
      <c r="Z45" s="176">
        <f>SUM(Z23:Z44)</f>
        <v>73570.069999999992</v>
      </c>
      <c r="AA45" s="177"/>
      <c r="AB45" s="179">
        <f>Z45-S45</f>
        <v>2383.0299999999843</v>
      </c>
      <c r="AC45" s="180">
        <f>IF(OR(S45=0,Z45=0),"",(AB45/S45))</f>
        <v>3.3475615786244015E-2</v>
      </c>
      <c r="AD45" s="154"/>
      <c r="AE45" s="117"/>
      <c r="AF45" s="178"/>
      <c r="AG45" s="176">
        <f>SUM(AG23:AG44)</f>
        <v>75426.75</v>
      </c>
      <c r="AH45" s="177"/>
      <c r="AI45" s="179">
        <f>AG45-Z45</f>
        <v>1856.6800000000076</v>
      </c>
      <c r="AJ45" s="180">
        <f>IF(OR(Z45=0,AG45=0),"",(AI45/Z45))</f>
        <v>2.5236893209426167E-2</v>
      </c>
      <c r="AK45" s="154"/>
      <c r="AL45" s="117"/>
      <c r="AM45" s="178"/>
      <c r="AN45" s="176">
        <f>SUM(AN23:AN44)</f>
        <v>78705.259999999995</v>
      </c>
      <c r="AO45" s="177"/>
      <c r="AP45" s="179">
        <f>AN45-AG45</f>
        <v>3278.5099999999948</v>
      </c>
      <c r="AQ45" s="180">
        <f>IF(OR(AG45=0,AN45=0),"",(AP45/AG45))</f>
        <v>4.3466144305567916E-2</v>
      </c>
      <c r="AR45" s="153"/>
      <c r="AS45" s="117"/>
      <c r="AT45" s="178"/>
      <c r="AU45" s="176">
        <f>SUM(AU23:AU44)</f>
        <v>81872.75</v>
      </c>
      <c r="AV45" s="177"/>
      <c r="AW45" s="179">
        <f>AU45-AN45</f>
        <v>3167.4900000000052</v>
      </c>
      <c r="AX45" s="180">
        <f>IF(OR(AN45=0,AU45=0),"",(AW45/AN45))</f>
        <v>4.0244959485554149E-2</v>
      </c>
    </row>
    <row r="46" spans="1:50" x14ac:dyDescent="0.25">
      <c r="A46" s="1"/>
      <c r="B46" s="144" t="s">
        <v>17</v>
      </c>
      <c r="C46" s="32"/>
      <c r="D46" s="44" t="s">
        <v>7</v>
      </c>
      <c r="E46" s="43"/>
      <c r="F46" s="77">
        <f>+F65</f>
        <v>0.1164</v>
      </c>
      <c r="G46" s="181">
        <f>$F19*(1+F78)-$F19</f>
        <v>76669.999999999534</v>
      </c>
      <c r="H46" s="166">
        <f>G46*F46</f>
        <v>8924.3879999999463</v>
      </c>
      <c r="I46" s="32"/>
      <c r="J46" s="112">
        <f>+J65</f>
        <v>0.1164</v>
      </c>
      <c r="K46" s="181">
        <f>$F19*(1+J78)-$F19</f>
        <v>76669.999999999534</v>
      </c>
      <c r="L46" s="166">
        <f>K46*J46</f>
        <v>8924.3879999999463</v>
      </c>
      <c r="M46" s="32"/>
      <c r="N46" s="163">
        <f t="shared" si="2"/>
        <v>0</v>
      </c>
      <c r="O46" s="164">
        <f t="shared" ref="O46" si="65">IF(OR(H46=0,L46=0),"",(N46/H46))</f>
        <v>0</v>
      </c>
      <c r="P46" s="153"/>
      <c r="Q46" s="121">
        <f>+$F$46</f>
        <v>0.1164</v>
      </c>
      <c r="R46" s="181">
        <f>$F19*(1+Q78)-$F19</f>
        <v>70520.000000000466</v>
      </c>
      <c r="S46" s="168">
        <f>R46*Q46</f>
        <v>8208.5280000000548</v>
      </c>
      <c r="T46" s="32"/>
      <c r="U46" s="163">
        <f>S46-L46</f>
        <v>-715.85999999989144</v>
      </c>
      <c r="V46" s="164">
        <f>IF(OR(L46=0,S46=0),"",(U46/L46))</f>
        <v>-8.0213903743303824E-2</v>
      </c>
      <c r="W46" s="154"/>
      <c r="X46" s="121">
        <f>+$F$46</f>
        <v>0.1164</v>
      </c>
      <c r="Y46" s="181">
        <f>$F19*(1+X78)-$F19</f>
        <v>70520.000000000466</v>
      </c>
      <c r="Z46" s="168">
        <f>Y46*X46</f>
        <v>8208.5280000000548</v>
      </c>
      <c r="AA46" s="32"/>
      <c r="AB46" s="163">
        <f>Z46-S46</f>
        <v>0</v>
      </c>
      <c r="AC46" s="164">
        <f>IF(OR(S46=0,Z46=0),"",(AB46/S46))</f>
        <v>0</v>
      </c>
      <c r="AD46" s="154"/>
      <c r="AE46" s="121">
        <f>+$F$46</f>
        <v>0.1164</v>
      </c>
      <c r="AF46" s="181">
        <f>$F19*(1+AE78)-$F19</f>
        <v>70520.000000000466</v>
      </c>
      <c r="AG46" s="168">
        <f>AF46*AE46</f>
        <v>8208.5280000000548</v>
      </c>
      <c r="AH46" s="32"/>
      <c r="AI46" s="163">
        <f>AG46-Z46</f>
        <v>0</v>
      </c>
      <c r="AJ46" s="164">
        <f>IF(OR(Z46=0,AG46=0),"",(AI46/Z46))</f>
        <v>0</v>
      </c>
      <c r="AK46" s="154"/>
      <c r="AL46" s="121">
        <f>+$F$46</f>
        <v>0.1164</v>
      </c>
      <c r="AM46" s="181">
        <f>$F19*(1+AL78)-$F19</f>
        <v>70520.000000000466</v>
      </c>
      <c r="AN46" s="168">
        <f>AM46*AL46</f>
        <v>8208.5280000000548</v>
      </c>
      <c r="AO46" s="32"/>
      <c r="AP46" s="163">
        <f>AN46-AG46</f>
        <v>0</v>
      </c>
      <c r="AQ46" s="164">
        <f>IF(OR(AG46=0,AN46=0),"",(AP46/AG46))</f>
        <v>0</v>
      </c>
      <c r="AR46" s="153"/>
      <c r="AS46" s="121">
        <f>+$F$46</f>
        <v>0.1164</v>
      </c>
      <c r="AT46" s="181">
        <f>$F19*(1+AS78)-$F19</f>
        <v>70520.000000000466</v>
      </c>
      <c r="AU46" s="168">
        <f>AT46*AS46</f>
        <v>8208.5280000000548</v>
      </c>
      <c r="AV46" s="32"/>
      <c r="AW46" s="163">
        <f>AU46-AN46</f>
        <v>0</v>
      </c>
      <c r="AX46" s="164">
        <f>IF(OR(AN46=0,AU46=0),"",(AW46/AN46))</f>
        <v>0</v>
      </c>
    </row>
    <row r="47" spans="1:50" s="95" customFormat="1" x14ac:dyDescent="0.25">
      <c r="A47" s="1"/>
      <c r="B47" s="140" t="s">
        <v>82</v>
      </c>
      <c r="C47" s="43"/>
      <c r="D47" s="44" t="s">
        <v>44</v>
      </c>
      <c r="E47" s="43"/>
      <c r="F47" s="107">
        <v>-0.87819999999999998</v>
      </c>
      <c r="G47" s="370">
        <f>$F$18</f>
        <v>9700</v>
      </c>
      <c r="H47" s="166">
        <f t="shared" ref="H47:H50" si="66">G47*F47</f>
        <v>-8518.5399999999991</v>
      </c>
      <c r="I47" s="43"/>
      <c r="J47" s="120"/>
      <c r="K47" s="370">
        <f>$F$18</f>
        <v>9700</v>
      </c>
      <c r="L47" s="166">
        <f t="shared" ref="L47:L50" si="67">K47*J47</f>
        <v>0</v>
      </c>
      <c r="M47" s="43"/>
      <c r="N47" s="163">
        <f t="shared" ref="N47:N50" si="68">L47-H47</f>
        <v>8518.5399999999991</v>
      </c>
      <c r="O47" s="164" t="str">
        <f t="shared" ref="O47:O50" si="69">IF(OR(H47=0,L47=0),"",(N47/H47))</f>
        <v/>
      </c>
      <c r="P47" s="153"/>
      <c r="Q47" s="113"/>
      <c r="R47" s="370">
        <f>$F$18</f>
        <v>9700</v>
      </c>
      <c r="S47" s="168">
        <f t="shared" ref="S47:S48" si="70">R47*Q47</f>
        <v>0</v>
      </c>
      <c r="T47" s="43"/>
      <c r="U47" s="163">
        <f t="shared" ref="U47:U50" si="71">S47-L47</f>
        <v>0</v>
      </c>
      <c r="V47" s="164" t="str">
        <f t="shared" ref="V47:V50" si="72">IF(OR(L47=0,S47=0),"",(U47/L47))</f>
        <v/>
      </c>
      <c r="W47" s="154"/>
      <c r="X47" s="113"/>
      <c r="Y47" s="370">
        <f>$F$18</f>
        <v>9700</v>
      </c>
      <c r="Z47" s="168">
        <f t="shared" ref="Z47:Z48" si="73">Y47*X47</f>
        <v>0</v>
      </c>
      <c r="AA47" s="43"/>
      <c r="AB47" s="163">
        <f t="shared" ref="AB47:AB50" si="74">Z47-S47</f>
        <v>0</v>
      </c>
      <c r="AC47" s="164" t="str">
        <f t="shared" ref="AC47:AC50" si="75">IF(OR(S47=0,Z47=0),"",(AB47/S47))</f>
        <v/>
      </c>
      <c r="AD47" s="154"/>
      <c r="AE47" s="113"/>
      <c r="AF47" s="370">
        <f>$F$18</f>
        <v>9700</v>
      </c>
      <c r="AG47" s="168">
        <f t="shared" ref="AG47:AG48" si="76">AF47*AE47</f>
        <v>0</v>
      </c>
      <c r="AH47" s="43"/>
      <c r="AI47" s="163">
        <f t="shared" ref="AI47:AI50" si="77">AG47-Z47</f>
        <v>0</v>
      </c>
      <c r="AJ47" s="164" t="str">
        <f t="shared" ref="AJ47:AJ50" si="78">IF(OR(Z47=0,AG47=0),"",(AI47/Z47))</f>
        <v/>
      </c>
      <c r="AK47" s="154"/>
      <c r="AL47" s="113"/>
      <c r="AM47" s="370">
        <f>$F$18</f>
        <v>9700</v>
      </c>
      <c r="AN47" s="168">
        <f t="shared" ref="AN47:AN48" si="79">AM47*AL47</f>
        <v>0</v>
      </c>
      <c r="AO47" s="43"/>
      <c r="AP47" s="163">
        <f t="shared" ref="AP47:AP50" si="80">AN47-AG47</f>
        <v>0</v>
      </c>
      <c r="AQ47" s="164" t="str">
        <f t="shared" ref="AQ47:AQ50" si="81">IF(OR(AG47=0,AN47=0),"",(AP47/AG47))</f>
        <v/>
      </c>
      <c r="AR47" s="169"/>
      <c r="AS47" s="113"/>
      <c r="AT47" s="370">
        <f>$F$18</f>
        <v>9700</v>
      </c>
      <c r="AU47" s="168">
        <f t="shared" ref="AU47:AU48" si="82">AT47*AS47</f>
        <v>0</v>
      </c>
      <c r="AV47" s="43"/>
      <c r="AW47" s="163">
        <f t="shared" ref="AW47:AW50" si="83">AU47-AN47</f>
        <v>0</v>
      </c>
      <c r="AX47" s="164" t="str">
        <f t="shared" ref="AX47:AX50" si="84">IF(OR(AN47=0,AU47=0),"",(AW47/AN47))</f>
        <v/>
      </c>
    </row>
    <row r="48" spans="1:50" s="95" customFormat="1" ht="30" x14ac:dyDescent="0.25">
      <c r="A48" s="1"/>
      <c r="B48" s="140" t="s">
        <v>97</v>
      </c>
      <c r="C48" s="43"/>
      <c r="D48" s="44" t="s">
        <v>44</v>
      </c>
      <c r="E48" s="43"/>
      <c r="F48" s="107">
        <v>-0.59450000000000003</v>
      </c>
      <c r="G48" s="370">
        <f t="shared" ref="G48" si="85">$F$18</f>
        <v>9700</v>
      </c>
      <c r="H48" s="166">
        <f t="shared" si="66"/>
        <v>-5766.6500000000005</v>
      </c>
      <c r="I48" s="43"/>
      <c r="J48" s="120"/>
      <c r="K48" s="370">
        <f t="shared" ref="K48" si="86">$F$18</f>
        <v>9700</v>
      </c>
      <c r="L48" s="166">
        <f t="shared" si="67"/>
        <v>0</v>
      </c>
      <c r="M48" s="43"/>
      <c r="N48" s="163">
        <f t="shared" si="68"/>
        <v>5766.6500000000005</v>
      </c>
      <c r="O48" s="164" t="str">
        <f t="shared" si="69"/>
        <v/>
      </c>
      <c r="P48" s="153"/>
      <c r="Q48" s="113"/>
      <c r="R48" s="370">
        <f t="shared" ref="R48" si="87">$F$18</f>
        <v>9700</v>
      </c>
      <c r="S48" s="168">
        <f t="shared" si="70"/>
        <v>0</v>
      </c>
      <c r="T48" s="43"/>
      <c r="U48" s="163">
        <f t="shared" si="71"/>
        <v>0</v>
      </c>
      <c r="V48" s="164" t="str">
        <f t="shared" si="72"/>
        <v/>
      </c>
      <c r="W48" s="154"/>
      <c r="X48" s="113"/>
      <c r="Y48" s="370">
        <f t="shared" ref="Y48" si="88">$F$18</f>
        <v>9700</v>
      </c>
      <c r="Z48" s="168">
        <f t="shared" si="73"/>
        <v>0</v>
      </c>
      <c r="AA48" s="43"/>
      <c r="AB48" s="163">
        <f t="shared" si="74"/>
        <v>0</v>
      </c>
      <c r="AC48" s="164" t="str">
        <f t="shared" si="75"/>
        <v/>
      </c>
      <c r="AD48" s="154"/>
      <c r="AE48" s="113"/>
      <c r="AF48" s="370">
        <f t="shared" ref="AF48" si="89">$F$18</f>
        <v>9700</v>
      </c>
      <c r="AG48" s="168">
        <f t="shared" si="76"/>
        <v>0</v>
      </c>
      <c r="AH48" s="43"/>
      <c r="AI48" s="163">
        <f t="shared" si="77"/>
        <v>0</v>
      </c>
      <c r="AJ48" s="164" t="str">
        <f t="shared" si="78"/>
        <v/>
      </c>
      <c r="AK48" s="154"/>
      <c r="AL48" s="113"/>
      <c r="AM48" s="370">
        <f t="shared" ref="AM48" si="90">$F$18</f>
        <v>9700</v>
      </c>
      <c r="AN48" s="168">
        <f t="shared" si="79"/>
        <v>0</v>
      </c>
      <c r="AO48" s="43"/>
      <c r="AP48" s="163">
        <f t="shared" si="80"/>
        <v>0</v>
      </c>
      <c r="AQ48" s="164" t="str">
        <f t="shared" si="81"/>
        <v/>
      </c>
      <c r="AR48" s="169"/>
      <c r="AS48" s="113"/>
      <c r="AT48" s="370">
        <f t="shared" ref="AT48" si="91">$F$18</f>
        <v>9700</v>
      </c>
      <c r="AU48" s="168">
        <f t="shared" si="82"/>
        <v>0</v>
      </c>
      <c r="AV48" s="43"/>
      <c r="AW48" s="163">
        <f t="shared" si="83"/>
        <v>0</v>
      </c>
      <c r="AX48" s="164" t="str">
        <f t="shared" si="84"/>
        <v/>
      </c>
    </row>
    <row r="49" spans="1:50" s="95" customFormat="1" ht="30" x14ac:dyDescent="0.25">
      <c r="A49" s="1"/>
      <c r="B49" s="140" t="s">
        <v>83</v>
      </c>
      <c r="C49" s="43"/>
      <c r="D49" s="44" t="s">
        <v>44</v>
      </c>
      <c r="E49" s="43"/>
      <c r="F49" s="107">
        <v>3.2000000000000002E-3</v>
      </c>
      <c r="G49" s="370"/>
      <c r="H49" s="166">
        <f t="shared" si="66"/>
        <v>0</v>
      </c>
      <c r="I49" s="43"/>
      <c r="J49" s="120"/>
      <c r="K49" s="370"/>
      <c r="L49" s="166">
        <f t="shared" si="67"/>
        <v>0</v>
      </c>
      <c r="M49" s="43"/>
      <c r="N49" s="163">
        <f t="shared" si="68"/>
        <v>0</v>
      </c>
      <c r="O49" s="164" t="str">
        <f t="shared" si="69"/>
        <v/>
      </c>
      <c r="P49" s="153"/>
      <c r="Q49" s="113"/>
      <c r="R49" s="167"/>
      <c r="S49" s="168"/>
      <c r="T49" s="43"/>
      <c r="U49" s="163">
        <f t="shared" si="71"/>
        <v>0</v>
      </c>
      <c r="V49" s="164" t="str">
        <f t="shared" si="72"/>
        <v/>
      </c>
      <c r="W49" s="154"/>
      <c r="X49" s="113"/>
      <c r="Y49" s="167"/>
      <c r="Z49" s="168"/>
      <c r="AA49" s="43"/>
      <c r="AB49" s="163">
        <f t="shared" si="74"/>
        <v>0</v>
      </c>
      <c r="AC49" s="164" t="str">
        <f t="shared" si="75"/>
        <v/>
      </c>
      <c r="AD49" s="154"/>
      <c r="AE49" s="113"/>
      <c r="AF49" s="167"/>
      <c r="AG49" s="168"/>
      <c r="AH49" s="43"/>
      <c r="AI49" s="163">
        <f t="shared" si="77"/>
        <v>0</v>
      </c>
      <c r="AJ49" s="164" t="str">
        <f t="shared" si="78"/>
        <v/>
      </c>
      <c r="AK49" s="154"/>
      <c r="AL49" s="113"/>
      <c r="AM49" s="167"/>
      <c r="AN49" s="168"/>
      <c r="AO49" s="43"/>
      <c r="AP49" s="163">
        <f t="shared" si="80"/>
        <v>0</v>
      </c>
      <c r="AQ49" s="164" t="str">
        <f t="shared" si="81"/>
        <v/>
      </c>
      <c r="AR49" s="169"/>
      <c r="AS49" s="113"/>
      <c r="AT49" s="167"/>
      <c r="AU49" s="168"/>
      <c r="AV49" s="43"/>
      <c r="AW49" s="163">
        <f t="shared" si="83"/>
        <v>0</v>
      </c>
      <c r="AX49" s="164" t="str">
        <f t="shared" si="84"/>
        <v/>
      </c>
    </row>
    <row r="50" spans="1:50" s="95" customFormat="1" ht="30" x14ac:dyDescent="0.25">
      <c r="A50" s="1"/>
      <c r="B50" s="140" t="s">
        <v>84</v>
      </c>
      <c r="C50" s="43"/>
      <c r="D50" s="44" t="s">
        <v>44</v>
      </c>
      <c r="E50" s="43"/>
      <c r="F50" s="100">
        <v>-1.1199999999999999E-3</v>
      </c>
      <c r="G50" s="165"/>
      <c r="H50" s="166">
        <f t="shared" si="66"/>
        <v>0</v>
      </c>
      <c r="I50" s="43"/>
      <c r="J50" s="113"/>
      <c r="K50" s="241"/>
      <c r="L50" s="166">
        <f t="shared" si="67"/>
        <v>0</v>
      </c>
      <c r="M50" s="43"/>
      <c r="N50" s="163">
        <f t="shared" si="68"/>
        <v>0</v>
      </c>
      <c r="O50" s="164" t="str">
        <f t="shared" si="69"/>
        <v/>
      </c>
      <c r="P50" s="153"/>
      <c r="Q50" s="113"/>
      <c r="R50" s="167"/>
      <c r="S50" s="168"/>
      <c r="T50" s="43"/>
      <c r="U50" s="163">
        <f t="shared" si="71"/>
        <v>0</v>
      </c>
      <c r="V50" s="164" t="str">
        <f t="shared" si="72"/>
        <v/>
      </c>
      <c r="W50" s="154"/>
      <c r="X50" s="113"/>
      <c r="Y50" s="167"/>
      <c r="Z50" s="168"/>
      <c r="AA50" s="43"/>
      <c r="AB50" s="163">
        <f t="shared" si="74"/>
        <v>0</v>
      </c>
      <c r="AC50" s="164" t="str">
        <f t="shared" si="75"/>
        <v/>
      </c>
      <c r="AD50" s="154"/>
      <c r="AE50" s="113"/>
      <c r="AF50" s="167"/>
      <c r="AG50" s="168"/>
      <c r="AH50" s="43"/>
      <c r="AI50" s="163">
        <f t="shared" si="77"/>
        <v>0</v>
      </c>
      <c r="AJ50" s="164" t="str">
        <f t="shared" si="78"/>
        <v/>
      </c>
      <c r="AK50" s="154"/>
      <c r="AL50" s="113"/>
      <c r="AM50" s="167"/>
      <c r="AN50" s="168"/>
      <c r="AO50" s="43"/>
      <c r="AP50" s="163">
        <f t="shared" si="80"/>
        <v>0</v>
      </c>
      <c r="AQ50" s="164" t="str">
        <f t="shared" si="81"/>
        <v/>
      </c>
      <c r="AR50" s="169"/>
      <c r="AS50" s="113"/>
      <c r="AT50" s="167"/>
      <c r="AU50" s="168"/>
      <c r="AV50" s="43"/>
      <c r="AW50" s="163">
        <f t="shared" si="83"/>
        <v>0</v>
      </c>
      <c r="AX50" s="164" t="str">
        <f t="shared" si="84"/>
        <v/>
      </c>
    </row>
    <row r="51" spans="1:50" x14ac:dyDescent="0.25">
      <c r="A51" s="1"/>
      <c r="B51" s="49" t="s">
        <v>16</v>
      </c>
      <c r="C51" s="48"/>
      <c r="D51" s="48"/>
      <c r="E51" s="48"/>
      <c r="F51" s="47"/>
      <c r="G51" s="47"/>
      <c r="H51" s="184">
        <f>SUM(H45:H50)</f>
        <v>65220.957999999948</v>
      </c>
      <c r="I51" s="177"/>
      <c r="J51" s="185"/>
      <c r="K51" s="243"/>
      <c r="L51" s="184">
        <f>SUM(L45:L50)</f>
        <v>82121.09799999994</v>
      </c>
      <c r="M51" s="177"/>
      <c r="N51" s="179">
        <f t="shared" si="2"/>
        <v>16900.139999999992</v>
      </c>
      <c r="O51" s="180">
        <f>IF(OR(H51=0,L51=0),"",(N51/H51))</f>
        <v>0.25912130882836781</v>
      </c>
      <c r="P51" s="153"/>
      <c r="Q51" s="185"/>
      <c r="R51" s="186"/>
      <c r="S51" s="187">
        <f>SUM(S46:S50)+S45</f>
        <v>79395.568000000058</v>
      </c>
      <c r="T51" s="177"/>
      <c r="U51" s="179">
        <f>S51-L51</f>
        <v>-2725.5299999998824</v>
      </c>
      <c r="V51" s="180">
        <f>IF(OR(L51=0,S51=0),"",(U51/L51))</f>
        <v>-3.3189156823011358E-2</v>
      </c>
      <c r="W51" s="154"/>
      <c r="X51" s="185"/>
      <c r="Y51" s="186"/>
      <c r="Z51" s="187">
        <f>SUM(Z46:Z50)+Z45</f>
        <v>81778.598000000042</v>
      </c>
      <c r="AA51" s="177"/>
      <c r="AB51" s="179">
        <f>Z51-S51</f>
        <v>2383.0299999999843</v>
      </c>
      <c r="AC51" s="180">
        <f>IF(OR(S51=0,Z51=0),"",(AB51/S51))</f>
        <v>3.001464766899813E-2</v>
      </c>
      <c r="AD51" s="154"/>
      <c r="AE51" s="185"/>
      <c r="AF51" s="186"/>
      <c r="AG51" s="187">
        <f>SUM(AG46:AG50)+AG45</f>
        <v>83635.278000000049</v>
      </c>
      <c r="AH51" s="177"/>
      <c r="AI51" s="179">
        <f>AG51-Z51</f>
        <v>1856.6800000000076</v>
      </c>
      <c r="AJ51" s="180">
        <f>IF(OR(Z51=0,AG51=0),"",(AI51/Z51))</f>
        <v>2.2703739675263283E-2</v>
      </c>
      <c r="AK51" s="154"/>
      <c r="AL51" s="185"/>
      <c r="AM51" s="186"/>
      <c r="AN51" s="187">
        <f>SUM(AN46:AN50)+AN45</f>
        <v>86913.788000000044</v>
      </c>
      <c r="AO51" s="177"/>
      <c r="AP51" s="179">
        <f>AN51-AG51</f>
        <v>3278.5099999999948</v>
      </c>
      <c r="AQ51" s="180">
        <f>IF(OR(AG51=0,AN51=0),"",(AP51/AG51))</f>
        <v>3.9200084921102225E-2</v>
      </c>
      <c r="AR51" s="153"/>
      <c r="AS51" s="185"/>
      <c r="AT51" s="186"/>
      <c r="AU51" s="187">
        <f>SUM(AU46:AU50)+AU45</f>
        <v>90081.278000000049</v>
      </c>
      <c r="AV51" s="177"/>
      <c r="AW51" s="179">
        <f>AU51-AN51</f>
        <v>3167.4900000000052</v>
      </c>
      <c r="AX51" s="180">
        <f>IF(OR(AN51=0,AU51=0),"",(AW51/AN51))</f>
        <v>3.6444044988581142E-2</v>
      </c>
    </row>
    <row r="52" spans="1:50" x14ac:dyDescent="0.25">
      <c r="A52" s="1"/>
      <c r="B52" s="32" t="s">
        <v>85</v>
      </c>
      <c r="C52" s="32"/>
      <c r="D52" s="44" t="s">
        <v>46</v>
      </c>
      <c r="E52" s="43"/>
      <c r="F52" s="53">
        <v>2.8294999999999999</v>
      </c>
      <c r="G52" s="374">
        <f>+$F$17</f>
        <v>8900</v>
      </c>
      <c r="H52" s="160">
        <f>G52*F52</f>
        <v>25182.55</v>
      </c>
      <c r="I52" s="32"/>
      <c r="J52" s="119">
        <v>3.0358999999999998</v>
      </c>
      <c r="K52" s="374">
        <f>+$F$17</f>
        <v>8900</v>
      </c>
      <c r="L52" s="160">
        <f>K52*J52</f>
        <v>27019.51</v>
      </c>
      <c r="M52" s="32"/>
      <c r="N52" s="163">
        <f t="shared" si="2"/>
        <v>1836.9599999999991</v>
      </c>
      <c r="O52" s="164">
        <f>IF(OR(H52=0,L52=0),"",(N52/H52))</f>
        <v>7.2945750132532211E-2</v>
      </c>
      <c r="P52" s="153"/>
      <c r="Q52" s="119">
        <v>3.0316000000000001</v>
      </c>
      <c r="R52" s="374">
        <f>+$F$17</f>
        <v>8900</v>
      </c>
      <c r="S52" s="162">
        <f>R52*Q52</f>
        <v>26981.24</v>
      </c>
      <c r="T52" s="32"/>
      <c r="U52" s="163">
        <f>S52-L52</f>
        <v>-38.269999999996799</v>
      </c>
      <c r="V52" s="164">
        <f>IF(OR(L52=0,S52=0),"",(U52/L52))</f>
        <v>-1.4163839388647982E-3</v>
      </c>
      <c r="W52" s="154"/>
      <c r="X52" s="119">
        <f>+$Q$52</f>
        <v>3.0316000000000001</v>
      </c>
      <c r="Y52" s="374">
        <f>+$F$17</f>
        <v>8900</v>
      </c>
      <c r="Z52" s="162">
        <f>Y52*X52</f>
        <v>26981.24</v>
      </c>
      <c r="AA52" s="32"/>
      <c r="AB52" s="163">
        <f>Z52-S52</f>
        <v>0</v>
      </c>
      <c r="AC52" s="164">
        <f>IF(OR(S52=0,Z52=0),"",(AB52/S52))</f>
        <v>0</v>
      </c>
      <c r="AD52" s="154"/>
      <c r="AE52" s="119">
        <f>+$Q$52</f>
        <v>3.0316000000000001</v>
      </c>
      <c r="AF52" s="374">
        <f>+$F$17</f>
        <v>8900</v>
      </c>
      <c r="AG52" s="162">
        <f>AF52*AE52</f>
        <v>26981.24</v>
      </c>
      <c r="AH52" s="32"/>
      <c r="AI52" s="163">
        <f>AG52-Z52</f>
        <v>0</v>
      </c>
      <c r="AJ52" s="164">
        <f>IF(OR(Z52=0,AG52=0),"",(AI52/Z52))</f>
        <v>0</v>
      </c>
      <c r="AK52" s="154"/>
      <c r="AL52" s="119">
        <f>+$Q$52</f>
        <v>3.0316000000000001</v>
      </c>
      <c r="AM52" s="374">
        <f>+$F$17</f>
        <v>8900</v>
      </c>
      <c r="AN52" s="162">
        <f>AM52*AL52</f>
        <v>26981.24</v>
      </c>
      <c r="AO52" s="32"/>
      <c r="AP52" s="163">
        <f>AN52-AG52</f>
        <v>0</v>
      </c>
      <c r="AQ52" s="164">
        <f>IF(OR(AG52=0,AN52=0),"",(AP52/AG52))</f>
        <v>0</v>
      </c>
      <c r="AR52" s="153"/>
      <c r="AS52" s="119">
        <f>+$Q$52</f>
        <v>3.0316000000000001</v>
      </c>
      <c r="AT52" s="374">
        <f>+$F$17</f>
        <v>8900</v>
      </c>
      <c r="AU52" s="162">
        <f>AT52*AS52</f>
        <v>26981.24</v>
      </c>
      <c r="AV52" s="32"/>
      <c r="AW52" s="163">
        <f>AU52-AN52</f>
        <v>0</v>
      </c>
      <c r="AX52" s="164">
        <f>IF(OR(AN52=0,AU52=0),"",(AW52/AN52))</f>
        <v>0</v>
      </c>
    </row>
    <row r="53" spans="1:50" x14ac:dyDescent="0.25">
      <c r="A53" s="1"/>
      <c r="B53" s="46" t="s">
        <v>86</v>
      </c>
      <c r="C53" s="32"/>
      <c r="D53" s="44" t="s">
        <v>46</v>
      </c>
      <c r="E53" s="43"/>
      <c r="F53" s="53">
        <v>2.2768999999999999</v>
      </c>
      <c r="G53" s="374">
        <f>+$F$17</f>
        <v>8900</v>
      </c>
      <c r="H53" s="160">
        <f>G53*F53</f>
        <v>20264.41</v>
      </c>
      <c r="I53" s="32"/>
      <c r="J53" s="119">
        <v>2.4744999999999999</v>
      </c>
      <c r="K53" s="374">
        <f>+$F$17</f>
        <v>8900</v>
      </c>
      <c r="L53" s="160">
        <f>K53*J53</f>
        <v>22023.05</v>
      </c>
      <c r="M53" s="32"/>
      <c r="N53" s="163">
        <f t="shared" si="2"/>
        <v>1758.6399999999994</v>
      </c>
      <c r="O53" s="164">
        <f>IF(OR(H53=0,L53=0),"",(N53/H53))</f>
        <v>8.678466335807454E-2</v>
      </c>
      <c r="P53" s="153"/>
      <c r="Q53" s="119">
        <v>2.4704999999999999</v>
      </c>
      <c r="R53" s="374">
        <f>+$F$17</f>
        <v>8900</v>
      </c>
      <c r="S53" s="162">
        <f>R53*Q53</f>
        <v>21987.45</v>
      </c>
      <c r="T53" s="32"/>
      <c r="U53" s="163">
        <f t="shared" ref="U53" si="92">S53-L53</f>
        <v>-35.599999999998545</v>
      </c>
      <c r="V53" s="164">
        <f t="shared" ref="V53" si="93">IF(OR(L53=0,S53=0),"",(U53/L53))</f>
        <v>-1.6164881794301219E-3</v>
      </c>
      <c r="W53" s="154"/>
      <c r="X53" s="119">
        <f>+$Q$53</f>
        <v>2.4704999999999999</v>
      </c>
      <c r="Y53" s="374">
        <f>+$F$17</f>
        <v>8900</v>
      </c>
      <c r="Z53" s="162">
        <f>Y53*X53</f>
        <v>21987.45</v>
      </c>
      <c r="AA53" s="32"/>
      <c r="AB53" s="163">
        <f t="shared" ref="AB53" si="94">Z53-S53</f>
        <v>0</v>
      </c>
      <c r="AC53" s="164">
        <f t="shared" ref="AC53" si="95">IF(OR(S53=0,Z53=0),"",(AB53/S53))</f>
        <v>0</v>
      </c>
      <c r="AD53" s="154"/>
      <c r="AE53" s="119">
        <f>+$Q$53</f>
        <v>2.4704999999999999</v>
      </c>
      <c r="AF53" s="374">
        <f>+$F$17</f>
        <v>8900</v>
      </c>
      <c r="AG53" s="162">
        <f>AF53*AE53</f>
        <v>21987.45</v>
      </c>
      <c r="AH53" s="32"/>
      <c r="AI53" s="163">
        <f t="shared" ref="AI53" si="96">AG53-Z53</f>
        <v>0</v>
      </c>
      <c r="AJ53" s="164">
        <f t="shared" ref="AJ53" si="97">IF(OR(Z53=0,AG53=0),"",(AI53/Z53))</f>
        <v>0</v>
      </c>
      <c r="AK53" s="154"/>
      <c r="AL53" s="119">
        <f>+$Q$53</f>
        <v>2.4704999999999999</v>
      </c>
      <c r="AM53" s="374">
        <f>+$F$17</f>
        <v>8900</v>
      </c>
      <c r="AN53" s="162">
        <f>AM53*AL53</f>
        <v>21987.45</v>
      </c>
      <c r="AO53" s="32"/>
      <c r="AP53" s="163">
        <f t="shared" ref="AP53" si="98">AN53-AG53</f>
        <v>0</v>
      </c>
      <c r="AQ53" s="164">
        <f t="shared" ref="AQ53" si="99">IF(OR(AG53=0,AN53=0),"",(AP53/AG53))</f>
        <v>0</v>
      </c>
      <c r="AR53" s="153"/>
      <c r="AS53" s="119">
        <f>+$Q$53</f>
        <v>2.4704999999999999</v>
      </c>
      <c r="AT53" s="374">
        <f>+$F$17</f>
        <v>8900</v>
      </c>
      <c r="AU53" s="162">
        <f>AT53*AS53</f>
        <v>21987.45</v>
      </c>
      <c r="AV53" s="32"/>
      <c r="AW53" s="163">
        <f t="shared" ref="AW53" si="100">AU53-AN53</f>
        <v>0</v>
      </c>
      <c r="AX53" s="164">
        <f t="shared" ref="AX53" si="101">IF(OR(AN53=0,AU53=0),"",(AW53/AN53))</f>
        <v>0</v>
      </c>
    </row>
    <row r="54" spans="1:50" x14ac:dyDescent="0.25">
      <c r="A54" s="1"/>
      <c r="B54" s="49" t="s">
        <v>13</v>
      </c>
      <c r="C54" s="48"/>
      <c r="D54" s="48"/>
      <c r="E54" s="48"/>
      <c r="F54" s="47"/>
      <c r="G54" s="47"/>
      <c r="H54" s="184">
        <f>SUM(H51:H53)</f>
        <v>110667.91799999995</v>
      </c>
      <c r="I54" s="190"/>
      <c r="J54" s="415"/>
      <c r="K54" s="192"/>
      <c r="L54" s="184">
        <f>SUM(L51:L53)</f>
        <v>131163.65799999994</v>
      </c>
      <c r="M54" s="190"/>
      <c r="N54" s="179">
        <f t="shared" si="2"/>
        <v>20495.739999999991</v>
      </c>
      <c r="O54" s="180">
        <f>IF(OR(H54=0,L54=0),"",(N54/H54))</f>
        <v>0.18520037577647391</v>
      </c>
      <c r="P54" s="153"/>
      <c r="Q54" s="191"/>
      <c r="R54" s="192"/>
      <c r="S54" s="184">
        <f>SUM(S51:S53)</f>
        <v>128364.25800000006</v>
      </c>
      <c r="T54" s="190"/>
      <c r="U54" s="179">
        <f>S54-L54</f>
        <v>-2799.3999999998778</v>
      </c>
      <c r="V54" s="180">
        <f>IF(OR(L54=0,S54=0),"",(U54/L54))</f>
        <v>-2.13428021350234E-2</v>
      </c>
      <c r="W54" s="154"/>
      <c r="X54" s="191"/>
      <c r="Y54" s="192"/>
      <c r="Z54" s="184">
        <f>SUM(Z51:Z53)</f>
        <v>130747.28800000004</v>
      </c>
      <c r="AA54" s="190"/>
      <c r="AB54" s="179">
        <f>Z54-S54</f>
        <v>2383.0299999999843</v>
      </c>
      <c r="AC54" s="180">
        <f>IF(OR(S54=0,Z54=0),"",(AB54/S54))</f>
        <v>1.8564591398954552E-2</v>
      </c>
      <c r="AD54" s="154"/>
      <c r="AE54" s="191"/>
      <c r="AF54" s="192"/>
      <c r="AG54" s="184">
        <f>SUM(AG51:AG53)</f>
        <v>132603.96800000005</v>
      </c>
      <c r="AH54" s="190"/>
      <c r="AI54" s="179">
        <f>AG54-Z54</f>
        <v>1856.6800000000076</v>
      </c>
      <c r="AJ54" s="180">
        <f>IF(OR(Z54=0,AG54=0),"",(AI54/Z54))</f>
        <v>1.4200523990983331E-2</v>
      </c>
      <c r="AK54" s="154"/>
      <c r="AL54" s="191"/>
      <c r="AM54" s="192"/>
      <c r="AN54" s="184">
        <f>SUM(AN51:AN53)</f>
        <v>135882.47800000006</v>
      </c>
      <c r="AO54" s="190"/>
      <c r="AP54" s="179">
        <f>AN54-AG54</f>
        <v>3278.5100000000093</v>
      </c>
      <c r="AQ54" s="180">
        <f>IF(OR(AG54=0,AN54=0),"",(AP54/AG54))</f>
        <v>2.4724071605459107E-2</v>
      </c>
      <c r="AR54" s="153"/>
      <c r="AS54" s="191"/>
      <c r="AT54" s="192"/>
      <c r="AU54" s="184">
        <f>SUM(AU51:AU53)</f>
        <v>139049.96800000005</v>
      </c>
      <c r="AV54" s="190"/>
      <c r="AW54" s="179">
        <f>AU54-AN54</f>
        <v>3167.4899999999907</v>
      </c>
      <c r="AX54" s="180">
        <f>IF(OR(AN54=0,AU54=0),"",(AW54/AN54))</f>
        <v>2.3310511013789351E-2</v>
      </c>
    </row>
    <row r="55" spans="1:50" x14ac:dyDescent="0.25">
      <c r="A55" s="1"/>
      <c r="B55" s="46" t="s">
        <v>12</v>
      </c>
      <c r="C55" s="32"/>
      <c r="D55" s="44" t="s">
        <v>7</v>
      </c>
      <c r="E55" s="43"/>
      <c r="F55" s="39">
        <f>+RESIDENTIAL!$F$56</f>
        <v>3.2000000000000002E-3</v>
      </c>
      <c r="G55" s="374">
        <f>+$F19*(1+F78)</f>
        <v>4176669.9999999995</v>
      </c>
      <c r="H55" s="193">
        <f t="shared" ref="H55:H65" si="102">G55*F55</f>
        <v>13365.343999999999</v>
      </c>
      <c r="I55" s="32"/>
      <c r="J55" s="39">
        <f>+RESIDENTIAL!$F$56</f>
        <v>3.2000000000000002E-3</v>
      </c>
      <c r="K55" s="374">
        <f>+$F19*(1+J78)</f>
        <v>4176669.9999999995</v>
      </c>
      <c r="L55" s="193">
        <f t="shared" ref="L55:L65" si="103">K55*J55</f>
        <v>13365.343999999999</v>
      </c>
      <c r="M55" s="32"/>
      <c r="N55" s="163">
        <f t="shared" si="2"/>
        <v>0</v>
      </c>
      <c r="O55" s="164">
        <f>IF(OR(H55=0,L55=0),"",(N55/H55))</f>
        <v>0</v>
      </c>
      <c r="P55" s="153"/>
      <c r="Q55" s="39">
        <f>+RESIDENTIAL!$F$56</f>
        <v>3.2000000000000002E-3</v>
      </c>
      <c r="R55" s="374">
        <f>+$F19*(1+Q78)</f>
        <v>4170520.0000000005</v>
      </c>
      <c r="S55" s="193">
        <f t="shared" ref="S55:S57" si="104">R55*Q55</f>
        <v>13345.664000000002</v>
      </c>
      <c r="T55" s="32"/>
      <c r="U55" s="163">
        <f>S55-L55</f>
        <v>-19.679999999996653</v>
      </c>
      <c r="V55" s="164">
        <f>IF(OR(L55=0,S55=0),"",(U55/L55))</f>
        <v>-1.4724649062528173E-3</v>
      </c>
      <c r="W55" s="154"/>
      <c r="X55" s="39">
        <f>+RESIDENTIAL!$F$56</f>
        <v>3.2000000000000002E-3</v>
      </c>
      <c r="Y55" s="374">
        <f>+$F19*(1+X78)</f>
        <v>4170520.0000000005</v>
      </c>
      <c r="Z55" s="193">
        <f t="shared" ref="Z55:Z65" si="105">Y55*X55</f>
        <v>13345.664000000002</v>
      </c>
      <c r="AA55" s="32"/>
      <c r="AB55" s="163">
        <f>Z55-S55</f>
        <v>0</v>
      </c>
      <c r="AC55" s="164">
        <f>IF(OR(S55=0,Z55=0),"",(AB55/S55))</f>
        <v>0</v>
      </c>
      <c r="AD55" s="154"/>
      <c r="AE55" s="39">
        <f>+RESIDENTIAL!$F$56</f>
        <v>3.2000000000000002E-3</v>
      </c>
      <c r="AF55" s="374">
        <f>+$F19*(1+AE78)</f>
        <v>4170520.0000000005</v>
      </c>
      <c r="AG55" s="193">
        <f t="shared" ref="AG55:AG65" si="106">AF55*AE55</f>
        <v>13345.664000000002</v>
      </c>
      <c r="AH55" s="32"/>
      <c r="AI55" s="163">
        <f>AG55-Z55</f>
        <v>0</v>
      </c>
      <c r="AJ55" s="164">
        <f>IF(OR(Z55=0,AG55=0),"",(AI55/Z55))</f>
        <v>0</v>
      </c>
      <c r="AK55" s="154"/>
      <c r="AL55" s="39">
        <f>+RESIDENTIAL!$F$56</f>
        <v>3.2000000000000002E-3</v>
      </c>
      <c r="AM55" s="374">
        <f>+$F19*(1+AL78)</f>
        <v>4170520.0000000005</v>
      </c>
      <c r="AN55" s="193">
        <f t="shared" ref="AN55:AN65" si="107">AM55*AL55</f>
        <v>13345.664000000002</v>
      </c>
      <c r="AO55" s="32"/>
      <c r="AP55" s="163">
        <f>AN55-AG55</f>
        <v>0</v>
      </c>
      <c r="AQ55" s="164">
        <f>IF(OR(AG55=0,AN55=0),"",(AP55/AG55))</f>
        <v>0</v>
      </c>
      <c r="AR55" s="153"/>
      <c r="AS55" s="39">
        <f>+RESIDENTIAL!$F$56</f>
        <v>3.2000000000000002E-3</v>
      </c>
      <c r="AT55" s="374">
        <f>+$F19*(1+AS78)</f>
        <v>4170520.0000000005</v>
      </c>
      <c r="AU55" s="193">
        <f t="shared" ref="AU55:AU65" si="108">AT55*AS55</f>
        <v>13345.664000000002</v>
      </c>
      <c r="AV55" s="32"/>
      <c r="AW55" s="163">
        <f>AU55-AN55</f>
        <v>0</v>
      </c>
      <c r="AX55" s="164">
        <f>IF(OR(AN55=0,AU55=0),"",(AW55/AN55))</f>
        <v>0</v>
      </c>
    </row>
    <row r="56" spans="1:50" x14ac:dyDescent="0.25">
      <c r="A56" s="1"/>
      <c r="B56" s="46" t="s">
        <v>11</v>
      </c>
      <c r="C56" s="32"/>
      <c r="D56" s="44" t="s">
        <v>7</v>
      </c>
      <c r="E56" s="43"/>
      <c r="F56" s="39">
        <f>+RESIDENTIAL!$F$57</f>
        <v>2.9999999999999997E-4</v>
      </c>
      <c r="G56" s="374">
        <f>+G55</f>
        <v>4176669.9999999995</v>
      </c>
      <c r="H56" s="193">
        <f t="shared" si="102"/>
        <v>1253.0009999999997</v>
      </c>
      <c r="I56" s="32"/>
      <c r="J56" s="39">
        <f>+RESIDENTIAL!$F$57</f>
        <v>2.9999999999999997E-4</v>
      </c>
      <c r="K56" s="374">
        <f>+K55</f>
        <v>4176669.9999999995</v>
      </c>
      <c r="L56" s="193">
        <f t="shared" si="103"/>
        <v>1253.0009999999997</v>
      </c>
      <c r="M56" s="32"/>
      <c r="N56" s="163">
        <f t="shared" si="2"/>
        <v>0</v>
      </c>
      <c r="O56" s="164">
        <f t="shared" ref="O56:O65" si="109">IF(OR(H56=0,L56=0),"",(N56/H56))</f>
        <v>0</v>
      </c>
      <c r="P56" s="153"/>
      <c r="Q56" s="39">
        <f>+RESIDENTIAL!$F$57</f>
        <v>2.9999999999999997E-4</v>
      </c>
      <c r="R56" s="374">
        <f>+R55</f>
        <v>4170520.0000000005</v>
      </c>
      <c r="S56" s="193">
        <f t="shared" si="104"/>
        <v>1251.1559999999999</v>
      </c>
      <c r="T56" s="32"/>
      <c r="U56" s="163">
        <f t="shared" ref="U56:U65" si="110">S56-L56</f>
        <v>-1.8449999999997999</v>
      </c>
      <c r="V56" s="164">
        <f t="shared" ref="V56:V65" si="111">IF(OR(L56=0,S56=0),"",(U56/L56))</f>
        <v>-1.4724649062529082E-3</v>
      </c>
      <c r="W56" s="154"/>
      <c r="X56" s="39">
        <f>+RESIDENTIAL!$F$57</f>
        <v>2.9999999999999997E-4</v>
      </c>
      <c r="Y56" s="374">
        <f>+Y55</f>
        <v>4170520.0000000005</v>
      </c>
      <c r="Z56" s="193">
        <f t="shared" si="105"/>
        <v>1251.1559999999999</v>
      </c>
      <c r="AA56" s="32"/>
      <c r="AB56" s="163">
        <f t="shared" ref="AB56:AB65" si="112">Z56-S56</f>
        <v>0</v>
      </c>
      <c r="AC56" s="164">
        <f t="shared" ref="AC56:AC65" si="113">IF(OR(S56=0,Z56=0),"",(AB56/S56))</f>
        <v>0</v>
      </c>
      <c r="AD56" s="154"/>
      <c r="AE56" s="39">
        <f>+RESIDENTIAL!$F$57</f>
        <v>2.9999999999999997E-4</v>
      </c>
      <c r="AF56" s="374">
        <f>+AF55</f>
        <v>4170520.0000000005</v>
      </c>
      <c r="AG56" s="193">
        <f t="shared" si="106"/>
        <v>1251.1559999999999</v>
      </c>
      <c r="AH56" s="32"/>
      <c r="AI56" s="163">
        <f t="shared" ref="AI56:AI65" si="114">AG56-Z56</f>
        <v>0</v>
      </c>
      <c r="AJ56" s="164">
        <f t="shared" ref="AJ56:AJ65" si="115">IF(OR(Z56=0,AG56=0),"",(AI56/Z56))</f>
        <v>0</v>
      </c>
      <c r="AK56" s="154"/>
      <c r="AL56" s="39">
        <f>+RESIDENTIAL!$F$57</f>
        <v>2.9999999999999997E-4</v>
      </c>
      <c r="AM56" s="374">
        <f>+AM55</f>
        <v>4170520.0000000005</v>
      </c>
      <c r="AN56" s="193">
        <f t="shared" si="107"/>
        <v>1251.1559999999999</v>
      </c>
      <c r="AO56" s="32"/>
      <c r="AP56" s="163">
        <f t="shared" ref="AP56:AP65" si="116">AN56-AG56</f>
        <v>0</v>
      </c>
      <c r="AQ56" s="164">
        <f t="shared" ref="AQ56:AQ65" si="117">IF(OR(AG56=0,AN56=0),"",(AP56/AG56))</f>
        <v>0</v>
      </c>
      <c r="AR56" s="153"/>
      <c r="AS56" s="39">
        <f>+RESIDENTIAL!$F$57</f>
        <v>2.9999999999999997E-4</v>
      </c>
      <c r="AT56" s="374">
        <f>+AT55</f>
        <v>4170520.0000000005</v>
      </c>
      <c r="AU56" s="193">
        <f t="shared" si="108"/>
        <v>1251.1559999999999</v>
      </c>
      <c r="AV56" s="32"/>
      <c r="AW56" s="163">
        <f t="shared" ref="AW56:AW65" si="118">AU56-AN56</f>
        <v>0</v>
      </c>
      <c r="AX56" s="164">
        <f t="shared" ref="AX56:AX65" si="119">IF(OR(AN56=0,AU56=0),"",(AW56/AN56))</f>
        <v>0</v>
      </c>
    </row>
    <row r="57" spans="1:50" s="95" customFormat="1" x14ac:dyDescent="0.25">
      <c r="A57" s="1"/>
      <c r="B57" s="46" t="s">
        <v>89</v>
      </c>
      <c r="C57" s="32"/>
      <c r="D57" s="44" t="s">
        <v>7</v>
      </c>
      <c r="E57" s="43"/>
      <c r="F57" s="39">
        <f>+RESIDENTIAL!$F$58</f>
        <v>4.0000000000000002E-4</v>
      </c>
      <c r="G57" s="374"/>
      <c r="H57" s="193">
        <f t="shared" si="102"/>
        <v>0</v>
      </c>
      <c r="I57" s="32"/>
      <c r="J57" s="39">
        <f>+RESIDENTIAL!$F$58</f>
        <v>4.0000000000000002E-4</v>
      </c>
      <c r="K57" s="374"/>
      <c r="L57" s="193">
        <f t="shared" si="103"/>
        <v>0</v>
      </c>
      <c r="M57" s="32"/>
      <c r="N57" s="163"/>
      <c r="O57" s="164"/>
      <c r="P57" s="153"/>
      <c r="Q57" s="39"/>
      <c r="R57" s="374"/>
      <c r="S57" s="193">
        <f t="shared" si="104"/>
        <v>0</v>
      </c>
      <c r="T57" s="32"/>
      <c r="U57" s="163">
        <f t="shared" si="110"/>
        <v>0</v>
      </c>
      <c r="V57" s="164" t="str">
        <f t="shared" si="111"/>
        <v/>
      </c>
      <c r="W57" s="154"/>
      <c r="X57" s="39"/>
      <c r="Y57" s="374"/>
      <c r="Z57" s="193">
        <f t="shared" si="105"/>
        <v>0</v>
      </c>
      <c r="AA57" s="32"/>
      <c r="AB57" s="163">
        <f t="shared" si="112"/>
        <v>0</v>
      </c>
      <c r="AC57" s="164" t="str">
        <f t="shared" si="113"/>
        <v/>
      </c>
      <c r="AD57" s="154"/>
      <c r="AE57" s="39"/>
      <c r="AF57" s="374"/>
      <c r="AG57" s="193">
        <f t="shared" si="106"/>
        <v>0</v>
      </c>
      <c r="AH57" s="32"/>
      <c r="AI57" s="163">
        <f t="shared" si="114"/>
        <v>0</v>
      </c>
      <c r="AJ57" s="164" t="str">
        <f t="shared" si="115"/>
        <v/>
      </c>
      <c r="AK57" s="154"/>
      <c r="AL57" s="39"/>
      <c r="AM57" s="374"/>
      <c r="AN57" s="193">
        <f t="shared" si="107"/>
        <v>0</v>
      </c>
      <c r="AO57" s="32"/>
      <c r="AP57" s="163">
        <f t="shared" si="116"/>
        <v>0</v>
      </c>
      <c r="AQ57" s="164" t="str">
        <f t="shared" si="117"/>
        <v/>
      </c>
      <c r="AR57" s="153"/>
      <c r="AS57" s="39"/>
      <c r="AT57" s="374"/>
      <c r="AU57" s="193">
        <f t="shared" si="108"/>
        <v>0</v>
      </c>
      <c r="AV57" s="32"/>
      <c r="AW57" s="163">
        <f t="shared" si="118"/>
        <v>0</v>
      </c>
      <c r="AX57" s="164" t="str">
        <f t="shared" si="119"/>
        <v/>
      </c>
    </row>
    <row r="58" spans="1:50" x14ac:dyDescent="0.25">
      <c r="A58" s="1"/>
      <c r="B58" s="32" t="s">
        <v>10</v>
      </c>
      <c r="C58" s="32"/>
      <c r="D58" s="44" t="s">
        <v>41</v>
      </c>
      <c r="E58" s="43"/>
      <c r="F58" s="98">
        <f>+RESIDENTIAL!$F$59</f>
        <v>0.25</v>
      </c>
      <c r="G58" s="159">
        <v>1</v>
      </c>
      <c r="H58" s="193">
        <f t="shared" si="102"/>
        <v>0.25</v>
      </c>
      <c r="I58" s="32"/>
      <c r="J58" s="98">
        <f>+RESIDENTIAL!$F$59</f>
        <v>0.25</v>
      </c>
      <c r="K58" s="195">
        <v>1</v>
      </c>
      <c r="L58" s="193">
        <f t="shared" si="103"/>
        <v>0.25</v>
      </c>
      <c r="M58" s="32"/>
      <c r="N58" s="163">
        <f t="shared" si="2"/>
        <v>0</v>
      </c>
      <c r="O58" s="164">
        <f t="shared" si="109"/>
        <v>0</v>
      </c>
      <c r="P58" s="153"/>
      <c r="Q58" s="98">
        <f>+RESIDENTIAL!$F$59</f>
        <v>0.25</v>
      </c>
      <c r="R58" s="195">
        <v>1</v>
      </c>
      <c r="S58" s="193">
        <f t="shared" ref="S58:S65" si="120">R58*Q58</f>
        <v>0.25</v>
      </c>
      <c r="T58" s="32"/>
      <c r="U58" s="163">
        <f t="shared" si="110"/>
        <v>0</v>
      </c>
      <c r="V58" s="164">
        <f t="shared" si="111"/>
        <v>0</v>
      </c>
      <c r="W58" s="154"/>
      <c r="X58" s="98">
        <f>+RESIDENTIAL!$F$59</f>
        <v>0.25</v>
      </c>
      <c r="Y58" s="195">
        <v>1</v>
      </c>
      <c r="Z58" s="193">
        <f t="shared" si="105"/>
        <v>0.25</v>
      </c>
      <c r="AA58" s="32"/>
      <c r="AB58" s="163">
        <f t="shared" si="112"/>
        <v>0</v>
      </c>
      <c r="AC58" s="164">
        <f t="shared" si="113"/>
        <v>0</v>
      </c>
      <c r="AD58" s="154"/>
      <c r="AE58" s="98">
        <f>+RESIDENTIAL!$F$59</f>
        <v>0.25</v>
      </c>
      <c r="AF58" s="195">
        <v>1</v>
      </c>
      <c r="AG58" s="193">
        <f t="shared" si="106"/>
        <v>0.25</v>
      </c>
      <c r="AH58" s="32"/>
      <c r="AI58" s="163">
        <f t="shared" si="114"/>
        <v>0</v>
      </c>
      <c r="AJ58" s="164">
        <f t="shared" si="115"/>
        <v>0</v>
      </c>
      <c r="AK58" s="154"/>
      <c r="AL58" s="98">
        <f>+RESIDENTIAL!$F$59</f>
        <v>0.25</v>
      </c>
      <c r="AM58" s="195">
        <v>1</v>
      </c>
      <c r="AN58" s="193">
        <f t="shared" si="107"/>
        <v>0.25</v>
      </c>
      <c r="AO58" s="32"/>
      <c r="AP58" s="163">
        <f t="shared" si="116"/>
        <v>0</v>
      </c>
      <c r="AQ58" s="164">
        <f t="shared" si="117"/>
        <v>0</v>
      </c>
      <c r="AR58" s="153"/>
      <c r="AS58" s="98">
        <f>+RESIDENTIAL!$F$59</f>
        <v>0.25</v>
      </c>
      <c r="AT58" s="195">
        <v>1</v>
      </c>
      <c r="AU58" s="193">
        <f t="shared" si="108"/>
        <v>0.25</v>
      </c>
      <c r="AV58" s="32"/>
      <c r="AW58" s="163">
        <f t="shared" si="118"/>
        <v>0</v>
      </c>
      <c r="AX58" s="164">
        <f t="shared" si="119"/>
        <v>0</v>
      </c>
    </row>
    <row r="59" spans="1:50" x14ac:dyDescent="0.25">
      <c r="A59" s="1"/>
      <c r="B59" s="45" t="s">
        <v>9</v>
      </c>
      <c r="C59" s="32"/>
      <c r="D59" s="44" t="s">
        <v>7</v>
      </c>
      <c r="E59" s="43"/>
      <c r="F59" s="39">
        <f>+RESIDENTIAL!$F$60</f>
        <v>6.5000000000000002E-2</v>
      </c>
      <c r="G59" s="376">
        <f>0.64*$F19</f>
        <v>2624000</v>
      </c>
      <c r="H59" s="193">
        <f t="shared" si="102"/>
        <v>170560</v>
      </c>
      <c r="I59" s="32"/>
      <c r="J59" s="39">
        <f>+RESIDENTIAL!$F$60</f>
        <v>6.5000000000000002E-2</v>
      </c>
      <c r="K59" s="376">
        <f>$G59</f>
        <v>2624000</v>
      </c>
      <c r="L59" s="193">
        <f t="shared" si="103"/>
        <v>170560</v>
      </c>
      <c r="M59" s="32"/>
      <c r="N59" s="163">
        <f t="shared" si="2"/>
        <v>0</v>
      </c>
      <c r="O59" s="164">
        <f t="shared" si="109"/>
        <v>0</v>
      </c>
      <c r="P59" s="153"/>
      <c r="Q59" s="39">
        <f>+RESIDENTIAL!$F$60</f>
        <v>6.5000000000000002E-2</v>
      </c>
      <c r="R59" s="376">
        <f t="shared" ref="R59:R65" si="121">$G59</f>
        <v>2624000</v>
      </c>
      <c r="S59" s="193">
        <f t="shared" si="120"/>
        <v>170560</v>
      </c>
      <c r="T59" s="32"/>
      <c r="U59" s="163">
        <f t="shared" si="110"/>
        <v>0</v>
      </c>
      <c r="V59" s="164">
        <f t="shared" si="111"/>
        <v>0</v>
      </c>
      <c r="W59" s="154"/>
      <c r="X59" s="39">
        <f>+RESIDENTIAL!$F$60</f>
        <v>6.5000000000000002E-2</v>
      </c>
      <c r="Y59" s="376">
        <f t="shared" ref="Y59:Y65" si="122">$G59</f>
        <v>2624000</v>
      </c>
      <c r="Z59" s="193">
        <f t="shared" si="105"/>
        <v>170560</v>
      </c>
      <c r="AA59" s="32"/>
      <c r="AB59" s="163">
        <f t="shared" si="112"/>
        <v>0</v>
      </c>
      <c r="AC59" s="164">
        <f t="shared" si="113"/>
        <v>0</v>
      </c>
      <c r="AD59" s="154"/>
      <c r="AE59" s="39">
        <f>+RESIDENTIAL!$F$60</f>
        <v>6.5000000000000002E-2</v>
      </c>
      <c r="AF59" s="376">
        <f t="shared" ref="AF59:AF65" si="123">$G59</f>
        <v>2624000</v>
      </c>
      <c r="AG59" s="193">
        <f t="shared" si="106"/>
        <v>170560</v>
      </c>
      <c r="AH59" s="32"/>
      <c r="AI59" s="163">
        <f t="shared" si="114"/>
        <v>0</v>
      </c>
      <c r="AJ59" s="164">
        <f t="shared" si="115"/>
        <v>0</v>
      </c>
      <c r="AK59" s="154"/>
      <c r="AL59" s="39">
        <f>+RESIDENTIAL!$F$60</f>
        <v>6.5000000000000002E-2</v>
      </c>
      <c r="AM59" s="376">
        <f t="shared" ref="AM59:AM65" si="124">$G59</f>
        <v>2624000</v>
      </c>
      <c r="AN59" s="193">
        <f t="shared" si="107"/>
        <v>170560</v>
      </c>
      <c r="AO59" s="32"/>
      <c r="AP59" s="163">
        <f t="shared" si="116"/>
        <v>0</v>
      </c>
      <c r="AQ59" s="164">
        <f t="shared" si="117"/>
        <v>0</v>
      </c>
      <c r="AR59" s="153"/>
      <c r="AS59" s="39">
        <f>+RESIDENTIAL!$F$60</f>
        <v>6.5000000000000002E-2</v>
      </c>
      <c r="AT59" s="376">
        <f t="shared" ref="AT59:AT65" si="125">$G59</f>
        <v>2624000</v>
      </c>
      <c r="AU59" s="193">
        <f t="shared" si="108"/>
        <v>170560</v>
      </c>
      <c r="AV59" s="32"/>
      <c r="AW59" s="163">
        <f t="shared" si="118"/>
        <v>0</v>
      </c>
      <c r="AX59" s="164">
        <f t="shared" si="119"/>
        <v>0</v>
      </c>
    </row>
    <row r="60" spans="1:50" x14ac:dyDescent="0.25">
      <c r="A60" s="1"/>
      <c r="B60" s="45" t="s">
        <v>8</v>
      </c>
      <c r="C60" s="32"/>
      <c r="D60" s="44" t="s">
        <v>7</v>
      </c>
      <c r="E60" s="43"/>
      <c r="F60" s="39">
        <f>+RESIDENTIAL!$F$61</f>
        <v>9.4E-2</v>
      </c>
      <c r="G60" s="376">
        <f>0.18*$F19</f>
        <v>738000</v>
      </c>
      <c r="H60" s="193">
        <f t="shared" si="102"/>
        <v>69372</v>
      </c>
      <c r="I60" s="32"/>
      <c r="J60" s="39">
        <f>+RESIDENTIAL!$F$61</f>
        <v>9.4E-2</v>
      </c>
      <c r="K60" s="376">
        <f>$G60</f>
        <v>738000</v>
      </c>
      <c r="L60" s="193">
        <f t="shared" si="103"/>
        <v>69372</v>
      </c>
      <c r="M60" s="32"/>
      <c r="N60" s="163">
        <f t="shared" si="2"/>
        <v>0</v>
      </c>
      <c r="O60" s="164">
        <f t="shared" si="109"/>
        <v>0</v>
      </c>
      <c r="P60" s="153"/>
      <c r="Q60" s="39">
        <f>+RESIDENTIAL!$F$61</f>
        <v>9.4E-2</v>
      </c>
      <c r="R60" s="376">
        <f t="shared" si="121"/>
        <v>738000</v>
      </c>
      <c r="S60" s="193">
        <f t="shared" si="120"/>
        <v>69372</v>
      </c>
      <c r="T60" s="32"/>
      <c r="U60" s="163">
        <f t="shared" si="110"/>
        <v>0</v>
      </c>
      <c r="V60" s="164">
        <f t="shared" si="111"/>
        <v>0</v>
      </c>
      <c r="W60" s="154"/>
      <c r="X60" s="39">
        <f>+RESIDENTIAL!$F$61</f>
        <v>9.4E-2</v>
      </c>
      <c r="Y60" s="376">
        <f t="shared" si="122"/>
        <v>738000</v>
      </c>
      <c r="Z60" s="193">
        <f t="shared" si="105"/>
        <v>69372</v>
      </c>
      <c r="AA60" s="32"/>
      <c r="AB60" s="163">
        <f t="shared" si="112"/>
        <v>0</v>
      </c>
      <c r="AC60" s="164">
        <f t="shared" si="113"/>
        <v>0</v>
      </c>
      <c r="AD60" s="154"/>
      <c r="AE60" s="39">
        <f>+RESIDENTIAL!$F$61</f>
        <v>9.4E-2</v>
      </c>
      <c r="AF60" s="376">
        <f t="shared" si="123"/>
        <v>738000</v>
      </c>
      <c r="AG60" s="193">
        <f t="shared" si="106"/>
        <v>69372</v>
      </c>
      <c r="AH60" s="32"/>
      <c r="AI60" s="163">
        <f t="shared" si="114"/>
        <v>0</v>
      </c>
      <c r="AJ60" s="164">
        <f t="shared" si="115"/>
        <v>0</v>
      </c>
      <c r="AK60" s="154"/>
      <c r="AL60" s="39">
        <f>+RESIDENTIAL!$F$61</f>
        <v>9.4E-2</v>
      </c>
      <c r="AM60" s="376">
        <f t="shared" si="124"/>
        <v>738000</v>
      </c>
      <c r="AN60" s="193">
        <f t="shared" si="107"/>
        <v>69372</v>
      </c>
      <c r="AO60" s="32"/>
      <c r="AP60" s="163">
        <f t="shared" si="116"/>
        <v>0</v>
      </c>
      <c r="AQ60" s="164">
        <f t="shared" si="117"/>
        <v>0</v>
      </c>
      <c r="AR60" s="153"/>
      <c r="AS60" s="39">
        <f>+RESIDENTIAL!$F$61</f>
        <v>9.4E-2</v>
      </c>
      <c r="AT60" s="376">
        <f t="shared" si="125"/>
        <v>738000</v>
      </c>
      <c r="AU60" s="193">
        <f t="shared" si="108"/>
        <v>69372</v>
      </c>
      <c r="AV60" s="32"/>
      <c r="AW60" s="163">
        <f t="shared" si="118"/>
        <v>0</v>
      </c>
      <c r="AX60" s="164">
        <f t="shared" si="119"/>
        <v>0</v>
      </c>
    </row>
    <row r="61" spans="1:50" x14ac:dyDescent="0.25">
      <c r="A61" s="1"/>
      <c r="B61" s="45" t="s">
        <v>6</v>
      </c>
      <c r="C61" s="32"/>
      <c r="D61" s="44" t="s">
        <v>7</v>
      </c>
      <c r="E61" s="43"/>
      <c r="F61" s="39">
        <f>+RESIDENTIAL!$F$62</f>
        <v>0.13200000000000001</v>
      </c>
      <c r="G61" s="376">
        <f>0.18*$F19</f>
        <v>738000</v>
      </c>
      <c r="H61" s="193">
        <f t="shared" si="102"/>
        <v>97416</v>
      </c>
      <c r="I61" s="32"/>
      <c r="J61" s="39">
        <f>+RESIDENTIAL!$F$62</f>
        <v>0.13200000000000001</v>
      </c>
      <c r="K61" s="376">
        <f>$G61</f>
        <v>738000</v>
      </c>
      <c r="L61" s="193">
        <f t="shared" si="103"/>
        <v>97416</v>
      </c>
      <c r="M61" s="32"/>
      <c r="N61" s="163">
        <f t="shared" si="2"/>
        <v>0</v>
      </c>
      <c r="O61" s="164">
        <f t="shared" si="109"/>
        <v>0</v>
      </c>
      <c r="P61" s="153"/>
      <c r="Q61" s="39">
        <f>+RESIDENTIAL!$F$62</f>
        <v>0.13200000000000001</v>
      </c>
      <c r="R61" s="376">
        <f t="shared" si="121"/>
        <v>738000</v>
      </c>
      <c r="S61" s="193">
        <f t="shared" si="120"/>
        <v>97416</v>
      </c>
      <c r="T61" s="32"/>
      <c r="U61" s="163">
        <f t="shared" si="110"/>
        <v>0</v>
      </c>
      <c r="V61" s="164">
        <f t="shared" si="111"/>
        <v>0</v>
      </c>
      <c r="W61" s="154"/>
      <c r="X61" s="39">
        <f>+RESIDENTIAL!$F$62</f>
        <v>0.13200000000000001</v>
      </c>
      <c r="Y61" s="376">
        <f t="shared" si="122"/>
        <v>738000</v>
      </c>
      <c r="Z61" s="193">
        <f t="shared" si="105"/>
        <v>97416</v>
      </c>
      <c r="AA61" s="32"/>
      <c r="AB61" s="163">
        <f t="shared" si="112"/>
        <v>0</v>
      </c>
      <c r="AC61" s="164">
        <f t="shared" si="113"/>
        <v>0</v>
      </c>
      <c r="AD61" s="154"/>
      <c r="AE61" s="39">
        <f>+RESIDENTIAL!$F$62</f>
        <v>0.13200000000000001</v>
      </c>
      <c r="AF61" s="376">
        <f t="shared" si="123"/>
        <v>738000</v>
      </c>
      <c r="AG61" s="193">
        <f t="shared" si="106"/>
        <v>97416</v>
      </c>
      <c r="AH61" s="32"/>
      <c r="AI61" s="163">
        <f t="shared" si="114"/>
        <v>0</v>
      </c>
      <c r="AJ61" s="164">
        <f t="shared" si="115"/>
        <v>0</v>
      </c>
      <c r="AK61" s="154"/>
      <c r="AL61" s="39">
        <f>+RESIDENTIAL!$F$62</f>
        <v>0.13200000000000001</v>
      </c>
      <c r="AM61" s="376">
        <f t="shared" si="124"/>
        <v>738000</v>
      </c>
      <c r="AN61" s="193">
        <f t="shared" si="107"/>
        <v>97416</v>
      </c>
      <c r="AO61" s="32"/>
      <c r="AP61" s="163">
        <f t="shared" si="116"/>
        <v>0</v>
      </c>
      <c r="AQ61" s="164">
        <f t="shared" si="117"/>
        <v>0</v>
      </c>
      <c r="AR61" s="153"/>
      <c r="AS61" s="39">
        <f>+RESIDENTIAL!$F$62</f>
        <v>0.13200000000000001</v>
      </c>
      <c r="AT61" s="376">
        <f t="shared" si="125"/>
        <v>738000</v>
      </c>
      <c r="AU61" s="193">
        <f t="shared" si="108"/>
        <v>97416</v>
      </c>
      <c r="AV61" s="32"/>
      <c r="AW61" s="163">
        <f t="shared" si="118"/>
        <v>0</v>
      </c>
      <c r="AX61" s="164">
        <f t="shared" si="119"/>
        <v>0</v>
      </c>
    </row>
    <row r="62" spans="1:50" x14ac:dyDescent="0.25">
      <c r="A62" s="6"/>
      <c r="B62" s="41" t="s">
        <v>5</v>
      </c>
      <c r="C62" s="21"/>
      <c r="D62" s="44" t="s">
        <v>7</v>
      </c>
      <c r="E62" s="40"/>
      <c r="F62" s="39">
        <f>+RESIDENTIAL!$F$63</f>
        <v>7.6999999999999999E-2</v>
      </c>
      <c r="G62" s="376">
        <f>IF(AND($T$1=1, $F19&gt;=750), 750, IF(AND($T$1=1, AND($F19&lt;750, $F19&gt;=0)), $F19, IF(AND($T$1=2, $F19&gt;=750), 750, IF(AND($T$1=2, AND($F19&lt;750, $F19&gt;=0)), $F19))))</f>
        <v>750</v>
      </c>
      <c r="H62" s="193">
        <f t="shared" si="102"/>
        <v>57.75</v>
      </c>
      <c r="I62" s="21"/>
      <c r="J62" s="39">
        <f>+RESIDENTIAL!$F$63</f>
        <v>7.6999999999999999E-2</v>
      </c>
      <c r="K62" s="376">
        <f>$G62</f>
        <v>750</v>
      </c>
      <c r="L62" s="193">
        <f t="shared" si="103"/>
        <v>57.75</v>
      </c>
      <c r="M62" s="21"/>
      <c r="N62" s="198">
        <f t="shared" si="2"/>
        <v>0</v>
      </c>
      <c r="O62" s="164">
        <f t="shared" si="109"/>
        <v>0</v>
      </c>
      <c r="P62" s="153"/>
      <c r="Q62" s="39">
        <f>+RESIDENTIAL!$F$63</f>
        <v>7.6999999999999999E-2</v>
      </c>
      <c r="R62" s="376">
        <f t="shared" si="121"/>
        <v>750</v>
      </c>
      <c r="S62" s="193">
        <f t="shared" si="120"/>
        <v>57.75</v>
      </c>
      <c r="T62" s="21"/>
      <c r="U62" s="163">
        <f t="shared" si="110"/>
        <v>0</v>
      </c>
      <c r="V62" s="164">
        <f t="shared" si="111"/>
        <v>0</v>
      </c>
      <c r="W62" s="154"/>
      <c r="X62" s="39">
        <f>+RESIDENTIAL!$F$63</f>
        <v>7.6999999999999999E-2</v>
      </c>
      <c r="Y62" s="376">
        <f t="shared" si="122"/>
        <v>750</v>
      </c>
      <c r="Z62" s="193">
        <f t="shared" si="105"/>
        <v>57.75</v>
      </c>
      <c r="AA62" s="21"/>
      <c r="AB62" s="163">
        <f t="shared" si="112"/>
        <v>0</v>
      </c>
      <c r="AC62" s="164">
        <f t="shared" si="113"/>
        <v>0</v>
      </c>
      <c r="AD62" s="154"/>
      <c r="AE62" s="39">
        <f>+RESIDENTIAL!$F$63</f>
        <v>7.6999999999999999E-2</v>
      </c>
      <c r="AF62" s="376">
        <f t="shared" si="123"/>
        <v>750</v>
      </c>
      <c r="AG62" s="193">
        <f t="shared" si="106"/>
        <v>57.75</v>
      </c>
      <c r="AH62" s="21"/>
      <c r="AI62" s="163">
        <f t="shared" si="114"/>
        <v>0</v>
      </c>
      <c r="AJ62" s="164">
        <f t="shared" si="115"/>
        <v>0</v>
      </c>
      <c r="AK62" s="154"/>
      <c r="AL62" s="39">
        <f>+RESIDENTIAL!$F$63</f>
        <v>7.6999999999999999E-2</v>
      </c>
      <c r="AM62" s="376">
        <f t="shared" si="124"/>
        <v>750</v>
      </c>
      <c r="AN62" s="193">
        <f t="shared" si="107"/>
        <v>57.75</v>
      </c>
      <c r="AO62" s="21"/>
      <c r="AP62" s="163">
        <f t="shared" si="116"/>
        <v>0</v>
      </c>
      <c r="AQ62" s="164">
        <f t="shared" si="117"/>
        <v>0</v>
      </c>
      <c r="AR62" s="153"/>
      <c r="AS62" s="39">
        <f>+RESIDENTIAL!$F$63</f>
        <v>7.6999999999999999E-2</v>
      </c>
      <c r="AT62" s="376">
        <f t="shared" si="125"/>
        <v>750</v>
      </c>
      <c r="AU62" s="193">
        <f t="shared" si="108"/>
        <v>57.75</v>
      </c>
      <c r="AV62" s="21"/>
      <c r="AW62" s="163">
        <f t="shared" si="118"/>
        <v>0</v>
      </c>
      <c r="AX62" s="164">
        <f t="shared" si="119"/>
        <v>0</v>
      </c>
    </row>
    <row r="63" spans="1:50" x14ac:dyDescent="0.25">
      <c r="A63" s="6"/>
      <c r="B63" s="41" t="s">
        <v>4</v>
      </c>
      <c r="C63" s="21"/>
      <c r="D63" s="44" t="s">
        <v>7</v>
      </c>
      <c r="E63" s="40"/>
      <c r="F63" s="39">
        <f>+RESIDENTIAL!$F$64</f>
        <v>8.8999999999999996E-2</v>
      </c>
      <c r="G63" s="376">
        <f>IF(AND($T$1=1, F19&gt;=750), F19-750, IF(AND($T$1=1, AND(F19&lt;750, F19&gt;=0)), 0, IF(AND($T$1=2, F19&gt;=750), F19-750, IF(AND($T$1=2, AND(F19&lt;750, F19&gt;=0)), 0))))</f>
        <v>4099250</v>
      </c>
      <c r="H63" s="193">
        <f t="shared" si="102"/>
        <v>364833.25</v>
      </c>
      <c r="I63" s="21"/>
      <c r="J63" s="39">
        <f>+RESIDENTIAL!$F$64</f>
        <v>8.8999999999999996E-2</v>
      </c>
      <c r="K63" s="376">
        <f>$G63</f>
        <v>4099250</v>
      </c>
      <c r="L63" s="193">
        <f t="shared" si="103"/>
        <v>364833.25</v>
      </c>
      <c r="M63" s="21"/>
      <c r="N63" s="198">
        <f t="shared" si="2"/>
        <v>0</v>
      </c>
      <c r="O63" s="164">
        <f t="shared" si="109"/>
        <v>0</v>
      </c>
      <c r="P63" s="153"/>
      <c r="Q63" s="39">
        <f>+RESIDENTIAL!$F$64</f>
        <v>8.8999999999999996E-2</v>
      </c>
      <c r="R63" s="376">
        <f t="shared" si="121"/>
        <v>4099250</v>
      </c>
      <c r="S63" s="193">
        <f t="shared" si="120"/>
        <v>364833.25</v>
      </c>
      <c r="T63" s="21"/>
      <c r="U63" s="163">
        <f t="shared" si="110"/>
        <v>0</v>
      </c>
      <c r="V63" s="164">
        <f t="shared" si="111"/>
        <v>0</v>
      </c>
      <c r="W63" s="154"/>
      <c r="X63" s="39">
        <f>+RESIDENTIAL!$F$64</f>
        <v>8.8999999999999996E-2</v>
      </c>
      <c r="Y63" s="376">
        <f t="shared" si="122"/>
        <v>4099250</v>
      </c>
      <c r="Z63" s="193">
        <f t="shared" si="105"/>
        <v>364833.25</v>
      </c>
      <c r="AA63" s="21"/>
      <c r="AB63" s="163">
        <f t="shared" si="112"/>
        <v>0</v>
      </c>
      <c r="AC63" s="164">
        <f t="shared" si="113"/>
        <v>0</v>
      </c>
      <c r="AD63" s="154"/>
      <c r="AE63" s="39">
        <f>+RESIDENTIAL!$F$64</f>
        <v>8.8999999999999996E-2</v>
      </c>
      <c r="AF63" s="376">
        <f t="shared" si="123"/>
        <v>4099250</v>
      </c>
      <c r="AG63" s="193">
        <f t="shared" si="106"/>
        <v>364833.25</v>
      </c>
      <c r="AH63" s="21"/>
      <c r="AI63" s="163">
        <f t="shared" si="114"/>
        <v>0</v>
      </c>
      <c r="AJ63" s="164">
        <f t="shared" si="115"/>
        <v>0</v>
      </c>
      <c r="AK63" s="154"/>
      <c r="AL63" s="39">
        <f>+RESIDENTIAL!$F$64</f>
        <v>8.8999999999999996E-2</v>
      </c>
      <c r="AM63" s="376">
        <f t="shared" si="124"/>
        <v>4099250</v>
      </c>
      <c r="AN63" s="193">
        <f t="shared" si="107"/>
        <v>364833.25</v>
      </c>
      <c r="AO63" s="21"/>
      <c r="AP63" s="163">
        <f t="shared" si="116"/>
        <v>0</v>
      </c>
      <c r="AQ63" s="164">
        <f t="shared" si="117"/>
        <v>0</v>
      </c>
      <c r="AR63" s="153"/>
      <c r="AS63" s="39">
        <f>+RESIDENTIAL!$F$64</f>
        <v>8.8999999999999996E-2</v>
      </c>
      <c r="AT63" s="376">
        <f t="shared" si="125"/>
        <v>4099250</v>
      </c>
      <c r="AU63" s="193">
        <f t="shared" si="108"/>
        <v>364833.25</v>
      </c>
      <c r="AV63" s="21"/>
      <c r="AW63" s="163">
        <f t="shared" si="118"/>
        <v>0</v>
      </c>
      <c r="AX63" s="164">
        <f t="shared" si="119"/>
        <v>0</v>
      </c>
    </row>
    <row r="64" spans="1:50" s="95" customFormat="1" x14ac:dyDescent="0.25">
      <c r="A64" s="6"/>
      <c r="B64" s="101" t="s">
        <v>63</v>
      </c>
      <c r="C64" s="21"/>
      <c r="D64" s="44" t="s">
        <v>7</v>
      </c>
      <c r="E64" s="40"/>
      <c r="F64" s="39">
        <f>+RESIDENTIAL!$F$65</f>
        <v>0.1164</v>
      </c>
      <c r="G64" s="197"/>
      <c r="H64" s="193">
        <f t="shared" si="102"/>
        <v>0</v>
      </c>
      <c r="I64" s="21"/>
      <c r="J64" s="39">
        <f>+RESIDENTIAL!$F$65</f>
        <v>0.1164</v>
      </c>
      <c r="K64" s="197">
        <f t="shared" ref="K64:K65" si="126">$G64</f>
        <v>0</v>
      </c>
      <c r="L64" s="193">
        <f t="shared" si="103"/>
        <v>0</v>
      </c>
      <c r="M64" s="21"/>
      <c r="N64" s="198">
        <f t="shared" si="2"/>
        <v>0</v>
      </c>
      <c r="O64" s="164" t="str">
        <f t="shared" si="109"/>
        <v/>
      </c>
      <c r="P64" s="153"/>
      <c r="Q64" s="39">
        <f>+RESIDENTIAL!$F$65</f>
        <v>0.1164</v>
      </c>
      <c r="R64" s="376">
        <f t="shared" si="121"/>
        <v>0</v>
      </c>
      <c r="S64" s="193">
        <f t="shared" si="120"/>
        <v>0</v>
      </c>
      <c r="T64" s="21"/>
      <c r="U64" s="163">
        <f t="shared" si="110"/>
        <v>0</v>
      </c>
      <c r="V64" s="164" t="str">
        <f t="shared" si="111"/>
        <v/>
      </c>
      <c r="W64" s="154"/>
      <c r="X64" s="39">
        <f>+RESIDENTIAL!$F$65</f>
        <v>0.1164</v>
      </c>
      <c r="Y64" s="376">
        <f t="shared" si="122"/>
        <v>0</v>
      </c>
      <c r="Z64" s="193">
        <f t="shared" si="105"/>
        <v>0</v>
      </c>
      <c r="AA64" s="21"/>
      <c r="AB64" s="163">
        <f t="shared" si="112"/>
        <v>0</v>
      </c>
      <c r="AC64" s="164" t="str">
        <f t="shared" si="113"/>
        <v/>
      </c>
      <c r="AD64" s="154"/>
      <c r="AE64" s="39">
        <f>+RESIDENTIAL!$F$65</f>
        <v>0.1164</v>
      </c>
      <c r="AF64" s="376">
        <f t="shared" si="123"/>
        <v>0</v>
      </c>
      <c r="AG64" s="193">
        <f t="shared" si="106"/>
        <v>0</v>
      </c>
      <c r="AH64" s="21"/>
      <c r="AI64" s="163">
        <f t="shared" si="114"/>
        <v>0</v>
      </c>
      <c r="AJ64" s="164" t="str">
        <f t="shared" si="115"/>
        <v/>
      </c>
      <c r="AK64" s="154"/>
      <c r="AL64" s="39">
        <f>+RESIDENTIAL!$F$65</f>
        <v>0.1164</v>
      </c>
      <c r="AM64" s="376">
        <f t="shared" si="124"/>
        <v>0</v>
      </c>
      <c r="AN64" s="193">
        <f t="shared" si="107"/>
        <v>0</v>
      </c>
      <c r="AO64" s="21"/>
      <c r="AP64" s="163">
        <f t="shared" si="116"/>
        <v>0</v>
      </c>
      <c r="AQ64" s="164" t="str">
        <f t="shared" si="117"/>
        <v/>
      </c>
      <c r="AR64" s="153"/>
      <c r="AS64" s="39">
        <f>+RESIDENTIAL!$F$65</f>
        <v>0.1164</v>
      </c>
      <c r="AT64" s="376">
        <f t="shared" si="125"/>
        <v>0</v>
      </c>
      <c r="AU64" s="193">
        <f t="shared" si="108"/>
        <v>0</v>
      </c>
      <c r="AV64" s="21"/>
      <c r="AW64" s="163">
        <f t="shared" si="118"/>
        <v>0</v>
      </c>
      <c r="AX64" s="164" t="str">
        <f t="shared" si="119"/>
        <v/>
      </c>
    </row>
    <row r="65" spans="1:50" s="95" customFormat="1" ht="15.75" thickBot="1" x14ac:dyDescent="0.3">
      <c r="A65" s="6"/>
      <c r="B65" s="101" t="s">
        <v>64</v>
      </c>
      <c r="C65" s="21"/>
      <c r="D65" s="44" t="s">
        <v>7</v>
      </c>
      <c r="E65" s="40"/>
      <c r="F65" s="39">
        <f>+RESIDENTIAL!$F$66</f>
        <v>0.1164</v>
      </c>
      <c r="G65" s="376">
        <f>+F19</f>
        <v>4100000</v>
      </c>
      <c r="H65" s="193">
        <f t="shared" si="102"/>
        <v>477240</v>
      </c>
      <c r="I65" s="21"/>
      <c r="J65" s="39">
        <f>+RESIDENTIAL!$F$66</f>
        <v>0.1164</v>
      </c>
      <c r="K65" s="376">
        <f t="shared" si="126"/>
        <v>4100000</v>
      </c>
      <c r="L65" s="193">
        <f t="shared" si="103"/>
        <v>477240</v>
      </c>
      <c r="M65" s="21"/>
      <c r="N65" s="198">
        <f t="shared" si="2"/>
        <v>0</v>
      </c>
      <c r="O65" s="164">
        <f t="shared" si="109"/>
        <v>0</v>
      </c>
      <c r="P65" s="153"/>
      <c r="Q65" s="39">
        <f>+RESIDENTIAL!$F$66</f>
        <v>0.1164</v>
      </c>
      <c r="R65" s="376">
        <f t="shared" si="121"/>
        <v>4100000</v>
      </c>
      <c r="S65" s="193">
        <f t="shared" si="120"/>
        <v>477240</v>
      </c>
      <c r="T65" s="21"/>
      <c r="U65" s="163">
        <f t="shared" si="110"/>
        <v>0</v>
      </c>
      <c r="V65" s="164">
        <f t="shared" si="111"/>
        <v>0</v>
      </c>
      <c r="W65" s="154"/>
      <c r="X65" s="39">
        <f>+RESIDENTIAL!$F$66</f>
        <v>0.1164</v>
      </c>
      <c r="Y65" s="376">
        <f t="shared" si="122"/>
        <v>4100000</v>
      </c>
      <c r="Z65" s="193">
        <f t="shared" si="105"/>
        <v>477240</v>
      </c>
      <c r="AA65" s="21"/>
      <c r="AB65" s="163">
        <f t="shared" si="112"/>
        <v>0</v>
      </c>
      <c r="AC65" s="164">
        <f t="shared" si="113"/>
        <v>0</v>
      </c>
      <c r="AD65" s="154"/>
      <c r="AE65" s="39">
        <f>+RESIDENTIAL!$F$66</f>
        <v>0.1164</v>
      </c>
      <c r="AF65" s="376">
        <f t="shared" si="123"/>
        <v>4100000</v>
      </c>
      <c r="AG65" s="193">
        <f t="shared" si="106"/>
        <v>477240</v>
      </c>
      <c r="AH65" s="21"/>
      <c r="AI65" s="163">
        <f t="shared" si="114"/>
        <v>0</v>
      </c>
      <c r="AJ65" s="164">
        <f t="shared" si="115"/>
        <v>0</v>
      </c>
      <c r="AK65" s="154"/>
      <c r="AL65" s="39">
        <f>+RESIDENTIAL!$F$66</f>
        <v>0.1164</v>
      </c>
      <c r="AM65" s="376">
        <f t="shared" si="124"/>
        <v>4100000</v>
      </c>
      <c r="AN65" s="193">
        <f t="shared" si="107"/>
        <v>477240</v>
      </c>
      <c r="AO65" s="21"/>
      <c r="AP65" s="163">
        <f t="shared" si="116"/>
        <v>0</v>
      </c>
      <c r="AQ65" s="164">
        <f t="shared" si="117"/>
        <v>0</v>
      </c>
      <c r="AR65" s="153"/>
      <c r="AS65" s="39">
        <f>+RESIDENTIAL!$F$66</f>
        <v>0.1164</v>
      </c>
      <c r="AT65" s="376">
        <f t="shared" si="125"/>
        <v>4100000</v>
      </c>
      <c r="AU65" s="193">
        <f t="shared" si="108"/>
        <v>477240</v>
      </c>
      <c r="AV65" s="21"/>
      <c r="AW65" s="163">
        <f t="shared" si="118"/>
        <v>0</v>
      </c>
      <c r="AX65" s="164">
        <f t="shared" si="119"/>
        <v>0</v>
      </c>
    </row>
    <row r="66" spans="1:50" ht="15.75" thickBot="1" x14ac:dyDescent="0.3">
      <c r="A66" s="1"/>
      <c r="B66" s="244"/>
      <c r="C66" s="37"/>
      <c r="D66" s="38"/>
      <c r="E66" s="37"/>
      <c r="F66" s="29"/>
      <c r="G66" s="199"/>
      <c r="H66" s="200"/>
      <c r="I66" s="37"/>
      <c r="J66" s="29"/>
      <c r="K66" s="201"/>
      <c r="L66" s="200"/>
      <c r="M66" s="37"/>
      <c r="N66" s="202"/>
      <c r="O66" s="203"/>
      <c r="P66" s="153"/>
      <c r="Q66" s="29"/>
      <c r="R66" s="201"/>
      <c r="S66" s="200"/>
      <c r="T66" s="37"/>
      <c r="U66" s="202"/>
      <c r="V66" s="203"/>
      <c r="W66" s="154"/>
      <c r="X66" s="29"/>
      <c r="Y66" s="201"/>
      <c r="Z66" s="200"/>
      <c r="AA66" s="37"/>
      <c r="AB66" s="202"/>
      <c r="AC66" s="203"/>
      <c r="AD66" s="154"/>
      <c r="AE66" s="29"/>
      <c r="AF66" s="201"/>
      <c r="AG66" s="200"/>
      <c r="AH66" s="37"/>
      <c r="AI66" s="202"/>
      <c r="AJ66" s="203"/>
      <c r="AK66" s="154"/>
      <c r="AL66" s="29"/>
      <c r="AM66" s="201"/>
      <c r="AN66" s="200"/>
      <c r="AO66" s="37"/>
      <c r="AP66" s="202"/>
      <c r="AQ66" s="203"/>
      <c r="AR66" s="153"/>
      <c r="AS66" s="29"/>
      <c r="AT66" s="201"/>
      <c r="AU66" s="200"/>
      <c r="AV66" s="37"/>
      <c r="AW66" s="202"/>
      <c r="AX66" s="203"/>
    </row>
    <row r="67" spans="1:50" x14ac:dyDescent="0.25">
      <c r="A67" s="1"/>
      <c r="B67" s="36" t="s">
        <v>69</v>
      </c>
      <c r="C67" s="32"/>
      <c r="D67" s="32"/>
      <c r="E67" s="32"/>
      <c r="F67" s="35"/>
      <c r="G67" s="204"/>
      <c r="H67" s="205">
        <f>SUM(H54:H58,H65)</f>
        <v>602526.51299999992</v>
      </c>
      <c r="I67" s="206"/>
      <c r="J67" s="207"/>
      <c r="K67" s="207"/>
      <c r="L67" s="208">
        <f>SUM(L54:L58,L65)</f>
        <v>623022.25299999991</v>
      </c>
      <c r="M67" s="209"/>
      <c r="N67" s="210">
        <f>L67-H67</f>
        <v>20495.739999999991</v>
      </c>
      <c r="O67" s="211">
        <f t="shared" ref="O67:O70" si="127">IF(OR(H67=0,L67=0),"",(N67/H67))</f>
        <v>3.4016328838296271E-2</v>
      </c>
      <c r="P67" s="153"/>
      <c r="Q67" s="207"/>
      <c r="R67" s="207"/>
      <c r="S67" s="208">
        <f>SUM(S54:S58,S65)</f>
        <v>620201.32799999998</v>
      </c>
      <c r="T67" s="209"/>
      <c r="U67" s="212">
        <f>S67-L67</f>
        <v>-2820.9249999999302</v>
      </c>
      <c r="V67" s="211">
        <f>IF(OR(L67=0,S67=0),"",(U67/L67))</f>
        <v>-4.5278077731838746E-3</v>
      </c>
      <c r="W67" s="154"/>
      <c r="X67" s="207"/>
      <c r="Y67" s="207"/>
      <c r="Z67" s="208">
        <f>SUM(Z54:Z58,Z65)</f>
        <v>622584.35800000001</v>
      </c>
      <c r="AA67" s="209"/>
      <c r="AB67" s="212">
        <f>Z67-S67</f>
        <v>2383.0300000000279</v>
      </c>
      <c r="AC67" s="211">
        <f>IF(OR(S67=0,Z67=0),"",(AB67/S67))</f>
        <v>3.8423490766856727E-3</v>
      </c>
      <c r="AD67" s="154"/>
      <c r="AE67" s="207"/>
      <c r="AF67" s="207"/>
      <c r="AG67" s="208">
        <f>SUM(AG54:AG58,AG65)</f>
        <v>624441.03800000006</v>
      </c>
      <c r="AH67" s="209"/>
      <c r="AI67" s="212">
        <f>AG67-Z67</f>
        <v>1856.6800000000512</v>
      </c>
      <c r="AJ67" s="211">
        <f>IF(OR(Z67=0,AG67=0),"",(AI67/Z67))</f>
        <v>2.9822143395386289E-3</v>
      </c>
      <c r="AK67" s="154"/>
      <c r="AL67" s="207"/>
      <c r="AM67" s="207"/>
      <c r="AN67" s="208">
        <f>SUM(AN54:AN58,AN65)</f>
        <v>627719.54800000007</v>
      </c>
      <c r="AO67" s="209"/>
      <c r="AP67" s="212">
        <f>AN67-AG67</f>
        <v>3278.5100000000093</v>
      </c>
      <c r="AQ67" s="211">
        <f>IF(OR(AG67=0,AN67=0),"",(AP67/AG67))</f>
        <v>5.2503115594398344E-3</v>
      </c>
      <c r="AR67" s="153"/>
      <c r="AS67" s="207"/>
      <c r="AT67" s="207"/>
      <c r="AU67" s="208">
        <f>SUM(AU54:AU58,AU65)</f>
        <v>630887.03800000006</v>
      </c>
      <c r="AV67" s="209"/>
      <c r="AW67" s="212">
        <f>AU67-AN67</f>
        <v>3167.4899999999907</v>
      </c>
      <c r="AX67" s="211">
        <f>IF(OR(AN67=0,AU67=0),"",(AW67/AN67))</f>
        <v>5.0460273383106276E-3</v>
      </c>
    </row>
    <row r="68" spans="1:50" s="95" customFormat="1" x14ac:dyDescent="0.25">
      <c r="A68" s="1"/>
      <c r="B68" s="108" t="s">
        <v>65</v>
      </c>
      <c r="C68" s="32"/>
      <c r="D68" s="32"/>
      <c r="E68" s="32"/>
      <c r="F68" s="213">
        <v>-0.08</v>
      </c>
      <c r="G68" s="204"/>
      <c r="H68" s="214"/>
      <c r="I68" s="206"/>
      <c r="J68" s="213">
        <v>-0.08</v>
      </c>
      <c r="K68" s="204"/>
      <c r="L68" s="215"/>
      <c r="M68" s="209"/>
      <c r="N68" s="411"/>
      <c r="O68" s="412"/>
      <c r="P68" s="153"/>
      <c r="Q68" s="213">
        <v>-0.08</v>
      </c>
      <c r="R68" s="204"/>
      <c r="S68" s="215"/>
      <c r="T68" s="209"/>
      <c r="U68" s="163">
        <f t="shared" ref="U68" si="128">S68-L68</f>
        <v>0</v>
      </c>
      <c r="V68" s="216" t="str">
        <f t="shared" ref="V68:V70" si="129">IF(OR(L68=0,S68=0),"",(U68/L68))</f>
        <v/>
      </c>
      <c r="W68" s="154"/>
      <c r="X68" s="213">
        <v>-0.08</v>
      </c>
      <c r="Y68" s="204"/>
      <c r="Z68" s="215"/>
      <c r="AA68" s="209"/>
      <c r="AB68" s="163">
        <f t="shared" ref="AB68" si="130">Z68-S68</f>
        <v>0</v>
      </c>
      <c r="AC68" s="216" t="str">
        <f t="shared" ref="AC68:AC70" si="131">IF(OR(S68=0,Z68=0),"",(AB68/S68))</f>
        <v/>
      </c>
      <c r="AD68" s="154"/>
      <c r="AE68" s="213">
        <v>-0.08</v>
      </c>
      <c r="AF68" s="204"/>
      <c r="AG68" s="215"/>
      <c r="AH68" s="209"/>
      <c r="AI68" s="163">
        <f t="shared" ref="AI68" si="132">AG68-Z68</f>
        <v>0</v>
      </c>
      <c r="AJ68" s="216" t="str">
        <f t="shared" ref="AJ68:AJ70" si="133">IF(OR(Z68=0,AG68=0),"",(AI68/Z68))</f>
        <v/>
      </c>
      <c r="AK68" s="154"/>
      <c r="AL68" s="213">
        <v>-0.08</v>
      </c>
      <c r="AM68" s="204"/>
      <c r="AN68" s="215"/>
      <c r="AO68" s="209"/>
      <c r="AP68" s="163">
        <f t="shared" ref="AP68" si="134">AN68-AG68</f>
        <v>0</v>
      </c>
      <c r="AQ68" s="216" t="str">
        <f t="shared" ref="AQ68:AQ70" si="135">IF(OR(AG68=0,AN68=0),"",(AP68/AG68))</f>
        <v/>
      </c>
      <c r="AR68" s="153"/>
      <c r="AS68" s="213">
        <v>-0.08</v>
      </c>
      <c r="AT68" s="204"/>
      <c r="AU68" s="215"/>
      <c r="AV68" s="209"/>
      <c r="AW68" s="163">
        <f t="shared" ref="AW68" si="136">AU68-AN68</f>
        <v>0</v>
      </c>
      <c r="AX68" s="216" t="str">
        <f t="shared" ref="AX68:AX70" si="137">IF(OR(AN68=0,AU68=0),"",(AW68/AN68))</f>
        <v/>
      </c>
    </row>
    <row r="69" spans="1:50" x14ac:dyDescent="0.25">
      <c r="A69" s="1"/>
      <c r="B69" s="108" t="s">
        <v>1</v>
      </c>
      <c r="C69" s="32"/>
      <c r="D69" s="32"/>
      <c r="E69" s="32"/>
      <c r="F69" s="33">
        <v>0.13</v>
      </c>
      <c r="G69" s="217"/>
      <c r="H69" s="214">
        <f>H67*F69</f>
        <v>78328.446689999997</v>
      </c>
      <c r="I69" s="218"/>
      <c r="J69" s="213">
        <v>0.13</v>
      </c>
      <c r="K69" s="218"/>
      <c r="L69" s="215">
        <f>L67*J69</f>
        <v>80992.892889999988</v>
      </c>
      <c r="M69" s="219"/>
      <c r="N69" s="215">
        <f>L69-H69</f>
        <v>2664.4461999999912</v>
      </c>
      <c r="O69" s="216">
        <f t="shared" si="127"/>
        <v>3.4016328838296174E-2</v>
      </c>
      <c r="P69" s="153"/>
      <c r="Q69" s="213">
        <v>0.13</v>
      </c>
      <c r="R69" s="218"/>
      <c r="S69" s="215">
        <f>S67*Q69</f>
        <v>80626.172640000004</v>
      </c>
      <c r="T69" s="219"/>
      <c r="U69" s="215">
        <f>S69-L69</f>
        <v>-366.72024999998393</v>
      </c>
      <c r="V69" s="216">
        <f t="shared" si="129"/>
        <v>-4.5278077731837887E-3</v>
      </c>
      <c r="W69" s="154"/>
      <c r="X69" s="213">
        <v>0.13</v>
      </c>
      <c r="Y69" s="218"/>
      <c r="Z69" s="215">
        <f>Z67*X69</f>
        <v>80935.966540000009</v>
      </c>
      <c r="AA69" s="219"/>
      <c r="AB69" s="215">
        <f>Z69-S69</f>
        <v>309.79390000000421</v>
      </c>
      <c r="AC69" s="216">
        <f t="shared" si="131"/>
        <v>3.8423490766856796E-3</v>
      </c>
      <c r="AD69" s="154"/>
      <c r="AE69" s="213">
        <v>0.13</v>
      </c>
      <c r="AF69" s="218"/>
      <c r="AG69" s="215">
        <f>AG67*AE69</f>
        <v>81177.334940000015</v>
      </c>
      <c r="AH69" s="219"/>
      <c r="AI69" s="215">
        <f>AG69-Z69</f>
        <v>241.36840000000666</v>
      </c>
      <c r="AJ69" s="216">
        <f t="shared" si="133"/>
        <v>2.9822143395386285E-3</v>
      </c>
      <c r="AK69" s="154"/>
      <c r="AL69" s="213">
        <v>0.13</v>
      </c>
      <c r="AM69" s="218"/>
      <c r="AN69" s="215">
        <f>AN67*AL69</f>
        <v>81603.541240000006</v>
      </c>
      <c r="AO69" s="219"/>
      <c r="AP69" s="215">
        <f>AN69-AG69</f>
        <v>426.20629999999073</v>
      </c>
      <c r="AQ69" s="216">
        <f t="shared" si="135"/>
        <v>5.2503115594397052E-3</v>
      </c>
      <c r="AR69" s="153"/>
      <c r="AS69" s="213">
        <v>0.13</v>
      </c>
      <c r="AT69" s="218"/>
      <c r="AU69" s="215">
        <f>AU67*AS69</f>
        <v>82015.314940000011</v>
      </c>
      <c r="AV69" s="219"/>
      <c r="AW69" s="215">
        <f>AU69-AN69</f>
        <v>411.77370000000519</v>
      </c>
      <c r="AX69" s="216">
        <f t="shared" si="137"/>
        <v>5.0460273383107065E-3</v>
      </c>
    </row>
    <row r="70" spans="1:50" ht="15.75" thickBot="1" x14ac:dyDescent="0.3">
      <c r="A70" s="1"/>
      <c r="B70" s="446" t="s">
        <v>70</v>
      </c>
      <c r="C70" s="446"/>
      <c r="D70" s="446"/>
      <c r="E70" s="31"/>
      <c r="F70" s="30"/>
      <c r="G70" s="220"/>
      <c r="H70" s="221">
        <f>SUM(H67:H69)</f>
        <v>680854.95968999993</v>
      </c>
      <c r="I70" s="222"/>
      <c r="J70" s="222"/>
      <c r="K70" s="222"/>
      <c r="L70" s="223">
        <f>SUM(L67:L69)</f>
        <v>704015.14588999993</v>
      </c>
      <c r="M70" s="224"/>
      <c r="N70" s="223">
        <f>L70-H70</f>
        <v>23160.186199999996</v>
      </c>
      <c r="O70" s="233">
        <f t="shared" si="127"/>
        <v>3.4016328838296278E-2</v>
      </c>
      <c r="P70" s="153"/>
      <c r="Q70" s="222"/>
      <c r="R70" s="222"/>
      <c r="S70" s="223">
        <f>SUM(S67:S69)</f>
        <v>700827.50063999998</v>
      </c>
      <c r="T70" s="224"/>
      <c r="U70" s="223">
        <f>S70-L70</f>
        <v>-3187.6452499999432</v>
      </c>
      <c r="V70" s="228">
        <f t="shared" si="129"/>
        <v>-4.5278077731839058E-3</v>
      </c>
      <c r="W70" s="154"/>
      <c r="X70" s="222"/>
      <c r="Y70" s="222"/>
      <c r="Z70" s="223">
        <f>SUM(Z67:Z69)</f>
        <v>703520.32454000006</v>
      </c>
      <c r="AA70" s="224"/>
      <c r="AB70" s="223">
        <f>Z70-S70</f>
        <v>2692.8239000000758</v>
      </c>
      <c r="AC70" s="228">
        <f t="shared" si="131"/>
        <v>3.8423490766857356E-3</v>
      </c>
      <c r="AD70" s="154"/>
      <c r="AE70" s="222"/>
      <c r="AF70" s="222"/>
      <c r="AG70" s="223">
        <f>SUM(AG67:AG69)</f>
        <v>705618.37294000003</v>
      </c>
      <c r="AH70" s="224"/>
      <c r="AI70" s="223">
        <f>AG70-Z70</f>
        <v>2098.0483999999706</v>
      </c>
      <c r="AJ70" s="228">
        <f t="shared" si="133"/>
        <v>2.9822143395385045E-3</v>
      </c>
      <c r="AK70" s="154"/>
      <c r="AL70" s="222"/>
      <c r="AM70" s="222"/>
      <c r="AN70" s="223">
        <f>SUM(AN67:AN69)</f>
        <v>709323.08924000012</v>
      </c>
      <c r="AO70" s="224"/>
      <c r="AP70" s="223">
        <f>AN70-AG70</f>
        <v>3704.7163000000874</v>
      </c>
      <c r="AQ70" s="228">
        <f t="shared" si="135"/>
        <v>5.2503115594399437E-3</v>
      </c>
      <c r="AR70" s="153"/>
      <c r="AS70" s="222"/>
      <c r="AT70" s="222"/>
      <c r="AU70" s="223">
        <f>SUM(AU67:AU69)</f>
        <v>712902.35294000013</v>
      </c>
      <c r="AV70" s="224"/>
      <c r="AW70" s="223">
        <f>AU70-AN70</f>
        <v>3579.2637000000104</v>
      </c>
      <c r="AX70" s="228">
        <f t="shared" si="137"/>
        <v>5.0460273383106571E-3</v>
      </c>
    </row>
    <row r="71" spans="1:50" ht="15.75" thickBot="1" x14ac:dyDescent="0.3">
      <c r="A71" s="6"/>
      <c r="B71" s="381"/>
      <c r="C71" s="16"/>
      <c r="D71" s="17"/>
      <c r="E71" s="16"/>
      <c r="F71" s="29"/>
      <c r="G71" s="229"/>
      <c r="H71" s="200"/>
      <c r="I71" s="16"/>
      <c r="J71" s="29"/>
      <c r="K71" s="230"/>
      <c r="L71" s="231"/>
      <c r="M71" s="16"/>
      <c r="N71" s="232"/>
      <c r="O71" s="382"/>
      <c r="P71" s="153"/>
      <c r="Q71" s="29"/>
      <c r="R71" s="230"/>
      <c r="S71" s="231"/>
      <c r="T71" s="16"/>
      <c r="U71" s="232"/>
      <c r="V71" s="382"/>
      <c r="W71" s="154"/>
      <c r="X71" s="29"/>
      <c r="Y71" s="230"/>
      <c r="Z71" s="231"/>
      <c r="AA71" s="16"/>
      <c r="AB71" s="232"/>
      <c r="AC71" s="382"/>
      <c r="AD71" s="154"/>
      <c r="AE71" s="29"/>
      <c r="AF71" s="230"/>
      <c r="AG71" s="231"/>
      <c r="AH71" s="16"/>
      <c r="AI71" s="232"/>
      <c r="AJ71" s="382"/>
      <c r="AK71" s="154"/>
      <c r="AL71" s="29"/>
      <c r="AM71" s="230"/>
      <c r="AN71" s="231"/>
      <c r="AO71" s="16"/>
      <c r="AP71" s="232"/>
      <c r="AQ71" s="382"/>
      <c r="AR71" s="153"/>
      <c r="AS71" s="29"/>
      <c r="AT71" s="230"/>
      <c r="AU71" s="231"/>
      <c r="AV71" s="16"/>
      <c r="AW71" s="232"/>
      <c r="AX71" s="382"/>
    </row>
    <row r="72" spans="1:50" x14ac:dyDescent="0.25">
      <c r="A72" s="6"/>
      <c r="B72" s="25" t="s">
        <v>2</v>
      </c>
      <c r="C72" s="21"/>
      <c r="D72" s="21"/>
      <c r="E72" s="21"/>
      <c r="F72" s="24"/>
      <c r="G72" s="383"/>
      <c r="H72" s="384">
        <f>SUM(H62:H63,H54,H55:H58)</f>
        <v>490177.51299999992</v>
      </c>
      <c r="I72" s="385"/>
      <c r="J72" s="386"/>
      <c r="K72" s="386"/>
      <c r="L72" s="389">
        <f>SUM(L62:L63,L54,L55:L58)</f>
        <v>510673.25299999991</v>
      </c>
      <c r="M72" s="388"/>
      <c r="N72" s="389">
        <f>L72-H72</f>
        <v>20495.739999999991</v>
      </c>
      <c r="O72" s="390">
        <f t="shared" ref="O72:O75" si="138">IF(OR(H72=0,L72=0),"",(N72/H72))</f>
        <v>4.1812893199774333E-2</v>
      </c>
      <c r="P72" s="153"/>
      <c r="Q72" s="386"/>
      <c r="R72" s="386"/>
      <c r="S72" s="389">
        <f>SUM(S62:S63,S54,S55:S58)</f>
        <v>507852.32800000004</v>
      </c>
      <c r="T72" s="388"/>
      <c r="U72" s="212">
        <f>S72-L72</f>
        <v>-2820.9249999998719</v>
      </c>
      <c r="V72" s="211">
        <f>IF(OR(L72=0,S72=0),"",(U72/L72))</f>
        <v>-5.5239333241521313E-3</v>
      </c>
      <c r="W72" s="154"/>
      <c r="X72" s="386"/>
      <c r="Y72" s="386"/>
      <c r="Z72" s="389">
        <f>SUM(Z62:Z63,Z54,Z55:Z58)</f>
        <v>510235.35800000007</v>
      </c>
      <c r="AA72" s="388"/>
      <c r="AB72" s="212">
        <f>Z72-S72</f>
        <v>2383.0300000000279</v>
      </c>
      <c r="AC72" s="211">
        <f>IF(OR(S72=0,Z72=0),"",(AB72/S72))</f>
        <v>4.6923679751252959E-3</v>
      </c>
      <c r="AD72" s="154"/>
      <c r="AE72" s="386"/>
      <c r="AF72" s="386"/>
      <c r="AG72" s="389">
        <f>SUM(AG62:AG63,AG54,AG55:AG58)</f>
        <v>512092.03800000006</v>
      </c>
      <c r="AH72" s="388"/>
      <c r="AI72" s="212">
        <f>AG72-Z72</f>
        <v>1856.679999999993</v>
      </c>
      <c r="AJ72" s="211">
        <f>IF(OR(Z72=0,AG72=0),"",(AI72/Z72))</f>
        <v>3.6388697311721639E-3</v>
      </c>
      <c r="AK72" s="153"/>
      <c r="AL72" s="386"/>
      <c r="AM72" s="386"/>
      <c r="AN72" s="389">
        <f>SUM(AN62:AN63,AN54,AN55:AN58)</f>
        <v>515370.54800000007</v>
      </c>
      <c r="AO72" s="388"/>
      <c r="AP72" s="212">
        <f>AN72-AG72</f>
        <v>3278.5100000000093</v>
      </c>
      <c r="AQ72" s="211">
        <f>IF(OR(AG72=0,AN72=0),"",(AP72/AG72))</f>
        <v>6.402188975256063E-3</v>
      </c>
      <c r="AR72" s="153"/>
      <c r="AS72" s="386"/>
      <c r="AT72" s="386"/>
      <c r="AU72" s="389">
        <f>SUM(AU62:AU63,AU54,AU55:AU58)</f>
        <v>518538.03800000006</v>
      </c>
      <c r="AV72" s="388"/>
      <c r="AW72" s="212">
        <f>AU72-AN72</f>
        <v>3167.4899999999907</v>
      </c>
      <c r="AX72" s="211">
        <f>IF(OR(AN72=0,AU72=0),"",(AW72/AN72))</f>
        <v>6.1460438752118799E-3</v>
      </c>
    </row>
    <row r="73" spans="1:50" s="95" customFormat="1" x14ac:dyDescent="0.25">
      <c r="A73" s="6"/>
      <c r="B73" s="108" t="s">
        <v>65</v>
      </c>
      <c r="C73" s="32"/>
      <c r="D73" s="32"/>
      <c r="E73" s="32"/>
      <c r="F73" s="213">
        <v>-0.08</v>
      </c>
      <c r="G73" s="204"/>
      <c r="H73" s="214"/>
      <c r="I73" s="206"/>
      <c r="J73" s="213">
        <v>-0.08</v>
      </c>
      <c r="K73" s="204"/>
      <c r="L73" s="215"/>
      <c r="M73" s="209"/>
      <c r="N73" s="411"/>
      <c r="O73" s="390"/>
      <c r="P73" s="153"/>
      <c r="Q73" s="213">
        <v>-0.08</v>
      </c>
      <c r="R73" s="204"/>
      <c r="S73" s="215"/>
      <c r="T73" s="209"/>
      <c r="U73" s="163">
        <f t="shared" ref="U73" si="139">S73-L73</f>
        <v>0</v>
      </c>
      <c r="V73" s="216" t="str">
        <f t="shared" ref="V73:V75" si="140">IF(OR(L73=0,S73=0),"",(U73/L73))</f>
        <v/>
      </c>
      <c r="W73" s="154"/>
      <c r="X73" s="213">
        <v>-0.08</v>
      </c>
      <c r="Y73" s="204"/>
      <c r="Z73" s="215"/>
      <c r="AA73" s="209"/>
      <c r="AB73" s="163">
        <f t="shared" ref="AB73" si="141">Z73-S73</f>
        <v>0</v>
      </c>
      <c r="AC73" s="216" t="str">
        <f t="shared" ref="AC73:AC75" si="142">IF(OR(S73=0,Z73=0),"",(AB73/S73))</f>
        <v/>
      </c>
      <c r="AD73" s="154"/>
      <c r="AE73" s="213">
        <v>-0.08</v>
      </c>
      <c r="AF73" s="204"/>
      <c r="AG73" s="215"/>
      <c r="AH73" s="209"/>
      <c r="AI73" s="163">
        <f t="shared" ref="AI73" si="143">AG73-Z73</f>
        <v>0</v>
      </c>
      <c r="AJ73" s="216" t="str">
        <f t="shared" ref="AJ73:AJ75" si="144">IF(OR(Z73=0,AG73=0),"",(AI73/Z73))</f>
        <v/>
      </c>
      <c r="AK73" s="153"/>
      <c r="AL73" s="213">
        <v>-0.08</v>
      </c>
      <c r="AM73" s="204"/>
      <c r="AN73" s="215"/>
      <c r="AO73" s="209"/>
      <c r="AP73" s="163">
        <f t="shared" ref="AP73" si="145">AN73-AG73</f>
        <v>0</v>
      </c>
      <c r="AQ73" s="216" t="str">
        <f t="shared" ref="AQ73:AQ75" si="146">IF(OR(AG73=0,AN73=0),"",(AP73/AG73))</f>
        <v/>
      </c>
      <c r="AR73" s="153"/>
      <c r="AS73" s="213">
        <v>-0.08</v>
      </c>
      <c r="AT73" s="204"/>
      <c r="AU73" s="215"/>
      <c r="AV73" s="209"/>
      <c r="AW73" s="163">
        <f t="shared" ref="AW73" si="147">AU73-AN73</f>
        <v>0</v>
      </c>
      <c r="AX73" s="216" t="str">
        <f t="shared" ref="AX73:AX75" si="148">IF(OR(AN73=0,AU73=0),"",(AW73/AN73))</f>
        <v/>
      </c>
    </row>
    <row r="74" spans="1:50" x14ac:dyDescent="0.25">
      <c r="A74" s="6"/>
      <c r="B74" s="392" t="s">
        <v>1</v>
      </c>
      <c r="C74" s="21"/>
      <c r="D74" s="21"/>
      <c r="E74" s="21"/>
      <c r="F74" s="23">
        <v>0.13</v>
      </c>
      <c r="G74" s="383"/>
      <c r="H74" s="393">
        <f>H72*F74</f>
        <v>63723.076689999994</v>
      </c>
      <c r="I74" s="394"/>
      <c r="J74" s="22">
        <v>0.13</v>
      </c>
      <c r="K74" s="395"/>
      <c r="L74" s="391">
        <f>L72*J74</f>
        <v>66387.522889999993</v>
      </c>
      <c r="M74" s="396"/>
      <c r="N74" s="391">
        <f>L74-H74</f>
        <v>2664.4461999999985</v>
      </c>
      <c r="O74" s="216">
        <f t="shared" si="138"/>
        <v>4.1812893199774326E-2</v>
      </c>
      <c r="P74" s="153"/>
      <c r="Q74" s="22">
        <v>0.13</v>
      </c>
      <c r="R74" s="395"/>
      <c r="S74" s="391">
        <f>S72*Q74</f>
        <v>66020.802640000009</v>
      </c>
      <c r="T74" s="396"/>
      <c r="U74" s="215">
        <f>S74-L74</f>
        <v>-366.72024999998393</v>
      </c>
      <c r="V74" s="216">
        <f t="shared" si="140"/>
        <v>-5.52393332415214E-3</v>
      </c>
      <c r="W74" s="154"/>
      <c r="X74" s="22">
        <v>0.13</v>
      </c>
      <c r="Y74" s="395"/>
      <c r="Z74" s="391">
        <f>Z72*X74</f>
        <v>66330.596540000013</v>
      </c>
      <c r="AA74" s="396"/>
      <c r="AB74" s="215">
        <f>Z74-S74</f>
        <v>309.79390000000421</v>
      </c>
      <c r="AC74" s="216">
        <f t="shared" si="142"/>
        <v>4.6923679751253045E-3</v>
      </c>
      <c r="AD74" s="154"/>
      <c r="AE74" s="22">
        <v>0.13</v>
      </c>
      <c r="AF74" s="395"/>
      <c r="AG74" s="391">
        <f>AG72*AE74</f>
        <v>66571.964940000005</v>
      </c>
      <c r="AH74" s="396"/>
      <c r="AI74" s="215">
        <f>AG74-Z74</f>
        <v>241.36839999999211</v>
      </c>
      <c r="AJ74" s="216">
        <f t="shared" si="144"/>
        <v>3.6388697311720581E-3</v>
      </c>
      <c r="AK74" s="153"/>
      <c r="AL74" s="22">
        <v>0.13</v>
      </c>
      <c r="AM74" s="395"/>
      <c r="AN74" s="391">
        <f>AN72*AL74</f>
        <v>66998.171240000011</v>
      </c>
      <c r="AO74" s="396"/>
      <c r="AP74" s="215">
        <f>AN74-AG74</f>
        <v>426.20630000000529</v>
      </c>
      <c r="AQ74" s="216">
        <f t="shared" si="146"/>
        <v>6.4021889752561246E-3</v>
      </c>
      <c r="AR74" s="153"/>
      <c r="AS74" s="22">
        <v>0.13</v>
      </c>
      <c r="AT74" s="395"/>
      <c r="AU74" s="391">
        <f>AU72*AS74</f>
        <v>67409.944940000016</v>
      </c>
      <c r="AV74" s="396"/>
      <c r="AW74" s="215">
        <f>AU74-AN74</f>
        <v>411.77370000000519</v>
      </c>
      <c r="AX74" s="216">
        <f t="shared" si="148"/>
        <v>6.1460438752119753E-3</v>
      </c>
    </row>
    <row r="75" spans="1:50" ht="15.75" thickBot="1" x14ac:dyDescent="0.3">
      <c r="A75" s="6"/>
      <c r="B75" s="446" t="s">
        <v>71</v>
      </c>
      <c r="C75" s="446"/>
      <c r="D75" s="446"/>
      <c r="E75" s="31"/>
      <c r="F75" s="30"/>
      <c r="G75" s="220"/>
      <c r="H75" s="221">
        <f>SUM(H72:H74)</f>
        <v>553900.58968999994</v>
      </c>
      <c r="I75" s="222"/>
      <c r="J75" s="222"/>
      <c r="K75" s="222"/>
      <c r="L75" s="379">
        <f>SUM(L72:L74)</f>
        <v>577060.77588999993</v>
      </c>
      <c r="M75" s="224"/>
      <c r="N75" s="223">
        <f>L75-H75</f>
        <v>23160.186199999996</v>
      </c>
      <c r="O75" s="233">
        <f t="shared" si="138"/>
        <v>4.181289319977434E-2</v>
      </c>
      <c r="P75" s="153"/>
      <c r="Q75" s="222"/>
      <c r="R75" s="222"/>
      <c r="S75" s="379">
        <f>SUM(S72:S74)</f>
        <v>573873.1306400001</v>
      </c>
      <c r="T75" s="224"/>
      <c r="U75" s="223">
        <f>S75-L75</f>
        <v>-3187.6452499998268</v>
      </c>
      <c r="V75" s="228">
        <f t="shared" si="140"/>
        <v>-5.5239333241520819E-3</v>
      </c>
      <c r="W75" s="154"/>
      <c r="X75" s="222"/>
      <c r="Y75" s="222"/>
      <c r="Z75" s="379">
        <f>SUM(Z72:Z74)</f>
        <v>576565.95454000006</v>
      </c>
      <c r="AA75" s="224"/>
      <c r="AB75" s="223">
        <f>Z75-S75</f>
        <v>2692.8238999999594</v>
      </c>
      <c r="AC75" s="228">
        <f t="shared" si="142"/>
        <v>4.6923679751251701E-3</v>
      </c>
      <c r="AD75" s="154"/>
      <c r="AE75" s="222"/>
      <c r="AF75" s="222"/>
      <c r="AG75" s="379">
        <f>SUM(AG72:AG74)</f>
        <v>578664.00294000003</v>
      </c>
      <c r="AH75" s="224"/>
      <c r="AI75" s="223">
        <f>AG75-Z75</f>
        <v>2098.0483999999706</v>
      </c>
      <c r="AJ75" s="228">
        <f t="shared" si="144"/>
        <v>3.6388697311721266E-3</v>
      </c>
      <c r="AK75" s="153"/>
      <c r="AL75" s="222"/>
      <c r="AM75" s="222"/>
      <c r="AN75" s="379">
        <f>SUM(AN72:AN74)</f>
        <v>582368.71924000012</v>
      </c>
      <c r="AO75" s="224"/>
      <c r="AP75" s="223">
        <f>AN75-AG75</f>
        <v>3704.7163000000874</v>
      </c>
      <c r="AQ75" s="228">
        <f t="shared" si="146"/>
        <v>6.4021889752561966E-3</v>
      </c>
      <c r="AR75" s="153"/>
      <c r="AS75" s="222"/>
      <c r="AT75" s="222"/>
      <c r="AU75" s="379">
        <f>SUM(AU72:AU74)</f>
        <v>585947.98294000002</v>
      </c>
      <c r="AV75" s="224"/>
      <c r="AW75" s="223">
        <f>AU75-AN75</f>
        <v>3579.263699999894</v>
      </c>
      <c r="AX75" s="228">
        <f t="shared" si="148"/>
        <v>6.1460438752117159E-3</v>
      </c>
    </row>
    <row r="76" spans="1:50" ht="15.75" thickBot="1" x14ac:dyDescent="0.3">
      <c r="A76" s="6"/>
      <c r="B76" s="18"/>
      <c r="C76" s="16"/>
      <c r="D76" s="17"/>
      <c r="E76" s="16"/>
      <c r="F76" s="12"/>
      <c r="G76" s="15"/>
      <c r="H76" s="14"/>
      <c r="I76" s="13"/>
      <c r="J76" s="12"/>
      <c r="K76" s="11"/>
      <c r="L76" s="10"/>
      <c r="M76" s="9"/>
      <c r="N76" s="8"/>
      <c r="O76" s="7"/>
      <c r="Q76" s="12"/>
      <c r="R76" s="11"/>
      <c r="S76" s="10"/>
      <c r="T76" s="9"/>
      <c r="U76" s="26"/>
      <c r="V76" s="7"/>
      <c r="W76" s="102"/>
      <c r="X76" s="12"/>
      <c r="Y76" s="11"/>
      <c r="Z76" s="10"/>
      <c r="AA76" s="9"/>
      <c r="AB76" s="26"/>
      <c r="AC76" s="7"/>
      <c r="AD76" s="102"/>
      <c r="AE76" s="12"/>
      <c r="AF76" s="11"/>
      <c r="AG76" s="10"/>
      <c r="AH76" s="9"/>
      <c r="AI76" s="26"/>
      <c r="AJ76" s="7"/>
      <c r="AK76" s="95"/>
      <c r="AL76" s="12"/>
      <c r="AM76" s="11"/>
      <c r="AN76" s="10"/>
      <c r="AO76" s="9"/>
      <c r="AP76" s="26"/>
      <c r="AQ76" s="7"/>
      <c r="AR76" s="95"/>
      <c r="AS76" s="12"/>
      <c r="AT76" s="11"/>
      <c r="AU76" s="10"/>
      <c r="AV76" s="9"/>
      <c r="AW76" s="26"/>
      <c r="AX76" s="7"/>
    </row>
    <row r="77" spans="1:50" x14ac:dyDescent="0.25">
      <c r="A77" s="1"/>
      <c r="B77" s="1"/>
      <c r="C77" s="1"/>
      <c r="D77" s="1"/>
      <c r="E77" s="1"/>
      <c r="F77" s="1"/>
      <c r="G77" s="1"/>
      <c r="H77" s="5"/>
      <c r="I77" s="1"/>
      <c r="J77" s="1"/>
      <c r="K77" s="1"/>
      <c r="L77" s="5"/>
      <c r="M77" s="1"/>
      <c r="N77" s="1"/>
      <c r="O77" s="1"/>
      <c r="Q77" s="1"/>
      <c r="R77" s="1"/>
      <c r="S77" s="5"/>
      <c r="T77" s="1"/>
      <c r="U77" s="1"/>
      <c r="V77" s="1"/>
      <c r="W77" s="102"/>
      <c r="X77" s="1"/>
      <c r="Y77" s="1"/>
      <c r="Z77" s="5"/>
      <c r="AA77" s="1"/>
      <c r="AB77" s="1"/>
      <c r="AC77" s="1"/>
      <c r="AD77" s="102"/>
      <c r="AE77" s="1"/>
      <c r="AF77" s="1"/>
      <c r="AG77" s="5"/>
      <c r="AH77" s="1"/>
      <c r="AI77" s="1"/>
      <c r="AJ77" s="1"/>
      <c r="AK77" s="95"/>
      <c r="AL77" s="1"/>
      <c r="AM77" s="1"/>
      <c r="AN77" s="5"/>
      <c r="AO77" s="1"/>
      <c r="AP77" s="1"/>
      <c r="AQ77" s="1"/>
      <c r="AR77" s="95"/>
      <c r="AS77" s="1"/>
      <c r="AT77" s="1"/>
      <c r="AU77" s="5"/>
      <c r="AV77" s="1"/>
      <c r="AW77" s="1"/>
      <c r="AX77" s="1"/>
    </row>
    <row r="78" spans="1:50" x14ac:dyDescent="0.25">
      <c r="A78" s="1"/>
      <c r="B78" s="4" t="s">
        <v>0</v>
      </c>
      <c r="C78" s="1"/>
      <c r="D78" s="1"/>
      <c r="E78" s="1"/>
      <c r="F78" s="3">
        <v>1.8700000000000001E-2</v>
      </c>
      <c r="G78" s="1"/>
      <c r="H78" s="1"/>
      <c r="I78" s="1"/>
      <c r="J78" s="3">
        <v>1.8700000000000001E-2</v>
      </c>
      <c r="K78" s="1"/>
      <c r="L78" s="1"/>
      <c r="M78" s="1"/>
      <c r="N78" s="1"/>
      <c r="O78" s="1"/>
      <c r="Q78" s="123">
        <v>1.72E-2</v>
      </c>
      <c r="R78" s="1"/>
      <c r="S78" s="1"/>
      <c r="T78" s="1"/>
      <c r="U78" s="1"/>
      <c r="V78" s="1"/>
      <c r="W78" s="102"/>
      <c r="X78" s="3">
        <f>+$Q$78</f>
        <v>1.72E-2</v>
      </c>
      <c r="Y78" s="1"/>
      <c r="Z78" s="1"/>
      <c r="AA78" s="1"/>
      <c r="AB78" s="1"/>
      <c r="AC78" s="1"/>
      <c r="AD78" s="102"/>
      <c r="AE78" s="3">
        <f>+$Q$78</f>
        <v>1.72E-2</v>
      </c>
      <c r="AF78" s="1"/>
      <c r="AG78" s="1"/>
      <c r="AH78" s="1"/>
      <c r="AI78" s="1"/>
      <c r="AJ78" s="1"/>
      <c r="AK78" s="95"/>
      <c r="AL78" s="3">
        <f>+$Q$78</f>
        <v>1.72E-2</v>
      </c>
      <c r="AM78" s="1"/>
      <c r="AN78" s="1"/>
      <c r="AO78" s="1"/>
      <c r="AP78" s="1"/>
      <c r="AQ78" s="1"/>
      <c r="AR78" s="95"/>
      <c r="AS78" s="3">
        <f>+$Q$78</f>
        <v>1.72E-2</v>
      </c>
      <c r="AT78" s="1"/>
      <c r="AU78" s="1"/>
      <c r="AV78" s="1"/>
      <c r="AW78" s="1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</row>
    <row r="80" spans="1:50" s="95" customFormat="1" x14ac:dyDescent="0.25">
      <c r="A80" s="5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95" customFormat="1" x14ac:dyDescent="0.25">
      <c r="A81" s="5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95" customFormat="1" x14ac:dyDescent="0.25">
      <c r="A82" s="5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95" customFormat="1" x14ac:dyDescent="0.25">
      <c r="A83" s="5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95" customFormat="1" x14ac:dyDescent="0.25">
      <c r="A84" s="5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95" customFormat="1" x14ac:dyDescent="0.25">
      <c r="A85" s="5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95" customFormat="1" x14ac:dyDescent="0.25">
      <c r="A86" s="5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95" customFormat="1" x14ac:dyDescent="0.25">
      <c r="A87" s="5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95" customFormat="1" x14ac:dyDescent="0.25">
      <c r="A88" s="5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95" customFormat="1" x14ac:dyDescent="0.25">
      <c r="A89" s="5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95" customFormat="1" x14ac:dyDescent="0.25">
      <c r="A90" s="5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95" customFormat="1" x14ac:dyDescent="0.25">
      <c r="A91" s="5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95" customFormat="1" x14ac:dyDescent="0.25">
      <c r="A92" s="5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95" customFormat="1" x14ac:dyDescent="0.25">
      <c r="A93" s="5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95" customFormat="1" x14ac:dyDescent="0.25">
      <c r="A94" s="5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95" customFormat="1" x14ac:dyDescent="0.25">
      <c r="A95" s="5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95" customFormat="1" x14ac:dyDescent="0.25">
      <c r="A96" s="5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95" customFormat="1" x14ac:dyDescent="0.25">
      <c r="A97" s="5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95" customFormat="1" x14ac:dyDescent="0.25">
      <c r="A98" s="5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95" customFormat="1" x14ac:dyDescent="0.25">
      <c r="A99" s="5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95" customFormat="1" x14ac:dyDescent="0.25">
      <c r="A100" s="5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95" customFormat="1" x14ac:dyDescent="0.25">
      <c r="A101" s="5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95" customFormat="1" x14ac:dyDescent="0.25">
      <c r="A102" s="5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95" customFormat="1" x14ac:dyDescent="0.25">
      <c r="A103" s="5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95" customFormat="1" x14ac:dyDescent="0.25">
      <c r="A104" s="5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95" customFormat="1" x14ac:dyDescent="0.25">
      <c r="A105" s="5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95" customFormat="1" x14ac:dyDescent="0.25">
      <c r="A106" s="5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95" customFormat="1" x14ac:dyDescent="0.25">
      <c r="A107" s="5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95" customFormat="1" x14ac:dyDescent="0.25">
      <c r="A108" s="5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95" customFormat="1" x14ac:dyDescent="0.25">
      <c r="A109" s="5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95" customFormat="1" x14ac:dyDescent="0.25">
      <c r="A110" s="5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95" customFormat="1" x14ac:dyDescent="0.25">
      <c r="A111" s="5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95" customFormat="1" x14ac:dyDescent="0.25">
      <c r="A112" s="5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95" customFormat="1" x14ac:dyDescent="0.25">
      <c r="A113" s="5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95" customFormat="1" x14ac:dyDescent="0.25">
      <c r="A114" s="5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95" customFormat="1" x14ac:dyDescent="0.25">
      <c r="A115" s="5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95" customFormat="1" x14ac:dyDescent="0.25">
      <c r="A116" s="5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95" customFormat="1" x14ac:dyDescent="0.25">
      <c r="A117" s="5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95" customFormat="1" x14ac:dyDescent="0.25">
      <c r="A118" s="5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95" customFormat="1" x14ac:dyDescent="0.25">
      <c r="A119" s="5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95" customFormat="1" x14ac:dyDescent="0.25">
      <c r="A120" s="5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95" customFormat="1" x14ac:dyDescent="0.25">
      <c r="A121" s="5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95" customFormat="1" x14ac:dyDescent="0.25">
      <c r="A122" s="5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95" customFormat="1" x14ac:dyDescent="0.25">
      <c r="A123" s="5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95" customFormat="1" x14ac:dyDescent="0.25">
      <c r="A124" s="5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95" customFormat="1" x14ac:dyDescent="0.25">
      <c r="A125" s="5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95" customFormat="1" x14ac:dyDescent="0.25">
      <c r="A126" s="5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95" customFormat="1" x14ac:dyDescent="0.25">
      <c r="A127" s="5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95" customFormat="1" x14ac:dyDescent="0.25">
      <c r="A128" s="5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95" customFormat="1" x14ac:dyDescent="0.25">
      <c r="A129" s="5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95" customFormat="1" x14ac:dyDescent="0.25">
      <c r="A130" s="5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95" customFormat="1" x14ac:dyDescent="0.25">
      <c r="A131" s="5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95" customFormat="1" x14ac:dyDescent="0.25">
      <c r="A132" s="5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95" customFormat="1" x14ac:dyDescent="0.25">
      <c r="A133" s="5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95" customFormat="1" x14ac:dyDescent="0.25">
      <c r="A134" s="5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</sheetData>
  <mergeCells count="32">
    <mergeCell ref="B70:D70"/>
    <mergeCell ref="A3:K3"/>
    <mergeCell ref="B10:O10"/>
    <mergeCell ref="B11:O11"/>
    <mergeCell ref="D14:O14"/>
    <mergeCell ref="F20:H20"/>
    <mergeCell ref="J20:L20"/>
    <mergeCell ref="N20:O20"/>
    <mergeCell ref="AI20:AJ20"/>
    <mergeCell ref="B75:D75"/>
    <mergeCell ref="AJ21:AJ22"/>
    <mergeCell ref="U21:U22"/>
    <mergeCell ref="V21:V22"/>
    <mergeCell ref="AB21:AB22"/>
    <mergeCell ref="AC21:AC22"/>
    <mergeCell ref="AI21:AI22"/>
    <mergeCell ref="Q20:S20"/>
    <mergeCell ref="U20:V20"/>
    <mergeCell ref="X20:Z20"/>
    <mergeCell ref="AB20:AC20"/>
    <mergeCell ref="AE20:AG20"/>
    <mergeCell ref="D21:D22"/>
    <mergeCell ref="N21:N22"/>
    <mergeCell ref="O21:O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disablePrompts="1" count="5">
    <dataValidation type="list" allowBlank="1" showInputMessage="1" showErrorMessage="1" prompt="Select Charge Unit - per 30 days, per kWh, per kW, per kVA." sqref="D52:D53 D46:D50 D55:D65 D24:D44">
      <formula1>"per 30 days, per kWh, per kW, per kVA"</formula1>
    </dataValidation>
    <dataValidation type="list" allowBlank="1" showInputMessage="1" showErrorMessage="1" sqref="E52:E53 E71 E76 E46:E50 E55:E66 E23:E44">
      <formula1>#REF!</formula1>
    </dataValidation>
    <dataValidation type="list" allowBlank="1" showInputMessage="1" showErrorMessage="1" prompt="Select Charge Unit - monthly, per kWh, per kW" sqref="D71 D66 D76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4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16</xdr:col>
                    <xdr:colOff>476250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9</xdr:col>
                    <xdr:colOff>485775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X80"/>
  <sheetViews>
    <sheetView showGridLines="0" view="pageBreakPreview" zoomScale="80" zoomScaleNormal="30" zoomScaleSheetLayoutView="8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5703125" style="79" customWidth="1"/>
    <col min="3" max="3" width="1.5703125" style="79" customWidth="1"/>
    <col min="4" max="4" width="20" style="79" customWidth="1"/>
    <col min="5" max="5" width="1" style="79" customWidth="1"/>
    <col min="6" max="6" width="11" style="79" customWidth="1"/>
    <col min="7" max="7" width="8.85546875" style="79" bestFit="1" customWidth="1"/>
    <col min="8" max="8" width="12.42578125" style="79" bestFit="1" customWidth="1"/>
    <col min="9" max="9" width="1" style="79" customWidth="1"/>
    <col min="10" max="10" width="9.85546875" style="79" bestFit="1" customWidth="1"/>
    <col min="11" max="11" width="8.85546875" style="79" bestFit="1" customWidth="1"/>
    <col min="12" max="12" width="12.4257812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0.85546875" style="79" customWidth="1"/>
    <col min="17" max="17" width="9.85546875" style="79" bestFit="1" customWidth="1"/>
    <col min="18" max="18" width="8.85546875" style="79" bestFit="1" customWidth="1"/>
    <col min="19" max="19" width="12.42578125" style="79" bestFit="1" customWidth="1"/>
    <col min="20" max="20" width="1.140625" style="79" customWidth="1"/>
    <col min="21" max="21" width="10.42578125" style="79" bestFit="1" customWidth="1"/>
    <col min="22" max="22" width="10" style="79" bestFit="1" customWidth="1"/>
    <col min="23" max="23" width="0.7109375" style="79" customWidth="1"/>
    <col min="24" max="24" width="9.85546875" style="79" bestFit="1" customWidth="1"/>
    <col min="25" max="25" width="8.85546875" style="79" bestFit="1" customWidth="1"/>
    <col min="26" max="26" width="12.42578125" style="79" bestFit="1" customWidth="1"/>
    <col min="27" max="27" width="0.7109375" style="79" customWidth="1"/>
    <col min="28" max="28" width="10.425781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8.85546875" style="79" bestFit="1" customWidth="1"/>
    <col min="33" max="33" width="12.42578125" style="79" bestFit="1" customWidth="1"/>
    <col min="34" max="34" width="0.7109375" style="79" customWidth="1"/>
    <col min="35" max="35" width="10.42578125" style="79" bestFit="1" customWidth="1"/>
    <col min="36" max="36" width="10" style="79" bestFit="1" customWidth="1"/>
    <col min="37" max="37" width="0.85546875" style="79" customWidth="1"/>
    <col min="38" max="38" width="9.85546875" style="79" bestFit="1" customWidth="1"/>
    <col min="39" max="39" width="8.85546875" style="79" bestFit="1" customWidth="1"/>
    <col min="40" max="40" width="12.42578125" style="79" bestFit="1" customWidth="1"/>
    <col min="41" max="41" width="0.85546875" style="79" customWidth="1"/>
    <col min="42" max="42" width="10.42578125" style="79" bestFit="1" customWidth="1"/>
    <col min="43" max="43" width="10" style="79" bestFit="1" customWidth="1"/>
    <col min="44" max="44" width="0.85546875" style="79" customWidth="1"/>
    <col min="45" max="45" width="9.85546875" style="79" bestFit="1" customWidth="1"/>
    <col min="46" max="46" width="8.85546875" style="79" bestFit="1" customWidth="1"/>
    <col min="47" max="47" width="12.42578125" style="79" bestFit="1" customWidth="1"/>
    <col min="48" max="48" width="1" style="79" customWidth="1"/>
    <col min="49" max="49" width="10.425781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50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s="99" customFormat="1" ht="15.75" x14ac:dyDescent="0.25">
      <c r="A15" s="54"/>
      <c r="B15" s="128"/>
      <c r="C15" s="54"/>
      <c r="D15" s="129"/>
      <c r="E15" s="129"/>
      <c r="F15" s="129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2"/>
      <c r="C16" s="1"/>
      <c r="D16" s="61"/>
      <c r="E16" s="61"/>
      <c r="F16" s="61"/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4" t="s">
        <v>31</v>
      </c>
      <c r="C17" s="1"/>
      <c r="D17" s="63" t="s">
        <v>42</v>
      </c>
      <c r="E17" s="61"/>
      <c r="F17" s="89">
        <v>16000</v>
      </c>
      <c r="G17" s="80" t="s">
        <v>51</v>
      </c>
      <c r="H17" s="61"/>
      <c r="I17" s="61"/>
      <c r="J17" s="86"/>
      <c r="K17" s="61"/>
      <c r="L17" s="87"/>
      <c r="M17" s="61"/>
      <c r="N17" s="61"/>
      <c r="O17" s="61"/>
    </row>
    <row r="18" spans="1:50" ht="15.75" x14ac:dyDescent="0.25">
      <c r="A18" s="1"/>
      <c r="B18" s="62"/>
      <c r="C18" s="1"/>
      <c r="D18" s="109" t="s">
        <v>68</v>
      </c>
      <c r="E18" s="61"/>
      <c r="F18" s="82">
        <v>2700</v>
      </c>
      <c r="G18" s="80" t="s">
        <v>45</v>
      </c>
      <c r="H18" s="88"/>
      <c r="I18" s="61"/>
      <c r="J18" s="86"/>
      <c r="K18" s="61"/>
      <c r="L18" s="61"/>
      <c r="M18" s="61"/>
      <c r="N18" s="61"/>
      <c r="O18" s="61"/>
    </row>
    <row r="19" spans="1:50" x14ac:dyDescent="0.25">
      <c r="A19" s="1"/>
      <c r="B19" s="2"/>
      <c r="C19" s="1"/>
      <c r="D19" s="4"/>
      <c r="E19" s="4"/>
      <c r="F19" s="82">
        <v>2700</v>
      </c>
      <c r="G19" s="4" t="s">
        <v>43</v>
      </c>
      <c r="H19" s="1"/>
      <c r="I19" s="1"/>
      <c r="J19" s="1"/>
      <c r="K19" s="1"/>
      <c r="L19" s="1"/>
      <c r="M19" s="1"/>
      <c r="N19" s="1"/>
      <c r="O19" s="1"/>
    </row>
    <row r="20" spans="1:50" x14ac:dyDescent="0.25">
      <c r="A20" s="1"/>
      <c r="B20" s="92"/>
      <c r="C20" s="1"/>
      <c r="D20" s="4" t="s">
        <v>29</v>
      </c>
      <c r="E20" s="1"/>
      <c r="F20" s="82">
        <v>955000</v>
      </c>
      <c r="G20" s="80" t="s">
        <v>28</v>
      </c>
      <c r="H20" s="5"/>
      <c r="I20" s="1"/>
      <c r="J20" s="1"/>
      <c r="K20" s="1"/>
      <c r="L20" s="1"/>
      <c r="M20" s="1"/>
      <c r="N20" s="1"/>
      <c r="O20" s="1"/>
      <c r="S20" s="85"/>
    </row>
    <row r="21" spans="1:50" x14ac:dyDescent="0.25">
      <c r="A21" s="1"/>
      <c r="B21" s="2"/>
      <c r="C21" s="1"/>
      <c r="D21" s="59"/>
      <c r="E21" s="59"/>
      <c r="F21" s="428" t="s">
        <v>92</v>
      </c>
      <c r="G21" s="435"/>
      <c r="H21" s="429"/>
      <c r="I21" s="1"/>
      <c r="J21" s="430" t="s">
        <v>114</v>
      </c>
      <c r="K21" s="431"/>
      <c r="L21" s="432"/>
      <c r="M21" s="1"/>
      <c r="N21" s="428" t="s">
        <v>27</v>
      </c>
      <c r="O21" s="429"/>
      <c r="Q21" s="430" t="s">
        <v>91</v>
      </c>
      <c r="R21" s="431"/>
      <c r="S21" s="432"/>
      <c r="T21" s="1"/>
      <c r="U21" s="428" t="s">
        <v>27</v>
      </c>
      <c r="V21" s="429"/>
      <c r="W21" s="102"/>
      <c r="X21" s="430" t="s">
        <v>93</v>
      </c>
      <c r="Y21" s="431"/>
      <c r="Z21" s="432"/>
      <c r="AA21" s="1"/>
      <c r="AB21" s="428" t="s">
        <v>27</v>
      </c>
      <c r="AC21" s="429"/>
      <c r="AD21" s="102"/>
      <c r="AE21" s="430" t="s">
        <v>94</v>
      </c>
      <c r="AF21" s="431"/>
      <c r="AG21" s="432"/>
      <c r="AH21" s="1"/>
      <c r="AI21" s="428" t="s">
        <v>27</v>
      </c>
      <c r="AJ21" s="429"/>
      <c r="AK21" s="102"/>
      <c r="AL21" s="430" t="s">
        <v>95</v>
      </c>
      <c r="AM21" s="431"/>
      <c r="AN21" s="432"/>
      <c r="AO21" s="1"/>
      <c r="AP21" s="428" t="s">
        <v>27</v>
      </c>
      <c r="AQ21" s="429"/>
      <c r="AR21" s="95"/>
      <c r="AS21" s="430" t="s">
        <v>96</v>
      </c>
      <c r="AT21" s="431"/>
      <c r="AU21" s="432"/>
      <c r="AV21" s="1"/>
      <c r="AW21" s="428" t="s">
        <v>27</v>
      </c>
      <c r="AX21" s="429"/>
    </row>
    <row r="22" spans="1:50" ht="15" customHeight="1" x14ac:dyDescent="0.25">
      <c r="A22" s="1"/>
      <c r="B22" s="45"/>
      <c r="C22" s="32"/>
      <c r="D22" s="437" t="s">
        <v>26</v>
      </c>
      <c r="E22" s="235"/>
      <c r="F22" s="148" t="s">
        <v>25</v>
      </c>
      <c r="G22" s="148" t="s">
        <v>24</v>
      </c>
      <c r="H22" s="149" t="s">
        <v>23</v>
      </c>
      <c r="I22" s="32"/>
      <c r="J22" s="148" t="s">
        <v>25</v>
      </c>
      <c r="K22" s="237" t="s">
        <v>24</v>
      </c>
      <c r="L22" s="149" t="s">
        <v>23</v>
      </c>
      <c r="M22" s="32"/>
      <c r="N22" s="423" t="s">
        <v>22</v>
      </c>
      <c r="O22" s="421" t="s">
        <v>21</v>
      </c>
      <c r="P22" s="153"/>
      <c r="Q22" s="150" t="s">
        <v>25</v>
      </c>
      <c r="R22" s="151" t="s">
        <v>24</v>
      </c>
      <c r="S22" s="152" t="s">
        <v>23</v>
      </c>
      <c r="T22" s="32"/>
      <c r="U22" s="423" t="s">
        <v>22</v>
      </c>
      <c r="V22" s="421" t="s">
        <v>21</v>
      </c>
      <c r="W22" s="154"/>
      <c r="X22" s="150" t="s">
        <v>25</v>
      </c>
      <c r="Y22" s="151" t="s">
        <v>24</v>
      </c>
      <c r="Z22" s="152" t="s">
        <v>23</v>
      </c>
      <c r="AA22" s="32"/>
      <c r="AB22" s="423" t="s">
        <v>22</v>
      </c>
      <c r="AC22" s="421" t="s">
        <v>21</v>
      </c>
      <c r="AD22" s="154"/>
      <c r="AE22" s="150" t="s">
        <v>25</v>
      </c>
      <c r="AF22" s="151" t="s">
        <v>24</v>
      </c>
      <c r="AG22" s="152" t="s">
        <v>23</v>
      </c>
      <c r="AH22" s="32"/>
      <c r="AI22" s="423" t="s">
        <v>22</v>
      </c>
      <c r="AJ22" s="421" t="s">
        <v>21</v>
      </c>
      <c r="AK22" s="154"/>
      <c r="AL22" s="150" t="s">
        <v>25</v>
      </c>
      <c r="AM22" s="151" t="s">
        <v>24</v>
      </c>
      <c r="AN22" s="152" t="s">
        <v>23</v>
      </c>
      <c r="AO22" s="32"/>
      <c r="AP22" s="423" t="s">
        <v>22</v>
      </c>
      <c r="AQ22" s="421" t="s">
        <v>21</v>
      </c>
      <c r="AR22" s="153"/>
      <c r="AS22" s="150" t="s">
        <v>25</v>
      </c>
      <c r="AT22" s="151" t="s">
        <v>24</v>
      </c>
      <c r="AU22" s="152" t="s">
        <v>23</v>
      </c>
      <c r="AV22" s="32"/>
      <c r="AW22" s="423" t="s">
        <v>22</v>
      </c>
      <c r="AX22" s="421" t="s">
        <v>21</v>
      </c>
    </row>
    <row r="23" spans="1:50" x14ac:dyDescent="0.25">
      <c r="A23" s="1"/>
      <c r="B23" s="45"/>
      <c r="C23" s="32"/>
      <c r="D23" s="438"/>
      <c r="E23" s="235"/>
      <c r="F23" s="155" t="s">
        <v>20</v>
      </c>
      <c r="G23" s="155"/>
      <c r="H23" s="156" t="s">
        <v>20</v>
      </c>
      <c r="I23" s="32"/>
      <c r="J23" s="155" t="s">
        <v>20</v>
      </c>
      <c r="K23" s="156"/>
      <c r="L23" s="156" t="s">
        <v>20</v>
      </c>
      <c r="M23" s="32"/>
      <c r="N23" s="424"/>
      <c r="O23" s="422"/>
      <c r="P23" s="153"/>
      <c r="Q23" s="157" t="s">
        <v>20</v>
      </c>
      <c r="R23" s="158"/>
      <c r="S23" s="158" t="s">
        <v>20</v>
      </c>
      <c r="T23" s="32"/>
      <c r="U23" s="424"/>
      <c r="V23" s="422"/>
      <c r="W23" s="154"/>
      <c r="X23" s="157" t="s">
        <v>20</v>
      </c>
      <c r="Y23" s="158"/>
      <c r="Z23" s="158" t="s">
        <v>20</v>
      </c>
      <c r="AA23" s="32"/>
      <c r="AB23" s="424"/>
      <c r="AC23" s="422"/>
      <c r="AD23" s="154"/>
      <c r="AE23" s="157" t="s">
        <v>20</v>
      </c>
      <c r="AF23" s="158"/>
      <c r="AG23" s="158" t="s">
        <v>20</v>
      </c>
      <c r="AH23" s="32"/>
      <c r="AI23" s="424"/>
      <c r="AJ23" s="422"/>
      <c r="AK23" s="154"/>
      <c r="AL23" s="157" t="s">
        <v>20</v>
      </c>
      <c r="AM23" s="158"/>
      <c r="AN23" s="158" t="s">
        <v>20</v>
      </c>
      <c r="AO23" s="32"/>
      <c r="AP23" s="424"/>
      <c r="AQ23" s="422"/>
      <c r="AR23" s="153"/>
      <c r="AS23" s="157" t="s">
        <v>20</v>
      </c>
      <c r="AT23" s="158"/>
      <c r="AU23" s="158" t="s">
        <v>20</v>
      </c>
      <c r="AV23" s="32"/>
      <c r="AW23" s="424"/>
      <c r="AX23" s="422"/>
    </row>
    <row r="24" spans="1:50" x14ac:dyDescent="0.25">
      <c r="A24" s="1"/>
      <c r="B24" s="32" t="s">
        <v>56</v>
      </c>
      <c r="C24" s="32"/>
      <c r="D24" s="44" t="s">
        <v>60</v>
      </c>
      <c r="E24" s="43"/>
      <c r="F24" s="75">
        <v>1.55</v>
      </c>
      <c r="G24" s="183">
        <f>+$F17</f>
        <v>16000</v>
      </c>
      <c r="H24" s="160">
        <f t="shared" ref="H24" si="0">G24*F24</f>
        <v>24800</v>
      </c>
      <c r="I24" s="32"/>
      <c r="J24" s="115">
        <v>1.61</v>
      </c>
      <c r="K24" s="183">
        <f>+$F17</f>
        <v>16000</v>
      </c>
      <c r="L24" s="160">
        <f t="shared" ref="L24:L40" si="1">K24*J24</f>
        <v>25760</v>
      </c>
      <c r="M24" s="32"/>
      <c r="N24" s="163">
        <f t="shared" ref="N24:N64" si="2">L24-H24</f>
        <v>960</v>
      </c>
      <c r="O24" s="164">
        <f>IF(OR(H24=0,L24=0),"",(N24/H24))</f>
        <v>3.870967741935484E-2</v>
      </c>
      <c r="P24" s="153"/>
      <c r="Q24" s="115">
        <v>1.66</v>
      </c>
      <c r="R24" s="183">
        <f>+$F17</f>
        <v>16000</v>
      </c>
      <c r="S24" s="162">
        <f t="shared" ref="S24" si="3">R24*Q24</f>
        <v>26560</v>
      </c>
      <c r="T24" s="32"/>
      <c r="U24" s="163">
        <f>S24-L24</f>
        <v>800</v>
      </c>
      <c r="V24" s="164">
        <f>IF(OR(L24=0,S24=0),"",(U24/L24))</f>
        <v>3.1055900621118012E-2</v>
      </c>
      <c r="W24" s="154"/>
      <c r="X24" s="115">
        <v>1.71</v>
      </c>
      <c r="Y24" s="183">
        <f>+$F17</f>
        <v>16000</v>
      </c>
      <c r="Z24" s="162">
        <f t="shared" ref="Z24" si="4">Y24*X24</f>
        <v>27360</v>
      </c>
      <c r="AA24" s="32"/>
      <c r="AB24" s="163">
        <f>Z24-S24</f>
        <v>800</v>
      </c>
      <c r="AC24" s="164">
        <f>IF(OR(S24=0,Z24=0),"",(AB24/S24))</f>
        <v>3.0120481927710843E-2</v>
      </c>
      <c r="AD24" s="154"/>
      <c r="AE24" s="115">
        <v>1.75</v>
      </c>
      <c r="AF24" s="183">
        <f>+$F17</f>
        <v>16000</v>
      </c>
      <c r="AG24" s="162">
        <f t="shared" ref="AG24" si="5">AF24*AE24</f>
        <v>28000</v>
      </c>
      <c r="AH24" s="32"/>
      <c r="AI24" s="163">
        <f>AG24-Z24</f>
        <v>640</v>
      </c>
      <c r="AJ24" s="164">
        <f>IF(OR(Z24=0,AG24=0),"",(AI24/Z24))</f>
        <v>2.3391812865497075E-2</v>
      </c>
      <c r="AK24" s="154"/>
      <c r="AL24" s="115">
        <v>1.82</v>
      </c>
      <c r="AM24" s="183">
        <f>+$F17</f>
        <v>16000</v>
      </c>
      <c r="AN24" s="162">
        <f t="shared" ref="AN24" si="6">AM24*AL24</f>
        <v>29120</v>
      </c>
      <c r="AO24" s="32"/>
      <c r="AP24" s="163">
        <f>AN24-AG24</f>
        <v>1120</v>
      </c>
      <c r="AQ24" s="164">
        <f>IF(OR(AG24=0,AN24=0),"",(AP24/AG24))</f>
        <v>0.04</v>
      </c>
      <c r="AR24" s="153"/>
      <c r="AS24" s="115">
        <v>1.89</v>
      </c>
      <c r="AT24" s="183">
        <f>+$F17</f>
        <v>16000</v>
      </c>
      <c r="AU24" s="162">
        <f t="shared" ref="AU24" si="7">AT24*AS24</f>
        <v>30240</v>
      </c>
      <c r="AV24" s="32"/>
      <c r="AW24" s="163">
        <f>AU24-AN24</f>
        <v>1120</v>
      </c>
      <c r="AX24" s="164">
        <f>IF(OR(AN24=0,AU24=0),"",(AW24/AN24))</f>
        <v>3.8461538461538464E-2</v>
      </c>
    </row>
    <row r="25" spans="1:50" x14ac:dyDescent="0.25">
      <c r="A25" s="1"/>
      <c r="B25" s="32" t="s">
        <v>19</v>
      </c>
      <c r="C25" s="32"/>
      <c r="D25" s="44" t="s">
        <v>44</v>
      </c>
      <c r="E25" s="43"/>
      <c r="F25" s="53">
        <v>34.423099999999998</v>
      </c>
      <c r="G25" s="370">
        <f>$F$19</f>
        <v>2700</v>
      </c>
      <c r="H25" s="160">
        <f t="shared" ref="H25:H42" si="8">G25*F25</f>
        <v>92942.37</v>
      </c>
      <c r="I25" s="32"/>
      <c r="J25" s="119">
        <v>35.748399999999997</v>
      </c>
      <c r="K25" s="370">
        <f>$F$19</f>
        <v>2700</v>
      </c>
      <c r="L25" s="160">
        <f t="shared" si="1"/>
        <v>96520.68</v>
      </c>
      <c r="M25" s="32"/>
      <c r="N25" s="163">
        <f t="shared" si="2"/>
        <v>3578.3099999999977</v>
      </c>
      <c r="O25" s="164">
        <f>IF(OR(H25=0,L25=0),"",(N25/H25))</f>
        <v>3.8500309385267426E-2</v>
      </c>
      <c r="P25" s="153"/>
      <c r="Q25" s="119">
        <v>36.936</v>
      </c>
      <c r="R25" s="370">
        <f>$F$19</f>
        <v>2700</v>
      </c>
      <c r="S25" s="162">
        <f>R25*Q25</f>
        <v>99727.2</v>
      </c>
      <c r="T25" s="32"/>
      <c r="U25" s="163">
        <f t="shared" ref="U25:U38" si="9">S25-L25</f>
        <v>3206.5200000000041</v>
      </c>
      <c r="V25" s="164">
        <f t="shared" ref="V25:V38" si="10">IF(OR(L25=0,S25=0),"",(U25/L25))</f>
        <v>3.3221067236575669E-2</v>
      </c>
      <c r="W25" s="154"/>
      <c r="X25" s="119">
        <v>38.140099999999997</v>
      </c>
      <c r="Y25" s="370">
        <f>$F$19</f>
        <v>2700</v>
      </c>
      <c r="Z25" s="162">
        <f>Y25*X25</f>
        <v>102978.26999999999</v>
      </c>
      <c r="AA25" s="32"/>
      <c r="AB25" s="163">
        <f t="shared" ref="AB25:AB43" si="11">Z25-S25</f>
        <v>3251.0699999999924</v>
      </c>
      <c r="AC25" s="164">
        <f t="shared" ref="AC25:AC43" si="12">IF(OR(S25=0,Z25=0),"",(AB25/S25))</f>
        <v>3.2599631795538153E-2</v>
      </c>
      <c r="AD25" s="154"/>
      <c r="AE25" s="119">
        <v>39.078299999999999</v>
      </c>
      <c r="AF25" s="370">
        <f>$F$19</f>
        <v>2700</v>
      </c>
      <c r="AG25" s="162">
        <f>AF25*AE25</f>
        <v>105511.41</v>
      </c>
      <c r="AH25" s="32"/>
      <c r="AI25" s="163">
        <f t="shared" ref="AI25:AI43" si="13">AG25-Z25</f>
        <v>2533.140000000014</v>
      </c>
      <c r="AJ25" s="164">
        <f t="shared" ref="AJ25:AJ43" si="14">IF(OR(Z25=0,AG25=0),"",(AI25/Z25))</f>
        <v>2.4598781859512829E-2</v>
      </c>
      <c r="AK25" s="154"/>
      <c r="AL25" s="119">
        <v>40.735199999999999</v>
      </c>
      <c r="AM25" s="370">
        <f>$F$19</f>
        <v>2700</v>
      </c>
      <c r="AN25" s="162">
        <f>AM25*AL25</f>
        <v>109985.04</v>
      </c>
      <c r="AO25" s="32"/>
      <c r="AP25" s="163">
        <f t="shared" ref="AP25:AP43" si="15">AN25-AG25</f>
        <v>4473.6299999999901</v>
      </c>
      <c r="AQ25" s="164">
        <f t="shared" ref="AQ25:AQ43" si="16">IF(OR(AG25=0,AN25=0),"",(AP25/AG25))</f>
        <v>4.2399490254181896E-2</v>
      </c>
      <c r="AR25" s="153"/>
      <c r="AS25" s="119">
        <v>42.336100000000002</v>
      </c>
      <c r="AT25" s="370">
        <f>$F$19</f>
        <v>2700</v>
      </c>
      <c r="AU25" s="162">
        <f>AT25*AS25</f>
        <v>114307.47</v>
      </c>
      <c r="AV25" s="32"/>
      <c r="AW25" s="163">
        <f t="shared" ref="AW25:AW43" si="17">AU25-AN25</f>
        <v>4322.4300000000076</v>
      </c>
      <c r="AX25" s="164">
        <f t="shared" ref="AX25:AX43" si="18">IF(OR(AN25=0,AU25=0),"",(AW25/AN25))</f>
        <v>3.9300163003986796E-2</v>
      </c>
    </row>
    <row r="26" spans="1:50" s="95" customFormat="1" ht="30" x14ac:dyDescent="0.25">
      <c r="A26" s="1"/>
      <c r="B26" s="141" t="s">
        <v>103</v>
      </c>
      <c r="C26" s="43"/>
      <c r="D26" s="44" t="s">
        <v>44</v>
      </c>
      <c r="E26" s="43"/>
      <c r="F26" s="135"/>
      <c r="G26" s="165"/>
      <c r="H26" s="166"/>
      <c r="I26" s="43"/>
      <c r="J26" s="136"/>
      <c r="K26" s="167"/>
      <c r="L26" s="168"/>
      <c r="M26" s="43"/>
      <c r="N26" s="163"/>
      <c r="O26" s="164"/>
      <c r="P26" s="169"/>
      <c r="Q26" s="119">
        <v>0.1071</v>
      </c>
      <c r="R26" s="370">
        <f t="shared" ref="R26:R35" si="19">$F$19</f>
        <v>2700</v>
      </c>
      <c r="S26" s="168">
        <f t="shared" ref="S26:S35" si="20">R26*Q26</f>
        <v>289.17</v>
      </c>
      <c r="T26" s="43"/>
      <c r="U26" s="163">
        <f t="shared" ref="U26:U35" si="21">S26-L26</f>
        <v>289.17</v>
      </c>
      <c r="V26" s="164" t="str">
        <f t="shared" ref="V26:V35" si="22">IF(OR(L26=0,S26=0),"",(U26/L26))</f>
        <v/>
      </c>
      <c r="W26" s="154"/>
      <c r="X26" s="119">
        <v>0.1071</v>
      </c>
      <c r="Y26" s="370">
        <f t="shared" ref="Y26:Y35" si="23">$F$19</f>
        <v>2700</v>
      </c>
      <c r="Z26" s="168">
        <f t="shared" ref="Z26:Z35" si="24">Y26*X26</f>
        <v>289.17</v>
      </c>
      <c r="AA26" s="43"/>
      <c r="AB26" s="163">
        <f t="shared" si="11"/>
        <v>0</v>
      </c>
      <c r="AC26" s="164">
        <f t="shared" si="12"/>
        <v>0</v>
      </c>
      <c r="AD26" s="154"/>
      <c r="AE26" s="119">
        <v>0.1071</v>
      </c>
      <c r="AF26" s="370">
        <f t="shared" ref="AF26:AF35" si="25">$F$19</f>
        <v>2700</v>
      </c>
      <c r="AG26" s="168">
        <f t="shared" ref="AG26:AG35" si="26">AF26*AE26</f>
        <v>289.17</v>
      </c>
      <c r="AH26" s="43"/>
      <c r="AI26" s="163">
        <f t="shared" si="13"/>
        <v>0</v>
      </c>
      <c r="AJ26" s="164">
        <f t="shared" si="14"/>
        <v>0</v>
      </c>
      <c r="AK26" s="154"/>
      <c r="AL26" s="119">
        <v>0.1071</v>
      </c>
      <c r="AM26" s="370">
        <f t="shared" ref="AM26:AM35" si="27">$F$19</f>
        <v>2700</v>
      </c>
      <c r="AN26" s="168">
        <f t="shared" ref="AN26:AN35" si="28">AM26*AL26</f>
        <v>289.17</v>
      </c>
      <c r="AO26" s="43"/>
      <c r="AP26" s="163">
        <f t="shared" si="15"/>
        <v>0</v>
      </c>
      <c r="AQ26" s="164">
        <f t="shared" si="16"/>
        <v>0</v>
      </c>
      <c r="AR26" s="169"/>
      <c r="AS26" s="119">
        <v>0.1071</v>
      </c>
      <c r="AT26" s="370">
        <f t="shared" ref="AT26:AT35" si="29">$F$19</f>
        <v>2700</v>
      </c>
      <c r="AU26" s="168">
        <f t="shared" ref="AU26:AU35" si="30">AT26*AS26</f>
        <v>289.17</v>
      </c>
      <c r="AV26" s="43"/>
      <c r="AW26" s="163">
        <f t="shared" si="17"/>
        <v>0</v>
      </c>
      <c r="AX26" s="164">
        <f t="shared" si="18"/>
        <v>0</v>
      </c>
    </row>
    <row r="27" spans="1:50" s="95" customFormat="1" ht="14.45" customHeight="1" x14ac:dyDescent="0.25">
      <c r="A27" s="1"/>
      <c r="B27" s="141" t="s">
        <v>112</v>
      </c>
      <c r="C27" s="43"/>
      <c r="D27" s="44" t="s">
        <v>44</v>
      </c>
      <c r="E27" s="43"/>
      <c r="F27" s="135"/>
      <c r="G27" s="165"/>
      <c r="H27" s="166"/>
      <c r="I27" s="43"/>
      <c r="J27" s="136"/>
      <c r="K27" s="167"/>
      <c r="L27" s="168"/>
      <c r="M27" s="43"/>
      <c r="N27" s="163"/>
      <c r="O27" s="164"/>
      <c r="P27" s="169"/>
      <c r="Q27" s="119">
        <v>1.0206999999999999</v>
      </c>
      <c r="R27" s="370">
        <f t="shared" si="19"/>
        <v>2700</v>
      </c>
      <c r="S27" s="168">
        <f t="shared" si="20"/>
        <v>2755.89</v>
      </c>
      <c r="T27" s="43"/>
      <c r="U27" s="163">
        <f t="shared" si="21"/>
        <v>2755.89</v>
      </c>
      <c r="V27" s="164" t="str">
        <f t="shared" si="22"/>
        <v/>
      </c>
      <c r="W27" s="154"/>
      <c r="X27" s="119">
        <v>1.0206999999999999</v>
      </c>
      <c r="Y27" s="370">
        <f t="shared" si="23"/>
        <v>2700</v>
      </c>
      <c r="Z27" s="168">
        <f t="shared" si="24"/>
        <v>2755.89</v>
      </c>
      <c r="AA27" s="43"/>
      <c r="AB27" s="163">
        <f t="shared" si="11"/>
        <v>0</v>
      </c>
      <c r="AC27" s="164">
        <f t="shared" si="12"/>
        <v>0</v>
      </c>
      <c r="AD27" s="154"/>
      <c r="AE27" s="119">
        <v>1.0206999999999999</v>
      </c>
      <c r="AF27" s="370">
        <f t="shared" si="25"/>
        <v>2700</v>
      </c>
      <c r="AG27" s="168">
        <f t="shared" si="26"/>
        <v>2755.89</v>
      </c>
      <c r="AH27" s="43"/>
      <c r="AI27" s="163">
        <f t="shared" si="13"/>
        <v>0</v>
      </c>
      <c r="AJ27" s="164">
        <f t="shared" si="14"/>
        <v>0</v>
      </c>
      <c r="AK27" s="154"/>
      <c r="AL27" s="119">
        <v>1.0206999999999999</v>
      </c>
      <c r="AM27" s="370">
        <f t="shared" si="27"/>
        <v>2700</v>
      </c>
      <c r="AN27" s="168">
        <f t="shared" si="28"/>
        <v>2755.89</v>
      </c>
      <c r="AO27" s="43"/>
      <c r="AP27" s="163">
        <f t="shared" si="15"/>
        <v>0</v>
      </c>
      <c r="AQ27" s="164">
        <f t="shared" si="16"/>
        <v>0</v>
      </c>
      <c r="AR27" s="169"/>
      <c r="AS27" s="119">
        <v>1.0206999999999999</v>
      </c>
      <c r="AT27" s="370">
        <f t="shared" si="29"/>
        <v>2700</v>
      </c>
      <c r="AU27" s="168">
        <f t="shared" si="30"/>
        <v>2755.89</v>
      </c>
      <c r="AV27" s="43"/>
      <c r="AW27" s="163">
        <f t="shared" si="17"/>
        <v>0</v>
      </c>
      <c r="AX27" s="164">
        <f t="shared" si="18"/>
        <v>0</v>
      </c>
    </row>
    <row r="28" spans="1:50" s="95" customFormat="1" ht="30" x14ac:dyDescent="0.25">
      <c r="A28" s="1"/>
      <c r="B28" s="141" t="s">
        <v>105</v>
      </c>
      <c r="C28" s="43"/>
      <c r="D28" s="44" t="s">
        <v>44</v>
      </c>
      <c r="E28" s="43"/>
      <c r="F28" s="135"/>
      <c r="G28" s="165"/>
      <c r="H28" s="166"/>
      <c r="I28" s="43"/>
      <c r="J28" s="136"/>
      <c r="K28" s="167"/>
      <c r="L28" s="168"/>
      <c r="M28" s="43"/>
      <c r="N28" s="163"/>
      <c r="O28" s="164"/>
      <c r="P28" s="169"/>
      <c r="Q28" s="119">
        <v>-0.85160000000000002</v>
      </c>
      <c r="R28" s="370">
        <f t="shared" si="19"/>
        <v>2700</v>
      </c>
      <c r="S28" s="168">
        <f t="shared" si="20"/>
        <v>-2299.3200000000002</v>
      </c>
      <c r="T28" s="43"/>
      <c r="U28" s="163">
        <f t="shared" si="21"/>
        <v>-2299.3200000000002</v>
      </c>
      <c r="V28" s="164" t="str">
        <f t="shared" si="22"/>
        <v/>
      </c>
      <c r="W28" s="154"/>
      <c r="X28" s="119">
        <v>-0.85160000000000002</v>
      </c>
      <c r="Y28" s="370">
        <f t="shared" si="23"/>
        <v>2700</v>
      </c>
      <c r="Z28" s="168">
        <f t="shared" si="24"/>
        <v>-2299.3200000000002</v>
      </c>
      <c r="AA28" s="43"/>
      <c r="AB28" s="163">
        <f t="shared" si="11"/>
        <v>0</v>
      </c>
      <c r="AC28" s="164">
        <f t="shared" si="12"/>
        <v>0</v>
      </c>
      <c r="AD28" s="154"/>
      <c r="AE28" s="119">
        <v>-0.85160000000000002</v>
      </c>
      <c r="AF28" s="370">
        <f t="shared" si="25"/>
        <v>2700</v>
      </c>
      <c r="AG28" s="168">
        <f t="shared" si="26"/>
        <v>-2299.3200000000002</v>
      </c>
      <c r="AH28" s="43"/>
      <c r="AI28" s="163">
        <f t="shared" si="13"/>
        <v>0</v>
      </c>
      <c r="AJ28" s="164">
        <f t="shared" si="14"/>
        <v>0</v>
      </c>
      <c r="AK28" s="154"/>
      <c r="AL28" s="119">
        <v>-0.85160000000000002</v>
      </c>
      <c r="AM28" s="370">
        <f t="shared" si="27"/>
        <v>2700</v>
      </c>
      <c r="AN28" s="168">
        <f t="shared" si="28"/>
        <v>-2299.3200000000002</v>
      </c>
      <c r="AO28" s="43"/>
      <c r="AP28" s="163">
        <f t="shared" si="15"/>
        <v>0</v>
      </c>
      <c r="AQ28" s="164">
        <f t="shared" si="16"/>
        <v>0</v>
      </c>
      <c r="AR28" s="169"/>
      <c r="AS28" s="119">
        <v>-0.85160000000000002</v>
      </c>
      <c r="AT28" s="370">
        <f t="shared" si="29"/>
        <v>2700</v>
      </c>
      <c r="AU28" s="168">
        <f t="shared" si="30"/>
        <v>-2299.3200000000002</v>
      </c>
      <c r="AV28" s="43"/>
      <c r="AW28" s="163">
        <f t="shared" si="17"/>
        <v>0</v>
      </c>
      <c r="AX28" s="164">
        <f t="shared" si="18"/>
        <v>0</v>
      </c>
    </row>
    <row r="29" spans="1:50" s="95" customFormat="1" ht="30" x14ac:dyDescent="0.25">
      <c r="A29" s="1"/>
      <c r="B29" s="141" t="s">
        <v>115</v>
      </c>
      <c r="C29" s="43"/>
      <c r="D29" s="44" t="s">
        <v>44</v>
      </c>
      <c r="E29" s="43"/>
      <c r="F29" s="135"/>
      <c r="G29" s="165"/>
      <c r="H29" s="166"/>
      <c r="I29" s="43"/>
      <c r="J29" s="136"/>
      <c r="K29" s="167"/>
      <c r="L29" s="168"/>
      <c r="M29" s="43"/>
      <c r="N29" s="163"/>
      <c r="O29" s="164"/>
      <c r="P29" s="169"/>
      <c r="Q29" s="119">
        <v>-0.14069999999999999</v>
      </c>
      <c r="R29" s="370">
        <f t="shared" si="19"/>
        <v>2700</v>
      </c>
      <c r="S29" s="168">
        <f t="shared" si="20"/>
        <v>-379.89</v>
      </c>
      <c r="T29" s="43"/>
      <c r="U29" s="163">
        <f t="shared" si="21"/>
        <v>-379.89</v>
      </c>
      <c r="V29" s="164" t="str">
        <f t="shared" si="22"/>
        <v/>
      </c>
      <c r="W29" s="154"/>
      <c r="X29" s="119">
        <v>-0.14069999999999999</v>
      </c>
      <c r="Y29" s="370">
        <f t="shared" si="23"/>
        <v>2700</v>
      </c>
      <c r="Z29" s="168">
        <f t="shared" si="24"/>
        <v>-379.89</v>
      </c>
      <c r="AA29" s="43"/>
      <c r="AB29" s="163">
        <f t="shared" si="11"/>
        <v>0</v>
      </c>
      <c r="AC29" s="164">
        <f t="shared" si="12"/>
        <v>0</v>
      </c>
      <c r="AD29" s="154"/>
      <c r="AE29" s="119">
        <v>-0.14069999999999999</v>
      </c>
      <c r="AF29" s="370">
        <f t="shared" si="25"/>
        <v>2700</v>
      </c>
      <c r="AG29" s="168">
        <f t="shared" si="26"/>
        <v>-379.89</v>
      </c>
      <c r="AH29" s="43"/>
      <c r="AI29" s="163">
        <f t="shared" si="13"/>
        <v>0</v>
      </c>
      <c r="AJ29" s="164">
        <f t="shared" si="14"/>
        <v>0</v>
      </c>
      <c r="AK29" s="154"/>
      <c r="AL29" s="119">
        <v>-0.14069999999999999</v>
      </c>
      <c r="AM29" s="370">
        <f t="shared" si="27"/>
        <v>2700</v>
      </c>
      <c r="AN29" s="168">
        <f t="shared" si="28"/>
        <v>-379.89</v>
      </c>
      <c r="AO29" s="43"/>
      <c r="AP29" s="163">
        <f t="shared" si="15"/>
        <v>0</v>
      </c>
      <c r="AQ29" s="164">
        <f t="shared" si="16"/>
        <v>0</v>
      </c>
      <c r="AR29" s="169"/>
      <c r="AS29" s="119">
        <v>-0.14069999999999999</v>
      </c>
      <c r="AT29" s="370">
        <f t="shared" si="29"/>
        <v>2700</v>
      </c>
      <c r="AU29" s="168">
        <f t="shared" si="30"/>
        <v>-379.89</v>
      </c>
      <c r="AV29" s="43"/>
      <c r="AW29" s="163">
        <f t="shared" si="17"/>
        <v>0</v>
      </c>
      <c r="AX29" s="164">
        <f t="shared" si="18"/>
        <v>0</v>
      </c>
    </row>
    <row r="30" spans="1:50" s="95" customFormat="1" x14ac:dyDescent="0.25">
      <c r="A30" s="1"/>
      <c r="B30" s="141" t="s">
        <v>106</v>
      </c>
      <c r="C30" s="43"/>
      <c r="D30" s="44" t="s">
        <v>44</v>
      </c>
      <c r="E30" s="43"/>
      <c r="F30" s="135"/>
      <c r="G30" s="165"/>
      <c r="H30" s="166"/>
      <c r="I30" s="43"/>
      <c r="J30" s="136"/>
      <c r="K30" s="167"/>
      <c r="L30" s="168"/>
      <c r="M30" s="43"/>
      <c r="N30" s="163"/>
      <c r="O30" s="164"/>
      <c r="P30" s="169"/>
      <c r="Q30" s="119">
        <v>-8.8000000000000005E-3</v>
      </c>
      <c r="R30" s="370">
        <f t="shared" si="19"/>
        <v>2700</v>
      </c>
      <c r="S30" s="168">
        <f t="shared" si="20"/>
        <v>-23.76</v>
      </c>
      <c r="T30" s="43"/>
      <c r="U30" s="163">
        <f t="shared" si="21"/>
        <v>-23.76</v>
      </c>
      <c r="V30" s="164" t="str">
        <f t="shared" si="22"/>
        <v/>
      </c>
      <c r="W30" s="154"/>
      <c r="X30" s="119">
        <v>-8.8000000000000005E-3</v>
      </c>
      <c r="Y30" s="370">
        <f t="shared" si="23"/>
        <v>2700</v>
      </c>
      <c r="Z30" s="168">
        <f t="shared" si="24"/>
        <v>-23.76</v>
      </c>
      <c r="AA30" s="43"/>
      <c r="AB30" s="163">
        <f t="shared" si="11"/>
        <v>0</v>
      </c>
      <c r="AC30" s="164">
        <f t="shared" si="12"/>
        <v>0</v>
      </c>
      <c r="AD30" s="154"/>
      <c r="AE30" s="119">
        <v>-8.8000000000000005E-3</v>
      </c>
      <c r="AF30" s="370">
        <f t="shared" si="25"/>
        <v>2700</v>
      </c>
      <c r="AG30" s="168">
        <f t="shared" si="26"/>
        <v>-23.76</v>
      </c>
      <c r="AH30" s="43"/>
      <c r="AI30" s="163">
        <f t="shared" si="13"/>
        <v>0</v>
      </c>
      <c r="AJ30" s="164">
        <f t="shared" si="14"/>
        <v>0</v>
      </c>
      <c r="AK30" s="154"/>
      <c r="AL30" s="119">
        <v>-8.8000000000000005E-3</v>
      </c>
      <c r="AM30" s="370">
        <f t="shared" si="27"/>
        <v>2700</v>
      </c>
      <c r="AN30" s="168">
        <f t="shared" si="28"/>
        <v>-23.76</v>
      </c>
      <c r="AO30" s="43"/>
      <c r="AP30" s="163">
        <f t="shared" si="15"/>
        <v>0</v>
      </c>
      <c r="AQ30" s="164">
        <f t="shared" si="16"/>
        <v>0</v>
      </c>
      <c r="AR30" s="169"/>
      <c r="AS30" s="119">
        <v>-8.8000000000000005E-3</v>
      </c>
      <c r="AT30" s="370">
        <f t="shared" si="29"/>
        <v>2700</v>
      </c>
      <c r="AU30" s="168">
        <f t="shared" si="30"/>
        <v>-23.76</v>
      </c>
      <c r="AV30" s="43"/>
      <c r="AW30" s="163">
        <f t="shared" si="17"/>
        <v>0</v>
      </c>
      <c r="AX30" s="164">
        <f t="shared" si="18"/>
        <v>0</v>
      </c>
    </row>
    <row r="31" spans="1:50" s="95" customFormat="1" ht="14.45" customHeight="1" x14ac:dyDescent="0.25">
      <c r="A31" s="1"/>
      <c r="B31" s="141" t="s">
        <v>107</v>
      </c>
      <c r="C31" s="43"/>
      <c r="D31" s="44" t="s">
        <v>44</v>
      </c>
      <c r="E31" s="43"/>
      <c r="F31" s="135"/>
      <c r="G31" s="165"/>
      <c r="H31" s="166"/>
      <c r="I31" s="43"/>
      <c r="J31" s="136"/>
      <c r="K31" s="167"/>
      <c r="L31" s="168"/>
      <c r="M31" s="43"/>
      <c r="N31" s="163"/>
      <c r="O31" s="164"/>
      <c r="P31" s="169"/>
      <c r="Q31" s="119">
        <v>-1.8700000000000001E-2</v>
      </c>
      <c r="R31" s="370">
        <f t="shared" si="19"/>
        <v>2700</v>
      </c>
      <c r="S31" s="168">
        <f t="shared" si="20"/>
        <v>-50.49</v>
      </c>
      <c r="T31" s="43"/>
      <c r="U31" s="163">
        <f t="shared" si="21"/>
        <v>-50.49</v>
      </c>
      <c r="V31" s="164" t="str">
        <f t="shared" si="22"/>
        <v/>
      </c>
      <c r="W31" s="154"/>
      <c r="X31" s="119">
        <v>-1.8700000000000001E-2</v>
      </c>
      <c r="Y31" s="370">
        <f t="shared" si="23"/>
        <v>2700</v>
      </c>
      <c r="Z31" s="168">
        <f t="shared" si="24"/>
        <v>-50.49</v>
      </c>
      <c r="AA31" s="43"/>
      <c r="AB31" s="163">
        <f t="shared" si="11"/>
        <v>0</v>
      </c>
      <c r="AC31" s="164">
        <f t="shared" si="12"/>
        <v>0</v>
      </c>
      <c r="AD31" s="154"/>
      <c r="AE31" s="119">
        <v>-1.8700000000000001E-2</v>
      </c>
      <c r="AF31" s="370">
        <f t="shared" si="25"/>
        <v>2700</v>
      </c>
      <c r="AG31" s="168">
        <f t="shared" si="26"/>
        <v>-50.49</v>
      </c>
      <c r="AH31" s="43"/>
      <c r="AI31" s="163">
        <f t="shared" si="13"/>
        <v>0</v>
      </c>
      <c r="AJ31" s="164">
        <f t="shared" si="14"/>
        <v>0</v>
      </c>
      <c r="AK31" s="154"/>
      <c r="AL31" s="119">
        <v>-1.8700000000000001E-2</v>
      </c>
      <c r="AM31" s="370">
        <f t="shared" si="27"/>
        <v>2700</v>
      </c>
      <c r="AN31" s="168">
        <f t="shared" si="28"/>
        <v>-50.49</v>
      </c>
      <c r="AO31" s="43"/>
      <c r="AP31" s="163">
        <f t="shared" si="15"/>
        <v>0</v>
      </c>
      <c r="AQ31" s="164">
        <f t="shared" si="16"/>
        <v>0</v>
      </c>
      <c r="AR31" s="169"/>
      <c r="AS31" s="119">
        <v>-1.8700000000000001E-2</v>
      </c>
      <c r="AT31" s="370">
        <f t="shared" si="29"/>
        <v>2700</v>
      </c>
      <c r="AU31" s="168">
        <f t="shared" si="30"/>
        <v>-50.49</v>
      </c>
      <c r="AV31" s="43"/>
      <c r="AW31" s="163">
        <f t="shared" si="17"/>
        <v>0</v>
      </c>
      <c r="AX31" s="164">
        <f t="shared" si="18"/>
        <v>0</v>
      </c>
    </row>
    <row r="32" spans="1:50" s="95" customFormat="1" ht="30" x14ac:dyDescent="0.25">
      <c r="A32" s="1"/>
      <c r="B32" s="141" t="s">
        <v>108</v>
      </c>
      <c r="C32" s="43"/>
      <c r="D32" s="44" t="s">
        <v>44</v>
      </c>
      <c r="E32" s="43"/>
      <c r="F32" s="135"/>
      <c r="G32" s="165"/>
      <c r="H32" s="166"/>
      <c r="I32" s="43"/>
      <c r="J32" s="136"/>
      <c r="K32" s="167"/>
      <c r="L32" s="168"/>
      <c r="M32" s="43"/>
      <c r="N32" s="163"/>
      <c r="O32" s="164"/>
      <c r="P32" s="169"/>
      <c r="Q32" s="119">
        <v>-0.71140000000000003</v>
      </c>
      <c r="R32" s="370">
        <f t="shared" si="19"/>
        <v>2700</v>
      </c>
      <c r="S32" s="168">
        <f t="shared" si="20"/>
        <v>-1920.7800000000002</v>
      </c>
      <c r="T32" s="43"/>
      <c r="U32" s="163">
        <f t="shared" si="21"/>
        <v>-1920.7800000000002</v>
      </c>
      <c r="V32" s="164" t="str">
        <f t="shared" si="22"/>
        <v/>
      </c>
      <c r="W32" s="154"/>
      <c r="X32" s="119">
        <v>-0.71140000000000003</v>
      </c>
      <c r="Y32" s="370">
        <f t="shared" si="23"/>
        <v>2700</v>
      </c>
      <c r="Z32" s="168">
        <f t="shared" si="24"/>
        <v>-1920.7800000000002</v>
      </c>
      <c r="AA32" s="43"/>
      <c r="AB32" s="163">
        <f t="shared" si="11"/>
        <v>0</v>
      </c>
      <c r="AC32" s="164">
        <f t="shared" si="12"/>
        <v>0</v>
      </c>
      <c r="AD32" s="154"/>
      <c r="AE32" s="119">
        <v>-0.71140000000000003</v>
      </c>
      <c r="AF32" s="370">
        <f t="shared" si="25"/>
        <v>2700</v>
      </c>
      <c r="AG32" s="168">
        <f t="shared" si="26"/>
        <v>-1920.7800000000002</v>
      </c>
      <c r="AH32" s="43"/>
      <c r="AI32" s="163">
        <f t="shared" si="13"/>
        <v>0</v>
      </c>
      <c r="AJ32" s="164">
        <f t="shared" si="14"/>
        <v>0</v>
      </c>
      <c r="AK32" s="154"/>
      <c r="AL32" s="119">
        <v>-0.71140000000000003</v>
      </c>
      <c r="AM32" s="370">
        <f t="shared" si="27"/>
        <v>2700</v>
      </c>
      <c r="AN32" s="168">
        <f t="shared" si="28"/>
        <v>-1920.7800000000002</v>
      </c>
      <c r="AO32" s="43"/>
      <c r="AP32" s="163">
        <f t="shared" si="15"/>
        <v>0</v>
      </c>
      <c r="AQ32" s="164">
        <f t="shared" si="16"/>
        <v>0</v>
      </c>
      <c r="AR32" s="169"/>
      <c r="AS32" s="119">
        <v>-0.71140000000000003</v>
      </c>
      <c r="AT32" s="370">
        <f t="shared" si="29"/>
        <v>2700</v>
      </c>
      <c r="AU32" s="168">
        <f t="shared" si="30"/>
        <v>-1920.7800000000002</v>
      </c>
      <c r="AV32" s="43"/>
      <c r="AW32" s="163">
        <f t="shared" si="17"/>
        <v>0</v>
      </c>
      <c r="AX32" s="164">
        <f t="shared" si="18"/>
        <v>0</v>
      </c>
    </row>
    <row r="33" spans="1:50" s="95" customFormat="1" x14ac:dyDescent="0.25">
      <c r="A33" s="1"/>
      <c r="B33" s="141" t="s">
        <v>109</v>
      </c>
      <c r="C33" s="43"/>
      <c r="D33" s="44" t="s">
        <v>44</v>
      </c>
      <c r="E33" s="43"/>
      <c r="F33" s="135"/>
      <c r="G33" s="165"/>
      <c r="H33" s="166"/>
      <c r="I33" s="43"/>
      <c r="J33" s="136"/>
      <c r="K33" s="167"/>
      <c r="L33" s="168"/>
      <c r="M33" s="43"/>
      <c r="N33" s="163"/>
      <c r="O33" s="164"/>
      <c r="P33" s="169"/>
      <c r="Q33" s="119">
        <v>-2.7900000000000001E-2</v>
      </c>
      <c r="R33" s="370">
        <f t="shared" si="19"/>
        <v>2700</v>
      </c>
      <c r="S33" s="168">
        <f t="shared" si="20"/>
        <v>-75.33</v>
      </c>
      <c r="T33" s="43"/>
      <c r="U33" s="163">
        <f t="shared" si="21"/>
        <v>-75.33</v>
      </c>
      <c r="V33" s="164" t="str">
        <f t="shared" si="22"/>
        <v/>
      </c>
      <c r="W33" s="154"/>
      <c r="X33" s="119">
        <v>-2.7900000000000001E-2</v>
      </c>
      <c r="Y33" s="370">
        <f t="shared" si="23"/>
        <v>2700</v>
      </c>
      <c r="Z33" s="168">
        <f t="shared" si="24"/>
        <v>-75.33</v>
      </c>
      <c r="AA33" s="43"/>
      <c r="AB33" s="163">
        <f t="shared" si="11"/>
        <v>0</v>
      </c>
      <c r="AC33" s="164">
        <f t="shared" si="12"/>
        <v>0</v>
      </c>
      <c r="AD33" s="154"/>
      <c r="AE33" s="119">
        <v>-2.7900000000000001E-2</v>
      </c>
      <c r="AF33" s="370">
        <f t="shared" si="25"/>
        <v>2700</v>
      </c>
      <c r="AG33" s="168">
        <f t="shared" si="26"/>
        <v>-75.33</v>
      </c>
      <c r="AH33" s="43"/>
      <c r="AI33" s="163">
        <f t="shared" si="13"/>
        <v>0</v>
      </c>
      <c r="AJ33" s="164">
        <f t="shared" si="14"/>
        <v>0</v>
      </c>
      <c r="AK33" s="154"/>
      <c r="AL33" s="119">
        <v>-2.7900000000000001E-2</v>
      </c>
      <c r="AM33" s="370">
        <f t="shared" si="27"/>
        <v>2700</v>
      </c>
      <c r="AN33" s="168">
        <f t="shared" si="28"/>
        <v>-75.33</v>
      </c>
      <c r="AO33" s="43"/>
      <c r="AP33" s="163">
        <f t="shared" si="15"/>
        <v>0</v>
      </c>
      <c r="AQ33" s="164">
        <f t="shared" si="16"/>
        <v>0</v>
      </c>
      <c r="AR33" s="169"/>
      <c r="AS33" s="119">
        <v>-2.7900000000000001E-2</v>
      </c>
      <c r="AT33" s="370">
        <f t="shared" si="29"/>
        <v>2700</v>
      </c>
      <c r="AU33" s="168">
        <f t="shared" si="30"/>
        <v>-75.33</v>
      </c>
      <c r="AV33" s="43"/>
      <c r="AW33" s="163">
        <f t="shared" si="17"/>
        <v>0</v>
      </c>
      <c r="AX33" s="164">
        <f t="shared" si="18"/>
        <v>0</v>
      </c>
    </row>
    <row r="34" spans="1:50" s="95" customFormat="1" x14ac:dyDescent="0.25">
      <c r="A34" s="1"/>
      <c r="B34" s="141" t="s">
        <v>110</v>
      </c>
      <c r="C34" s="43"/>
      <c r="D34" s="44" t="s">
        <v>44</v>
      </c>
      <c r="E34" s="43"/>
      <c r="F34" s="135"/>
      <c r="G34" s="165"/>
      <c r="H34" s="166"/>
      <c r="I34" s="43"/>
      <c r="J34" s="136"/>
      <c r="K34" s="167"/>
      <c r="L34" s="168"/>
      <c r="M34" s="43"/>
      <c r="N34" s="163"/>
      <c r="O34" s="164"/>
      <c r="P34" s="169"/>
      <c r="Q34" s="119">
        <v>-0.50370000000000004</v>
      </c>
      <c r="R34" s="370">
        <f t="shared" si="19"/>
        <v>2700</v>
      </c>
      <c r="S34" s="168">
        <f t="shared" si="20"/>
        <v>-1359.99</v>
      </c>
      <c r="T34" s="43"/>
      <c r="U34" s="163">
        <f t="shared" si="21"/>
        <v>-1359.99</v>
      </c>
      <c r="V34" s="164" t="str">
        <f t="shared" si="22"/>
        <v/>
      </c>
      <c r="W34" s="154"/>
      <c r="X34" s="119">
        <v>-0.50370000000000004</v>
      </c>
      <c r="Y34" s="370">
        <f t="shared" si="23"/>
        <v>2700</v>
      </c>
      <c r="Z34" s="168">
        <f t="shared" si="24"/>
        <v>-1359.99</v>
      </c>
      <c r="AA34" s="43"/>
      <c r="AB34" s="163">
        <f t="shared" si="11"/>
        <v>0</v>
      </c>
      <c r="AC34" s="164">
        <f t="shared" si="12"/>
        <v>0</v>
      </c>
      <c r="AD34" s="154"/>
      <c r="AE34" s="119">
        <v>-0.50370000000000004</v>
      </c>
      <c r="AF34" s="370">
        <f t="shared" si="25"/>
        <v>2700</v>
      </c>
      <c r="AG34" s="168">
        <f t="shared" si="26"/>
        <v>-1359.99</v>
      </c>
      <c r="AH34" s="43"/>
      <c r="AI34" s="163">
        <f t="shared" si="13"/>
        <v>0</v>
      </c>
      <c r="AJ34" s="164">
        <f t="shared" si="14"/>
        <v>0</v>
      </c>
      <c r="AK34" s="154"/>
      <c r="AL34" s="119">
        <v>-0.50370000000000004</v>
      </c>
      <c r="AM34" s="370">
        <f t="shared" si="27"/>
        <v>2700</v>
      </c>
      <c r="AN34" s="168">
        <f t="shared" si="28"/>
        <v>-1359.99</v>
      </c>
      <c r="AO34" s="43"/>
      <c r="AP34" s="163">
        <f t="shared" si="15"/>
        <v>0</v>
      </c>
      <c r="AQ34" s="164">
        <f t="shared" si="16"/>
        <v>0</v>
      </c>
      <c r="AR34" s="169"/>
      <c r="AS34" s="119">
        <v>-0.50370000000000004</v>
      </c>
      <c r="AT34" s="370">
        <f t="shared" si="29"/>
        <v>2700</v>
      </c>
      <c r="AU34" s="168">
        <f t="shared" si="30"/>
        <v>-1359.99</v>
      </c>
      <c r="AV34" s="43"/>
      <c r="AW34" s="163">
        <f t="shared" si="17"/>
        <v>0</v>
      </c>
      <c r="AX34" s="164">
        <f t="shared" si="18"/>
        <v>0</v>
      </c>
    </row>
    <row r="35" spans="1:50" s="95" customFormat="1" x14ac:dyDescent="0.25">
      <c r="A35" s="1"/>
      <c r="B35" s="141" t="s">
        <v>111</v>
      </c>
      <c r="C35" s="43"/>
      <c r="D35" s="44" t="s">
        <v>44</v>
      </c>
      <c r="E35" s="43"/>
      <c r="F35" s="135"/>
      <c r="G35" s="165"/>
      <c r="H35" s="166"/>
      <c r="I35" s="43"/>
      <c r="J35" s="136"/>
      <c r="K35" s="167"/>
      <c r="L35" s="168"/>
      <c r="M35" s="43"/>
      <c r="N35" s="163"/>
      <c r="O35" s="164"/>
      <c r="P35" s="169"/>
      <c r="Q35" s="119">
        <v>-0.15429999999999999</v>
      </c>
      <c r="R35" s="370">
        <f t="shared" si="19"/>
        <v>2700</v>
      </c>
      <c r="S35" s="168">
        <f t="shared" si="20"/>
        <v>-416.60999999999996</v>
      </c>
      <c r="T35" s="43"/>
      <c r="U35" s="163">
        <f t="shared" si="21"/>
        <v>-416.60999999999996</v>
      </c>
      <c r="V35" s="164" t="str">
        <f t="shared" si="22"/>
        <v/>
      </c>
      <c r="W35" s="154"/>
      <c r="X35" s="119">
        <v>-0.15429999999999999</v>
      </c>
      <c r="Y35" s="370">
        <f t="shared" si="23"/>
        <v>2700</v>
      </c>
      <c r="Z35" s="168">
        <f t="shared" si="24"/>
        <v>-416.60999999999996</v>
      </c>
      <c r="AA35" s="43"/>
      <c r="AB35" s="163">
        <f t="shared" si="11"/>
        <v>0</v>
      </c>
      <c r="AC35" s="164">
        <f t="shared" si="12"/>
        <v>0</v>
      </c>
      <c r="AD35" s="154"/>
      <c r="AE35" s="119">
        <v>-0.15429999999999999</v>
      </c>
      <c r="AF35" s="370">
        <f t="shared" si="25"/>
        <v>2700</v>
      </c>
      <c r="AG35" s="168">
        <f t="shared" si="26"/>
        <v>-416.60999999999996</v>
      </c>
      <c r="AH35" s="43"/>
      <c r="AI35" s="163">
        <f t="shared" si="13"/>
        <v>0</v>
      </c>
      <c r="AJ35" s="164">
        <f t="shared" si="14"/>
        <v>0</v>
      </c>
      <c r="AK35" s="154"/>
      <c r="AL35" s="119">
        <v>-0.15429999999999999</v>
      </c>
      <c r="AM35" s="370">
        <f t="shared" si="27"/>
        <v>2700</v>
      </c>
      <c r="AN35" s="168">
        <f t="shared" si="28"/>
        <v>-416.60999999999996</v>
      </c>
      <c r="AO35" s="43"/>
      <c r="AP35" s="163">
        <f t="shared" si="15"/>
        <v>0</v>
      </c>
      <c r="AQ35" s="164">
        <f t="shared" si="16"/>
        <v>0</v>
      </c>
      <c r="AR35" s="169"/>
      <c r="AS35" s="119">
        <v>-0.15429999999999999</v>
      </c>
      <c r="AT35" s="370">
        <f t="shared" si="29"/>
        <v>2700</v>
      </c>
      <c r="AU35" s="168">
        <f t="shared" si="30"/>
        <v>-416.60999999999996</v>
      </c>
      <c r="AV35" s="43"/>
      <c r="AW35" s="163">
        <f t="shared" si="17"/>
        <v>0</v>
      </c>
      <c r="AX35" s="164">
        <f t="shared" si="18"/>
        <v>0</v>
      </c>
    </row>
    <row r="36" spans="1:50" s="95" customFormat="1" ht="30" x14ac:dyDescent="0.25">
      <c r="A36" s="1"/>
      <c r="B36" s="234" t="s">
        <v>74</v>
      </c>
      <c r="C36" s="32"/>
      <c r="D36" s="44" t="s">
        <v>44</v>
      </c>
      <c r="E36" s="43"/>
      <c r="F36" s="53">
        <v>-0.53469999999999995</v>
      </c>
      <c r="G36" s="370">
        <f t="shared" ref="G36:G43" si="31">$F$19</f>
        <v>2700</v>
      </c>
      <c r="H36" s="160">
        <f t="shared" si="8"/>
        <v>-1443.6899999999998</v>
      </c>
      <c r="I36" s="32"/>
      <c r="J36" s="119"/>
      <c r="K36" s="370">
        <f t="shared" ref="K36:K43" si="32">$F$19</f>
        <v>2700</v>
      </c>
      <c r="L36" s="160">
        <f t="shared" si="1"/>
        <v>0</v>
      </c>
      <c r="M36" s="32"/>
      <c r="N36" s="163">
        <f t="shared" si="2"/>
        <v>1443.6899999999998</v>
      </c>
      <c r="O36" s="164" t="str">
        <f t="shared" ref="O36:O40" si="33">IF(OR(H36=0,L36=0),"",(N36/H36))</f>
        <v/>
      </c>
      <c r="P36" s="153"/>
      <c r="Q36" s="134"/>
      <c r="R36" s="370">
        <f t="shared" ref="R36:R43" si="34">$F$19</f>
        <v>2700</v>
      </c>
      <c r="S36" s="162">
        <f t="shared" ref="S36:S39" si="35">R36*Q36</f>
        <v>0</v>
      </c>
      <c r="T36" s="32"/>
      <c r="U36" s="163">
        <f t="shared" si="9"/>
        <v>0</v>
      </c>
      <c r="V36" s="164" t="str">
        <f t="shared" si="10"/>
        <v/>
      </c>
      <c r="W36" s="154"/>
      <c r="X36" s="134"/>
      <c r="Y36" s="370">
        <f t="shared" ref="Y36:Y43" si="36">$F$19</f>
        <v>2700</v>
      </c>
      <c r="Z36" s="162">
        <f t="shared" ref="Z36:Z39" si="37">Y36*X36</f>
        <v>0</v>
      </c>
      <c r="AA36" s="32"/>
      <c r="AB36" s="163">
        <f t="shared" si="11"/>
        <v>0</v>
      </c>
      <c r="AC36" s="164" t="str">
        <f t="shared" si="12"/>
        <v/>
      </c>
      <c r="AD36" s="154"/>
      <c r="AE36" s="134"/>
      <c r="AF36" s="370">
        <f t="shared" ref="AF36:AF43" si="38">$F$19</f>
        <v>2700</v>
      </c>
      <c r="AG36" s="162">
        <f t="shared" ref="AG36:AG39" si="39">AF36*AE36</f>
        <v>0</v>
      </c>
      <c r="AH36" s="32"/>
      <c r="AI36" s="163">
        <f t="shared" si="13"/>
        <v>0</v>
      </c>
      <c r="AJ36" s="164" t="str">
        <f t="shared" si="14"/>
        <v/>
      </c>
      <c r="AK36" s="154"/>
      <c r="AL36" s="134"/>
      <c r="AM36" s="370">
        <f t="shared" ref="AM36:AM43" si="40">$F$19</f>
        <v>2700</v>
      </c>
      <c r="AN36" s="162">
        <f t="shared" ref="AN36:AN39" si="41">AM36*AL36</f>
        <v>0</v>
      </c>
      <c r="AO36" s="32"/>
      <c r="AP36" s="163">
        <f t="shared" si="15"/>
        <v>0</v>
      </c>
      <c r="AQ36" s="164" t="str">
        <f t="shared" si="16"/>
        <v/>
      </c>
      <c r="AR36" s="153"/>
      <c r="AS36" s="134"/>
      <c r="AT36" s="370">
        <f t="shared" ref="AT36:AT43" si="42">$F$19</f>
        <v>2700</v>
      </c>
      <c r="AU36" s="162">
        <f t="shared" ref="AU36:AU39" si="43">AT36*AS36</f>
        <v>0</v>
      </c>
      <c r="AV36" s="32"/>
      <c r="AW36" s="163">
        <f t="shared" si="17"/>
        <v>0</v>
      </c>
      <c r="AX36" s="164" t="str">
        <f t="shared" si="18"/>
        <v/>
      </c>
    </row>
    <row r="37" spans="1:50" s="95" customFormat="1" ht="14.45" customHeight="1" x14ac:dyDescent="0.25">
      <c r="A37" s="1"/>
      <c r="B37" s="234" t="s">
        <v>75</v>
      </c>
      <c r="C37" s="32"/>
      <c r="D37" s="44" t="s">
        <v>44</v>
      </c>
      <c r="E37" s="43"/>
      <c r="F37" s="53">
        <v>-1.6506000000000001</v>
      </c>
      <c r="G37" s="370">
        <f t="shared" si="31"/>
        <v>2700</v>
      </c>
      <c r="H37" s="160">
        <f t="shared" si="8"/>
        <v>-4456.62</v>
      </c>
      <c r="I37" s="32"/>
      <c r="J37" s="119"/>
      <c r="K37" s="370">
        <f t="shared" si="32"/>
        <v>2700</v>
      </c>
      <c r="L37" s="160">
        <f t="shared" si="1"/>
        <v>0</v>
      </c>
      <c r="M37" s="32"/>
      <c r="N37" s="163">
        <f t="shared" si="2"/>
        <v>4456.62</v>
      </c>
      <c r="O37" s="164" t="str">
        <f t="shared" si="33"/>
        <v/>
      </c>
      <c r="P37" s="153"/>
      <c r="Q37" s="134"/>
      <c r="R37" s="370">
        <f t="shared" si="34"/>
        <v>2700</v>
      </c>
      <c r="S37" s="162">
        <f t="shared" si="35"/>
        <v>0</v>
      </c>
      <c r="T37" s="32"/>
      <c r="U37" s="163">
        <f t="shared" si="9"/>
        <v>0</v>
      </c>
      <c r="V37" s="164" t="str">
        <f t="shared" si="10"/>
        <v/>
      </c>
      <c r="W37" s="154"/>
      <c r="X37" s="134"/>
      <c r="Y37" s="370">
        <f t="shared" si="36"/>
        <v>2700</v>
      </c>
      <c r="Z37" s="162">
        <f t="shared" si="37"/>
        <v>0</v>
      </c>
      <c r="AA37" s="32"/>
      <c r="AB37" s="163">
        <f t="shared" si="11"/>
        <v>0</v>
      </c>
      <c r="AC37" s="164" t="str">
        <f t="shared" si="12"/>
        <v/>
      </c>
      <c r="AD37" s="154"/>
      <c r="AE37" s="134"/>
      <c r="AF37" s="370">
        <f t="shared" si="38"/>
        <v>2700</v>
      </c>
      <c r="AG37" s="162">
        <f t="shared" si="39"/>
        <v>0</v>
      </c>
      <c r="AH37" s="32"/>
      <c r="AI37" s="163">
        <f t="shared" si="13"/>
        <v>0</v>
      </c>
      <c r="AJ37" s="164" t="str">
        <f t="shared" si="14"/>
        <v/>
      </c>
      <c r="AK37" s="154"/>
      <c r="AL37" s="134"/>
      <c r="AM37" s="370">
        <f t="shared" si="40"/>
        <v>2700</v>
      </c>
      <c r="AN37" s="162">
        <f t="shared" si="41"/>
        <v>0</v>
      </c>
      <c r="AO37" s="32"/>
      <c r="AP37" s="163">
        <f t="shared" si="15"/>
        <v>0</v>
      </c>
      <c r="AQ37" s="164" t="str">
        <f t="shared" si="16"/>
        <v/>
      </c>
      <c r="AR37" s="153"/>
      <c r="AS37" s="134"/>
      <c r="AT37" s="370">
        <f t="shared" si="42"/>
        <v>2700</v>
      </c>
      <c r="AU37" s="162">
        <f t="shared" si="43"/>
        <v>0</v>
      </c>
      <c r="AV37" s="32"/>
      <c r="AW37" s="163">
        <f t="shared" si="17"/>
        <v>0</v>
      </c>
      <c r="AX37" s="164" t="str">
        <f t="shared" si="18"/>
        <v/>
      </c>
    </row>
    <row r="38" spans="1:50" s="95" customFormat="1" ht="30" x14ac:dyDescent="0.25">
      <c r="A38" s="1"/>
      <c r="B38" s="234" t="s">
        <v>76</v>
      </c>
      <c r="C38" s="32"/>
      <c r="D38" s="44" t="s">
        <v>44</v>
      </c>
      <c r="E38" s="43"/>
      <c r="F38" s="53">
        <v>7.4099999999999999E-2</v>
      </c>
      <c r="G38" s="370">
        <f t="shared" si="31"/>
        <v>2700</v>
      </c>
      <c r="H38" s="160">
        <f t="shared" si="8"/>
        <v>200.07</v>
      </c>
      <c r="I38" s="32"/>
      <c r="J38" s="119">
        <v>7.4099999999999999E-2</v>
      </c>
      <c r="K38" s="370">
        <f t="shared" si="32"/>
        <v>2700</v>
      </c>
      <c r="L38" s="160">
        <f t="shared" si="1"/>
        <v>200.07</v>
      </c>
      <c r="M38" s="32"/>
      <c r="N38" s="163">
        <f t="shared" si="2"/>
        <v>0</v>
      </c>
      <c r="O38" s="164">
        <f t="shared" si="33"/>
        <v>0</v>
      </c>
      <c r="P38" s="153"/>
      <c r="Q38" s="134"/>
      <c r="R38" s="370">
        <f t="shared" si="34"/>
        <v>2700</v>
      </c>
      <c r="S38" s="162">
        <f t="shared" si="35"/>
        <v>0</v>
      </c>
      <c r="T38" s="32"/>
      <c r="U38" s="163">
        <f t="shared" si="9"/>
        <v>-200.07</v>
      </c>
      <c r="V38" s="164" t="str">
        <f t="shared" si="10"/>
        <v/>
      </c>
      <c r="W38" s="154"/>
      <c r="X38" s="134"/>
      <c r="Y38" s="370">
        <f t="shared" si="36"/>
        <v>2700</v>
      </c>
      <c r="Z38" s="162">
        <f t="shared" si="37"/>
        <v>0</v>
      </c>
      <c r="AA38" s="32"/>
      <c r="AB38" s="163">
        <f t="shared" si="11"/>
        <v>0</v>
      </c>
      <c r="AC38" s="164" t="str">
        <f t="shared" si="12"/>
        <v/>
      </c>
      <c r="AD38" s="154"/>
      <c r="AE38" s="134"/>
      <c r="AF38" s="370">
        <f t="shared" si="38"/>
        <v>2700</v>
      </c>
      <c r="AG38" s="162">
        <f t="shared" si="39"/>
        <v>0</v>
      </c>
      <c r="AH38" s="32"/>
      <c r="AI38" s="163">
        <f t="shared" si="13"/>
        <v>0</v>
      </c>
      <c r="AJ38" s="164" t="str">
        <f t="shared" si="14"/>
        <v/>
      </c>
      <c r="AK38" s="154"/>
      <c r="AL38" s="134"/>
      <c r="AM38" s="370">
        <f t="shared" si="40"/>
        <v>2700</v>
      </c>
      <c r="AN38" s="162">
        <f t="shared" si="41"/>
        <v>0</v>
      </c>
      <c r="AO38" s="32"/>
      <c r="AP38" s="163">
        <f t="shared" si="15"/>
        <v>0</v>
      </c>
      <c r="AQ38" s="164" t="str">
        <f t="shared" si="16"/>
        <v/>
      </c>
      <c r="AR38" s="153"/>
      <c r="AS38" s="134"/>
      <c r="AT38" s="370">
        <f t="shared" si="42"/>
        <v>2700</v>
      </c>
      <c r="AU38" s="162">
        <f t="shared" si="43"/>
        <v>0</v>
      </c>
      <c r="AV38" s="32"/>
      <c r="AW38" s="163">
        <f t="shared" si="17"/>
        <v>0</v>
      </c>
      <c r="AX38" s="164" t="str">
        <f t="shared" si="18"/>
        <v/>
      </c>
    </row>
    <row r="39" spans="1:50" s="95" customFormat="1" ht="30" x14ac:dyDescent="0.25">
      <c r="A39" s="1"/>
      <c r="B39" s="234" t="s">
        <v>77</v>
      </c>
      <c r="C39" s="32"/>
      <c r="D39" s="44" t="s">
        <v>44</v>
      </c>
      <c r="E39" s="43"/>
      <c r="F39" s="53">
        <v>3.1199999999999999E-2</v>
      </c>
      <c r="G39" s="370">
        <f t="shared" si="31"/>
        <v>2700</v>
      </c>
      <c r="H39" s="160">
        <f t="shared" si="8"/>
        <v>84.24</v>
      </c>
      <c r="I39" s="32"/>
      <c r="J39" s="119">
        <v>3.1199999999999999E-2</v>
      </c>
      <c r="K39" s="370">
        <f t="shared" si="32"/>
        <v>2700</v>
      </c>
      <c r="L39" s="160">
        <f t="shared" si="1"/>
        <v>84.24</v>
      </c>
      <c r="M39" s="32"/>
      <c r="N39" s="163">
        <f t="shared" si="2"/>
        <v>0</v>
      </c>
      <c r="O39" s="164">
        <f t="shared" si="33"/>
        <v>0</v>
      </c>
      <c r="P39" s="153"/>
      <c r="Q39" s="134"/>
      <c r="R39" s="370">
        <f t="shared" si="34"/>
        <v>2700</v>
      </c>
      <c r="S39" s="162">
        <f t="shared" si="35"/>
        <v>0</v>
      </c>
      <c r="T39" s="32"/>
      <c r="U39" s="163">
        <f t="shared" ref="U39:U43" si="44">S39-L39</f>
        <v>-84.24</v>
      </c>
      <c r="V39" s="164" t="str">
        <f t="shared" ref="V39:V43" si="45">IF(OR(L39=0,S39=0),"",(U39/L39))</f>
        <v/>
      </c>
      <c r="W39" s="154"/>
      <c r="X39" s="134"/>
      <c r="Y39" s="370">
        <f t="shared" si="36"/>
        <v>2700</v>
      </c>
      <c r="Z39" s="162">
        <f t="shared" si="37"/>
        <v>0</v>
      </c>
      <c r="AA39" s="32"/>
      <c r="AB39" s="163">
        <f t="shared" si="11"/>
        <v>0</v>
      </c>
      <c r="AC39" s="164" t="str">
        <f t="shared" si="12"/>
        <v/>
      </c>
      <c r="AD39" s="154"/>
      <c r="AE39" s="134"/>
      <c r="AF39" s="370">
        <f t="shared" si="38"/>
        <v>2700</v>
      </c>
      <c r="AG39" s="162">
        <f t="shared" si="39"/>
        <v>0</v>
      </c>
      <c r="AH39" s="32"/>
      <c r="AI39" s="163">
        <f t="shared" si="13"/>
        <v>0</v>
      </c>
      <c r="AJ39" s="164" t="str">
        <f t="shared" si="14"/>
        <v/>
      </c>
      <c r="AK39" s="154"/>
      <c r="AL39" s="134"/>
      <c r="AM39" s="370">
        <f t="shared" si="40"/>
        <v>2700</v>
      </c>
      <c r="AN39" s="162">
        <f t="shared" si="41"/>
        <v>0</v>
      </c>
      <c r="AO39" s="32"/>
      <c r="AP39" s="163">
        <f t="shared" si="15"/>
        <v>0</v>
      </c>
      <c r="AQ39" s="164" t="str">
        <f t="shared" si="16"/>
        <v/>
      </c>
      <c r="AR39" s="153"/>
      <c r="AS39" s="134"/>
      <c r="AT39" s="370">
        <f t="shared" si="42"/>
        <v>2700</v>
      </c>
      <c r="AU39" s="162">
        <f t="shared" si="43"/>
        <v>0</v>
      </c>
      <c r="AV39" s="32"/>
      <c r="AW39" s="163">
        <f t="shared" si="17"/>
        <v>0</v>
      </c>
      <c r="AX39" s="164" t="str">
        <f t="shared" si="18"/>
        <v/>
      </c>
    </row>
    <row r="40" spans="1:50" s="95" customFormat="1" x14ac:dyDescent="0.25">
      <c r="A40" s="1"/>
      <c r="B40" s="234" t="s">
        <v>78</v>
      </c>
      <c r="C40" s="32"/>
      <c r="D40" s="44" t="s">
        <v>44</v>
      </c>
      <c r="E40" s="43"/>
      <c r="F40" s="53">
        <v>0.51329999999999998</v>
      </c>
      <c r="G40" s="370">
        <f t="shared" si="31"/>
        <v>2700</v>
      </c>
      <c r="H40" s="160">
        <f t="shared" si="8"/>
        <v>1385.9099999999999</v>
      </c>
      <c r="I40" s="32"/>
      <c r="J40" s="119">
        <v>0.51329999999999998</v>
      </c>
      <c r="K40" s="370">
        <f t="shared" si="32"/>
        <v>2700</v>
      </c>
      <c r="L40" s="160">
        <f t="shared" si="1"/>
        <v>1385.9099999999999</v>
      </c>
      <c r="M40" s="32"/>
      <c r="N40" s="163">
        <f t="shared" si="2"/>
        <v>0</v>
      </c>
      <c r="O40" s="164">
        <f t="shared" si="33"/>
        <v>0</v>
      </c>
      <c r="P40" s="153"/>
      <c r="Q40" s="115"/>
      <c r="R40" s="370">
        <f t="shared" si="34"/>
        <v>2700</v>
      </c>
      <c r="S40" s="171">
        <f>R40*Q40</f>
        <v>0</v>
      </c>
      <c r="T40" s="43"/>
      <c r="U40" s="163">
        <f t="shared" si="44"/>
        <v>-1385.9099999999999</v>
      </c>
      <c r="V40" s="164" t="str">
        <f t="shared" si="45"/>
        <v/>
      </c>
      <c r="W40" s="154"/>
      <c r="X40" s="115"/>
      <c r="Y40" s="370">
        <f t="shared" si="36"/>
        <v>2700</v>
      </c>
      <c r="Z40" s="171">
        <f>Y40*X40</f>
        <v>0</v>
      </c>
      <c r="AA40" s="43"/>
      <c r="AB40" s="163">
        <f t="shared" si="11"/>
        <v>0</v>
      </c>
      <c r="AC40" s="164" t="str">
        <f t="shared" si="12"/>
        <v/>
      </c>
      <c r="AD40" s="154"/>
      <c r="AE40" s="115"/>
      <c r="AF40" s="370">
        <f t="shared" si="38"/>
        <v>2700</v>
      </c>
      <c r="AG40" s="171">
        <f>AF40*AE40</f>
        <v>0</v>
      </c>
      <c r="AH40" s="43"/>
      <c r="AI40" s="163">
        <f t="shared" si="13"/>
        <v>0</v>
      </c>
      <c r="AJ40" s="164" t="str">
        <f t="shared" si="14"/>
        <v/>
      </c>
      <c r="AK40" s="154"/>
      <c r="AL40" s="115"/>
      <c r="AM40" s="370">
        <f t="shared" si="40"/>
        <v>2700</v>
      </c>
      <c r="AN40" s="171">
        <f>AM40*AL40</f>
        <v>0</v>
      </c>
      <c r="AO40" s="43"/>
      <c r="AP40" s="163">
        <f t="shared" si="15"/>
        <v>0</v>
      </c>
      <c r="AQ40" s="164" t="str">
        <f t="shared" si="16"/>
        <v/>
      </c>
      <c r="AR40" s="169"/>
      <c r="AS40" s="115"/>
      <c r="AT40" s="370">
        <f t="shared" si="42"/>
        <v>2700</v>
      </c>
      <c r="AU40" s="171">
        <f>AT40*AS40</f>
        <v>0</v>
      </c>
      <c r="AV40" s="43"/>
      <c r="AW40" s="163">
        <f t="shared" si="17"/>
        <v>0</v>
      </c>
      <c r="AX40" s="164" t="str">
        <f t="shared" si="18"/>
        <v/>
      </c>
    </row>
    <row r="41" spans="1:50" s="99" customFormat="1" x14ac:dyDescent="0.25">
      <c r="A41" s="54"/>
      <c r="B41" s="143" t="s">
        <v>79</v>
      </c>
      <c r="C41" s="43"/>
      <c r="D41" s="44" t="s">
        <v>44</v>
      </c>
      <c r="E41" s="43"/>
      <c r="F41" s="53"/>
      <c r="G41" s="370">
        <f t="shared" si="31"/>
        <v>2700</v>
      </c>
      <c r="H41" s="160">
        <f t="shared" si="8"/>
        <v>0</v>
      </c>
      <c r="I41" s="43"/>
      <c r="J41" s="119"/>
      <c r="K41" s="370">
        <f t="shared" si="32"/>
        <v>2700</v>
      </c>
      <c r="L41" s="239">
        <f t="shared" ref="L41:L42" si="46">K41*J41</f>
        <v>0</v>
      </c>
      <c r="M41" s="43"/>
      <c r="N41" s="172">
        <f t="shared" ref="N41:N42" si="47">L41-H41</f>
        <v>0</v>
      </c>
      <c r="O41" s="173" t="str">
        <f t="shared" ref="O41:O42" si="48">IF(OR(H41=0,L41=0),"",(N41/H41))</f>
        <v/>
      </c>
      <c r="P41" s="169"/>
      <c r="Q41" s="115"/>
      <c r="R41" s="370">
        <f t="shared" si="34"/>
        <v>2700</v>
      </c>
      <c r="S41" s="171">
        <f>R41*Q41</f>
        <v>0</v>
      </c>
      <c r="T41" s="43"/>
      <c r="U41" s="163">
        <f t="shared" si="44"/>
        <v>0</v>
      </c>
      <c r="V41" s="164" t="str">
        <f t="shared" si="45"/>
        <v/>
      </c>
      <c r="W41" s="154"/>
      <c r="X41" s="115"/>
      <c r="Y41" s="370">
        <f t="shared" si="36"/>
        <v>2700</v>
      </c>
      <c r="Z41" s="171">
        <f>Y41*X41</f>
        <v>0</v>
      </c>
      <c r="AA41" s="43"/>
      <c r="AB41" s="163">
        <f t="shared" si="11"/>
        <v>0</v>
      </c>
      <c r="AC41" s="164" t="str">
        <f t="shared" si="12"/>
        <v/>
      </c>
      <c r="AD41" s="154"/>
      <c r="AE41" s="115"/>
      <c r="AF41" s="370">
        <f t="shared" si="38"/>
        <v>2700</v>
      </c>
      <c r="AG41" s="171">
        <f>AF41*AE41</f>
        <v>0</v>
      </c>
      <c r="AH41" s="43"/>
      <c r="AI41" s="163">
        <f t="shared" si="13"/>
        <v>0</v>
      </c>
      <c r="AJ41" s="164" t="str">
        <f t="shared" si="14"/>
        <v/>
      </c>
      <c r="AK41" s="154"/>
      <c r="AL41" s="115"/>
      <c r="AM41" s="370">
        <f t="shared" si="40"/>
        <v>2700</v>
      </c>
      <c r="AN41" s="171">
        <f>AM41*AL41</f>
        <v>0</v>
      </c>
      <c r="AO41" s="43"/>
      <c r="AP41" s="163">
        <f t="shared" si="15"/>
        <v>0</v>
      </c>
      <c r="AQ41" s="164" t="str">
        <f t="shared" si="16"/>
        <v/>
      </c>
      <c r="AR41" s="169"/>
      <c r="AS41" s="115"/>
      <c r="AT41" s="370">
        <f t="shared" si="42"/>
        <v>2700</v>
      </c>
      <c r="AU41" s="171">
        <f>AT41*AS41</f>
        <v>0</v>
      </c>
      <c r="AV41" s="43"/>
      <c r="AW41" s="163">
        <f t="shared" si="17"/>
        <v>0</v>
      </c>
      <c r="AX41" s="164" t="str">
        <f t="shared" si="18"/>
        <v/>
      </c>
    </row>
    <row r="42" spans="1:50" s="99" customFormat="1" x14ac:dyDescent="0.25">
      <c r="A42" s="54"/>
      <c r="B42" s="143" t="s">
        <v>80</v>
      </c>
      <c r="C42" s="43"/>
      <c r="D42" s="44" t="s">
        <v>44</v>
      </c>
      <c r="E42" s="43"/>
      <c r="F42" s="53">
        <v>4.7800000000000002E-2</v>
      </c>
      <c r="G42" s="370">
        <f t="shared" si="31"/>
        <v>2700</v>
      </c>
      <c r="H42" s="160">
        <f t="shared" si="8"/>
        <v>129.06</v>
      </c>
      <c r="I42" s="43"/>
      <c r="J42" s="119">
        <v>4.7800000000000002E-2</v>
      </c>
      <c r="K42" s="370">
        <f t="shared" si="32"/>
        <v>2700</v>
      </c>
      <c r="L42" s="239">
        <f t="shared" si="46"/>
        <v>129.06</v>
      </c>
      <c r="M42" s="43"/>
      <c r="N42" s="172">
        <f t="shared" si="47"/>
        <v>0</v>
      </c>
      <c r="O42" s="173">
        <f t="shared" si="48"/>
        <v>0</v>
      </c>
      <c r="P42" s="169"/>
      <c r="Q42" s="116"/>
      <c r="R42" s="370">
        <f t="shared" si="34"/>
        <v>2700</v>
      </c>
      <c r="S42" s="162">
        <f t="shared" ref="S42:S43" si="49">R42*Q42</f>
        <v>0</v>
      </c>
      <c r="T42" s="32"/>
      <c r="U42" s="163">
        <f t="shared" si="44"/>
        <v>-129.06</v>
      </c>
      <c r="V42" s="164" t="str">
        <f t="shared" si="45"/>
        <v/>
      </c>
      <c r="W42" s="154"/>
      <c r="X42" s="116"/>
      <c r="Y42" s="370">
        <f t="shared" si="36"/>
        <v>2700</v>
      </c>
      <c r="Z42" s="162">
        <f t="shared" ref="Z42:Z43" si="50">Y42*X42</f>
        <v>0</v>
      </c>
      <c r="AA42" s="32"/>
      <c r="AB42" s="163">
        <f t="shared" si="11"/>
        <v>0</v>
      </c>
      <c r="AC42" s="164" t="str">
        <f t="shared" si="12"/>
        <v/>
      </c>
      <c r="AD42" s="154"/>
      <c r="AE42" s="116"/>
      <c r="AF42" s="370">
        <f t="shared" si="38"/>
        <v>2700</v>
      </c>
      <c r="AG42" s="162">
        <f t="shared" ref="AG42:AG43" si="51">AF42*AE42</f>
        <v>0</v>
      </c>
      <c r="AH42" s="32"/>
      <c r="AI42" s="163">
        <f t="shared" si="13"/>
        <v>0</v>
      </c>
      <c r="AJ42" s="164" t="str">
        <f t="shared" si="14"/>
        <v/>
      </c>
      <c r="AK42" s="154"/>
      <c r="AL42" s="116"/>
      <c r="AM42" s="370">
        <f t="shared" si="40"/>
        <v>2700</v>
      </c>
      <c r="AN42" s="162">
        <f t="shared" ref="AN42:AN43" si="52">AM42*AL42</f>
        <v>0</v>
      </c>
      <c r="AO42" s="32"/>
      <c r="AP42" s="163">
        <f t="shared" si="15"/>
        <v>0</v>
      </c>
      <c r="AQ42" s="164" t="str">
        <f t="shared" si="16"/>
        <v/>
      </c>
      <c r="AR42" s="153"/>
      <c r="AS42" s="116"/>
      <c r="AT42" s="370">
        <f t="shared" si="42"/>
        <v>2700</v>
      </c>
      <c r="AU42" s="162">
        <f t="shared" ref="AU42:AU43" si="53">AT42*AS42</f>
        <v>0</v>
      </c>
      <c r="AV42" s="32"/>
      <c r="AW42" s="163">
        <f t="shared" si="17"/>
        <v>0</v>
      </c>
      <c r="AX42" s="164" t="str">
        <f t="shared" si="18"/>
        <v/>
      </c>
    </row>
    <row r="43" spans="1:50" s="99" customFormat="1" ht="30" x14ac:dyDescent="0.25">
      <c r="A43" s="54"/>
      <c r="B43" s="140" t="s">
        <v>81</v>
      </c>
      <c r="C43" s="32"/>
      <c r="D43" s="44" t="s">
        <v>44</v>
      </c>
      <c r="E43" s="43"/>
      <c r="F43" s="53"/>
      <c r="G43" s="370">
        <f t="shared" si="31"/>
        <v>2700</v>
      </c>
      <c r="H43" s="160">
        <f t="shared" ref="H43" si="54">G43*F43</f>
        <v>0</v>
      </c>
      <c r="I43" s="43"/>
      <c r="J43" s="119"/>
      <c r="K43" s="370">
        <f t="shared" si="32"/>
        <v>2700</v>
      </c>
      <c r="L43" s="239">
        <f t="shared" ref="L43" si="55">K43*J43</f>
        <v>0</v>
      </c>
      <c r="M43" s="43"/>
      <c r="N43" s="172">
        <f t="shared" ref="N43" si="56">L43-H43</f>
        <v>0</v>
      </c>
      <c r="O43" s="173" t="str">
        <f t="shared" ref="O43" si="57">IF(OR(H43=0,L43=0),"",(N43/H43))</f>
        <v/>
      </c>
      <c r="P43" s="169"/>
      <c r="Q43" s="116"/>
      <c r="R43" s="370">
        <f t="shared" si="34"/>
        <v>2700</v>
      </c>
      <c r="S43" s="162">
        <f t="shared" si="49"/>
        <v>0</v>
      </c>
      <c r="T43" s="32"/>
      <c r="U43" s="163">
        <f t="shared" si="44"/>
        <v>0</v>
      </c>
      <c r="V43" s="164" t="str">
        <f t="shared" si="45"/>
        <v/>
      </c>
      <c r="W43" s="154"/>
      <c r="X43" s="116"/>
      <c r="Y43" s="370">
        <f t="shared" si="36"/>
        <v>2700</v>
      </c>
      <c r="Z43" s="162">
        <f t="shared" si="50"/>
        <v>0</v>
      </c>
      <c r="AA43" s="32"/>
      <c r="AB43" s="163">
        <f t="shared" si="11"/>
        <v>0</v>
      </c>
      <c r="AC43" s="164" t="str">
        <f t="shared" si="12"/>
        <v/>
      </c>
      <c r="AD43" s="154"/>
      <c r="AE43" s="116"/>
      <c r="AF43" s="370">
        <f t="shared" si="38"/>
        <v>2700</v>
      </c>
      <c r="AG43" s="162">
        <f t="shared" si="51"/>
        <v>0</v>
      </c>
      <c r="AH43" s="32"/>
      <c r="AI43" s="163">
        <f t="shared" si="13"/>
        <v>0</v>
      </c>
      <c r="AJ43" s="164" t="str">
        <f t="shared" si="14"/>
        <v/>
      </c>
      <c r="AK43" s="154"/>
      <c r="AL43" s="116"/>
      <c r="AM43" s="370">
        <f t="shared" si="40"/>
        <v>2700</v>
      </c>
      <c r="AN43" s="162">
        <f t="shared" si="52"/>
        <v>0</v>
      </c>
      <c r="AO43" s="32"/>
      <c r="AP43" s="163">
        <f t="shared" si="15"/>
        <v>0</v>
      </c>
      <c r="AQ43" s="164" t="str">
        <f t="shared" si="16"/>
        <v/>
      </c>
      <c r="AR43" s="153"/>
      <c r="AS43" s="116"/>
      <c r="AT43" s="370">
        <f t="shared" si="42"/>
        <v>2700</v>
      </c>
      <c r="AU43" s="162">
        <f t="shared" si="53"/>
        <v>0</v>
      </c>
      <c r="AV43" s="32"/>
      <c r="AW43" s="163">
        <f t="shared" si="17"/>
        <v>0</v>
      </c>
      <c r="AX43" s="164" t="str">
        <f t="shared" si="18"/>
        <v/>
      </c>
    </row>
    <row r="44" spans="1:50" x14ac:dyDescent="0.25">
      <c r="A44" s="54"/>
      <c r="B44" s="289" t="s">
        <v>18</v>
      </c>
      <c r="C44" s="48"/>
      <c r="D44" s="56"/>
      <c r="E44" s="48"/>
      <c r="F44" s="55"/>
      <c r="G44" s="175"/>
      <c r="H44" s="176">
        <f>SUM(H24:H43)</f>
        <v>113641.34000000001</v>
      </c>
      <c r="I44" s="177"/>
      <c r="J44" s="117"/>
      <c r="K44" s="416"/>
      <c r="L44" s="176">
        <f>SUM(L24:L43)</f>
        <v>124079.96</v>
      </c>
      <c r="M44" s="177"/>
      <c r="N44" s="179">
        <f t="shared" si="2"/>
        <v>10438.619999999995</v>
      </c>
      <c r="O44" s="180">
        <f>IF(OR(H44=0, L44=0),"",(N44/H44))</f>
        <v>9.1855833449341534E-2</v>
      </c>
      <c r="P44" s="153"/>
      <c r="Q44" s="117"/>
      <c r="R44" s="178"/>
      <c r="S44" s="176">
        <f>SUM(S24:S43)</f>
        <v>122806.08999999998</v>
      </c>
      <c r="T44" s="177"/>
      <c r="U44" s="179">
        <f>S44-L44</f>
        <v>-1273.8700000000244</v>
      </c>
      <c r="V44" s="180">
        <f>IF(OR(L44=0,S44=0),"",(U44/L44))</f>
        <v>-1.0266524908615576E-2</v>
      </c>
      <c r="W44" s="154"/>
      <c r="X44" s="117"/>
      <c r="Y44" s="178"/>
      <c r="Z44" s="176">
        <f>SUM(Z24:Z43)</f>
        <v>126857.15999999997</v>
      </c>
      <c r="AA44" s="177"/>
      <c r="AB44" s="179">
        <f>Z44-S44</f>
        <v>4051.0699999999924</v>
      </c>
      <c r="AC44" s="180">
        <f>IF(OR(S44=0,Z44=0),"",(AB44/S44))</f>
        <v>3.2987533435841765E-2</v>
      </c>
      <c r="AD44" s="154"/>
      <c r="AE44" s="117"/>
      <c r="AF44" s="178"/>
      <c r="AG44" s="176">
        <f>SUM(AG24:AG43)</f>
        <v>130030.30000000002</v>
      </c>
      <c r="AH44" s="177"/>
      <c r="AI44" s="179">
        <f>AG44-Z44</f>
        <v>3173.1400000000431</v>
      </c>
      <c r="AJ44" s="180">
        <f>IF(OR(Z44=0,AG44=0),"",(AI44/Z44))</f>
        <v>2.5013487610790308E-2</v>
      </c>
      <c r="AK44" s="154"/>
      <c r="AL44" s="117"/>
      <c r="AM44" s="178"/>
      <c r="AN44" s="176">
        <f>SUM(AN24:AN43)</f>
        <v>135623.93000000002</v>
      </c>
      <c r="AO44" s="177"/>
      <c r="AP44" s="179">
        <f>AN44-AG44</f>
        <v>5593.6300000000047</v>
      </c>
      <c r="AQ44" s="180">
        <f>IF(OR(AG44=0,AN44=0),"",(AP44/AG44))</f>
        <v>4.3017896597946817E-2</v>
      </c>
      <c r="AR44" s="153"/>
      <c r="AS44" s="117"/>
      <c r="AT44" s="178"/>
      <c r="AU44" s="176">
        <f>SUM(AU24:AU43)</f>
        <v>141066.36000000004</v>
      </c>
      <c r="AV44" s="177"/>
      <c r="AW44" s="179">
        <f>AU44-AN44</f>
        <v>5442.4300000000221</v>
      </c>
      <c r="AX44" s="180">
        <f>IF(OR(AN44=0,AU44=0),"",(AW44/AN44))</f>
        <v>4.0128832721482273E-2</v>
      </c>
    </row>
    <row r="45" spans="1:50" x14ac:dyDescent="0.25">
      <c r="A45" s="1"/>
      <c r="B45" s="144" t="s">
        <v>17</v>
      </c>
      <c r="C45" s="32"/>
      <c r="D45" s="44" t="s">
        <v>7</v>
      </c>
      <c r="E45" s="43"/>
      <c r="F45" s="77">
        <f>+F64</f>
        <v>0.1164</v>
      </c>
      <c r="G45" s="181">
        <f>$F20*(1+F77)-$F20</f>
        <v>35908.000000000116</v>
      </c>
      <c r="H45" s="166">
        <f>G45*F45</f>
        <v>4179.6912000000139</v>
      </c>
      <c r="I45" s="32"/>
      <c r="J45" s="112">
        <f>+J64</f>
        <v>0.1164</v>
      </c>
      <c r="K45" s="181">
        <f>$F20*(1+J77)-$F20</f>
        <v>35908.000000000116</v>
      </c>
      <c r="L45" s="166">
        <f>K45*J45</f>
        <v>4179.6912000000139</v>
      </c>
      <c r="M45" s="32"/>
      <c r="N45" s="163">
        <f t="shared" si="2"/>
        <v>0</v>
      </c>
      <c r="O45" s="164">
        <f t="shared" ref="O45" si="58">IF(OR(H45=0,L45=0),"",(N45/H45))</f>
        <v>0</v>
      </c>
      <c r="P45" s="153"/>
      <c r="Q45" s="121">
        <f>+$F$45</f>
        <v>0.1164</v>
      </c>
      <c r="R45" s="181">
        <f>$F20*(1+Q77)-$F20</f>
        <v>28172.500000000116</v>
      </c>
      <c r="S45" s="168">
        <f>R45*Q45</f>
        <v>3279.2790000000136</v>
      </c>
      <c r="T45" s="32"/>
      <c r="U45" s="163">
        <f>S45-L45</f>
        <v>-900.41220000000021</v>
      </c>
      <c r="V45" s="164">
        <f>IF(OR(L45=0,S45=0),"",(U45/L45))</f>
        <v>-0.21542553191489294</v>
      </c>
      <c r="W45" s="154"/>
      <c r="X45" s="121">
        <f>+$F$45</f>
        <v>0.1164</v>
      </c>
      <c r="Y45" s="181">
        <f>$F20*(1+X77)-$F20</f>
        <v>28172.500000000116</v>
      </c>
      <c r="Z45" s="168">
        <f>Y45*X45</f>
        <v>3279.2790000000136</v>
      </c>
      <c r="AA45" s="32"/>
      <c r="AB45" s="163">
        <f>Z45-S45</f>
        <v>0</v>
      </c>
      <c r="AC45" s="164">
        <f>IF(OR(S45=0,Z45=0),"",(AB45/S45))</f>
        <v>0</v>
      </c>
      <c r="AD45" s="154"/>
      <c r="AE45" s="121">
        <f>+$F$45</f>
        <v>0.1164</v>
      </c>
      <c r="AF45" s="181">
        <f>$F20*(1+AE77)-$F20</f>
        <v>28172.500000000116</v>
      </c>
      <c r="AG45" s="168">
        <f>AF45*AE45</f>
        <v>3279.2790000000136</v>
      </c>
      <c r="AH45" s="32"/>
      <c r="AI45" s="163">
        <f>AG45-Z45</f>
        <v>0</v>
      </c>
      <c r="AJ45" s="164">
        <f>IF(OR(Z45=0,AG45=0),"",(AI45/Z45))</f>
        <v>0</v>
      </c>
      <c r="AK45" s="154"/>
      <c r="AL45" s="121">
        <f>+$F$45</f>
        <v>0.1164</v>
      </c>
      <c r="AM45" s="181">
        <f>$F20*(1+AL77)-$F20</f>
        <v>28172.500000000116</v>
      </c>
      <c r="AN45" s="168">
        <f>AM45*AL45</f>
        <v>3279.2790000000136</v>
      </c>
      <c r="AO45" s="32"/>
      <c r="AP45" s="163">
        <f>AN45-AG45</f>
        <v>0</v>
      </c>
      <c r="AQ45" s="164">
        <f>IF(OR(AG45=0,AN45=0),"",(AP45/AG45))</f>
        <v>0</v>
      </c>
      <c r="AR45" s="153"/>
      <c r="AS45" s="121">
        <f>+$F$45</f>
        <v>0.1164</v>
      </c>
      <c r="AT45" s="181">
        <f>$F20*(1+AS77)-$F20</f>
        <v>28172.500000000116</v>
      </c>
      <c r="AU45" s="168">
        <f>AT45*AS45</f>
        <v>3279.2790000000136</v>
      </c>
      <c r="AV45" s="32"/>
      <c r="AW45" s="163">
        <f>AU45-AN45</f>
        <v>0</v>
      </c>
      <c r="AX45" s="164">
        <f>IF(OR(AN45=0,AU45=0),"",(AW45/AN45))</f>
        <v>0</v>
      </c>
    </row>
    <row r="46" spans="1:50" s="95" customFormat="1" x14ac:dyDescent="0.25">
      <c r="A46" s="1"/>
      <c r="B46" s="140" t="s">
        <v>82</v>
      </c>
      <c r="C46" s="43"/>
      <c r="D46" s="44" t="s">
        <v>44</v>
      </c>
      <c r="E46" s="43"/>
      <c r="F46" s="77">
        <v>-1.0860000000000001</v>
      </c>
      <c r="G46" s="374">
        <f>$F$19</f>
        <v>2700</v>
      </c>
      <c r="H46" s="166">
        <f t="shared" ref="H46:H49" si="59">G46*F46</f>
        <v>-2932.2000000000003</v>
      </c>
      <c r="I46" s="43"/>
      <c r="J46" s="112"/>
      <c r="K46" s="374">
        <f>$F$19</f>
        <v>2700</v>
      </c>
      <c r="L46" s="166">
        <f t="shared" ref="L46:L49" si="60">K46*J46</f>
        <v>0</v>
      </c>
      <c r="M46" s="43"/>
      <c r="N46" s="163">
        <f t="shared" ref="N46:N49" si="61">L46-H46</f>
        <v>2932.2000000000003</v>
      </c>
      <c r="O46" s="164" t="str">
        <f t="shared" ref="O46:O49" si="62">IF(OR(H46=0,L46=0),"",(N46/H46))</f>
        <v/>
      </c>
      <c r="P46" s="153"/>
      <c r="Q46" s="113"/>
      <c r="R46" s="374">
        <f>$F$19</f>
        <v>2700</v>
      </c>
      <c r="S46" s="168">
        <f t="shared" ref="S46:S47" si="63">R46*Q46</f>
        <v>0</v>
      </c>
      <c r="T46" s="43"/>
      <c r="U46" s="163">
        <f t="shared" ref="U46:U48" si="64">S46-L46</f>
        <v>0</v>
      </c>
      <c r="V46" s="164" t="str">
        <f t="shared" ref="V46:V48" si="65">IF(OR(L46=0,S46=0),"",(U46/L46))</f>
        <v/>
      </c>
      <c r="W46" s="154"/>
      <c r="X46" s="113"/>
      <c r="Y46" s="374">
        <f>$F$19</f>
        <v>2700</v>
      </c>
      <c r="Z46" s="168">
        <f t="shared" ref="Z46:Z47" si="66">Y46*X46</f>
        <v>0</v>
      </c>
      <c r="AA46" s="43"/>
      <c r="AB46" s="163">
        <f t="shared" ref="AB46:AB48" si="67">Z46-S46</f>
        <v>0</v>
      </c>
      <c r="AC46" s="164" t="str">
        <f t="shared" ref="AC46:AC48" si="68">IF(OR(S46=0,Z46=0),"",(AB46/S46))</f>
        <v/>
      </c>
      <c r="AD46" s="154"/>
      <c r="AE46" s="113"/>
      <c r="AF46" s="374">
        <f>$F$19</f>
        <v>2700</v>
      </c>
      <c r="AG46" s="168">
        <f t="shared" ref="AG46:AG47" si="69">AF46*AE46</f>
        <v>0</v>
      </c>
      <c r="AH46" s="43"/>
      <c r="AI46" s="163">
        <f t="shared" ref="AI46:AI48" si="70">AG46-Z46</f>
        <v>0</v>
      </c>
      <c r="AJ46" s="164" t="str">
        <f t="shared" ref="AJ46:AJ48" si="71">IF(OR(Z46=0,AG46=0),"",(AI46/Z46))</f>
        <v/>
      </c>
      <c r="AK46" s="154"/>
      <c r="AL46" s="113"/>
      <c r="AM46" s="374">
        <f>$F$19</f>
        <v>2700</v>
      </c>
      <c r="AN46" s="168">
        <f t="shared" ref="AN46:AN47" si="72">AM46*AL46</f>
        <v>0</v>
      </c>
      <c r="AO46" s="43"/>
      <c r="AP46" s="163">
        <f t="shared" ref="AP46:AP48" si="73">AN46-AG46</f>
        <v>0</v>
      </c>
      <c r="AQ46" s="164" t="str">
        <f t="shared" ref="AQ46:AQ48" si="74">IF(OR(AG46=0,AN46=0),"",(AP46/AG46))</f>
        <v/>
      </c>
      <c r="AR46" s="169"/>
      <c r="AS46" s="113"/>
      <c r="AT46" s="374">
        <f>$F$19</f>
        <v>2700</v>
      </c>
      <c r="AU46" s="168">
        <f t="shared" ref="AU46:AU47" si="75">AT46*AS46</f>
        <v>0</v>
      </c>
      <c r="AV46" s="43"/>
      <c r="AW46" s="163">
        <f t="shared" ref="AW46:AW48" si="76">AU46-AN46</f>
        <v>0</v>
      </c>
      <c r="AX46" s="164" t="str">
        <f t="shared" ref="AX46:AX48" si="77">IF(OR(AN46=0,AU46=0),"",(AW46/AN46))</f>
        <v/>
      </c>
    </row>
    <row r="47" spans="1:50" s="95" customFormat="1" ht="30" x14ac:dyDescent="0.25">
      <c r="A47" s="1"/>
      <c r="B47" s="140" t="s">
        <v>97</v>
      </c>
      <c r="C47" s="43"/>
      <c r="D47" s="44" t="s">
        <v>44</v>
      </c>
      <c r="E47" s="43"/>
      <c r="F47" s="107"/>
      <c r="G47" s="374">
        <f t="shared" ref="G47:G48" si="78">$F$19</f>
        <v>2700</v>
      </c>
      <c r="H47" s="166">
        <f t="shared" si="59"/>
        <v>0</v>
      </c>
      <c r="I47" s="43"/>
      <c r="J47" s="120"/>
      <c r="K47" s="374">
        <f t="shared" ref="K47:K48" si="79">$F$19</f>
        <v>2700</v>
      </c>
      <c r="L47" s="166">
        <f t="shared" si="60"/>
        <v>0</v>
      </c>
      <c r="M47" s="43"/>
      <c r="N47" s="163">
        <f t="shared" si="61"/>
        <v>0</v>
      </c>
      <c r="O47" s="164" t="str">
        <f t="shared" si="62"/>
        <v/>
      </c>
      <c r="P47" s="153"/>
      <c r="Q47" s="113"/>
      <c r="R47" s="374">
        <f t="shared" ref="R47:R48" si="80">$F$19</f>
        <v>2700</v>
      </c>
      <c r="S47" s="168">
        <f t="shared" si="63"/>
        <v>0</v>
      </c>
      <c r="T47" s="43"/>
      <c r="U47" s="163">
        <f t="shared" si="64"/>
        <v>0</v>
      </c>
      <c r="V47" s="164" t="str">
        <f t="shared" si="65"/>
        <v/>
      </c>
      <c r="W47" s="154"/>
      <c r="X47" s="113"/>
      <c r="Y47" s="374">
        <f t="shared" ref="Y47:Y48" si="81">$F$19</f>
        <v>2700</v>
      </c>
      <c r="Z47" s="168">
        <f t="shared" si="66"/>
        <v>0</v>
      </c>
      <c r="AA47" s="43"/>
      <c r="AB47" s="163">
        <f t="shared" si="67"/>
        <v>0</v>
      </c>
      <c r="AC47" s="164" t="str">
        <f t="shared" si="68"/>
        <v/>
      </c>
      <c r="AD47" s="154"/>
      <c r="AE47" s="113"/>
      <c r="AF47" s="374">
        <f t="shared" ref="AF47:AF48" si="82">$F$19</f>
        <v>2700</v>
      </c>
      <c r="AG47" s="168">
        <f t="shared" si="69"/>
        <v>0</v>
      </c>
      <c r="AH47" s="43"/>
      <c r="AI47" s="163">
        <f t="shared" si="70"/>
        <v>0</v>
      </c>
      <c r="AJ47" s="164" t="str">
        <f t="shared" si="71"/>
        <v/>
      </c>
      <c r="AK47" s="154"/>
      <c r="AL47" s="113"/>
      <c r="AM47" s="374">
        <f t="shared" ref="AM47:AM48" si="83">$F$19</f>
        <v>2700</v>
      </c>
      <c r="AN47" s="168">
        <f t="shared" si="72"/>
        <v>0</v>
      </c>
      <c r="AO47" s="43"/>
      <c r="AP47" s="163">
        <f t="shared" si="73"/>
        <v>0</v>
      </c>
      <c r="AQ47" s="164" t="str">
        <f t="shared" si="74"/>
        <v/>
      </c>
      <c r="AR47" s="169"/>
      <c r="AS47" s="113"/>
      <c r="AT47" s="374">
        <f t="shared" ref="AT47:AT48" si="84">$F$19</f>
        <v>2700</v>
      </c>
      <c r="AU47" s="168">
        <f t="shared" si="75"/>
        <v>0</v>
      </c>
      <c r="AV47" s="43"/>
      <c r="AW47" s="163">
        <f t="shared" si="76"/>
        <v>0</v>
      </c>
      <c r="AX47" s="164" t="str">
        <f t="shared" si="77"/>
        <v/>
      </c>
    </row>
    <row r="48" spans="1:50" s="95" customFormat="1" ht="30" x14ac:dyDescent="0.25">
      <c r="A48" s="1"/>
      <c r="B48" s="140" t="s">
        <v>83</v>
      </c>
      <c r="C48" s="43"/>
      <c r="D48" s="44" t="s">
        <v>44</v>
      </c>
      <c r="E48" s="43"/>
      <c r="F48" s="107">
        <v>2.3599999999999999E-2</v>
      </c>
      <c r="G48" s="374">
        <f t="shared" si="78"/>
        <v>2700</v>
      </c>
      <c r="H48" s="166">
        <f t="shared" si="59"/>
        <v>63.72</v>
      </c>
      <c r="I48" s="43"/>
      <c r="J48" s="120"/>
      <c r="K48" s="374">
        <f t="shared" si="79"/>
        <v>2700</v>
      </c>
      <c r="L48" s="166">
        <f t="shared" si="60"/>
        <v>0</v>
      </c>
      <c r="M48" s="43"/>
      <c r="N48" s="163">
        <f t="shared" si="61"/>
        <v>-63.72</v>
      </c>
      <c r="O48" s="164" t="str">
        <f t="shared" si="62"/>
        <v/>
      </c>
      <c r="P48" s="153"/>
      <c r="Q48" s="113"/>
      <c r="R48" s="374">
        <f t="shared" si="80"/>
        <v>2700</v>
      </c>
      <c r="S48" s="168"/>
      <c r="T48" s="43"/>
      <c r="U48" s="163">
        <f t="shared" si="64"/>
        <v>0</v>
      </c>
      <c r="V48" s="164" t="str">
        <f t="shared" si="65"/>
        <v/>
      </c>
      <c r="W48" s="154"/>
      <c r="X48" s="113"/>
      <c r="Y48" s="374">
        <f t="shared" si="81"/>
        <v>2700</v>
      </c>
      <c r="Z48" s="168"/>
      <c r="AA48" s="43"/>
      <c r="AB48" s="163">
        <f t="shared" si="67"/>
        <v>0</v>
      </c>
      <c r="AC48" s="164" t="str">
        <f t="shared" si="68"/>
        <v/>
      </c>
      <c r="AD48" s="154"/>
      <c r="AE48" s="113"/>
      <c r="AF48" s="374">
        <f t="shared" si="82"/>
        <v>2700</v>
      </c>
      <c r="AG48" s="168"/>
      <c r="AH48" s="43"/>
      <c r="AI48" s="163">
        <f t="shared" si="70"/>
        <v>0</v>
      </c>
      <c r="AJ48" s="164" t="str">
        <f t="shared" si="71"/>
        <v/>
      </c>
      <c r="AK48" s="154"/>
      <c r="AL48" s="113"/>
      <c r="AM48" s="374">
        <f t="shared" si="83"/>
        <v>2700</v>
      </c>
      <c r="AN48" s="168"/>
      <c r="AO48" s="43"/>
      <c r="AP48" s="163">
        <f t="shared" si="73"/>
        <v>0</v>
      </c>
      <c r="AQ48" s="164" t="str">
        <f t="shared" si="74"/>
        <v/>
      </c>
      <c r="AR48" s="169"/>
      <c r="AS48" s="113"/>
      <c r="AT48" s="374">
        <f t="shared" si="84"/>
        <v>2700</v>
      </c>
      <c r="AU48" s="168"/>
      <c r="AV48" s="43"/>
      <c r="AW48" s="163">
        <f t="shared" si="76"/>
        <v>0</v>
      </c>
      <c r="AX48" s="164" t="str">
        <f t="shared" si="77"/>
        <v/>
      </c>
    </row>
    <row r="49" spans="1:50" s="95" customFormat="1" ht="30" x14ac:dyDescent="0.25">
      <c r="A49" s="1"/>
      <c r="B49" s="140" t="s">
        <v>84</v>
      </c>
      <c r="C49" s="43"/>
      <c r="D49" s="44" t="s">
        <v>7</v>
      </c>
      <c r="E49" s="43"/>
      <c r="F49" s="100">
        <v>-1.1199999999999999E-3</v>
      </c>
      <c r="G49" s="417">
        <f>+$F$20</f>
        <v>955000</v>
      </c>
      <c r="H49" s="166">
        <f t="shared" si="59"/>
        <v>-1069.5999999999999</v>
      </c>
      <c r="I49" s="43"/>
      <c r="J49" s="113"/>
      <c r="K49" s="417">
        <f>+$F$20</f>
        <v>955000</v>
      </c>
      <c r="L49" s="166">
        <f t="shared" si="60"/>
        <v>0</v>
      </c>
      <c r="M49" s="43"/>
      <c r="N49" s="163">
        <f t="shared" si="61"/>
        <v>1069.5999999999999</v>
      </c>
      <c r="O49" s="164" t="str">
        <f t="shared" si="62"/>
        <v/>
      </c>
      <c r="P49" s="153"/>
      <c r="Q49" s="113"/>
      <c r="R49" s="417">
        <f>+$F$20</f>
        <v>955000</v>
      </c>
      <c r="S49" s="168"/>
      <c r="T49" s="43"/>
      <c r="U49" s="163">
        <f t="shared" ref="U49:U54" si="85">S49-L49</f>
        <v>0</v>
      </c>
      <c r="V49" s="164" t="str">
        <f t="shared" ref="V49:V54" si="86">IF(OR(L49=0,S49=0),"",(U49/L49))</f>
        <v/>
      </c>
      <c r="W49" s="154"/>
      <c r="X49" s="113"/>
      <c r="Y49" s="417">
        <f>+$F$20</f>
        <v>955000</v>
      </c>
      <c r="Z49" s="168"/>
      <c r="AA49" s="43"/>
      <c r="AB49" s="163">
        <f t="shared" ref="AB49:AB54" si="87">Z49-S49</f>
        <v>0</v>
      </c>
      <c r="AC49" s="164" t="str">
        <f t="shared" ref="AC49:AC54" si="88">IF(OR(S49=0,Z49=0),"",(AB49/S49))</f>
        <v/>
      </c>
      <c r="AD49" s="154"/>
      <c r="AE49" s="113"/>
      <c r="AF49" s="417">
        <f>+$F$20</f>
        <v>955000</v>
      </c>
      <c r="AG49" s="168"/>
      <c r="AH49" s="43"/>
      <c r="AI49" s="163">
        <f t="shared" ref="AI49:AI54" si="89">AG49-Z49</f>
        <v>0</v>
      </c>
      <c r="AJ49" s="164" t="str">
        <f t="shared" ref="AJ49:AJ54" si="90">IF(OR(Z49=0,AG49=0),"",(AI49/Z49))</f>
        <v/>
      </c>
      <c r="AK49" s="154"/>
      <c r="AL49" s="113"/>
      <c r="AM49" s="417">
        <f>+$F$20</f>
        <v>955000</v>
      </c>
      <c r="AN49" s="168"/>
      <c r="AO49" s="43"/>
      <c r="AP49" s="163">
        <f t="shared" ref="AP49:AP54" si="91">AN49-AG49</f>
        <v>0</v>
      </c>
      <c r="AQ49" s="164" t="str">
        <f t="shared" ref="AQ49:AQ54" si="92">IF(OR(AG49=0,AN49=0),"",(AP49/AG49))</f>
        <v/>
      </c>
      <c r="AR49" s="169"/>
      <c r="AS49" s="113"/>
      <c r="AT49" s="417">
        <f>+$F$20</f>
        <v>955000</v>
      </c>
      <c r="AU49" s="168"/>
      <c r="AV49" s="43"/>
      <c r="AW49" s="163">
        <f t="shared" ref="AW49:AW54" si="93">AU49-AN49</f>
        <v>0</v>
      </c>
      <c r="AX49" s="164" t="str">
        <f t="shared" ref="AX49:AX54" si="94">IF(OR(AN49=0,AU49=0),"",(AW49/AN49))</f>
        <v/>
      </c>
    </row>
    <row r="50" spans="1:50" x14ac:dyDescent="0.25">
      <c r="A50" s="1"/>
      <c r="B50" s="49" t="s">
        <v>16</v>
      </c>
      <c r="C50" s="48"/>
      <c r="D50" s="48"/>
      <c r="E50" s="48"/>
      <c r="F50" s="47"/>
      <c r="G50" s="47"/>
      <c r="H50" s="184">
        <f>SUM(H44:H49)</f>
        <v>113882.95120000002</v>
      </c>
      <c r="I50" s="177"/>
      <c r="J50" s="185"/>
      <c r="K50" s="243"/>
      <c r="L50" s="184">
        <f>SUM(L44:L49)</f>
        <v>128259.65120000002</v>
      </c>
      <c r="M50" s="177"/>
      <c r="N50" s="179">
        <f t="shared" si="2"/>
        <v>14376.699999999997</v>
      </c>
      <c r="O50" s="180">
        <f>IF(OR(H50=0,L50=0),"",(N50/H50))</f>
        <v>0.12624102070161308</v>
      </c>
      <c r="P50" s="153"/>
      <c r="Q50" s="185"/>
      <c r="R50" s="186"/>
      <c r="S50" s="187">
        <f>SUM(S45:S49)+S44</f>
        <v>126085.36899999999</v>
      </c>
      <c r="T50" s="177"/>
      <c r="U50" s="179">
        <f t="shared" si="85"/>
        <v>-2174.2822000000306</v>
      </c>
      <c r="V50" s="180">
        <f t="shared" si="86"/>
        <v>-1.6952191742745284E-2</v>
      </c>
      <c r="W50" s="154"/>
      <c r="X50" s="185"/>
      <c r="Y50" s="186"/>
      <c r="Z50" s="187">
        <f>SUM(Z45:Z49)+Z44</f>
        <v>130136.43899999998</v>
      </c>
      <c r="AA50" s="177"/>
      <c r="AB50" s="179">
        <f t="shared" si="87"/>
        <v>4051.0699999999924</v>
      </c>
      <c r="AC50" s="180">
        <f t="shared" si="88"/>
        <v>3.2129580395644418E-2</v>
      </c>
      <c r="AD50" s="154"/>
      <c r="AE50" s="185"/>
      <c r="AF50" s="186"/>
      <c r="AG50" s="187">
        <f>SUM(AG45:AG49)+AG44</f>
        <v>133309.57900000003</v>
      </c>
      <c r="AH50" s="177"/>
      <c r="AI50" s="179">
        <f t="shared" si="89"/>
        <v>3173.1400000000431</v>
      </c>
      <c r="AJ50" s="180">
        <f t="shared" si="90"/>
        <v>2.4383178334855492E-2</v>
      </c>
      <c r="AK50" s="154"/>
      <c r="AL50" s="185"/>
      <c r="AM50" s="186"/>
      <c r="AN50" s="187">
        <f>SUM(AN45:AN49)+AN44</f>
        <v>138903.20900000003</v>
      </c>
      <c r="AO50" s="177"/>
      <c r="AP50" s="179">
        <f t="shared" si="91"/>
        <v>5593.6300000000047</v>
      </c>
      <c r="AQ50" s="180">
        <f t="shared" si="92"/>
        <v>4.1959700435330337E-2</v>
      </c>
      <c r="AR50" s="153"/>
      <c r="AS50" s="185"/>
      <c r="AT50" s="186"/>
      <c r="AU50" s="187">
        <f>SUM(AU45:AU49)+AU44</f>
        <v>144345.63900000005</v>
      </c>
      <c r="AV50" s="177"/>
      <c r="AW50" s="179">
        <f t="shared" si="93"/>
        <v>5442.4300000000221</v>
      </c>
      <c r="AX50" s="180">
        <f t="shared" si="94"/>
        <v>3.9181456203794547E-2</v>
      </c>
    </row>
    <row r="51" spans="1:50" x14ac:dyDescent="0.25">
      <c r="A51" s="1"/>
      <c r="B51" s="46" t="s">
        <v>85</v>
      </c>
      <c r="C51" s="32"/>
      <c r="D51" s="44" t="s">
        <v>46</v>
      </c>
      <c r="E51" s="43"/>
      <c r="F51" s="53">
        <v>2.2848999999999999</v>
      </c>
      <c r="G51" s="374">
        <f>+$F$18</f>
        <v>2700</v>
      </c>
      <c r="H51" s="160">
        <f>G51*F51</f>
        <v>6169.23</v>
      </c>
      <c r="I51" s="32"/>
      <c r="J51" s="119">
        <v>2.4516</v>
      </c>
      <c r="K51" s="374">
        <f>+$F$18</f>
        <v>2700</v>
      </c>
      <c r="L51" s="160">
        <f>K51*J51</f>
        <v>6619.32</v>
      </c>
      <c r="M51" s="32"/>
      <c r="N51" s="163">
        <f t="shared" si="2"/>
        <v>450.09000000000015</v>
      </c>
      <c r="O51" s="164">
        <f>IF(OR(H51=0,L51=0),"",(N51/H51))</f>
        <v>7.2957241017112373E-2</v>
      </c>
      <c r="P51" s="153"/>
      <c r="Q51" s="119">
        <v>2.4481000000000002</v>
      </c>
      <c r="R51" s="374">
        <f>+$F$18</f>
        <v>2700</v>
      </c>
      <c r="S51" s="162">
        <f>R51*Q51</f>
        <v>6609.8700000000008</v>
      </c>
      <c r="T51" s="32"/>
      <c r="U51" s="163">
        <f t="shared" si="85"/>
        <v>-9.4499999999989086</v>
      </c>
      <c r="V51" s="164">
        <f t="shared" si="86"/>
        <v>-1.427639092837166E-3</v>
      </c>
      <c r="W51" s="154"/>
      <c r="X51" s="119">
        <f>+$Q$51</f>
        <v>2.4481000000000002</v>
      </c>
      <c r="Y51" s="374">
        <f>+$F$18</f>
        <v>2700</v>
      </c>
      <c r="Z51" s="162">
        <f>Y51*X51</f>
        <v>6609.8700000000008</v>
      </c>
      <c r="AA51" s="32"/>
      <c r="AB51" s="163">
        <f t="shared" si="87"/>
        <v>0</v>
      </c>
      <c r="AC51" s="164">
        <f t="shared" si="88"/>
        <v>0</v>
      </c>
      <c r="AD51" s="154"/>
      <c r="AE51" s="119">
        <f>+$Q$51</f>
        <v>2.4481000000000002</v>
      </c>
      <c r="AF51" s="374">
        <f>+$F$18</f>
        <v>2700</v>
      </c>
      <c r="AG51" s="162">
        <f>AF51*AE51</f>
        <v>6609.8700000000008</v>
      </c>
      <c r="AH51" s="32"/>
      <c r="AI51" s="163">
        <f t="shared" si="89"/>
        <v>0</v>
      </c>
      <c r="AJ51" s="164">
        <f t="shared" si="90"/>
        <v>0</v>
      </c>
      <c r="AK51" s="154"/>
      <c r="AL51" s="119">
        <f>+$Q$51</f>
        <v>2.4481000000000002</v>
      </c>
      <c r="AM51" s="374">
        <f>+$F$18</f>
        <v>2700</v>
      </c>
      <c r="AN51" s="162">
        <f>AM51*AL51</f>
        <v>6609.8700000000008</v>
      </c>
      <c r="AO51" s="32"/>
      <c r="AP51" s="163">
        <f t="shared" si="91"/>
        <v>0</v>
      </c>
      <c r="AQ51" s="164">
        <f t="shared" si="92"/>
        <v>0</v>
      </c>
      <c r="AR51" s="153"/>
      <c r="AS51" s="119">
        <f>+$Q$51</f>
        <v>2.4481000000000002</v>
      </c>
      <c r="AT51" s="374">
        <f>+$F$18</f>
        <v>2700</v>
      </c>
      <c r="AU51" s="162">
        <f>AT51*AS51</f>
        <v>6609.8700000000008</v>
      </c>
      <c r="AV51" s="32"/>
      <c r="AW51" s="163">
        <f t="shared" si="93"/>
        <v>0</v>
      </c>
      <c r="AX51" s="164">
        <f t="shared" si="94"/>
        <v>0</v>
      </c>
    </row>
    <row r="52" spans="1:50" x14ac:dyDescent="0.25">
      <c r="A52" s="1"/>
      <c r="B52" s="46" t="s">
        <v>86</v>
      </c>
      <c r="C52" s="32"/>
      <c r="D52" s="44" t="s">
        <v>46</v>
      </c>
      <c r="E52" s="43"/>
      <c r="F52" s="53">
        <v>2.4460999999999999</v>
      </c>
      <c r="G52" s="374">
        <f>+$F$18</f>
        <v>2700</v>
      </c>
      <c r="H52" s="160">
        <f>G52*F52</f>
        <v>6604.47</v>
      </c>
      <c r="I52" s="32"/>
      <c r="J52" s="119">
        <v>2.6583000000000001</v>
      </c>
      <c r="K52" s="374">
        <f>+$F$18</f>
        <v>2700</v>
      </c>
      <c r="L52" s="160">
        <f>K52*J52</f>
        <v>7177.41</v>
      </c>
      <c r="M52" s="32"/>
      <c r="N52" s="163">
        <f t="shared" si="2"/>
        <v>572.9399999999996</v>
      </c>
      <c r="O52" s="164">
        <f>IF(OR(H52=0,L52=0),"",(N52/H52))</f>
        <v>8.6750337271575093E-2</v>
      </c>
      <c r="P52" s="153"/>
      <c r="Q52" s="119">
        <v>2.6541000000000001</v>
      </c>
      <c r="R52" s="374">
        <f>+$F$18</f>
        <v>2700</v>
      </c>
      <c r="S52" s="162">
        <f>R52*Q52</f>
        <v>7166.0700000000006</v>
      </c>
      <c r="T52" s="32"/>
      <c r="U52" s="163">
        <f t="shared" si="85"/>
        <v>-11.339999999999236</v>
      </c>
      <c r="V52" s="164">
        <f t="shared" si="86"/>
        <v>-1.5799571154496172E-3</v>
      </c>
      <c r="W52" s="154"/>
      <c r="X52" s="119">
        <f>+$Q$52</f>
        <v>2.6541000000000001</v>
      </c>
      <c r="Y52" s="374">
        <f>+$F$18</f>
        <v>2700</v>
      </c>
      <c r="Z52" s="162">
        <f>Y52*X52</f>
        <v>7166.0700000000006</v>
      </c>
      <c r="AA52" s="32"/>
      <c r="AB52" s="163">
        <f t="shared" si="87"/>
        <v>0</v>
      </c>
      <c r="AC52" s="164">
        <f t="shared" si="88"/>
        <v>0</v>
      </c>
      <c r="AD52" s="154"/>
      <c r="AE52" s="119">
        <f>+$Q$52</f>
        <v>2.6541000000000001</v>
      </c>
      <c r="AF52" s="374">
        <f>+$F$18</f>
        <v>2700</v>
      </c>
      <c r="AG52" s="162">
        <f>AF52*AE52</f>
        <v>7166.0700000000006</v>
      </c>
      <c r="AH52" s="32"/>
      <c r="AI52" s="163">
        <f t="shared" si="89"/>
        <v>0</v>
      </c>
      <c r="AJ52" s="164">
        <f t="shared" si="90"/>
        <v>0</v>
      </c>
      <c r="AK52" s="154"/>
      <c r="AL52" s="119">
        <f>+$Q$52</f>
        <v>2.6541000000000001</v>
      </c>
      <c r="AM52" s="374">
        <f>+$F$18</f>
        <v>2700</v>
      </c>
      <c r="AN52" s="162">
        <f>AM52*AL52</f>
        <v>7166.0700000000006</v>
      </c>
      <c r="AO52" s="32"/>
      <c r="AP52" s="163">
        <f t="shared" si="91"/>
        <v>0</v>
      </c>
      <c r="AQ52" s="164">
        <f t="shared" si="92"/>
        <v>0</v>
      </c>
      <c r="AR52" s="153"/>
      <c r="AS52" s="119">
        <f>+$Q$52</f>
        <v>2.6541000000000001</v>
      </c>
      <c r="AT52" s="374">
        <f>+$F$18</f>
        <v>2700</v>
      </c>
      <c r="AU52" s="162">
        <f>AT52*AS52</f>
        <v>7166.0700000000006</v>
      </c>
      <c r="AV52" s="32"/>
      <c r="AW52" s="163">
        <f t="shared" si="93"/>
        <v>0</v>
      </c>
      <c r="AX52" s="164">
        <f t="shared" si="94"/>
        <v>0</v>
      </c>
    </row>
    <row r="53" spans="1:50" x14ac:dyDescent="0.25">
      <c r="A53" s="1"/>
      <c r="B53" s="49" t="s">
        <v>13</v>
      </c>
      <c r="C53" s="48"/>
      <c r="D53" s="48"/>
      <c r="E53" s="48"/>
      <c r="F53" s="47"/>
      <c r="G53" s="47"/>
      <c r="H53" s="184">
        <f>SUM(H50:H52)</f>
        <v>126656.65120000002</v>
      </c>
      <c r="I53" s="190"/>
      <c r="J53" s="415"/>
      <c r="K53" s="192"/>
      <c r="L53" s="184">
        <f>SUM(L50:L52)</f>
        <v>142056.38120000003</v>
      </c>
      <c r="M53" s="190"/>
      <c r="N53" s="179">
        <f t="shared" si="2"/>
        <v>15399.73000000001</v>
      </c>
      <c r="O53" s="180">
        <f>IF(OR(H53=0,L53=0),"",(N53/H53))</f>
        <v>0.12158642956446655</v>
      </c>
      <c r="P53" s="153"/>
      <c r="Q53" s="191"/>
      <c r="R53" s="192"/>
      <c r="S53" s="184">
        <f>SUM(S50:S52)</f>
        <v>139861.30900000001</v>
      </c>
      <c r="T53" s="190"/>
      <c r="U53" s="179">
        <f t="shared" si="85"/>
        <v>-2195.0722000000242</v>
      </c>
      <c r="V53" s="180">
        <f t="shared" si="86"/>
        <v>-1.5452119654587003E-2</v>
      </c>
      <c r="W53" s="154"/>
      <c r="X53" s="191"/>
      <c r="Y53" s="192"/>
      <c r="Z53" s="184">
        <f>SUM(Z50:Z52)</f>
        <v>143912.37899999999</v>
      </c>
      <c r="AA53" s="190"/>
      <c r="AB53" s="179">
        <f t="shared" si="87"/>
        <v>4051.0699999999779</v>
      </c>
      <c r="AC53" s="180">
        <f t="shared" si="88"/>
        <v>2.8964908372193038E-2</v>
      </c>
      <c r="AD53" s="154"/>
      <c r="AE53" s="191"/>
      <c r="AF53" s="192"/>
      <c r="AG53" s="184">
        <f>SUM(AG50:AG52)</f>
        <v>147085.51900000003</v>
      </c>
      <c r="AH53" s="190"/>
      <c r="AI53" s="179">
        <f t="shared" si="89"/>
        <v>3173.1400000000431</v>
      </c>
      <c r="AJ53" s="180">
        <f t="shared" si="90"/>
        <v>2.2049110869052087E-2</v>
      </c>
      <c r="AK53" s="154"/>
      <c r="AL53" s="191"/>
      <c r="AM53" s="192"/>
      <c r="AN53" s="184">
        <f>SUM(AN50:AN52)</f>
        <v>152679.14900000003</v>
      </c>
      <c r="AO53" s="190"/>
      <c r="AP53" s="179">
        <f t="shared" si="91"/>
        <v>5593.6300000000047</v>
      </c>
      <c r="AQ53" s="180">
        <f t="shared" si="92"/>
        <v>3.802978048437252E-2</v>
      </c>
      <c r="AR53" s="153"/>
      <c r="AS53" s="191"/>
      <c r="AT53" s="192"/>
      <c r="AU53" s="184">
        <f>SUM(AU50:AU52)</f>
        <v>158121.57900000006</v>
      </c>
      <c r="AV53" s="190"/>
      <c r="AW53" s="179">
        <f t="shared" si="93"/>
        <v>5442.4300000000221</v>
      </c>
      <c r="AX53" s="180">
        <f t="shared" si="94"/>
        <v>3.5646190299371008E-2</v>
      </c>
    </row>
    <row r="54" spans="1:50" x14ac:dyDescent="0.25">
      <c r="A54" s="1"/>
      <c r="B54" s="46" t="s">
        <v>12</v>
      </c>
      <c r="C54" s="32"/>
      <c r="D54" s="44" t="s">
        <v>7</v>
      </c>
      <c r="E54" s="43"/>
      <c r="F54" s="39">
        <f>+RESIDENTIAL!$F$56</f>
        <v>3.2000000000000002E-3</v>
      </c>
      <c r="G54" s="374">
        <f>+$F20*(1+F77)</f>
        <v>990908.00000000012</v>
      </c>
      <c r="H54" s="193">
        <f t="shared" ref="H54:H64" si="95">G54*F54</f>
        <v>3170.9056000000005</v>
      </c>
      <c r="I54" s="32"/>
      <c r="J54" s="39">
        <f>+RESIDENTIAL!$F$56</f>
        <v>3.2000000000000002E-3</v>
      </c>
      <c r="K54" s="374">
        <f>+$F20*(1+J77)</f>
        <v>990908.00000000012</v>
      </c>
      <c r="L54" s="193">
        <f t="shared" ref="L54:L64" si="96">K54*J54</f>
        <v>3170.9056000000005</v>
      </c>
      <c r="M54" s="32"/>
      <c r="N54" s="163">
        <f t="shared" si="2"/>
        <v>0</v>
      </c>
      <c r="O54" s="164">
        <f>IF(OR(H54=0,L54=0),"",(N54/H54))</f>
        <v>0</v>
      </c>
      <c r="P54" s="153"/>
      <c r="Q54" s="39">
        <f>+RESIDENTIAL!$F$56</f>
        <v>3.2000000000000002E-3</v>
      </c>
      <c r="R54" s="374">
        <f>+$F20*(1+Q77)</f>
        <v>983172.50000000012</v>
      </c>
      <c r="S54" s="193">
        <f t="shared" ref="S54:S56" si="97">R54*Q54</f>
        <v>3146.1520000000005</v>
      </c>
      <c r="T54" s="32"/>
      <c r="U54" s="163">
        <f t="shared" si="85"/>
        <v>-24.753600000000006</v>
      </c>
      <c r="V54" s="164">
        <f t="shared" si="86"/>
        <v>-7.8064764841942955E-3</v>
      </c>
      <c r="W54" s="154"/>
      <c r="X54" s="39">
        <f>+RESIDENTIAL!$F$56</f>
        <v>3.2000000000000002E-3</v>
      </c>
      <c r="Y54" s="374">
        <f>+$F20*(1+X77)</f>
        <v>983172.50000000012</v>
      </c>
      <c r="Z54" s="193">
        <f t="shared" ref="Z54:Z64" si="98">Y54*X54</f>
        <v>3146.1520000000005</v>
      </c>
      <c r="AA54" s="32"/>
      <c r="AB54" s="163">
        <f t="shared" si="87"/>
        <v>0</v>
      </c>
      <c r="AC54" s="164">
        <f t="shared" si="88"/>
        <v>0</v>
      </c>
      <c r="AD54" s="154"/>
      <c r="AE54" s="39">
        <f>+RESIDENTIAL!$F$56</f>
        <v>3.2000000000000002E-3</v>
      </c>
      <c r="AF54" s="374">
        <f>+$F20*(1+AE77)</f>
        <v>983172.50000000012</v>
      </c>
      <c r="AG54" s="193">
        <f t="shared" ref="AG54:AG64" si="99">AF54*AE54</f>
        <v>3146.1520000000005</v>
      </c>
      <c r="AH54" s="32"/>
      <c r="AI54" s="163">
        <f t="shared" si="89"/>
        <v>0</v>
      </c>
      <c r="AJ54" s="164">
        <f t="shared" si="90"/>
        <v>0</v>
      </c>
      <c r="AK54" s="154"/>
      <c r="AL54" s="39">
        <f>+RESIDENTIAL!$F$56</f>
        <v>3.2000000000000002E-3</v>
      </c>
      <c r="AM54" s="374">
        <f>+$F20*(1+AL77)</f>
        <v>983172.50000000012</v>
      </c>
      <c r="AN54" s="193">
        <f t="shared" ref="AN54:AN64" si="100">AM54*AL54</f>
        <v>3146.1520000000005</v>
      </c>
      <c r="AO54" s="32"/>
      <c r="AP54" s="163">
        <f t="shared" si="91"/>
        <v>0</v>
      </c>
      <c r="AQ54" s="164">
        <f t="shared" si="92"/>
        <v>0</v>
      </c>
      <c r="AR54" s="153"/>
      <c r="AS54" s="39">
        <f>+RESIDENTIAL!$F$56</f>
        <v>3.2000000000000002E-3</v>
      </c>
      <c r="AT54" s="374">
        <f>+$F20*(1+AS77)</f>
        <v>983172.50000000012</v>
      </c>
      <c r="AU54" s="193">
        <f t="shared" ref="AU54:AU64" si="101">AT54*AS54</f>
        <v>3146.1520000000005</v>
      </c>
      <c r="AV54" s="32"/>
      <c r="AW54" s="163">
        <f t="shared" si="93"/>
        <v>0</v>
      </c>
      <c r="AX54" s="164">
        <f t="shared" si="94"/>
        <v>0</v>
      </c>
    </row>
    <row r="55" spans="1:50" x14ac:dyDescent="0.25">
      <c r="A55" s="1"/>
      <c r="B55" s="46" t="s">
        <v>11</v>
      </c>
      <c r="C55" s="32"/>
      <c r="D55" s="44" t="s">
        <v>7</v>
      </c>
      <c r="E55" s="43"/>
      <c r="F55" s="39">
        <f>+RESIDENTIAL!$F$57</f>
        <v>2.9999999999999997E-4</v>
      </c>
      <c r="G55" s="374">
        <f>+G54</f>
        <v>990908.00000000012</v>
      </c>
      <c r="H55" s="193">
        <f t="shared" si="95"/>
        <v>297.2724</v>
      </c>
      <c r="I55" s="32"/>
      <c r="J55" s="39">
        <f>+RESIDENTIAL!$F$57</f>
        <v>2.9999999999999997E-4</v>
      </c>
      <c r="K55" s="374">
        <f>+K54</f>
        <v>990908.00000000012</v>
      </c>
      <c r="L55" s="193">
        <f t="shared" si="96"/>
        <v>297.2724</v>
      </c>
      <c r="M55" s="32"/>
      <c r="N55" s="163">
        <f t="shared" si="2"/>
        <v>0</v>
      </c>
      <c r="O55" s="164">
        <f t="shared" ref="O55:O64" si="102">IF(OR(H55=0,L55=0),"",(N55/H55))</f>
        <v>0</v>
      </c>
      <c r="P55" s="153"/>
      <c r="Q55" s="39">
        <f>+RESIDENTIAL!$F$57</f>
        <v>2.9999999999999997E-4</v>
      </c>
      <c r="R55" s="374">
        <f>+R54</f>
        <v>983172.50000000012</v>
      </c>
      <c r="S55" s="193">
        <f t="shared" si="97"/>
        <v>294.95175</v>
      </c>
      <c r="T55" s="32"/>
      <c r="U55" s="163">
        <f t="shared" ref="U55:U64" si="103">S55-L55</f>
        <v>-2.3206500000000005</v>
      </c>
      <c r="V55" s="164">
        <f t="shared" ref="V55:V64" si="104">IF(OR(L55=0,S55=0),"",(U55/L55))</f>
        <v>-7.8064764841942963E-3</v>
      </c>
      <c r="W55" s="154"/>
      <c r="X55" s="39">
        <f>+RESIDENTIAL!$F$57</f>
        <v>2.9999999999999997E-4</v>
      </c>
      <c r="Y55" s="374">
        <f>+Y54</f>
        <v>983172.50000000012</v>
      </c>
      <c r="Z55" s="193">
        <f t="shared" si="98"/>
        <v>294.95175</v>
      </c>
      <c r="AA55" s="32"/>
      <c r="AB55" s="163">
        <f t="shared" ref="AB55:AB64" si="105">Z55-S55</f>
        <v>0</v>
      </c>
      <c r="AC55" s="164">
        <f t="shared" ref="AC55:AC64" si="106">IF(OR(S55=0,Z55=0),"",(AB55/S55))</f>
        <v>0</v>
      </c>
      <c r="AD55" s="154"/>
      <c r="AE55" s="39">
        <f>+RESIDENTIAL!$F$57</f>
        <v>2.9999999999999997E-4</v>
      </c>
      <c r="AF55" s="374">
        <f>+AF54</f>
        <v>983172.50000000012</v>
      </c>
      <c r="AG55" s="193">
        <f t="shared" si="99"/>
        <v>294.95175</v>
      </c>
      <c r="AH55" s="32"/>
      <c r="AI55" s="163">
        <f t="shared" ref="AI55:AI64" si="107">AG55-Z55</f>
        <v>0</v>
      </c>
      <c r="AJ55" s="164">
        <f t="shared" ref="AJ55:AJ64" si="108">IF(OR(Z55=0,AG55=0),"",(AI55/Z55))</f>
        <v>0</v>
      </c>
      <c r="AK55" s="154"/>
      <c r="AL55" s="39">
        <f>+RESIDENTIAL!$F$57</f>
        <v>2.9999999999999997E-4</v>
      </c>
      <c r="AM55" s="374">
        <f>+AM54</f>
        <v>983172.50000000012</v>
      </c>
      <c r="AN55" s="193">
        <f t="shared" si="100"/>
        <v>294.95175</v>
      </c>
      <c r="AO55" s="32"/>
      <c r="AP55" s="163">
        <f t="shared" ref="AP55:AP64" si="109">AN55-AG55</f>
        <v>0</v>
      </c>
      <c r="AQ55" s="164">
        <f t="shared" ref="AQ55:AQ64" si="110">IF(OR(AG55=0,AN55=0),"",(AP55/AG55))</f>
        <v>0</v>
      </c>
      <c r="AR55" s="153"/>
      <c r="AS55" s="39">
        <f>+RESIDENTIAL!$F$57</f>
        <v>2.9999999999999997E-4</v>
      </c>
      <c r="AT55" s="374">
        <f>+AT54</f>
        <v>983172.50000000012</v>
      </c>
      <c r="AU55" s="193">
        <f t="shared" si="101"/>
        <v>294.95175</v>
      </c>
      <c r="AV55" s="32"/>
      <c r="AW55" s="163">
        <f t="shared" ref="AW55:AW64" si="111">AU55-AN55</f>
        <v>0</v>
      </c>
      <c r="AX55" s="164">
        <f t="shared" ref="AX55:AX64" si="112">IF(OR(AN55=0,AU55=0),"",(AW55/AN55))</f>
        <v>0</v>
      </c>
    </row>
    <row r="56" spans="1:50" s="95" customFormat="1" x14ac:dyDescent="0.25">
      <c r="A56" s="1"/>
      <c r="B56" s="46" t="s">
        <v>89</v>
      </c>
      <c r="C56" s="32"/>
      <c r="D56" s="44" t="s">
        <v>7</v>
      </c>
      <c r="E56" s="43"/>
      <c r="F56" s="39">
        <f>+RESIDENTIAL!$F$58</f>
        <v>4.0000000000000002E-4</v>
      </c>
      <c r="G56" s="374">
        <f>+G54</f>
        <v>990908.00000000012</v>
      </c>
      <c r="H56" s="193">
        <f t="shared" si="95"/>
        <v>396.36320000000006</v>
      </c>
      <c r="I56" s="32"/>
      <c r="J56" s="39">
        <f>+RESIDENTIAL!$F$58</f>
        <v>4.0000000000000002E-4</v>
      </c>
      <c r="K56" s="374">
        <f>+K54</f>
        <v>990908.00000000012</v>
      </c>
      <c r="L56" s="193">
        <f t="shared" si="96"/>
        <v>396.36320000000006</v>
      </c>
      <c r="M56" s="32"/>
      <c r="N56" s="163">
        <f t="shared" ref="N56:N57" si="113">L56-H56</f>
        <v>0</v>
      </c>
      <c r="O56" s="164">
        <f t="shared" ref="O56:O57" si="114">IF(OR(H56=0,L56=0),"",(N56/H56))</f>
        <v>0</v>
      </c>
      <c r="P56" s="153"/>
      <c r="Q56" s="39">
        <f>+RESIDENTIAL!$F$58</f>
        <v>4.0000000000000002E-4</v>
      </c>
      <c r="R56" s="374">
        <f>+R54</f>
        <v>983172.50000000012</v>
      </c>
      <c r="S56" s="193">
        <f t="shared" si="97"/>
        <v>393.26900000000006</v>
      </c>
      <c r="T56" s="32"/>
      <c r="U56" s="163">
        <f t="shared" si="103"/>
        <v>-3.0942000000000007</v>
      </c>
      <c r="V56" s="164">
        <f t="shared" si="104"/>
        <v>-7.8064764841942955E-3</v>
      </c>
      <c r="W56" s="154"/>
      <c r="X56" s="39">
        <f>+RESIDENTIAL!$F$58</f>
        <v>4.0000000000000002E-4</v>
      </c>
      <c r="Y56" s="374">
        <f>+Y54</f>
        <v>983172.50000000012</v>
      </c>
      <c r="Z56" s="193">
        <f t="shared" si="98"/>
        <v>393.26900000000006</v>
      </c>
      <c r="AA56" s="32"/>
      <c r="AB56" s="163">
        <f t="shared" si="105"/>
        <v>0</v>
      </c>
      <c r="AC56" s="164">
        <f t="shared" si="106"/>
        <v>0</v>
      </c>
      <c r="AD56" s="154"/>
      <c r="AE56" s="39">
        <f>+RESIDENTIAL!$F$58</f>
        <v>4.0000000000000002E-4</v>
      </c>
      <c r="AF56" s="374">
        <f>+AF54</f>
        <v>983172.50000000012</v>
      </c>
      <c r="AG56" s="193">
        <f t="shared" si="99"/>
        <v>393.26900000000006</v>
      </c>
      <c r="AH56" s="32"/>
      <c r="AI56" s="163">
        <f t="shared" si="107"/>
        <v>0</v>
      </c>
      <c r="AJ56" s="164">
        <f t="shared" si="108"/>
        <v>0</v>
      </c>
      <c r="AK56" s="154"/>
      <c r="AL56" s="39">
        <f>+RESIDENTIAL!$F$58</f>
        <v>4.0000000000000002E-4</v>
      </c>
      <c r="AM56" s="374">
        <f>+AM54</f>
        <v>983172.50000000012</v>
      </c>
      <c r="AN56" s="193">
        <f t="shared" si="100"/>
        <v>393.26900000000006</v>
      </c>
      <c r="AO56" s="32"/>
      <c r="AP56" s="163">
        <f t="shared" si="109"/>
        <v>0</v>
      </c>
      <c r="AQ56" s="164">
        <f t="shared" si="110"/>
        <v>0</v>
      </c>
      <c r="AR56" s="153"/>
      <c r="AS56" s="39">
        <f>+RESIDENTIAL!$F$58</f>
        <v>4.0000000000000002E-4</v>
      </c>
      <c r="AT56" s="374">
        <f>+AT54</f>
        <v>983172.50000000012</v>
      </c>
      <c r="AU56" s="193">
        <f t="shared" si="101"/>
        <v>393.26900000000006</v>
      </c>
      <c r="AV56" s="32"/>
      <c r="AW56" s="163">
        <f t="shared" si="111"/>
        <v>0</v>
      </c>
      <c r="AX56" s="164">
        <f t="shared" si="112"/>
        <v>0</v>
      </c>
    </row>
    <row r="57" spans="1:50" x14ac:dyDescent="0.25">
      <c r="A57" s="1"/>
      <c r="B57" s="46" t="s">
        <v>10</v>
      </c>
      <c r="C57" s="32"/>
      <c r="D57" s="44" t="s">
        <v>41</v>
      </c>
      <c r="E57" s="43"/>
      <c r="F57" s="98">
        <f>+RESIDENTIAL!$F$59</f>
        <v>0.25</v>
      </c>
      <c r="G57" s="159">
        <v>1</v>
      </c>
      <c r="H57" s="193">
        <f t="shared" si="95"/>
        <v>0.25</v>
      </c>
      <c r="I57" s="32"/>
      <c r="J57" s="98">
        <f>+RESIDENTIAL!$F$59</f>
        <v>0.25</v>
      </c>
      <c r="K57" s="195">
        <v>1</v>
      </c>
      <c r="L57" s="193">
        <f t="shared" si="96"/>
        <v>0.25</v>
      </c>
      <c r="M57" s="32"/>
      <c r="N57" s="163">
        <f t="shared" si="113"/>
        <v>0</v>
      </c>
      <c r="O57" s="164">
        <f t="shared" si="114"/>
        <v>0</v>
      </c>
      <c r="P57" s="153"/>
      <c r="Q57" s="98">
        <f>+RESIDENTIAL!$F$59</f>
        <v>0.25</v>
      </c>
      <c r="R57" s="195">
        <v>1</v>
      </c>
      <c r="S57" s="193">
        <f t="shared" ref="S57:S64" si="115">R57*Q57</f>
        <v>0.25</v>
      </c>
      <c r="T57" s="32"/>
      <c r="U57" s="163">
        <f t="shared" si="103"/>
        <v>0</v>
      </c>
      <c r="V57" s="164">
        <f t="shared" si="104"/>
        <v>0</v>
      </c>
      <c r="W57" s="154"/>
      <c r="X57" s="98">
        <f>+RESIDENTIAL!$F$59</f>
        <v>0.25</v>
      </c>
      <c r="Y57" s="195">
        <v>1</v>
      </c>
      <c r="Z57" s="193">
        <f t="shared" si="98"/>
        <v>0.25</v>
      </c>
      <c r="AA57" s="32"/>
      <c r="AB57" s="163">
        <f t="shared" si="105"/>
        <v>0</v>
      </c>
      <c r="AC57" s="164">
        <f t="shared" si="106"/>
        <v>0</v>
      </c>
      <c r="AD57" s="154"/>
      <c r="AE57" s="98">
        <f>+RESIDENTIAL!$F$59</f>
        <v>0.25</v>
      </c>
      <c r="AF57" s="195">
        <v>1</v>
      </c>
      <c r="AG57" s="193">
        <f t="shared" si="99"/>
        <v>0.25</v>
      </c>
      <c r="AH57" s="32"/>
      <c r="AI57" s="163">
        <f t="shared" si="107"/>
        <v>0</v>
      </c>
      <c r="AJ57" s="164">
        <f t="shared" si="108"/>
        <v>0</v>
      </c>
      <c r="AK57" s="154"/>
      <c r="AL57" s="98">
        <f>+RESIDENTIAL!$F$59</f>
        <v>0.25</v>
      </c>
      <c r="AM57" s="195">
        <v>1</v>
      </c>
      <c r="AN57" s="193">
        <f t="shared" si="100"/>
        <v>0.25</v>
      </c>
      <c r="AO57" s="32"/>
      <c r="AP57" s="163">
        <f t="shared" si="109"/>
        <v>0</v>
      </c>
      <c r="AQ57" s="164">
        <f t="shared" si="110"/>
        <v>0</v>
      </c>
      <c r="AR57" s="153"/>
      <c r="AS57" s="98">
        <f>+RESIDENTIAL!$F$59</f>
        <v>0.25</v>
      </c>
      <c r="AT57" s="195">
        <v>1</v>
      </c>
      <c r="AU57" s="193">
        <f t="shared" si="101"/>
        <v>0.25</v>
      </c>
      <c r="AV57" s="32"/>
      <c r="AW57" s="163">
        <f t="shared" si="111"/>
        <v>0</v>
      </c>
      <c r="AX57" s="164">
        <f t="shared" si="112"/>
        <v>0</v>
      </c>
    </row>
    <row r="58" spans="1:50" x14ac:dyDescent="0.25">
      <c r="A58" s="1"/>
      <c r="B58" s="144" t="s">
        <v>9</v>
      </c>
      <c r="C58" s="32"/>
      <c r="D58" s="44" t="s">
        <v>7</v>
      </c>
      <c r="E58" s="43"/>
      <c r="F58" s="39">
        <f>+RESIDENTIAL!$F$60</f>
        <v>6.5000000000000002E-2</v>
      </c>
      <c r="G58" s="376">
        <f>0.64*$F20</f>
        <v>611200</v>
      </c>
      <c r="H58" s="193">
        <f t="shared" si="95"/>
        <v>39728</v>
      </c>
      <c r="I58" s="32"/>
      <c r="J58" s="39">
        <f>+RESIDENTIAL!$F$60</f>
        <v>6.5000000000000002E-2</v>
      </c>
      <c r="K58" s="376">
        <f>$G58</f>
        <v>611200</v>
      </c>
      <c r="L58" s="193">
        <f t="shared" si="96"/>
        <v>39728</v>
      </c>
      <c r="M58" s="32"/>
      <c r="N58" s="163">
        <f t="shared" si="2"/>
        <v>0</v>
      </c>
      <c r="O58" s="164">
        <f t="shared" si="102"/>
        <v>0</v>
      </c>
      <c r="P58" s="153"/>
      <c r="Q58" s="39">
        <f>+RESIDENTIAL!$F$60</f>
        <v>6.5000000000000002E-2</v>
      </c>
      <c r="R58" s="376">
        <f t="shared" ref="R58:R64" si="116">$G58</f>
        <v>611200</v>
      </c>
      <c r="S58" s="193">
        <f t="shared" si="115"/>
        <v>39728</v>
      </c>
      <c r="T58" s="32"/>
      <c r="U58" s="163">
        <f t="shared" si="103"/>
        <v>0</v>
      </c>
      <c r="V58" s="164">
        <f t="shared" si="104"/>
        <v>0</v>
      </c>
      <c r="W58" s="154"/>
      <c r="X58" s="39">
        <f>+RESIDENTIAL!$F$60</f>
        <v>6.5000000000000002E-2</v>
      </c>
      <c r="Y58" s="376">
        <f t="shared" ref="Y58:Y64" si="117">$G58</f>
        <v>611200</v>
      </c>
      <c r="Z58" s="193">
        <f t="shared" si="98"/>
        <v>39728</v>
      </c>
      <c r="AA58" s="32"/>
      <c r="AB58" s="163">
        <f t="shared" si="105"/>
        <v>0</v>
      </c>
      <c r="AC58" s="164">
        <f t="shared" si="106"/>
        <v>0</v>
      </c>
      <c r="AD58" s="154"/>
      <c r="AE58" s="39">
        <f>+RESIDENTIAL!$F$60</f>
        <v>6.5000000000000002E-2</v>
      </c>
      <c r="AF58" s="376">
        <f t="shared" ref="AF58:AF64" si="118">$G58</f>
        <v>611200</v>
      </c>
      <c r="AG58" s="193">
        <f t="shared" si="99"/>
        <v>39728</v>
      </c>
      <c r="AH58" s="32"/>
      <c r="AI58" s="163">
        <f t="shared" si="107"/>
        <v>0</v>
      </c>
      <c r="AJ58" s="164">
        <f t="shared" si="108"/>
        <v>0</v>
      </c>
      <c r="AK58" s="154"/>
      <c r="AL58" s="39">
        <f>+RESIDENTIAL!$F$60</f>
        <v>6.5000000000000002E-2</v>
      </c>
      <c r="AM58" s="376">
        <f t="shared" ref="AM58:AM64" si="119">$G58</f>
        <v>611200</v>
      </c>
      <c r="AN58" s="193">
        <f t="shared" si="100"/>
        <v>39728</v>
      </c>
      <c r="AO58" s="32"/>
      <c r="AP58" s="163">
        <f t="shared" si="109"/>
        <v>0</v>
      </c>
      <c r="AQ58" s="164">
        <f t="shared" si="110"/>
        <v>0</v>
      </c>
      <c r="AR58" s="153"/>
      <c r="AS58" s="39">
        <f>+RESIDENTIAL!$F$60</f>
        <v>6.5000000000000002E-2</v>
      </c>
      <c r="AT58" s="376">
        <f t="shared" ref="AT58:AT64" si="120">$G58</f>
        <v>611200</v>
      </c>
      <c r="AU58" s="193">
        <f t="shared" si="101"/>
        <v>39728</v>
      </c>
      <c r="AV58" s="32"/>
      <c r="AW58" s="163">
        <f t="shared" si="111"/>
        <v>0</v>
      </c>
      <c r="AX58" s="164">
        <f t="shared" si="112"/>
        <v>0</v>
      </c>
    </row>
    <row r="59" spans="1:50" x14ac:dyDescent="0.25">
      <c r="A59" s="1"/>
      <c r="B59" s="144" t="s">
        <v>8</v>
      </c>
      <c r="C59" s="32"/>
      <c r="D59" s="44" t="s">
        <v>7</v>
      </c>
      <c r="E59" s="43"/>
      <c r="F59" s="39">
        <f>+RESIDENTIAL!$F$61</f>
        <v>9.4E-2</v>
      </c>
      <c r="G59" s="376">
        <f>0.18*$F20</f>
        <v>171900</v>
      </c>
      <c r="H59" s="193">
        <f t="shared" si="95"/>
        <v>16158.6</v>
      </c>
      <c r="I59" s="32"/>
      <c r="J59" s="39">
        <f>+RESIDENTIAL!$F$61</f>
        <v>9.4E-2</v>
      </c>
      <c r="K59" s="376">
        <f>$G59</f>
        <v>171900</v>
      </c>
      <c r="L59" s="193">
        <f t="shared" si="96"/>
        <v>16158.6</v>
      </c>
      <c r="M59" s="32"/>
      <c r="N59" s="163">
        <f t="shared" si="2"/>
        <v>0</v>
      </c>
      <c r="O59" s="164">
        <f t="shared" si="102"/>
        <v>0</v>
      </c>
      <c r="P59" s="153"/>
      <c r="Q59" s="39">
        <f>+RESIDENTIAL!$F$61</f>
        <v>9.4E-2</v>
      </c>
      <c r="R59" s="376">
        <f t="shared" si="116"/>
        <v>171900</v>
      </c>
      <c r="S59" s="193">
        <f t="shared" si="115"/>
        <v>16158.6</v>
      </c>
      <c r="T59" s="32"/>
      <c r="U59" s="163">
        <f t="shared" si="103"/>
        <v>0</v>
      </c>
      <c r="V59" s="164">
        <f t="shared" si="104"/>
        <v>0</v>
      </c>
      <c r="W59" s="154"/>
      <c r="X59" s="39">
        <f>+RESIDENTIAL!$F$61</f>
        <v>9.4E-2</v>
      </c>
      <c r="Y59" s="376">
        <f t="shared" si="117"/>
        <v>171900</v>
      </c>
      <c r="Z59" s="193">
        <f t="shared" si="98"/>
        <v>16158.6</v>
      </c>
      <c r="AA59" s="32"/>
      <c r="AB59" s="163">
        <f t="shared" si="105"/>
        <v>0</v>
      </c>
      <c r="AC59" s="164">
        <f t="shared" si="106"/>
        <v>0</v>
      </c>
      <c r="AD59" s="154"/>
      <c r="AE59" s="39">
        <f>+RESIDENTIAL!$F$61</f>
        <v>9.4E-2</v>
      </c>
      <c r="AF59" s="376">
        <f t="shared" si="118"/>
        <v>171900</v>
      </c>
      <c r="AG59" s="193">
        <f t="shared" si="99"/>
        <v>16158.6</v>
      </c>
      <c r="AH59" s="32"/>
      <c r="AI59" s="163">
        <f t="shared" si="107"/>
        <v>0</v>
      </c>
      <c r="AJ59" s="164">
        <f t="shared" si="108"/>
        <v>0</v>
      </c>
      <c r="AK59" s="154"/>
      <c r="AL59" s="39">
        <f>+RESIDENTIAL!$F$61</f>
        <v>9.4E-2</v>
      </c>
      <c r="AM59" s="376">
        <f t="shared" si="119"/>
        <v>171900</v>
      </c>
      <c r="AN59" s="193">
        <f t="shared" si="100"/>
        <v>16158.6</v>
      </c>
      <c r="AO59" s="32"/>
      <c r="AP59" s="163">
        <f t="shared" si="109"/>
        <v>0</v>
      </c>
      <c r="AQ59" s="164">
        <f t="shared" si="110"/>
        <v>0</v>
      </c>
      <c r="AR59" s="153"/>
      <c r="AS59" s="39">
        <f>+RESIDENTIAL!$F$61</f>
        <v>9.4E-2</v>
      </c>
      <c r="AT59" s="376">
        <f t="shared" si="120"/>
        <v>171900</v>
      </c>
      <c r="AU59" s="193">
        <f t="shared" si="101"/>
        <v>16158.6</v>
      </c>
      <c r="AV59" s="32"/>
      <c r="AW59" s="163">
        <f t="shared" si="111"/>
        <v>0</v>
      </c>
      <c r="AX59" s="164">
        <f t="shared" si="112"/>
        <v>0</v>
      </c>
    </row>
    <row r="60" spans="1:50" x14ac:dyDescent="0.25">
      <c r="A60" s="1"/>
      <c r="B60" s="144" t="s">
        <v>6</v>
      </c>
      <c r="C60" s="32"/>
      <c r="D60" s="44" t="s">
        <v>7</v>
      </c>
      <c r="E60" s="43"/>
      <c r="F60" s="39">
        <f>+RESIDENTIAL!$F$62</f>
        <v>0.13200000000000001</v>
      </c>
      <c r="G60" s="376">
        <f>0.18*$F20</f>
        <v>171900</v>
      </c>
      <c r="H60" s="193">
        <f t="shared" si="95"/>
        <v>22690.799999999999</v>
      </c>
      <c r="I60" s="32"/>
      <c r="J60" s="39">
        <f>+RESIDENTIAL!$F$62</f>
        <v>0.13200000000000001</v>
      </c>
      <c r="K60" s="376">
        <f>$G60</f>
        <v>171900</v>
      </c>
      <c r="L60" s="193">
        <f t="shared" si="96"/>
        <v>22690.799999999999</v>
      </c>
      <c r="M60" s="32"/>
      <c r="N60" s="163">
        <f t="shared" si="2"/>
        <v>0</v>
      </c>
      <c r="O60" s="164">
        <f t="shared" si="102"/>
        <v>0</v>
      </c>
      <c r="P60" s="153"/>
      <c r="Q60" s="39">
        <f>+RESIDENTIAL!$F$62</f>
        <v>0.13200000000000001</v>
      </c>
      <c r="R60" s="376">
        <f t="shared" si="116"/>
        <v>171900</v>
      </c>
      <c r="S60" s="193">
        <f t="shared" si="115"/>
        <v>22690.799999999999</v>
      </c>
      <c r="T60" s="32"/>
      <c r="U60" s="163">
        <f t="shared" si="103"/>
        <v>0</v>
      </c>
      <c r="V60" s="164">
        <f t="shared" si="104"/>
        <v>0</v>
      </c>
      <c r="W60" s="154"/>
      <c r="X60" s="39">
        <f>+RESIDENTIAL!$F$62</f>
        <v>0.13200000000000001</v>
      </c>
      <c r="Y60" s="376">
        <f t="shared" si="117"/>
        <v>171900</v>
      </c>
      <c r="Z60" s="193">
        <f t="shared" si="98"/>
        <v>22690.799999999999</v>
      </c>
      <c r="AA60" s="32"/>
      <c r="AB60" s="163">
        <f t="shared" si="105"/>
        <v>0</v>
      </c>
      <c r="AC60" s="164">
        <f t="shared" si="106"/>
        <v>0</v>
      </c>
      <c r="AD60" s="154"/>
      <c r="AE60" s="39">
        <f>+RESIDENTIAL!$F$62</f>
        <v>0.13200000000000001</v>
      </c>
      <c r="AF60" s="376">
        <f t="shared" si="118"/>
        <v>171900</v>
      </c>
      <c r="AG60" s="193">
        <f t="shared" si="99"/>
        <v>22690.799999999999</v>
      </c>
      <c r="AH60" s="32"/>
      <c r="AI60" s="163">
        <f t="shared" si="107"/>
        <v>0</v>
      </c>
      <c r="AJ60" s="164">
        <f t="shared" si="108"/>
        <v>0</v>
      </c>
      <c r="AK60" s="154"/>
      <c r="AL60" s="39">
        <f>+RESIDENTIAL!$F$62</f>
        <v>0.13200000000000001</v>
      </c>
      <c r="AM60" s="376">
        <f t="shared" si="119"/>
        <v>171900</v>
      </c>
      <c r="AN60" s="193">
        <f t="shared" si="100"/>
        <v>22690.799999999999</v>
      </c>
      <c r="AO60" s="32"/>
      <c r="AP60" s="163">
        <f t="shared" si="109"/>
        <v>0</v>
      </c>
      <c r="AQ60" s="164">
        <f t="shared" si="110"/>
        <v>0</v>
      </c>
      <c r="AR60" s="153"/>
      <c r="AS60" s="39">
        <f>+RESIDENTIAL!$F$62</f>
        <v>0.13200000000000001</v>
      </c>
      <c r="AT60" s="376">
        <f t="shared" si="120"/>
        <v>171900</v>
      </c>
      <c r="AU60" s="193">
        <f t="shared" si="101"/>
        <v>22690.799999999999</v>
      </c>
      <c r="AV60" s="32"/>
      <c r="AW60" s="163">
        <f t="shared" si="111"/>
        <v>0</v>
      </c>
      <c r="AX60" s="164">
        <f t="shared" si="112"/>
        <v>0</v>
      </c>
    </row>
    <row r="61" spans="1:50" x14ac:dyDescent="0.25">
      <c r="A61" s="6"/>
      <c r="B61" s="146" t="s">
        <v>5</v>
      </c>
      <c r="C61" s="21"/>
      <c r="D61" s="44" t="s">
        <v>7</v>
      </c>
      <c r="E61" s="40"/>
      <c r="F61" s="39">
        <f>+RESIDENTIAL!$F$63</f>
        <v>7.6999999999999999E-2</v>
      </c>
      <c r="G61" s="376">
        <f>IF(AND($T$1=1, $F20&gt;=750), 750, IF(AND($T$1=1, AND($F20&lt;750, $F20&gt;=0)), $F20, IF(AND($T$1=2, $F20&gt;=750), 750, IF(AND($T$1=2, AND($F20&lt;750, $F20&gt;=0)), $F20))))</f>
        <v>750</v>
      </c>
      <c r="H61" s="193">
        <f t="shared" si="95"/>
        <v>57.75</v>
      </c>
      <c r="I61" s="21"/>
      <c r="J61" s="39">
        <f>+RESIDENTIAL!$F$63</f>
        <v>7.6999999999999999E-2</v>
      </c>
      <c r="K61" s="376">
        <f>$G61</f>
        <v>750</v>
      </c>
      <c r="L61" s="193">
        <f t="shared" si="96"/>
        <v>57.75</v>
      </c>
      <c r="M61" s="21"/>
      <c r="N61" s="198">
        <f t="shared" si="2"/>
        <v>0</v>
      </c>
      <c r="O61" s="164">
        <f t="shared" si="102"/>
        <v>0</v>
      </c>
      <c r="P61" s="153"/>
      <c r="Q61" s="39">
        <f>+RESIDENTIAL!$F$63</f>
        <v>7.6999999999999999E-2</v>
      </c>
      <c r="R61" s="376">
        <f t="shared" si="116"/>
        <v>750</v>
      </c>
      <c r="S61" s="193">
        <f t="shared" si="115"/>
        <v>57.75</v>
      </c>
      <c r="T61" s="21"/>
      <c r="U61" s="163">
        <f t="shared" si="103"/>
        <v>0</v>
      </c>
      <c r="V61" s="164">
        <f t="shared" si="104"/>
        <v>0</v>
      </c>
      <c r="W61" s="154"/>
      <c r="X61" s="39">
        <f>+RESIDENTIAL!$F$63</f>
        <v>7.6999999999999999E-2</v>
      </c>
      <c r="Y61" s="376">
        <f t="shared" si="117"/>
        <v>750</v>
      </c>
      <c r="Z61" s="193">
        <f t="shared" si="98"/>
        <v>57.75</v>
      </c>
      <c r="AA61" s="21"/>
      <c r="AB61" s="163">
        <f t="shared" si="105"/>
        <v>0</v>
      </c>
      <c r="AC61" s="164">
        <f t="shared" si="106"/>
        <v>0</v>
      </c>
      <c r="AD61" s="154"/>
      <c r="AE61" s="39">
        <f>+RESIDENTIAL!$F$63</f>
        <v>7.6999999999999999E-2</v>
      </c>
      <c r="AF61" s="376">
        <f t="shared" si="118"/>
        <v>750</v>
      </c>
      <c r="AG61" s="193">
        <f t="shared" si="99"/>
        <v>57.75</v>
      </c>
      <c r="AH61" s="21"/>
      <c r="AI61" s="163">
        <f t="shared" si="107"/>
        <v>0</v>
      </c>
      <c r="AJ61" s="164">
        <f t="shared" si="108"/>
        <v>0</v>
      </c>
      <c r="AK61" s="154"/>
      <c r="AL61" s="39">
        <f>+RESIDENTIAL!$F$63</f>
        <v>7.6999999999999999E-2</v>
      </c>
      <c r="AM61" s="376">
        <f t="shared" si="119"/>
        <v>750</v>
      </c>
      <c r="AN61" s="193">
        <f t="shared" si="100"/>
        <v>57.75</v>
      </c>
      <c r="AO61" s="21"/>
      <c r="AP61" s="163">
        <f t="shared" si="109"/>
        <v>0</v>
      </c>
      <c r="AQ61" s="164">
        <f t="shared" si="110"/>
        <v>0</v>
      </c>
      <c r="AR61" s="153"/>
      <c r="AS61" s="39">
        <f>+RESIDENTIAL!$F$63</f>
        <v>7.6999999999999999E-2</v>
      </c>
      <c r="AT61" s="376">
        <f t="shared" si="120"/>
        <v>750</v>
      </c>
      <c r="AU61" s="193">
        <f t="shared" si="101"/>
        <v>57.75</v>
      </c>
      <c r="AV61" s="21"/>
      <c r="AW61" s="163">
        <f t="shared" si="111"/>
        <v>0</v>
      </c>
      <c r="AX61" s="164">
        <f t="shared" si="112"/>
        <v>0</v>
      </c>
    </row>
    <row r="62" spans="1:50" x14ac:dyDescent="0.25">
      <c r="A62" s="6"/>
      <c r="B62" s="146" t="s">
        <v>4</v>
      </c>
      <c r="C62" s="21"/>
      <c r="D62" s="44" t="s">
        <v>7</v>
      </c>
      <c r="E62" s="40"/>
      <c r="F62" s="39">
        <f>+RESIDENTIAL!$F$64</f>
        <v>8.8999999999999996E-2</v>
      </c>
      <c r="G62" s="376">
        <f>IF(AND($T$1=1, F20&gt;=750), F20-750, IF(AND($T$1=1, AND(F20&lt;750, F20&gt;=0)), 0, IF(AND($T$1=2, F20&gt;=750), F20-750, IF(AND($T$1=2, AND(F20&lt;750, F20&gt;=0)), 0))))</f>
        <v>954250</v>
      </c>
      <c r="H62" s="193">
        <f t="shared" si="95"/>
        <v>84928.25</v>
      </c>
      <c r="I62" s="21"/>
      <c r="J62" s="39">
        <f>+RESIDENTIAL!$F$64</f>
        <v>8.8999999999999996E-2</v>
      </c>
      <c r="K62" s="376">
        <f>$G62</f>
        <v>954250</v>
      </c>
      <c r="L62" s="193">
        <f t="shared" si="96"/>
        <v>84928.25</v>
      </c>
      <c r="M62" s="21"/>
      <c r="N62" s="198">
        <f t="shared" si="2"/>
        <v>0</v>
      </c>
      <c r="O62" s="164">
        <f t="shared" si="102"/>
        <v>0</v>
      </c>
      <c r="P62" s="153"/>
      <c r="Q62" s="39">
        <f>+RESIDENTIAL!$F$64</f>
        <v>8.8999999999999996E-2</v>
      </c>
      <c r="R62" s="376">
        <f t="shared" si="116"/>
        <v>954250</v>
      </c>
      <c r="S62" s="193">
        <f t="shared" si="115"/>
        <v>84928.25</v>
      </c>
      <c r="T62" s="21"/>
      <c r="U62" s="163">
        <f t="shared" si="103"/>
        <v>0</v>
      </c>
      <c r="V62" s="164">
        <f t="shared" si="104"/>
        <v>0</v>
      </c>
      <c r="W62" s="154"/>
      <c r="X62" s="39">
        <f>+RESIDENTIAL!$F$64</f>
        <v>8.8999999999999996E-2</v>
      </c>
      <c r="Y62" s="376">
        <f t="shared" si="117"/>
        <v>954250</v>
      </c>
      <c r="Z62" s="193">
        <f t="shared" si="98"/>
        <v>84928.25</v>
      </c>
      <c r="AA62" s="21"/>
      <c r="AB62" s="163">
        <f t="shared" si="105"/>
        <v>0</v>
      </c>
      <c r="AC62" s="164">
        <f t="shared" si="106"/>
        <v>0</v>
      </c>
      <c r="AD62" s="154"/>
      <c r="AE62" s="39">
        <f>+RESIDENTIAL!$F$64</f>
        <v>8.8999999999999996E-2</v>
      </c>
      <c r="AF62" s="376">
        <f t="shared" si="118"/>
        <v>954250</v>
      </c>
      <c r="AG62" s="193">
        <f t="shared" si="99"/>
        <v>84928.25</v>
      </c>
      <c r="AH62" s="21"/>
      <c r="AI62" s="163">
        <f t="shared" si="107"/>
        <v>0</v>
      </c>
      <c r="AJ62" s="164">
        <f t="shared" si="108"/>
        <v>0</v>
      </c>
      <c r="AK62" s="154"/>
      <c r="AL62" s="39">
        <f>+RESIDENTIAL!$F$64</f>
        <v>8.8999999999999996E-2</v>
      </c>
      <c r="AM62" s="376">
        <f t="shared" si="119"/>
        <v>954250</v>
      </c>
      <c r="AN62" s="193">
        <f t="shared" si="100"/>
        <v>84928.25</v>
      </c>
      <c r="AO62" s="21"/>
      <c r="AP62" s="163">
        <f t="shared" si="109"/>
        <v>0</v>
      </c>
      <c r="AQ62" s="164">
        <f t="shared" si="110"/>
        <v>0</v>
      </c>
      <c r="AR62" s="153"/>
      <c r="AS62" s="39">
        <f>+RESIDENTIAL!$F$64</f>
        <v>8.8999999999999996E-2</v>
      </c>
      <c r="AT62" s="376">
        <f t="shared" si="120"/>
        <v>954250</v>
      </c>
      <c r="AU62" s="193">
        <f t="shared" si="101"/>
        <v>84928.25</v>
      </c>
      <c r="AV62" s="21"/>
      <c r="AW62" s="163">
        <f t="shared" si="111"/>
        <v>0</v>
      </c>
      <c r="AX62" s="164">
        <f t="shared" si="112"/>
        <v>0</v>
      </c>
    </row>
    <row r="63" spans="1:50" s="95" customFormat="1" x14ac:dyDescent="0.25">
      <c r="A63" s="6"/>
      <c r="B63" s="147" t="s">
        <v>63</v>
      </c>
      <c r="C63" s="21"/>
      <c r="D63" s="44" t="s">
        <v>7</v>
      </c>
      <c r="E63" s="40"/>
      <c r="F63" s="39">
        <f>+RESIDENTIAL!$F$65</f>
        <v>0.1164</v>
      </c>
      <c r="G63" s="197"/>
      <c r="H63" s="193">
        <f t="shared" si="95"/>
        <v>0</v>
      </c>
      <c r="I63" s="21"/>
      <c r="J63" s="39">
        <f>+RESIDENTIAL!$F$65</f>
        <v>0.1164</v>
      </c>
      <c r="K63" s="197">
        <f t="shared" ref="K63:K64" si="121">$G63</f>
        <v>0</v>
      </c>
      <c r="L63" s="193">
        <f t="shared" si="96"/>
        <v>0</v>
      </c>
      <c r="M63" s="21"/>
      <c r="N63" s="198">
        <f t="shared" si="2"/>
        <v>0</v>
      </c>
      <c r="O63" s="164" t="str">
        <f t="shared" si="102"/>
        <v/>
      </c>
      <c r="P63" s="153"/>
      <c r="Q63" s="39">
        <f>+RESIDENTIAL!$F$65</f>
        <v>0.1164</v>
      </c>
      <c r="R63" s="376">
        <f t="shared" si="116"/>
        <v>0</v>
      </c>
      <c r="S63" s="193">
        <f t="shared" si="115"/>
        <v>0</v>
      </c>
      <c r="T63" s="21"/>
      <c r="U63" s="163">
        <f t="shared" si="103"/>
        <v>0</v>
      </c>
      <c r="V63" s="164" t="str">
        <f t="shared" si="104"/>
        <v/>
      </c>
      <c r="W63" s="154"/>
      <c r="X63" s="39">
        <f>+RESIDENTIAL!$F$65</f>
        <v>0.1164</v>
      </c>
      <c r="Y63" s="376">
        <f t="shared" si="117"/>
        <v>0</v>
      </c>
      <c r="Z63" s="193">
        <f t="shared" si="98"/>
        <v>0</v>
      </c>
      <c r="AA63" s="21"/>
      <c r="AB63" s="163">
        <f t="shared" si="105"/>
        <v>0</v>
      </c>
      <c r="AC63" s="164" t="str">
        <f t="shared" si="106"/>
        <v/>
      </c>
      <c r="AD63" s="154"/>
      <c r="AE63" s="39">
        <f>+RESIDENTIAL!$F$65</f>
        <v>0.1164</v>
      </c>
      <c r="AF63" s="376">
        <f t="shared" si="118"/>
        <v>0</v>
      </c>
      <c r="AG63" s="193">
        <f t="shared" si="99"/>
        <v>0</v>
      </c>
      <c r="AH63" s="21"/>
      <c r="AI63" s="163">
        <f t="shared" si="107"/>
        <v>0</v>
      </c>
      <c r="AJ63" s="164" t="str">
        <f t="shared" si="108"/>
        <v/>
      </c>
      <c r="AK63" s="154"/>
      <c r="AL63" s="39">
        <f>+RESIDENTIAL!$F$65</f>
        <v>0.1164</v>
      </c>
      <c r="AM63" s="376">
        <f t="shared" si="119"/>
        <v>0</v>
      </c>
      <c r="AN63" s="193">
        <f t="shared" si="100"/>
        <v>0</v>
      </c>
      <c r="AO63" s="21"/>
      <c r="AP63" s="163">
        <f t="shared" si="109"/>
        <v>0</v>
      </c>
      <c r="AQ63" s="164" t="str">
        <f t="shared" si="110"/>
        <v/>
      </c>
      <c r="AR63" s="153"/>
      <c r="AS63" s="39">
        <f>+RESIDENTIAL!$F$65</f>
        <v>0.1164</v>
      </c>
      <c r="AT63" s="376">
        <f t="shared" si="120"/>
        <v>0</v>
      </c>
      <c r="AU63" s="193">
        <f t="shared" si="101"/>
        <v>0</v>
      </c>
      <c r="AV63" s="21"/>
      <c r="AW63" s="163">
        <f t="shared" si="111"/>
        <v>0</v>
      </c>
      <c r="AX63" s="164" t="str">
        <f t="shared" si="112"/>
        <v/>
      </c>
    </row>
    <row r="64" spans="1:50" s="95" customFormat="1" ht="15.75" thickBot="1" x14ac:dyDescent="0.3">
      <c r="A64" s="6"/>
      <c r="B64" s="147" t="s">
        <v>64</v>
      </c>
      <c r="C64" s="21"/>
      <c r="D64" s="44" t="s">
        <v>7</v>
      </c>
      <c r="E64" s="40"/>
      <c r="F64" s="39">
        <f>+RESIDENTIAL!$F$66</f>
        <v>0.1164</v>
      </c>
      <c r="G64" s="376">
        <f>+F20</f>
        <v>955000</v>
      </c>
      <c r="H64" s="193">
        <f t="shared" si="95"/>
        <v>111162</v>
      </c>
      <c r="I64" s="21"/>
      <c r="J64" s="39">
        <f>+RESIDENTIAL!$F$66</f>
        <v>0.1164</v>
      </c>
      <c r="K64" s="376">
        <f t="shared" si="121"/>
        <v>955000</v>
      </c>
      <c r="L64" s="193">
        <f t="shared" si="96"/>
        <v>111162</v>
      </c>
      <c r="M64" s="21"/>
      <c r="N64" s="198">
        <f t="shared" si="2"/>
        <v>0</v>
      </c>
      <c r="O64" s="164">
        <f t="shared" si="102"/>
        <v>0</v>
      </c>
      <c r="P64" s="153"/>
      <c r="Q64" s="39">
        <f>+RESIDENTIAL!$F$66</f>
        <v>0.1164</v>
      </c>
      <c r="R64" s="376">
        <f t="shared" si="116"/>
        <v>955000</v>
      </c>
      <c r="S64" s="193">
        <f t="shared" si="115"/>
        <v>111162</v>
      </c>
      <c r="T64" s="21"/>
      <c r="U64" s="163">
        <f t="shared" si="103"/>
        <v>0</v>
      </c>
      <c r="V64" s="164">
        <f t="shared" si="104"/>
        <v>0</v>
      </c>
      <c r="W64" s="154"/>
      <c r="X64" s="39">
        <f>+RESIDENTIAL!$F$66</f>
        <v>0.1164</v>
      </c>
      <c r="Y64" s="376">
        <f t="shared" si="117"/>
        <v>955000</v>
      </c>
      <c r="Z64" s="193">
        <f t="shared" si="98"/>
        <v>111162</v>
      </c>
      <c r="AA64" s="21"/>
      <c r="AB64" s="163">
        <f t="shared" si="105"/>
        <v>0</v>
      </c>
      <c r="AC64" s="164">
        <f t="shared" si="106"/>
        <v>0</v>
      </c>
      <c r="AD64" s="154"/>
      <c r="AE64" s="39">
        <f>+RESIDENTIAL!$F$66</f>
        <v>0.1164</v>
      </c>
      <c r="AF64" s="376">
        <f t="shared" si="118"/>
        <v>955000</v>
      </c>
      <c r="AG64" s="193">
        <f t="shared" si="99"/>
        <v>111162</v>
      </c>
      <c r="AH64" s="21"/>
      <c r="AI64" s="163">
        <f t="shared" si="107"/>
        <v>0</v>
      </c>
      <c r="AJ64" s="164">
        <f t="shared" si="108"/>
        <v>0</v>
      </c>
      <c r="AK64" s="154"/>
      <c r="AL64" s="39">
        <f>+RESIDENTIAL!$F$66</f>
        <v>0.1164</v>
      </c>
      <c r="AM64" s="376">
        <f t="shared" si="119"/>
        <v>955000</v>
      </c>
      <c r="AN64" s="193">
        <f t="shared" si="100"/>
        <v>111162</v>
      </c>
      <c r="AO64" s="21"/>
      <c r="AP64" s="163">
        <f t="shared" si="109"/>
        <v>0</v>
      </c>
      <c r="AQ64" s="164">
        <f t="shared" si="110"/>
        <v>0</v>
      </c>
      <c r="AR64" s="153"/>
      <c r="AS64" s="39">
        <f>+RESIDENTIAL!$F$66</f>
        <v>0.1164</v>
      </c>
      <c r="AT64" s="376">
        <f t="shared" si="120"/>
        <v>955000</v>
      </c>
      <c r="AU64" s="193">
        <f t="shared" si="101"/>
        <v>111162</v>
      </c>
      <c r="AV64" s="21"/>
      <c r="AW64" s="163">
        <f t="shared" si="111"/>
        <v>0</v>
      </c>
      <c r="AX64" s="164">
        <f t="shared" si="112"/>
        <v>0</v>
      </c>
    </row>
    <row r="65" spans="1:50" ht="15.75" thickBot="1" x14ac:dyDescent="0.3">
      <c r="A65" s="1"/>
      <c r="B65" s="244"/>
      <c r="C65" s="37"/>
      <c r="D65" s="38"/>
      <c r="E65" s="37"/>
      <c r="F65" s="29"/>
      <c r="G65" s="199"/>
      <c r="H65" s="200"/>
      <c r="I65" s="37"/>
      <c r="J65" s="29"/>
      <c r="K65" s="201"/>
      <c r="L65" s="200"/>
      <c r="M65" s="37"/>
      <c r="N65" s="202"/>
      <c r="O65" s="203"/>
      <c r="P65" s="153"/>
      <c r="Q65" s="29"/>
      <c r="R65" s="201"/>
      <c r="S65" s="200"/>
      <c r="T65" s="37"/>
      <c r="U65" s="202"/>
      <c r="V65" s="203"/>
      <c r="W65" s="154"/>
      <c r="X65" s="29"/>
      <c r="Y65" s="201"/>
      <c r="Z65" s="200"/>
      <c r="AA65" s="37"/>
      <c r="AB65" s="202"/>
      <c r="AC65" s="203"/>
      <c r="AD65" s="154"/>
      <c r="AE65" s="29"/>
      <c r="AF65" s="201"/>
      <c r="AG65" s="200"/>
      <c r="AH65" s="37"/>
      <c r="AI65" s="202"/>
      <c r="AJ65" s="203"/>
      <c r="AK65" s="154"/>
      <c r="AL65" s="29"/>
      <c r="AM65" s="201"/>
      <c r="AN65" s="200"/>
      <c r="AO65" s="37"/>
      <c r="AP65" s="202"/>
      <c r="AQ65" s="203"/>
      <c r="AR65" s="153"/>
      <c r="AS65" s="29"/>
      <c r="AT65" s="201"/>
      <c r="AU65" s="200"/>
      <c r="AV65" s="37"/>
      <c r="AW65" s="202"/>
      <c r="AX65" s="203"/>
    </row>
    <row r="66" spans="1:50" x14ac:dyDescent="0.25">
      <c r="A66" s="1"/>
      <c r="B66" s="36" t="s">
        <v>69</v>
      </c>
      <c r="C66" s="32"/>
      <c r="D66" s="32"/>
      <c r="E66" s="32"/>
      <c r="F66" s="35"/>
      <c r="G66" s="204"/>
      <c r="H66" s="205">
        <f>SUM(H53:H57,H64)</f>
        <v>241683.44240000003</v>
      </c>
      <c r="I66" s="206"/>
      <c r="J66" s="207"/>
      <c r="K66" s="207"/>
      <c r="L66" s="205">
        <f>SUM(L53:L57,L64)</f>
        <v>257083.17240000001</v>
      </c>
      <c r="M66" s="209"/>
      <c r="N66" s="210">
        <f>L66-H66</f>
        <v>15399.729999999981</v>
      </c>
      <c r="O66" s="211">
        <f t="shared" ref="O66:O69" si="122">IF(OR(H66=0,L66=0),"",(N66/H66))</f>
        <v>6.3718597546755143E-2</v>
      </c>
      <c r="P66" s="153"/>
      <c r="Q66" s="207"/>
      <c r="R66" s="207"/>
      <c r="S66" s="208">
        <f>SUM(S53:S57,S64)</f>
        <v>254857.93175000002</v>
      </c>
      <c r="T66" s="209"/>
      <c r="U66" s="212">
        <f>S66-L66</f>
        <v>-2225.2406499999925</v>
      </c>
      <c r="V66" s="211">
        <f>IF(OR(L66=0,S66=0),"",(U66/L66))</f>
        <v>-8.6557226956018082E-3</v>
      </c>
      <c r="W66" s="154"/>
      <c r="X66" s="207"/>
      <c r="Y66" s="207"/>
      <c r="Z66" s="208">
        <f>SUM(Z53:Z57,Z64)</f>
        <v>258909.00175</v>
      </c>
      <c r="AA66" s="209"/>
      <c r="AB66" s="212">
        <f>Z66-S66</f>
        <v>4051.0699999999779</v>
      </c>
      <c r="AC66" s="211">
        <f>IF(OR(S66=0,Z66=0),"",(AB66/S66))</f>
        <v>1.5895404832735709E-2</v>
      </c>
      <c r="AD66" s="154"/>
      <c r="AE66" s="207"/>
      <c r="AF66" s="207"/>
      <c r="AG66" s="208">
        <f>SUM(AG53:AG57,AG64)</f>
        <v>262082.14175000004</v>
      </c>
      <c r="AH66" s="209"/>
      <c r="AI66" s="212">
        <f>AG66-Z66</f>
        <v>3173.1400000000431</v>
      </c>
      <c r="AJ66" s="211">
        <f>IF(OR(Z66=0,AG66=0),"",(AI66/Z66))</f>
        <v>1.225581180473592E-2</v>
      </c>
      <c r="AK66" s="154"/>
      <c r="AL66" s="207"/>
      <c r="AM66" s="207"/>
      <c r="AN66" s="208">
        <f>SUM(AN53:AN57,AN64)</f>
        <v>267675.77175000007</v>
      </c>
      <c r="AO66" s="209"/>
      <c r="AP66" s="212">
        <f>AN66-AG66</f>
        <v>5593.6300000000338</v>
      </c>
      <c r="AQ66" s="211">
        <f>IF(OR(AG66=0,AN66=0),"",(AP66/AG66))</f>
        <v>2.1343041394006133E-2</v>
      </c>
      <c r="AR66" s="153"/>
      <c r="AS66" s="207"/>
      <c r="AT66" s="207"/>
      <c r="AU66" s="208">
        <f>SUM(AU53:AU57,AU64)</f>
        <v>273118.20175000007</v>
      </c>
      <c r="AV66" s="209"/>
      <c r="AW66" s="212">
        <f>AU66-AN66</f>
        <v>5442.429999999993</v>
      </c>
      <c r="AX66" s="211">
        <f>IF(OR(AN66=0,AU66=0),"",(AW66/AN66))</f>
        <v>2.0332172629665694E-2</v>
      </c>
    </row>
    <row r="67" spans="1:50" x14ac:dyDescent="0.25">
      <c r="A67" s="1"/>
      <c r="B67" s="108" t="s">
        <v>65</v>
      </c>
      <c r="C67" s="32"/>
      <c r="D67" s="32"/>
      <c r="E67" s="32"/>
      <c r="F67" s="213">
        <v>-0.08</v>
      </c>
      <c r="G67" s="204"/>
      <c r="H67" s="214"/>
      <c r="I67" s="206"/>
      <c r="J67" s="213">
        <v>-0.08</v>
      </c>
      <c r="K67" s="204"/>
      <c r="L67" s="214"/>
      <c r="M67" s="209"/>
      <c r="N67" s="411"/>
      <c r="O67" s="412"/>
      <c r="P67" s="153"/>
      <c r="Q67" s="213">
        <v>-0.08</v>
      </c>
      <c r="R67" s="204"/>
      <c r="S67" s="215"/>
      <c r="T67" s="209"/>
      <c r="U67" s="163">
        <f t="shared" ref="U67" si="123">S67-L67</f>
        <v>0</v>
      </c>
      <c r="V67" s="216" t="str">
        <f t="shared" ref="V67:V69" si="124">IF(OR(L67=0,S67=0),"",(U67/L67))</f>
        <v/>
      </c>
      <c r="W67" s="154"/>
      <c r="X67" s="213">
        <v>-0.08</v>
      </c>
      <c r="Y67" s="204"/>
      <c r="Z67" s="215"/>
      <c r="AA67" s="209"/>
      <c r="AB67" s="163">
        <f t="shared" ref="AB67" si="125">Z67-S67</f>
        <v>0</v>
      </c>
      <c r="AC67" s="216" t="str">
        <f t="shared" ref="AC67:AC69" si="126">IF(OR(S67=0,Z67=0),"",(AB67/S67))</f>
        <v/>
      </c>
      <c r="AD67" s="154"/>
      <c r="AE67" s="213">
        <v>-0.08</v>
      </c>
      <c r="AF67" s="204"/>
      <c r="AG67" s="215"/>
      <c r="AH67" s="209"/>
      <c r="AI67" s="163">
        <f t="shared" ref="AI67" si="127">AG67-Z67</f>
        <v>0</v>
      </c>
      <c r="AJ67" s="216" t="str">
        <f t="shared" ref="AJ67:AJ69" si="128">IF(OR(Z67=0,AG67=0),"",(AI67/Z67))</f>
        <v/>
      </c>
      <c r="AK67" s="154"/>
      <c r="AL67" s="213">
        <v>-0.08</v>
      </c>
      <c r="AM67" s="204"/>
      <c r="AN67" s="215"/>
      <c r="AO67" s="209"/>
      <c r="AP67" s="163">
        <f t="shared" ref="AP67" si="129">AN67-AG67</f>
        <v>0</v>
      </c>
      <c r="AQ67" s="216" t="str">
        <f t="shared" ref="AQ67:AQ69" si="130">IF(OR(AG67=0,AN67=0),"",(AP67/AG67))</f>
        <v/>
      </c>
      <c r="AR67" s="153"/>
      <c r="AS67" s="213">
        <v>-0.08</v>
      </c>
      <c r="AT67" s="204"/>
      <c r="AU67" s="215"/>
      <c r="AV67" s="209"/>
      <c r="AW67" s="163">
        <f t="shared" ref="AW67" si="131">AU67-AN67</f>
        <v>0</v>
      </c>
      <c r="AX67" s="216" t="str">
        <f t="shared" ref="AX67:AX69" si="132">IF(OR(AN67=0,AU67=0),"",(AW67/AN67))</f>
        <v/>
      </c>
    </row>
    <row r="68" spans="1:50" x14ac:dyDescent="0.25">
      <c r="A68" s="1"/>
      <c r="B68" s="108" t="s">
        <v>1</v>
      </c>
      <c r="C68" s="32"/>
      <c r="D68" s="32"/>
      <c r="E68" s="32"/>
      <c r="F68" s="33">
        <v>0.13</v>
      </c>
      <c r="G68" s="217"/>
      <c r="H68" s="214">
        <f>H66*F68</f>
        <v>31418.847512000004</v>
      </c>
      <c r="I68" s="218"/>
      <c r="J68" s="213">
        <v>0.13</v>
      </c>
      <c r="K68" s="218"/>
      <c r="L68" s="214">
        <f>L66*J68</f>
        <v>33420.812411999999</v>
      </c>
      <c r="M68" s="219"/>
      <c r="N68" s="215">
        <f>L68-H68</f>
        <v>2001.9648999999954</v>
      </c>
      <c r="O68" s="216">
        <f t="shared" si="122"/>
        <v>6.3718597546755074E-2</v>
      </c>
      <c r="P68" s="153"/>
      <c r="Q68" s="213">
        <v>0.13</v>
      </c>
      <c r="R68" s="218"/>
      <c r="S68" s="215">
        <f>S66*Q68</f>
        <v>33131.531127500006</v>
      </c>
      <c r="T68" s="219"/>
      <c r="U68" s="215">
        <f>S68-L68</f>
        <v>-289.28128449999349</v>
      </c>
      <c r="V68" s="216">
        <f t="shared" si="124"/>
        <v>-8.6557226956016434E-3</v>
      </c>
      <c r="W68" s="154"/>
      <c r="X68" s="213">
        <v>0.13</v>
      </c>
      <c r="Y68" s="218"/>
      <c r="Z68" s="215">
        <f>Z66*X68</f>
        <v>33658.170227499999</v>
      </c>
      <c r="AA68" s="219"/>
      <c r="AB68" s="215">
        <f>Z68-S68</f>
        <v>526.63909999999305</v>
      </c>
      <c r="AC68" s="216">
        <f t="shared" si="126"/>
        <v>1.5895404832735584E-2</v>
      </c>
      <c r="AD68" s="154"/>
      <c r="AE68" s="213">
        <v>0.13</v>
      </c>
      <c r="AF68" s="218"/>
      <c r="AG68" s="215">
        <f>AG66*AE68</f>
        <v>34070.678427500003</v>
      </c>
      <c r="AH68" s="219"/>
      <c r="AI68" s="215">
        <f>AG68-Z68</f>
        <v>412.50820000000385</v>
      </c>
      <c r="AJ68" s="216">
        <f t="shared" si="128"/>
        <v>1.2255811804735868E-2</v>
      </c>
      <c r="AK68" s="154"/>
      <c r="AL68" s="213">
        <v>0.13</v>
      </c>
      <c r="AM68" s="218"/>
      <c r="AN68" s="215">
        <f>AN66*AL68</f>
        <v>34797.850327500011</v>
      </c>
      <c r="AO68" s="219"/>
      <c r="AP68" s="215">
        <f>AN68-AG68</f>
        <v>727.17190000000846</v>
      </c>
      <c r="AQ68" s="216">
        <f t="shared" si="130"/>
        <v>2.1343041394006255E-2</v>
      </c>
      <c r="AR68" s="153"/>
      <c r="AS68" s="213">
        <v>0.13</v>
      </c>
      <c r="AT68" s="218"/>
      <c r="AU68" s="215">
        <f>AU66*AS68</f>
        <v>35505.36622750001</v>
      </c>
      <c r="AV68" s="219"/>
      <c r="AW68" s="215">
        <f>AU68-AN68</f>
        <v>707.51589999999851</v>
      </c>
      <c r="AX68" s="216">
        <f t="shared" si="132"/>
        <v>2.0332172629665676E-2</v>
      </c>
    </row>
    <row r="69" spans="1:50" ht="15.75" thickBot="1" x14ac:dyDescent="0.3">
      <c r="A69" s="1"/>
      <c r="B69" s="446" t="s">
        <v>70</v>
      </c>
      <c r="C69" s="446"/>
      <c r="D69" s="446"/>
      <c r="E69" s="31"/>
      <c r="F69" s="30"/>
      <c r="G69" s="220"/>
      <c r="H69" s="221">
        <f>SUM(H66:H68)</f>
        <v>273102.28991200001</v>
      </c>
      <c r="I69" s="222"/>
      <c r="J69" s="222"/>
      <c r="K69" s="222"/>
      <c r="L69" s="221">
        <f>SUM(L66:L68)</f>
        <v>290503.98481200001</v>
      </c>
      <c r="M69" s="224"/>
      <c r="N69" s="223">
        <f>L69-H69</f>
        <v>17401.694900000002</v>
      </c>
      <c r="O69" s="233">
        <f t="shared" si="122"/>
        <v>6.371859754675524E-2</v>
      </c>
      <c r="P69" s="153"/>
      <c r="Q69" s="222"/>
      <c r="R69" s="222"/>
      <c r="S69" s="379">
        <f>SUM(S66:S68)</f>
        <v>287989.46287750005</v>
      </c>
      <c r="T69" s="224"/>
      <c r="U69" s="223">
        <f>S69-L69</f>
        <v>-2514.5219344999641</v>
      </c>
      <c r="V69" s="228">
        <f t="shared" si="124"/>
        <v>-8.6557226956017145E-3</v>
      </c>
      <c r="W69" s="154"/>
      <c r="X69" s="222"/>
      <c r="Y69" s="222"/>
      <c r="Z69" s="379">
        <f>SUM(Z66:Z68)</f>
        <v>292567.17197749997</v>
      </c>
      <c r="AA69" s="224"/>
      <c r="AB69" s="223">
        <f>Z69-S69</f>
        <v>4577.70909999992</v>
      </c>
      <c r="AC69" s="228">
        <f t="shared" si="126"/>
        <v>1.5895404832735518E-2</v>
      </c>
      <c r="AD69" s="154"/>
      <c r="AE69" s="222"/>
      <c r="AF69" s="222"/>
      <c r="AG69" s="379">
        <f>SUM(AG66:AG68)</f>
        <v>296152.82017750002</v>
      </c>
      <c r="AH69" s="224"/>
      <c r="AI69" s="223">
        <f>AG69-Z69</f>
        <v>3585.6482000000542</v>
      </c>
      <c r="AJ69" s="228">
        <f t="shared" si="128"/>
        <v>1.2255811804735941E-2</v>
      </c>
      <c r="AK69" s="154"/>
      <c r="AL69" s="222"/>
      <c r="AM69" s="222"/>
      <c r="AN69" s="379">
        <f>SUM(AN66:AN68)</f>
        <v>302473.6220775001</v>
      </c>
      <c r="AO69" s="224"/>
      <c r="AP69" s="223">
        <f>AN69-AG69</f>
        <v>6320.8019000000786</v>
      </c>
      <c r="AQ69" s="228">
        <f t="shared" si="130"/>
        <v>2.1343041394006272E-2</v>
      </c>
      <c r="AR69" s="153"/>
      <c r="AS69" s="222"/>
      <c r="AT69" s="222"/>
      <c r="AU69" s="379">
        <f>SUM(AU66:AU68)</f>
        <v>308623.56797750009</v>
      </c>
      <c r="AV69" s="224"/>
      <c r="AW69" s="223">
        <f>AU69-AN69</f>
        <v>6149.9458999999915</v>
      </c>
      <c r="AX69" s="228">
        <f t="shared" si="132"/>
        <v>2.033217262966569E-2</v>
      </c>
    </row>
    <row r="70" spans="1:50" ht="15.75" thickBot="1" x14ac:dyDescent="0.3">
      <c r="A70" s="6"/>
      <c r="B70" s="381"/>
      <c r="C70" s="16"/>
      <c r="D70" s="17"/>
      <c r="E70" s="16"/>
      <c r="F70" s="29"/>
      <c r="G70" s="229"/>
      <c r="H70" s="200"/>
      <c r="I70" s="16"/>
      <c r="J70" s="29"/>
      <c r="K70" s="230"/>
      <c r="L70" s="200"/>
      <c r="M70" s="16"/>
      <c r="N70" s="232"/>
      <c r="O70" s="382"/>
      <c r="P70" s="153"/>
      <c r="Q70" s="29"/>
      <c r="R70" s="230"/>
      <c r="S70" s="231"/>
      <c r="T70" s="16"/>
      <c r="U70" s="232"/>
      <c r="V70" s="382"/>
      <c r="W70" s="154"/>
      <c r="X70" s="29"/>
      <c r="Y70" s="230"/>
      <c r="Z70" s="231"/>
      <c r="AA70" s="16"/>
      <c r="AB70" s="232"/>
      <c r="AC70" s="382"/>
      <c r="AD70" s="154"/>
      <c r="AE70" s="29"/>
      <c r="AF70" s="230"/>
      <c r="AG70" s="231"/>
      <c r="AH70" s="16"/>
      <c r="AI70" s="232"/>
      <c r="AJ70" s="382"/>
      <c r="AK70" s="154"/>
      <c r="AL70" s="29"/>
      <c r="AM70" s="230"/>
      <c r="AN70" s="231"/>
      <c r="AO70" s="16"/>
      <c r="AP70" s="232"/>
      <c r="AQ70" s="382"/>
      <c r="AR70" s="153"/>
      <c r="AS70" s="29"/>
      <c r="AT70" s="230"/>
      <c r="AU70" s="231"/>
      <c r="AV70" s="16"/>
      <c r="AW70" s="232"/>
      <c r="AX70" s="382"/>
    </row>
    <row r="71" spans="1:50" x14ac:dyDescent="0.25">
      <c r="A71" s="6"/>
      <c r="B71" s="25" t="s">
        <v>2</v>
      </c>
      <c r="C71" s="21"/>
      <c r="D71" s="21"/>
      <c r="E71" s="21"/>
      <c r="F71" s="24"/>
      <c r="G71" s="383"/>
      <c r="H71" s="384">
        <f>SUM(H53:H57,H61:H62)</f>
        <v>215507.44240000003</v>
      </c>
      <c r="I71" s="385"/>
      <c r="J71" s="386"/>
      <c r="K71" s="386"/>
      <c r="L71" s="384">
        <f>SUM(L53:L57,L61:L62)</f>
        <v>230907.17240000001</v>
      </c>
      <c r="M71" s="388"/>
      <c r="N71" s="389">
        <f>L71-H71</f>
        <v>15399.729999999981</v>
      </c>
      <c r="O71" s="390">
        <f t="shared" ref="O71:O74" si="133">IF(OR(H71=0,L71=0),"",(N71/H71))</f>
        <v>7.1457996199578017E-2</v>
      </c>
      <c r="P71" s="153"/>
      <c r="Q71" s="386"/>
      <c r="R71" s="386"/>
      <c r="S71" s="387">
        <f>SUM(S53:S57,S61:S62)</f>
        <v>228681.93175000002</v>
      </c>
      <c r="T71" s="388"/>
      <c r="U71" s="212">
        <f>S71-L71</f>
        <v>-2225.2406499999925</v>
      </c>
      <c r="V71" s="211">
        <f>IF(OR(L71=0,S71=0),"",(U71/L71))</f>
        <v>-9.6369490253217973E-3</v>
      </c>
      <c r="W71" s="154"/>
      <c r="X71" s="386"/>
      <c r="Y71" s="386"/>
      <c r="Z71" s="387">
        <f>SUM(Z53:Z57,Z61:Z62)</f>
        <v>232733.00175</v>
      </c>
      <c r="AA71" s="388"/>
      <c r="AB71" s="212">
        <f>Z71-S71</f>
        <v>4051.0699999999779</v>
      </c>
      <c r="AC71" s="211">
        <f>IF(OR(S71=0,Z71=0),"",(AB71/S71))</f>
        <v>1.7714866972650442E-2</v>
      </c>
      <c r="AD71" s="154"/>
      <c r="AE71" s="386"/>
      <c r="AF71" s="386"/>
      <c r="AG71" s="387">
        <f>SUM(AG53:AG57,AG61:AG62)</f>
        <v>235906.14175000004</v>
      </c>
      <c r="AH71" s="388"/>
      <c r="AI71" s="212">
        <f>AG71-Z71</f>
        <v>3173.1400000000431</v>
      </c>
      <c r="AJ71" s="211">
        <f>IF(OR(Z71=0,AG71=0),"",(AI71/Z71))</f>
        <v>1.3634250304598425E-2</v>
      </c>
      <c r="AK71" s="153"/>
      <c r="AL71" s="386"/>
      <c r="AM71" s="386"/>
      <c r="AN71" s="387">
        <f>SUM(AN53:AN57,AN61:AN62)</f>
        <v>241499.77175000004</v>
      </c>
      <c r="AO71" s="388"/>
      <c r="AP71" s="212">
        <f>AN71-AG71</f>
        <v>5593.6300000000047</v>
      </c>
      <c r="AQ71" s="211">
        <f>IF(OR(AG71=0,AN71=0),"",(AP71/AG71))</f>
        <v>2.37112521043552E-2</v>
      </c>
      <c r="AR71" s="153"/>
      <c r="AS71" s="386"/>
      <c r="AT71" s="386"/>
      <c r="AU71" s="387">
        <f>SUM(AU53:AU57,AU61:AU62)</f>
        <v>246942.20175000007</v>
      </c>
      <c r="AV71" s="388"/>
      <c r="AW71" s="212">
        <f>AU71-AN71</f>
        <v>5442.4300000000221</v>
      </c>
      <c r="AX71" s="211">
        <f>IF(OR(AN71=0,AU71=0),"",(AW71/AN71))</f>
        <v>2.253596332850373E-2</v>
      </c>
    </row>
    <row r="72" spans="1:50" x14ac:dyDescent="0.25">
      <c r="A72" s="6"/>
      <c r="B72" s="108" t="s">
        <v>65</v>
      </c>
      <c r="C72" s="32"/>
      <c r="D72" s="32"/>
      <c r="E72" s="32"/>
      <c r="F72" s="213">
        <v>-0.08</v>
      </c>
      <c r="G72" s="204"/>
      <c r="H72" s="214"/>
      <c r="I72" s="206"/>
      <c r="J72" s="213">
        <v>-0.08</v>
      </c>
      <c r="K72" s="204"/>
      <c r="L72" s="214"/>
      <c r="M72" s="209"/>
      <c r="N72" s="411"/>
      <c r="O72" s="390"/>
      <c r="P72" s="153"/>
      <c r="Q72" s="213">
        <v>-0.08</v>
      </c>
      <c r="R72" s="204"/>
      <c r="S72" s="215"/>
      <c r="T72" s="209"/>
      <c r="U72" s="163">
        <f t="shared" ref="U72" si="134">S72-L72</f>
        <v>0</v>
      </c>
      <c r="V72" s="216" t="str">
        <f t="shared" ref="V72:V74" si="135">IF(OR(L72=0,S72=0),"",(U72/L72))</f>
        <v/>
      </c>
      <c r="W72" s="154"/>
      <c r="X72" s="213">
        <v>-0.08</v>
      </c>
      <c r="Y72" s="204"/>
      <c r="Z72" s="215"/>
      <c r="AA72" s="209"/>
      <c r="AB72" s="163">
        <f t="shared" ref="AB72" si="136">Z72-S72</f>
        <v>0</v>
      </c>
      <c r="AC72" s="216" t="str">
        <f t="shared" ref="AC72:AC74" si="137">IF(OR(S72=0,Z72=0),"",(AB72/S72))</f>
        <v/>
      </c>
      <c r="AD72" s="154"/>
      <c r="AE72" s="213">
        <v>-0.08</v>
      </c>
      <c r="AF72" s="204"/>
      <c r="AG72" s="215"/>
      <c r="AH72" s="209"/>
      <c r="AI72" s="163">
        <f t="shared" ref="AI72" si="138">AG72-Z72</f>
        <v>0</v>
      </c>
      <c r="AJ72" s="216" t="str">
        <f t="shared" ref="AJ72:AJ74" si="139">IF(OR(Z72=0,AG72=0),"",(AI72/Z72))</f>
        <v/>
      </c>
      <c r="AK72" s="153"/>
      <c r="AL72" s="213">
        <v>-0.08</v>
      </c>
      <c r="AM72" s="204"/>
      <c r="AN72" s="215"/>
      <c r="AO72" s="209"/>
      <c r="AP72" s="163">
        <f t="shared" ref="AP72" si="140">AN72-AG72</f>
        <v>0</v>
      </c>
      <c r="AQ72" s="216" t="str">
        <f t="shared" ref="AQ72:AQ74" si="141">IF(OR(AG72=0,AN72=0),"",(AP72/AG72))</f>
        <v/>
      </c>
      <c r="AR72" s="153"/>
      <c r="AS72" s="213">
        <v>-0.08</v>
      </c>
      <c r="AT72" s="204"/>
      <c r="AU72" s="215"/>
      <c r="AV72" s="209"/>
      <c r="AW72" s="163">
        <f t="shared" ref="AW72" si="142">AU72-AN72</f>
        <v>0</v>
      </c>
      <c r="AX72" s="216" t="str">
        <f t="shared" ref="AX72:AX74" si="143">IF(OR(AN72=0,AU72=0),"",(AW72/AN72))</f>
        <v/>
      </c>
    </row>
    <row r="73" spans="1:50" x14ac:dyDescent="0.25">
      <c r="A73" s="6"/>
      <c r="B73" s="392" t="s">
        <v>1</v>
      </c>
      <c r="C73" s="21"/>
      <c r="D73" s="21"/>
      <c r="E73" s="21"/>
      <c r="F73" s="23">
        <v>0.13</v>
      </c>
      <c r="G73" s="383"/>
      <c r="H73" s="393">
        <f>H71*F73</f>
        <v>28015.967512000007</v>
      </c>
      <c r="I73" s="394"/>
      <c r="J73" s="22">
        <v>0.13</v>
      </c>
      <c r="K73" s="395"/>
      <c r="L73" s="393">
        <f>L71*J73</f>
        <v>30017.932412000002</v>
      </c>
      <c r="M73" s="396"/>
      <c r="N73" s="391">
        <f>L73-H73</f>
        <v>2001.9648999999954</v>
      </c>
      <c r="O73" s="216">
        <f t="shared" si="133"/>
        <v>7.1457996199577933E-2</v>
      </c>
      <c r="P73" s="153"/>
      <c r="Q73" s="22">
        <v>0.13</v>
      </c>
      <c r="R73" s="395"/>
      <c r="S73" s="391">
        <f>S71*Q73</f>
        <v>29728.651127500005</v>
      </c>
      <c r="T73" s="396"/>
      <c r="U73" s="215">
        <f>S73-L73</f>
        <v>-289.28128449999713</v>
      </c>
      <c r="V73" s="216">
        <f t="shared" si="135"/>
        <v>-9.6369490253217348E-3</v>
      </c>
      <c r="W73" s="154"/>
      <c r="X73" s="22">
        <v>0.13</v>
      </c>
      <c r="Y73" s="395"/>
      <c r="Z73" s="391">
        <f>Z71*X73</f>
        <v>30255.290227500001</v>
      </c>
      <c r="AA73" s="396"/>
      <c r="AB73" s="215">
        <f>Z73-S73</f>
        <v>526.63909999999669</v>
      </c>
      <c r="AC73" s="216">
        <f t="shared" si="137"/>
        <v>1.7714866972650425E-2</v>
      </c>
      <c r="AD73" s="154"/>
      <c r="AE73" s="22">
        <v>0.13</v>
      </c>
      <c r="AF73" s="395"/>
      <c r="AG73" s="391">
        <f>AG71*AE73</f>
        <v>30667.798427500005</v>
      </c>
      <c r="AH73" s="396"/>
      <c r="AI73" s="215">
        <f>AG73-Z73</f>
        <v>412.50820000000385</v>
      </c>
      <c r="AJ73" s="216">
        <f t="shared" si="139"/>
        <v>1.3634250304598366E-2</v>
      </c>
      <c r="AK73" s="153"/>
      <c r="AL73" s="22">
        <v>0.13</v>
      </c>
      <c r="AM73" s="395"/>
      <c r="AN73" s="391">
        <f>AN71*AL73</f>
        <v>31394.970327500007</v>
      </c>
      <c r="AO73" s="396"/>
      <c r="AP73" s="215">
        <f>AN73-AG73</f>
        <v>727.17190000000119</v>
      </c>
      <c r="AQ73" s="216">
        <f t="shared" si="141"/>
        <v>2.3711252104355221E-2</v>
      </c>
      <c r="AR73" s="153"/>
      <c r="AS73" s="22">
        <v>0.13</v>
      </c>
      <c r="AT73" s="395"/>
      <c r="AU73" s="391">
        <f>AU71*AS73</f>
        <v>32102.486227500009</v>
      </c>
      <c r="AV73" s="396"/>
      <c r="AW73" s="215">
        <f>AU73-AN73</f>
        <v>707.51590000000215</v>
      </c>
      <c r="AX73" s="216">
        <f t="shared" si="143"/>
        <v>2.2535963328503706E-2</v>
      </c>
    </row>
    <row r="74" spans="1:50" ht="15.75" thickBot="1" x14ac:dyDescent="0.3">
      <c r="A74" s="6"/>
      <c r="B74" s="446" t="s">
        <v>71</v>
      </c>
      <c r="C74" s="446"/>
      <c r="D74" s="446"/>
      <c r="E74" s="31"/>
      <c r="F74" s="30"/>
      <c r="G74" s="220"/>
      <c r="H74" s="221">
        <f>SUM(H71:H73)</f>
        <v>243523.40991200003</v>
      </c>
      <c r="I74" s="222"/>
      <c r="J74" s="222"/>
      <c r="K74" s="222"/>
      <c r="L74" s="221">
        <f>SUM(L71:L73)</f>
        <v>260925.10481200001</v>
      </c>
      <c r="M74" s="224"/>
      <c r="N74" s="223">
        <f>L74-H74</f>
        <v>17401.694899999973</v>
      </c>
      <c r="O74" s="233">
        <f t="shared" si="133"/>
        <v>7.1457996199578003E-2</v>
      </c>
      <c r="P74" s="153"/>
      <c r="Q74" s="222"/>
      <c r="R74" s="222"/>
      <c r="S74" s="379">
        <f>SUM(S71:S73)</f>
        <v>258410.58287750001</v>
      </c>
      <c r="T74" s="224"/>
      <c r="U74" s="223">
        <f>S74-L74</f>
        <v>-2514.5219344999932</v>
      </c>
      <c r="V74" s="228">
        <f t="shared" si="135"/>
        <v>-9.6369490253218042E-3</v>
      </c>
      <c r="W74" s="154"/>
      <c r="X74" s="222"/>
      <c r="Y74" s="222"/>
      <c r="Z74" s="379">
        <f>SUM(Z71:Z73)</f>
        <v>262988.29197750002</v>
      </c>
      <c r="AA74" s="224"/>
      <c r="AB74" s="223">
        <f>Z74-S74</f>
        <v>4577.7091000000073</v>
      </c>
      <c r="AC74" s="228">
        <f t="shared" si="137"/>
        <v>1.7714866972650567E-2</v>
      </c>
      <c r="AD74" s="154"/>
      <c r="AE74" s="222"/>
      <c r="AF74" s="222"/>
      <c r="AG74" s="379">
        <f>SUM(AG71:AG73)</f>
        <v>266573.94017750002</v>
      </c>
      <c r="AH74" s="224"/>
      <c r="AI74" s="223">
        <f>AG74-Z74</f>
        <v>3585.648199999996</v>
      </c>
      <c r="AJ74" s="228">
        <f t="shared" si="139"/>
        <v>1.3634250304598222E-2</v>
      </c>
      <c r="AK74" s="153"/>
      <c r="AL74" s="222"/>
      <c r="AM74" s="222"/>
      <c r="AN74" s="379">
        <f>SUM(AN71:AN73)</f>
        <v>272894.74207750004</v>
      </c>
      <c r="AO74" s="224"/>
      <c r="AP74" s="223">
        <f>AN74-AG74</f>
        <v>6320.8019000000204</v>
      </c>
      <c r="AQ74" s="228">
        <f t="shared" si="141"/>
        <v>2.3711252104355259E-2</v>
      </c>
      <c r="AR74" s="153"/>
      <c r="AS74" s="222"/>
      <c r="AT74" s="222"/>
      <c r="AU74" s="379">
        <f>SUM(AU71:AU73)</f>
        <v>279044.68797750009</v>
      </c>
      <c r="AV74" s="224"/>
      <c r="AW74" s="223">
        <f>AU74-AN74</f>
        <v>6149.9459000000497</v>
      </c>
      <c r="AX74" s="228">
        <f t="shared" si="143"/>
        <v>2.2535963328503821E-2</v>
      </c>
    </row>
    <row r="75" spans="1:50" ht="15.75" thickBot="1" x14ac:dyDescent="0.3">
      <c r="A75" s="6"/>
      <c r="B75" s="381"/>
      <c r="C75" s="16"/>
      <c r="D75" s="17"/>
      <c r="E75" s="16"/>
      <c r="F75" s="12"/>
      <c r="G75" s="17"/>
      <c r="H75" s="398"/>
      <c r="I75" s="399"/>
      <c r="J75" s="12"/>
      <c r="K75" s="229"/>
      <c r="L75" s="400"/>
      <c r="M75" s="16"/>
      <c r="N75" s="401"/>
      <c r="O75" s="203"/>
      <c r="P75" s="153"/>
      <c r="Q75" s="12"/>
      <c r="R75" s="229"/>
      <c r="S75" s="400"/>
      <c r="T75" s="16"/>
      <c r="U75" s="232"/>
      <c r="V75" s="203"/>
      <c r="W75" s="154"/>
      <c r="X75" s="12"/>
      <c r="Y75" s="229"/>
      <c r="Z75" s="400"/>
      <c r="AA75" s="16"/>
      <c r="AB75" s="232"/>
      <c r="AC75" s="203"/>
      <c r="AD75" s="154"/>
      <c r="AE75" s="12"/>
      <c r="AF75" s="229"/>
      <c r="AG75" s="400"/>
      <c r="AH75" s="16"/>
      <c r="AI75" s="232"/>
      <c r="AJ75" s="203"/>
      <c r="AK75" s="153"/>
      <c r="AL75" s="12"/>
      <c r="AM75" s="229"/>
      <c r="AN75" s="400"/>
      <c r="AO75" s="16"/>
      <c r="AP75" s="232"/>
      <c r="AQ75" s="203"/>
      <c r="AR75" s="153"/>
      <c r="AS75" s="12"/>
      <c r="AT75" s="229"/>
      <c r="AU75" s="400"/>
      <c r="AV75" s="16"/>
      <c r="AW75" s="232"/>
      <c r="AX75" s="203"/>
    </row>
    <row r="76" spans="1:50" x14ac:dyDescent="0.25">
      <c r="A76" s="1"/>
      <c r="B76" s="1"/>
      <c r="C76" s="1"/>
      <c r="D76" s="1"/>
      <c r="E76" s="1"/>
      <c r="F76" s="90"/>
      <c r="G76" s="90"/>
      <c r="H76" s="5"/>
      <c r="I76" s="1"/>
      <c r="J76" s="1"/>
      <c r="K76" s="1"/>
      <c r="L76" s="5"/>
      <c r="M76" s="1"/>
      <c r="N76" s="1"/>
      <c r="O76" s="1"/>
      <c r="Q76" s="1"/>
      <c r="R76" s="1"/>
      <c r="S76" s="5"/>
      <c r="T76" s="1"/>
      <c r="U76" s="1"/>
      <c r="V76" s="1"/>
      <c r="W76" s="102"/>
      <c r="X76" s="1"/>
      <c r="Y76" s="1"/>
      <c r="Z76" s="5"/>
      <c r="AA76" s="1"/>
      <c r="AB76" s="1"/>
      <c r="AC76" s="1"/>
      <c r="AD76" s="102"/>
      <c r="AE76" s="1"/>
      <c r="AF76" s="1"/>
      <c r="AG76" s="5"/>
      <c r="AH76" s="1"/>
      <c r="AI76" s="1"/>
      <c r="AJ76" s="1"/>
      <c r="AK76" s="95"/>
      <c r="AL76" s="1"/>
      <c r="AM76" s="1"/>
      <c r="AN76" s="5"/>
      <c r="AO76" s="1"/>
      <c r="AP76" s="1"/>
      <c r="AQ76" s="1"/>
      <c r="AR76" s="95"/>
      <c r="AS76" s="1"/>
      <c r="AT76" s="1"/>
      <c r="AU76" s="5"/>
      <c r="AV76" s="1"/>
      <c r="AW76" s="1"/>
      <c r="AX76" s="1"/>
    </row>
    <row r="77" spans="1:50" x14ac:dyDescent="0.25">
      <c r="A77" s="1"/>
      <c r="B77" s="4" t="s">
        <v>0</v>
      </c>
      <c r="C77" s="1"/>
      <c r="D77" s="1"/>
      <c r="E77" s="1"/>
      <c r="F77" s="3">
        <v>3.7600000000000001E-2</v>
      </c>
      <c r="G77" s="91"/>
      <c r="H77" s="1"/>
      <c r="I77" s="1"/>
      <c r="J77" s="3">
        <v>3.7600000000000001E-2</v>
      </c>
      <c r="K77" s="1"/>
      <c r="L77" s="1"/>
      <c r="M77" s="1"/>
      <c r="N77" s="1"/>
      <c r="O77" s="1"/>
      <c r="Q77" s="123">
        <f>+RESIDENTIAL!$Q$74</f>
        <v>2.9499999999999998E-2</v>
      </c>
      <c r="R77" s="1"/>
      <c r="S77" s="1"/>
      <c r="T77" s="1"/>
      <c r="U77" s="1"/>
      <c r="V77" s="1"/>
      <c r="W77" s="102"/>
      <c r="X77" s="124">
        <f>+RESIDENTIAL!$Q$74</f>
        <v>2.9499999999999998E-2</v>
      </c>
      <c r="Y77" s="1"/>
      <c r="Z77" s="1"/>
      <c r="AA77" s="1"/>
      <c r="AB77" s="1"/>
      <c r="AC77" s="1"/>
      <c r="AD77" s="102"/>
      <c r="AE77" s="124">
        <f>+RESIDENTIAL!$Q$74</f>
        <v>2.9499999999999998E-2</v>
      </c>
      <c r="AF77" s="1"/>
      <c r="AG77" s="1"/>
      <c r="AH77" s="1"/>
      <c r="AI77" s="1"/>
      <c r="AJ77" s="1"/>
      <c r="AK77" s="102"/>
      <c r="AL77" s="124">
        <f>+RESIDENTIAL!$Q$74</f>
        <v>2.9499999999999998E-2</v>
      </c>
      <c r="AM77" s="1"/>
      <c r="AN77" s="1"/>
      <c r="AO77" s="1"/>
      <c r="AP77" s="1"/>
      <c r="AQ77" s="1"/>
      <c r="AR77" s="95"/>
      <c r="AS77" s="124">
        <f>+RESIDENTIAL!$Q$74</f>
        <v>2.9499999999999998E-2</v>
      </c>
      <c r="AT77" s="1"/>
      <c r="AU77" s="1"/>
      <c r="AV77" s="1"/>
      <c r="AW77" s="1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mergeCells count="32">
    <mergeCell ref="A3:K3"/>
    <mergeCell ref="B10:O10"/>
    <mergeCell ref="B11:O11"/>
    <mergeCell ref="D14:O14"/>
    <mergeCell ref="F21:H21"/>
    <mergeCell ref="J21:L21"/>
    <mergeCell ref="N21:O21"/>
    <mergeCell ref="AI21:AJ21"/>
    <mergeCell ref="D22:D23"/>
    <mergeCell ref="N22:N23"/>
    <mergeCell ref="O22:O23"/>
    <mergeCell ref="U22:U23"/>
    <mergeCell ref="V22:V23"/>
    <mergeCell ref="Q21:S21"/>
    <mergeCell ref="U21:V21"/>
    <mergeCell ref="X21:Z21"/>
    <mergeCell ref="AB21:AC21"/>
    <mergeCell ref="AE21:AG21"/>
    <mergeCell ref="B74:D74"/>
    <mergeCell ref="AJ22:AJ23"/>
    <mergeCell ref="B69:D69"/>
    <mergeCell ref="AB22:AB23"/>
    <mergeCell ref="AC22:AC23"/>
    <mergeCell ref="AI22:AI23"/>
    <mergeCell ref="AL21:AN21"/>
    <mergeCell ref="AP21:AQ21"/>
    <mergeCell ref="AS21:AU21"/>
    <mergeCell ref="AW21:AX21"/>
    <mergeCell ref="AP22:AP23"/>
    <mergeCell ref="AQ22:AQ23"/>
    <mergeCell ref="AW22:AW23"/>
    <mergeCell ref="AX22:AX23"/>
  </mergeCells>
  <dataValidations count="6">
    <dataValidation type="list" allowBlank="1" showInputMessage="1" showErrorMessage="1" sqref="E75 E70 E61:E62">
      <formula1>#REF!</formula1>
    </dataValidation>
    <dataValidation type="list" allowBlank="1" showInputMessage="1" showErrorMessage="1" prompt="Select Charge Unit - monthly, per kWh, per kW" sqref="D75 D70 D65">
      <formula1>"Monthly, per kWh, per kW"</formula1>
    </dataValidation>
    <dataValidation type="list" allowBlank="1" showInputMessage="1" showErrorMessage="1" sqref="E51:E52 E63:E65 E45:E49 E54:E60 E24:E43">
      <formula1>#REF!</formula1>
    </dataValidation>
    <dataValidation type="list" allowBlank="1" showInputMessage="1" showErrorMessage="1" prompt="Select Charge Unit - per 30 days, per kWh, per kW, per kVA." sqref="D51:D52 D45:D49 D54:D64 D25:D43">
      <formula1>"per 30 days, per kWh, per kW, per kVA"</formula1>
    </dataValidation>
    <dataValidation type="list" allowBlank="1" showInputMessage="1" showErrorMessage="1" sqref="D17">
      <formula1>"TOU, non-TOU"</formula1>
    </dataValidation>
    <dataValidation type="list" allowBlank="1" showInputMessage="1" showErrorMessage="1" sqref="D24">
      <formula1>"per device per 30 days, per kWh, per kW, per kVA"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5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17</xdr:row>
                    <xdr:rowOff>114300</xdr:rowOff>
                  </from>
                  <to>
                    <xdr:col>16</xdr:col>
                    <xdr:colOff>628650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190500</xdr:rowOff>
                  </from>
                  <to>
                    <xdr:col>9</xdr:col>
                    <xdr:colOff>590550</xdr:colOff>
                    <xdr:row>19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AX78"/>
  <sheetViews>
    <sheetView showGridLines="0" view="pageBreakPreview" topLeftCell="A55" zoomScale="90" zoomScaleNormal="110" zoomScaleSheetLayoutView="90" workbookViewId="0">
      <selection activeCell="B94" sqref="B94"/>
    </sheetView>
  </sheetViews>
  <sheetFormatPr defaultColWidth="9.140625" defaultRowHeight="15" x14ac:dyDescent="0.25"/>
  <cols>
    <col min="1" max="1" width="1.85546875" style="79" customWidth="1"/>
    <col min="2" max="2" width="85.5703125" style="79" customWidth="1"/>
    <col min="3" max="3" width="1.5703125" style="79" customWidth="1"/>
    <col min="4" max="4" width="24.28515625" style="79" customWidth="1"/>
    <col min="5" max="5" width="1" style="79" customWidth="1"/>
    <col min="6" max="6" width="10.7109375" style="79" customWidth="1"/>
    <col min="7" max="7" width="11.140625" style="79" bestFit="1" customWidth="1"/>
    <col min="8" max="8" width="7.85546875" style="79" bestFit="1" customWidth="1"/>
    <col min="9" max="9" width="1.28515625" style="79" customWidth="1"/>
    <col min="10" max="10" width="9.85546875" style="79" bestFit="1" customWidth="1"/>
    <col min="11" max="11" width="7.7109375" style="79" bestFit="1" customWidth="1"/>
    <col min="12" max="12" width="7.85546875" style="79" bestFit="1" customWidth="1"/>
    <col min="13" max="13" width="0.85546875" style="79" customWidth="1"/>
    <col min="14" max="14" width="12.42578125" style="79" bestFit="1" customWidth="1"/>
    <col min="15" max="15" width="10" style="79" bestFit="1" customWidth="1"/>
    <col min="16" max="16" width="1.42578125" style="79" customWidth="1"/>
    <col min="17" max="17" width="9.85546875" style="79" bestFit="1" customWidth="1"/>
    <col min="18" max="18" width="7.7109375" style="79" bestFit="1" customWidth="1"/>
    <col min="19" max="19" width="7.85546875" style="79" bestFit="1" customWidth="1"/>
    <col min="20" max="20" width="2" style="79" bestFit="1" customWidth="1"/>
    <col min="21" max="21" width="9.28515625" style="79" bestFit="1" customWidth="1"/>
    <col min="22" max="22" width="10" style="79" bestFit="1" customWidth="1"/>
    <col min="23" max="23" width="1.28515625" style="79" customWidth="1"/>
    <col min="24" max="24" width="9.85546875" style="79" bestFit="1" customWidth="1"/>
    <col min="25" max="25" width="7.7109375" style="79" bestFit="1" customWidth="1"/>
    <col min="26" max="26" width="7.85546875" style="79" bestFit="1" customWidth="1"/>
    <col min="27" max="27" width="1.28515625" style="79" customWidth="1"/>
    <col min="28" max="28" width="9.28515625" style="79" bestFit="1" customWidth="1"/>
    <col min="29" max="29" width="10" style="79" bestFit="1" customWidth="1"/>
    <col min="30" max="30" width="0.85546875" style="79" customWidth="1"/>
    <col min="31" max="31" width="9.85546875" style="79" bestFit="1" customWidth="1"/>
    <col min="32" max="32" width="7.7109375" style="79" bestFit="1" customWidth="1"/>
    <col min="33" max="33" width="7.85546875" style="79" bestFit="1" customWidth="1"/>
    <col min="34" max="34" width="1.140625" style="79" customWidth="1"/>
    <col min="35" max="35" width="9.28515625" style="79" bestFit="1" customWidth="1"/>
    <col min="36" max="36" width="10" style="79" bestFit="1" customWidth="1"/>
    <col min="37" max="37" width="0.85546875" style="79" customWidth="1"/>
    <col min="38" max="38" width="9.85546875" style="79" bestFit="1" customWidth="1"/>
    <col min="39" max="39" width="7.7109375" style="79" bestFit="1" customWidth="1"/>
    <col min="40" max="40" width="7.85546875" style="79" bestFit="1" customWidth="1"/>
    <col min="41" max="41" width="1.42578125" style="79" customWidth="1"/>
    <col min="42" max="42" width="9.28515625" style="79" bestFit="1" customWidth="1"/>
    <col min="43" max="43" width="10" style="79" bestFit="1" customWidth="1"/>
    <col min="44" max="44" width="1.28515625" style="79" customWidth="1"/>
    <col min="45" max="45" width="9.85546875" style="79" bestFit="1" customWidth="1"/>
    <col min="46" max="46" width="7.7109375" style="79" bestFit="1" customWidth="1"/>
    <col min="47" max="47" width="7.85546875" style="79" bestFit="1" customWidth="1"/>
    <col min="48" max="48" width="2" style="79" customWidth="1"/>
    <col min="49" max="49" width="9.28515625" style="79" bestFit="1" customWidth="1"/>
    <col min="50" max="50" width="10" style="79" bestFit="1" customWidth="1"/>
    <col min="51" max="16384" width="9.140625" style="79"/>
  </cols>
  <sheetData>
    <row r="1" spans="1:50" ht="21.75" x14ac:dyDescent="0.25">
      <c r="A1" s="65"/>
      <c r="B1" s="74"/>
      <c r="C1" s="74"/>
      <c r="D1" s="74"/>
      <c r="E1" s="74"/>
      <c r="F1" s="74"/>
      <c r="G1" s="74"/>
      <c r="H1" s="74"/>
      <c r="I1" s="74"/>
      <c r="J1" s="74"/>
      <c r="K1" s="74"/>
      <c r="L1" s="65"/>
      <c r="M1" s="65"/>
      <c r="N1" s="68" t="s">
        <v>40</v>
      </c>
      <c r="O1" s="69">
        <v>0</v>
      </c>
      <c r="T1" s="79">
        <v>1</v>
      </c>
      <c r="U1" s="79">
        <v>2</v>
      </c>
    </row>
    <row r="2" spans="1:50" ht="18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65"/>
      <c r="M2" s="65"/>
      <c r="N2" s="68" t="s">
        <v>39</v>
      </c>
      <c r="O2" s="71"/>
    </row>
    <row r="3" spans="1:50" ht="18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65"/>
      <c r="M3" s="65"/>
      <c r="N3" s="68" t="s">
        <v>38</v>
      </c>
      <c r="O3" s="71"/>
    </row>
    <row r="4" spans="1:50" ht="18" x14ac:dyDescent="0.25">
      <c r="A4" s="73"/>
      <c r="B4" s="73"/>
      <c r="C4" s="73"/>
      <c r="D4" s="73"/>
      <c r="E4" s="73"/>
      <c r="F4" s="73"/>
      <c r="G4" s="73"/>
      <c r="H4" s="73"/>
      <c r="I4" s="72"/>
      <c r="J4" s="72"/>
      <c r="K4" s="72"/>
      <c r="L4" s="65"/>
      <c r="M4" s="65"/>
      <c r="N4" s="68" t="s">
        <v>37</v>
      </c>
      <c r="O4" s="71"/>
    </row>
    <row r="5" spans="1:50" ht="15.75" x14ac:dyDescent="0.25">
      <c r="A5" s="65"/>
      <c r="B5" s="65"/>
      <c r="C5" s="70"/>
      <c r="D5" s="70"/>
      <c r="E5" s="70"/>
      <c r="F5" s="65"/>
      <c r="G5" s="65"/>
      <c r="H5" s="65"/>
      <c r="I5" s="65"/>
      <c r="J5" s="65"/>
      <c r="K5" s="65"/>
      <c r="L5" s="65"/>
      <c r="M5" s="65"/>
      <c r="N5" s="68" t="s">
        <v>36</v>
      </c>
      <c r="O5" s="67"/>
    </row>
    <row r="6" spans="1:5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8"/>
      <c r="O6" s="69"/>
    </row>
    <row r="7" spans="1:50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8" t="s">
        <v>35</v>
      </c>
      <c r="O7" s="67"/>
    </row>
    <row r="8" spans="1:50" x14ac:dyDescent="0.25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50" ht="18" x14ac:dyDescent="0.25">
      <c r="A10" s="1"/>
      <c r="B10" s="433" t="s">
        <v>34</v>
      </c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</row>
    <row r="11" spans="1:50" ht="18" x14ac:dyDescent="0.25">
      <c r="A11" s="1"/>
      <c r="B11" s="433" t="s">
        <v>33</v>
      </c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50" ht="15.75" x14ac:dyDescent="0.25">
      <c r="A14" s="1"/>
      <c r="B14" s="64" t="s">
        <v>32</v>
      </c>
      <c r="C14" s="1"/>
      <c r="D14" s="434" t="s">
        <v>52</v>
      </c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</row>
    <row r="15" spans="1:50" ht="15.75" x14ac:dyDescent="0.25">
      <c r="A15" s="1"/>
      <c r="B15" s="62"/>
      <c r="C15" s="1"/>
      <c r="D15" s="61"/>
      <c r="E15" s="61"/>
      <c r="F15" s="61"/>
      <c r="G15" s="130"/>
      <c r="H15" s="130"/>
      <c r="I15" s="130"/>
      <c r="J15" s="130"/>
      <c r="K15" s="130"/>
      <c r="L15" s="130"/>
      <c r="M15" s="130"/>
      <c r="N15" s="130"/>
      <c r="O15" s="130"/>
      <c r="P15" s="126"/>
      <c r="Q15" s="126"/>
      <c r="R15" s="126"/>
      <c r="S15" s="130"/>
      <c r="T15" s="126"/>
      <c r="U15" s="126"/>
      <c r="V15" s="126"/>
      <c r="W15" s="126"/>
      <c r="X15" s="126"/>
      <c r="Y15" s="126"/>
      <c r="Z15" s="130"/>
      <c r="AA15" s="126"/>
      <c r="AB15" s="126"/>
      <c r="AC15" s="126"/>
      <c r="AD15" s="126"/>
      <c r="AE15" s="126"/>
      <c r="AF15" s="126"/>
      <c r="AG15" s="130"/>
      <c r="AH15" s="126"/>
      <c r="AI15" s="126"/>
      <c r="AJ15" s="126"/>
      <c r="AK15" s="126"/>
      <c r="AL15" s="126"/>
      <c r="AM15" s="126"/>
      <c r="AN15" s="130"/>
      <c r="AO15" s="126"/>
      <c r="AP15" s="126"/>
      <c r="AQ15" s="126"/>
      <c r="AR15" s="126"/>
      <c r="AS15" s="126"/>
      <c r="AT15" s="126"/>
      <c r="AU15" s="130"/>
      <c r="AV15" s="126"/>
      <c r="AW15" s="126"/>
      <c r="AX15" s="126"/>
    </row>
    <row r="16" spans="1:50" ht="15.75" x14ac:dyDescent="0.25">
      <c r="A16" s="1"/>
      <c r="B16" s="64" t="s">
        <v>31</v>
      </c>
      <c r="C16" s="1"/>
      <c r="D16" s="63" t="s">
        <v>42</v>
      </c>
      <c r="E16" s="61"/>
      <c r="F16" s="94" t="s">
        <v>72</v>
      </c>
      <c r="G16" s="130"/>
      <c r="H16" s="131"/>
      <c r="I16" s="130"/>
      <c r="J16" s="126"/>
      <c r="K16" s="130"/>
      <c r="L16" s="131"/>
      <c r="M16" s="130"/>
      <c r="N16" s="132"/>
      <c r="O16" s="133"/>
      <c r="P16" s="126"/>
      <c r="Q16" s="127"/>
      <c r="R16" s="126"/>
      <c r="S16" s="131"/>
      <c r="T16" s="126"/>
      <c r="U16" s="132"/>
      <c r="V16" s="133"/>
      <c r="W16" s="126"/>
      <c r="X16" s="127"/>
      <c r="Y16" s="126"/>
      <c r="Z16" s="131"/>
      <c r="AA16" s="126"/>
      <c r="AB16" s="132"/>
      <c r="AC16" s="133"/>
      <c r="AD16" s="126"/>
      <c r="AE16" s="127"/>
      <c r="AF16" s="126"/>
      <c r="AG16" s="131"/>
      <c r="AH16" s="126"/>
      <c r="AI16" s="132"/>
      <c r="AJ16" s="133"/>
      <c r="AK16" s="126"/>
      <c r="AL16" s="127"/>
      <c r="AM16" s="126"/>
      <c r="AN16" s="131"/>
      <c r="AO16" s="126"/>
      <c r="AP16" s="132"/>
      <c r="AQ16" s="133"/>
      <c r="AR16" s="126"/>
      <c r="AS16" s="127"/>
      <c r="AT16" s="126"/>
      <c r="AU16" s="131"/>
      <c r="AV16" s="126"/>
      <c r="AW16" s="132"/>
      <c r="AX16" s="133"/>
    </row>
    <row r="17" spans="1:50" ht="15.75" x14ac:dyDescent="0.25">
      <c r="A17" s="1"/>
      <c r="B17" s="62"/>
      <c r="C17" s="1"/>
      <c r="D17" s="61"/>
      <c r="E17" s="61"/>
      <c r="F17" s="82">
        <v>1</v>
      </c>
      <c r="G17" s="80" t="s">
        <v>53</v>
      </c>
      <c r="H17" s="88"/>
      <c r="I17" s="61"/>
      <c r="J17" s="86"/>
      <c r="K17" s="61"/>
      <c r="L17" s="61"/>
      <c r="M17" s="61"/>
      <c r="N17" s="61"/>
      <c r="O17" s="61"/>
    </row>
    <row r="18" spans="1:50" x14ac:dyDescent="0.25">
      <c r="A18" s="1"/>
      <c r="B18" s="2"/>
      <c r="C18" s="1"/>
      <c r="D18" s="4" t="s">
        <v>29</v>
      </c>
      <c r="E18" s="4"/>
      <c r="F18" s="82">
        <v>285</v>
      </c>
      <c r="G18" s="4" t="s">
        <v>28</v>
      </c>
      <c r="H18" s="1"/>
      <c r="I18" s="1"/>
      <c r="J18" s="1"/>
      <c r="K18" s="1"/>
      <c r="L18" s="1"/>
      <c r="M18" s="1"/>
      <c r="N18" s="1"/>
      <c r="O18" s="1"/>
    </row>
    <row r="19" spans="1:50" x14ac:dyDescent="0.25">
      <c r="A19" s="1"/>
      <c r="B19" s="92">
        <f>+F19*(1+F75)</f>
        <v>0</v>
      </c>
      <c r="C19" s="1"/>
      <c r="E19" s="1"/>
      <c r="F19" s="93"/>
      <c r="G19" s="80"/>
      <c r="H19" s="5"/>
      <c r="I19" s="1"/>
      <c r="J19" s="1"/>
      <c r="K19" s="1"/>
      <c r="L19" s="1"/>
      <c r="M19" s="1"/>
      <c r="N19" s="1"/>
      <c r="O19" s="1"/>
      <c r="S19" s="85"/>
    </row>
    <row r="20" spans="1:50" x14ac:dyDescent="0.25">
      <c r="A20" s="1"/>
      <c r="B20" s="2"/>
      <c r="C20" s="1"/>
      <c r="D20" s="59"/>
      <c r="E20" s="59"/>
      <c r="F20" s="428" t="s">
        <v>92</v>
      </c>
      <c r="G20" s="435"/>
      <c r="H20" s="429"/>
      <c r="I20" s="1"/>
      <c r="J20" s="430" t="s">
        <v>114</v>
      </c>
      <c r="K20" s="431"/>
      <c r="L20" s="432"/>
      <c r="M20" s="1"/>
      <c r="N20" s="428" t="s">
        <v>27</v>
      </c>
      <c r="O20" s="429"/>
      <c r="Q20" s="430" t="s">
        <v>91</v>
      </c>
      <c r="R20" s="431"/>
      <c r="S20" s="432"/>
      <c r="T20" s="1"/>
      <c r="U20" s="428" t="s">
        <v>27</v>
      </c>
      <c r="V20" s="429"/>
      <c r="W20" s="102"/>
      <c r="X20" s="430" t="s">
        <v>93</v>
      </c>
      <c r="Y20" s="431"/>
      <c r="Z20" s="432"/>
      <c r="AA20" s="1"/>
      <c r="AB20" s="428" t="s">
        <v>27</v>
      </c>
      <c r="AC20" s="429"/>
      <c r="AD20" s="102"/>
      <c r="AE20" s="430" t="s">
        <v>94</v>
      </c>
      <c r="AF20" s="431"/>
      <c r="AG20" s="432"/>
      <c r="AH20" s="1"/>
      <c r="AI20" s="428" t="s">
        <v>27</v>
      </c>
      <c r="AJ20" s="429"/>
      <c r="AK20" s="102"/>
      <c r="AL20" s="430" t="s">
        <v>95</v>
      </c>
      <c r="AM20" s="431"/>
      <c r="AN20" s="432"/>
      <c r="AO20" s="1"/>
      <c r="AP20" s="428" t="s">
        <v>27</v>
      </c>
      <c r="AQ20" s="429"/>
      <c r="AR20" s="95"/>
      <c r="AS20" s="430" t="s">
        <v>96</v>
      </c>
      <c r="AT20" s="431"/>
      <c r="AU20" s="432"/>
      <c r="AV20" s="1"/>
      <c r="AW20" s="428" t="s">
        <v>27</v>
      </c>
      <c r="AX20" s="429"/>
    </row>
    <row r="21" spans="1:50" ht="15" customHeight="1" x14ac:dyDescent="0.25">
      <c r="A21" s="1"/>
      <c r="B21" s="45"/>
      <c r="C21" s="32"/>
      <c r="D21" s="437" t="s">
        <v>26</v>
      </c>
      <c r="E21" s="235"/>
      <c r="F21" s="148" t="s">
        <v>25</v>
      </c>
      <c r="G21" s="148" t="s">
        <v>24</v>
      </c>
      <c r="H21" s="149" t="s">
        <v>23</v>
      </c>
      <c r="I21" s="32"/>
      <c r="J21" s="148" t="s">
        <v>25</v>
      </c>
      <c r="K21" s="237" t="s">
        <v>24</v>
      </c>
      <c r="L21" s="149" t="s">
        <v>23</v>
      </c>
      <c r="M21" s="32"/>
      <c r="N21" s="423" t="s">
        <v>22</v>
      </c>
      <c r="O21" s="421" t="s">
        <v>21</v>
      </c>
      <c r="P21" s="153"/>
      <c r="Q21" s="150" t="s">
        <v>25</v>
      </c>
      <c r="R21" s="151" t="s">
        <v>24</v>
      </c>
      <c r="S21" s="152" t="s">
        <v>23</v>
      </c>
      <c r="T21" s="32"/>
      <c r="U21" s="423" t="s">
        <v>22</v>
      </c>
      <c r="V21" s="421" t="s">
        <v>21</v>
      </c>
      <c r="W21" s="154"/>
      <c r="X21" s="150" t="s">
        <v>25</v>
      </c>
      <c r="Y21" s="151" t="s">
        <v>24</v>
      </c>
      <c r="Z21" s="152" t="s">
        <v>23</v>
      </c>
      <c r="AA21" s="32"/>
      <c r="AB21" s="423" t="s">
        <v>22</v>
      </c>
      <c r="AC21" s="421" t="s">
        <v>21</v>
      </c>
      <c r="AD21" s="154"/>
      <c r="AE21" s="150" t="s">
        <v>25</v>
      </c>
      <c r="AF21" s="151" t="s">
        <v>24</v>
      </c>
      <c r="AG21" s="152" t="s">
        <v>23</v>
      </c>
      <c r="AH21" s="32"/>
      <c r="AI21" s="423" t="s">
        <v>22</v>
      </c>
      <c r="AJ21" s="421" t="s">
        <v>21</v>
      </c>
      <c r="AK21" s="154"/>
      <c r="AL21" s="150" t="s">
        <v>25</v>
      </c>
      <c r="AM21" s="151" t="s">
        <v>24</v>
      </c>
      <c r="AN21" s="152" t="s">
        <v>23</v>
      </c>
      <c r="AO21" s="32"/>
      <c r="AP21" s="423" t="s">
        <v>22</v>
      </c>
      <c r="AQ21" s="421" t="s">
        <v>21</v>
      </c>
      <c r="AR21" s="153"/>
      <c r="AS21" s="150" t="s">
        <v>25</v>
      </c>
      <c r="AT21" s="151" t="s">
        <v>24</v>
      </c>
      <c r="AU21" s="152" t="s">
        <v>23</v>
      </c>
      <c r="AV21" s="32"/>
      <c r="AW21" s="423" t="s">
        <v>22</v>
      </c>
      <c r="AX21" s="421" t="s">
        <v>21</v>
      </c>
    </row>
    <row r="22" spans="1:50" x14ac:dyDescent="0.25">
      <c r="A22" s="1"/>
      <c r="B22" s="45"/>
      <c r="C22" s="32"/>
      <c r="D22" s="438"/>
      <c r="E22" s="235"/>
      <c r="F22" s="155" t="s">
        <v>20</v>
      </c>
      <c r="G22" s="155"/>
      <c r="H22" s="156" t="s">
        <v>20</v>
      </c>
      <c r="I22" s="32"/>
      <c r="J22" s="155" t="s">
        <v>20</v>
      </c>
      <c r="K22" s="156"/>
      <c r="L22" s="156" t="s">
        <v>20</v>
      </c>
      <c r="M22" s="32"/>
      <c r="N22" s="424"/>
      <c r="O22" s="422"/>
      <c r="P22" s="153"/>
      <c r="Q22" s="157" t="s">
        <v>20</v>
      </c>
      <c r="R22" s="158"/>
      <c r="S22" s="158" t="s">
        <v>20</v>
      </c>
      <c r="T22" s="32"/>
      <c r="U22" s="424"/>
      <c r="V22" s="422"/>
      <c r="W22" s="154"/>
      <c r="X22" s="157" t="s">
        <v>20</v>
      </c>
      <c r="Y22" s="158"/>
      <c r="Z22" s="158" t="s">
        <v>20</v>
      </c>
      <c r="AA22" s="32"/>
      <c r="AB22" s="424"/>
      <c r="AC22" s="422"/>
      <c r="AD22" s="154"/>
      <c r="AE22" s="157" t="s">
        <v>20</v>
      </c>
      <c r="AF22" s="158"/>
      <c r="AG22" s="158" t="s">
        <v>20</v>
      </c>
      <c r="AH22" s="32"/>
      <c r="AI22" s="424"/>
      <c r="AJ22" s="422"/>
      <c r="AK22" s="154"/>
      <c r="AL22" s="157" t="s">
        <v>20</v>
      </c>
      <c r="AM22" s="158"/>
      <c r="AN22" s="158" t="s">
        <v>20</v>
      </c>
      <c r="AO22" s="32"/>
      <c r="AP22" s="424"/>
      <c r="AQ22" s="422"/>
      <c r="AR22" s="153"/>
      <c r="AS22" s="157" t="s">
        <v>20</v>
      </c>
      <c r="AT22" s="158"/>
      <c r="AU22" s="158" t="s">
        <v>20</v>
      </c>
      <c r="AV22" s="32"/>
      <c r="AW22" s="424"/>
      <c r="AX22" s="422"/>
    </row>
    <row r="23" spans="1:50" x14ac:dyDescent="0.25">
      <c r="A23" s="1"/>
      <c r="B23" s="32" t="s">
        <v>57</v>
      </c>
      <c r="C23" s="32"/>
      <c r="D23" s="44" t="s">
        <v>41</v>
      </c>
      <c r="E23" s="43"/>
      <c r="F23" s="75">
        <v>6.87</v>
      </c>
      <c r="G23" s="418">
        <v>1</v>
      </c>
      <c r="H23" s="160">
        <f t="shared" ref="H23:H46" si="0">G23*F23</f>
        <v>6.87</v>
      </c>
      <c r="I23" s="32"/>
      <c r="J23" s="115">
        <v>7.13</v>
      </c>
      <c r="K23" s="418">
        <v>1</v>
      </c>
      <c r="L23" s="160">
        <f t="shared" ref="L23:L47" si="1">K23*J23</f>
        <v>7.13</v>
      </c>
      <c r="M23" s="32"/>
      <c r="N23" s="163">
        <f t="shared" ref="N23:N58" si="2">L23-H23</f>
        <v>0.25999999999999979</v>
      </c>
      <c r="O23" s="164">
        <f>IF(OR(H23=0,L23=0),"",(N23/H23))</f>
        <v>3.7845705967976678E-2</v>
      </c>
      <c r="P23" s="153"/>
      <c r="Q23" s="115">
        <v>7.38</v>
      </c>
      <c r="R23" s="418">
        <v>1</v>
      </c>
      <c r="S23" s="162">
        <f t="shared" ref="S23:S47" si="3">R23*Q23</f>
        <v>7.38</v>
      </c>
      <c r="T23" s="32"/>
      <c r="U23" s="163">
        <f>S23-L23</f>
        <v>0.25</v>
      </c>
      <c r="V23" s="164">
        <f>IF(OR(L23=0,S23=0),"",(U23/L23))</f>
        <v>3.5063113604488078E-2</v>
      </c>
      <c r="W23" s="154"/>
      <c r="X23" s="115">
        <v>7.62</v>
      </c>
      <c r="Y23" s="418">
        <v>1</v>
      </c>
      <c r="Z23" s="162">
        <f t="shared" ref="Z23:Z47" si="4">Y23*X23</f>
        <v>7.62</v>
      </c>
      <c r="AA23" s="32"/>
      <c r="AB23" s="163">
        <f>Z23-S23</f>
        <v>0.24000000000000021</v>
      </c>
      <c r="AC23" s="164">
        <f>IF(OR(S23=0,Z23=0),"",(AB23/S23))</f>
        <v>3.2520325203252064E-2</v>
      </c>
      <c r="AD23" s="154"/>
      <c r="AE23" s="115">
        <v>7.81</v>
      </c>
      <c r="AF23" s="418">
        <v>1</v>
      </c>
      <c r="AG23" s="162">
        <f t="shared" ref="AG23:AG47" si="5">AF23*AE23</f>
        <v>7.81</v>
      </c>
      <c r="AH23" s="32"/>
      <c r="AI23" s="163">
        <f>AG23-Z23</f>
        <v>0.1899999999999995</v>
      </c>
      <c r="AJ23" s="164">
        <f>IF(OR(Z23=0,AG23=0),"",(AI23/Z23))</f>
        <v>2.4934383202099671E-2</v>
      </c>
      <c r="AK23" s="154"/>
      <c r="AL23" s="115">
        <v>8.14</v>
      </c>
      <c r="AM23" s="418">
        <v>1</v>
      </c>
      <c r="AN23" s="162">
        <f t="shared" ref="AN23:AN47" si="6">AM23*AL23</f>
        <v>8.14</v>
      </c>
      <c r="AO23" s="32"/>
      <c r="AP23" s="163">
        <f>AN23-AG23</f>
        <v>0.33000000000000096</v>
      </c>
      <c r="AQ23" s="164">
        <f>IF(OR(AG23=0,AN23=0),"",(AP23/AG23))</f>
        <v>4.2253521126760687E-2</v>
      </c>
      <c r="AR23" s="153"/>
      <c r="AS23" s="115">
        <v>8.4600000000000009</v>
      </c>
      <c r="AT23" s="418">
        <v>1</v>
      </c>
      <c r="AU23" s="162">
        <f t="shared" ref="AU23:AU47" si="7">AT23*AS23</f>
        <v>8.4600000000000009</v>
      </c>
      <c r="AV23" s="32"/>
      <c r="AW23" s="163">
        <f>AU23-AN23</f>
        <v>0.32000000000000028</v>
      </c>
      <c r="AX23" s="164">
        <f>IF(OR(AN23=0,AU23=0),"",(AW23/AN23))</f>
        <v>3.9312039312039346E-2</v>
      </c>
    </row>
    <row r="24" spans="1:50" x14ac:dyDescent="0.25">
      <c r="A24" s="1"/>
      <c r="B24" s="32" t="s">
        <v>58</v>
      </c>
      <c r="C24" s="32"/>
      <c r="D24" s="44" t="s">
        <v>59</v>
      </c>
      <c r="E24" s="43"/>
      <c r="F24" s="75">
        <v>0.71</v>
      </c>
      <c r="G24" s="418">
        <v>1</v>
      </c>
      <c r="H24" s="160">
        <f t="shared" si="0"/>
        <v>0.71</v>
      </c>
      <c r="I24" s="32"/>
      <c r="J24" s="115">
        <v>0.74</v>
      </c>
      <c r="K24" s="418">
        <v>1</v>
      </c>
      <c r="L24" s="160">
        <f t="shared" si="1"/>
        <v>0.74</v>
      </c>
      <c r="M24" s="32"/>
      <c r="N24" s="163">
        <f t="shared" si="2"/>
        <v>3.0000000000000027E-2</v>
      </c>
      <c r="O24" s="164">
        <f t="shared" ref="O24" si="8">IF(OR(H24=0,L24=0),"",(N24/H24))</f>
        <v>4.2253521126760604E-2</v>
      </c>
      <c r="P24" s="153"/>
      <c r="Q24" s="115">
        <v>0.77</v>
      </c>
      <c r="R24" s="418">
        <v>1</v>
      </c>
      <c r="S24" s="162">
        <f t="shared" si="3"/>
        <v>0.77</v>
      </c>
      <c r="T24" s="32"/>
      <c r="U24" s="163">
        <f t="shared" ref="U24:U37" si="9">S24-L24</f>
        <v>3.0000000000000027E-2</v>
      </c>
      <c r="V24" s="164">
        <f t="shared" ref="V24:V47" si="10">IF(OR(L24=0,S24=0),"",(U24/L24))</f>
        <v>4.0540540540540577E-2</v>
      </c>
      <c r="W24" s="154"/>
      <c r="X24" s="115">
        <v>0.8</v>
      </c>
      <c r="Y24" s="418">
        <v>1</v>
      </c>
      <c r="Z24" s="162">
        <f t="shared" si="4"/>
        <v>0.8</v>
      </c>
      <c r="AA24" s="32"/>
      <c r="AB24" s="163">
        <f t="shared" ref="AB24:AB47" si="11">Z24-S24</f>
        <v>3.0000000000000027E-2</v>
      </c>
      <c r="AC24" s="164">
        <f>IF(OR(S24=0,Z24=0),"",(AB24/S24))</f>
        <v>3.8961038961038995E-2</v>
      </c>
      <c r="AD24" s="154"/>
      <c r="AE24" s="115">
        <v>0.82</v>
      </c>
      <c r="AF24" s="418">
        <v>1</v>
      </c>
      <c r="AG24" s="162">
        <f t="shared" si="5"/>
        <v>0.82</v>
      </c>
      <c r="AH24" s="32"/>
      <c r="AI24" s="163">
        <f t="shared" ref="AI24:AI47" si="12">AG24-Z24</f>
        <v>1.9999999999999907E-2</v>
      </c>
      <c r="AJ24" s="164">
        <f t="shared" ref="AJ24:AJ47" si="13">IF(OR(Z24=0,AG24=0),"",(AI24/Z24))</f>
        <v>2.4999999999999883E-2</v>
      </c>
      <c r="AK24" s="154"/>
      <c r="AL24" s="115">
        <v>0.85</v>
      </c>
      <c r="AM24" s="418">
        <v>1</v>
      </c>
      <c r="AN24" s="162">
        <f t="shared" si="6"/>
        <v>0.85</v>
      </c>
      <c r="AO24" s="32"/>
      <c r="AP24" s="163">
        <f t="shared" ref="AP24:AP47" si="14">AN24-AG24</f>
        <v>3.0000000000000027E-2</v>
      </c>
      <c r="AQ24" s="164">
        <f t="shared" ref="AQ24:AQ47" si="15">IF(OR(AG24=0,AN24=0),"",(AP24/AG24))</f>
        <v>3.6585365853658569E-2</v>
      </c>
      <c r="AR24" s="153"/>
      <c r="AS24" s="115">
        <v>0.88</v>
      </c>
      <c r="AT24" s="418">
        <v>1</v>
      </c>
      <c r="AU24" s="162">
        <f t="shared" si="7"/>
        <v>0.88</v>
      </c>
      <c r="AV24" s="32"/>
      <c r="AW24" s="163">
        <f t="shared" ref="AW24:AW47" si="16">AU24-AN24</f>
        <v>3.0000000000000027E-2</v>
      </c>
      <c r="AX24" s="164">
        <f t="shared" ref="AX24:AX47" si="17">IF(OR(AN24=0,AU24=0),"",(AW24/AN24))</f>
        <v>3.5294117647058858E-2</v>
      </c>
    </row>
    <row r="25" spans="1:50" s="95" customFormat="1" ht="30" x14ac:dyDescent="0.25">
      <c r="A25" s="1"/>
      <c r="B25" s="141" t="s">
        <v>103</v>
      </c>
      <c r="C25" s="43"/>
      <c r="D25" s="44" t="s">
        <v>7</v>
      </c>
      <c r="E25" s="43"/>
      <c r="F25" s="135"/>
      <c r="G25" s="183"/>
      <c r="H25" s="166"/>
      <c r="I25" s="43"/>
      <c r="J25" s="136"/>
      <c r="K25" s="241"/>
      <c r="L25" s="168"/>
      <c r="M25" s="43"/>
      <c r="N25" s="163"/>
      <c r="O25" s="164"/>
      <c r="P25" s="169"/>
      <c r="Q25" s="116">
        <v>2.2000000000000001E-4</v>
      </c>
      <c r="R25" s="370">
        <f t="shared" ref="R25:R34" si="18">$F$18</f>
        <v>285</v>
      </c>
      <c r="S25" s="168">
        <f t="shared" ref="S25:S34" si="19">R25*Q25</f>
        <v>6.2700000000000006E-2</v>
      </c>
      <c r="T25" s="43"/>
      <c r="U25" s="163">
        <f t="shared" ref="U25:U34" si="20">S25-L25</f>
        <v>6.2700000000000006E-2</v>
      </c>
      <c r="V25" s="164" t="str">
        <f t="shared" ref="V25:V34" si="21">IF(OR(L25=0,S25=0),"",(U25/L25))</f>
        <v/>
      </c>
      <c r="W25" s="154"/>
      <c r="X25" s="116">
        <v>2.2000000000000001E-4</v>
      </c>
      <c r="Y25" s="370">
        <f t="shared" ref="Y25:Y34" si="22">$F$18</f>
        <v>285</v>
      </c>
      <c r="Z25" s="168">
        <f t="shared" si="4"/>
        <v>6.2700000000000006E-2</v>
      </c>
      <c r="AA25" s="43"/>
      <c r="AB25" s="163">
        <f t="shared" ref="AB25:AB34" si="23">Z25-S25</f>
        <v>0</v>
      </c>
      <c r="AC25" s="164">
        <f t="shared" ref="AC25:AC34" si="24">IF(OR(S25=0,Z25=0),"",(AB25/S25))</f>
        <v>0</v>
      </c>
      <c r="AD25" s="154"/>
      <c r="AE25" s="116">
        <v>2.2000000000000001E-4</v>
      </c>
      <c r="AF25" s="370">
        <f t="shared" ref="AF25:AF34" si="25">$F$18</f>
        <v>285</v>
      </c>
      <c r="AG25" s="168">
        <f t="shared" si="5"/>
        <v>6.2700000000000006E-2</v>
      </c>
      <c r="AH25" s="43"/>
      <c r="AI25" s="163">
        <f t="shared" ref="AI25:AI34" si="26">AG25-Z25</f>
        <v>0</v>
      </c>
      <c r="AJ25" s="164">
        <f t="shared" si="13"/>
        <v>0</v>
      </c>
      <c r="AK25" s="154"/>
      <c r="AL25" s="116">
        <v>2.2000000000000001E-4</v>
      </c>
      <c r="AM25" s="370">
        <f t="shared" ref="AM25:AM34" si="27">$F$18</f>
        <v>285</v>
      </c>
      <c r="AN25" s="168">
        <f t="shared" si="6"/>
        <v>6.2700000000000006E-2</v>
      </c>
      <c r="AO25" s="43"/>
      <c r="AP25" s="163">
        <f t="shared" ref="AP25:AP34" si="28">AN25-AG25</f>
        <v>0</v>
      </c>
      <c r="AQ25" s="164">
        <f t="shared" si="15"/>
        <v>0</v>
      </c>
      <c r="AR25" s="169"/>
      <c r="AS25" s="116">
        <v>2.2000000000000001E-4</v>
      </c>
      <c r="AT25" s="370">
        <f t="shared" ref="AT25:AT34" si="29">$F$18</f>
        <v>285</v>
      </c>
      <c r="AU25" s="168">
        <f t="shared" ref="AU25:AU34" si="30">AT25*AS25</f>
        <v>6.2700000000000006E-2</v>
      </c>
      <c r="AV25" s="43"/>
      <c r="AW25" s="163">
        <f t="shared" ref="AW25:AW34" si="31">AU25-AN25</f>
        <v>0</v>
      </c>
      <c r="AX25" s="164">
        <f t="shared" si="17"/>
        <v>0</v>
      </c>
    </row>
    <row r="26" spans="1:50" s="95" customFormat="1" ht="15" customHeight="1" x14ac:dyDescent="0.25">
      <c r="A26" s="1"/>
      <c r="B26" s="141" t="s">
        <v>112</v>
      </c>
      <c r="C26" s="43"/>
      <c r="D26" s="44" t="s">
        <v>7</v>
      </c>
      <c r="E26" s="43"/>
      <c r="F26" s="135"/>
      <c r="G26" s="183"/>
      <c r="H26" s="166"/>
      <c r="I26" s="43"/>
      <c r="J26" s="136"/>
      <c r="K26" s="241"/>
      <c r="L26" s="168"/>
      <c r="M26" s="43"/>
      <c r="N26" s="163"/>
      <c r="O26" s="164"/>
      <c r="P26" s="169"/>
      <c r="Q26" s="116">
        <v>2.1099999999999999E-3</v>
      </c>
      <c r="R26" s="370">
        <f t="shared" si="18"/>
        <v>285</v>
      </c>
      <c r="S26" s="168">
        <f t="shared" si="19"/>
        <v>0.60134999999999994</v>
      </c>
      <c r="T26" s="43"/>
      <c r="U26" s="163">
        <f t="shared" si="20"/>
        <v>0.60134999999999994</v>
      </c>
      <c r="V26" s="164" t="str">
        <f t="shared" si="21"/>
        <v/>
      </c>
      <c r="W26" s="154"/>
      <c r="X26" s="116">
        <v>2.1099999999999999E-3</v>
      </c>
      <c r="Y26" s="370">
        <f t="shared" si="22"/>
        <v>285</v>
      </c>
      <c r="Z26" s="168">
        <f t="shared" si="4"/>
        <v>0.60134999999999994</v>
      </c>
      <c r="AA26" s="43"/>
      <c r="AB26" s="163">
        <f t="shared" si="23"/>
        <v>0</v>
      </c>
      <c r="AC26" s="164">
        <f t="shared" si="24"/>
        <v>0</v>
      </c>
      <c r="AD26" s="154"/>
      <c r="AE26" s="116">
        <v>2.1099999999999999E-3</v>
      </c>
      <c r="AF26" s="370">
        <f t="shared" si="25"/>
        <v>285</v>
      </c>
      <c r="AG26" s="168">
        <f t="shared" si="5"/>
        <v>0.60134999999999994</v>
      </c>
      <c r="AH26" s="43"/>
      <c r="AI26" s="163">
        <f t="shared" si="26"/>
        <v>0</v>
      </c>
      <c r="AJ26" s="164">
        <f t="shared" si="13"/>
        <v>0</v>
      </c>
      <c r="AK26" s="154"/>
      <c r="AL26" s="116">
        <v>2.1099999999999999E-3</v>
      </c>
      <c r="AM26" s="370">
        <f t="shared" si="27"/>
        <v>285</v>
      </c>
      <c r="AN26" s="168">
        <f t="shared" si="6"/>
        <v>0.60134999999999994</v>
      </c>
      <c r="AO26" s="43"/>
      <c r="AP26" s="163">
        <f t="shared" si="28"/>
        <v>0</v>
      </c>
      <c r="AQ26" s="164">
        <f t="shared" si="15"/>
        <v>0</v>
      </c>
      <c r="AR26" s="169"/>
      <c r="AS26" s="116">
        <v>2.1099999999999999E-3</v>
      </c>
      <c r="AT26" s="370">
        <f t="shared" si="29"/>
        <v>285</v>
      </c>
      <c r="AU26" s="168">
        <f t="shared" si="30"/>
        <v>0.60134999999999994</v>
      </c>
      <c r="AV26" s="43"/>
      <c r="AW26" s="163">
        <f t="shared" si="31"/>
        <v>0</v>
      </c>
      <c r="AX26" s="164">
        <f t="shared" si="17"/>
        <v>0</v>
      </c>
    </row>
    <row r="27" spans="1:50" s="95" customFormat="1" ht="30" x14ac:dyDescent="0.25">
      <c r="A27" s="1"/>
      <c r="B27" s="141" t="s">
        <v>105</v>
      </c>
      <c r="C27" s="43"/>
      <c r="D27" s="44" t="s">
        <v>7</v>
      </c>
      <c r="E27" s="43"/>
      <c r="F27" s="135"/>
      <c r="G27" s="183"/>
      <c r="H27" s="166"/>
      <c r="I27" s="43"/>
      <c r="J27" s="136"/>
      <c r="K27" s="241"/>
      <c r="L27" s="168"/>
      <c r="M27" s="43"/>
      <c r="N27" s="163"/>
      <c r="O27" s="164"/>
      <c r="P27" s="169"/>
      <c r="Q27" s="116">
        <v>-1.7600000000000001E-3</v>
      </c>
      <c r="R27" s="370">
        <f t="shared" si="18"/>
        <v>285</v>
      </c>
      <c r="S27" s="168">
        <f t="shared" si="19"/>
        <v>-0.50160000000000005</v>
      </c>
      <c r="T27" s="43"/>
      <c r="U27" s="163">
        <f t="shared" si="20"/>
        <v>-0.50160000000000005</v>
      </c>
      <c r="V27" s="164" t="str">
        <f t="shared" si="21"/>
        <v/>
      </c>
      <c r="W27" s="154"/>
      <c r="X27" s="116">
        <v>-1.7600000000000001E-3</v>
      </c>
      <c r="Y27" s="370">
        <f t="shared" si="22"/>
        <v>285</v>
      </c>
      <c r="Z27" s="168">
        <f t="shared" si="4"/>
        <v>-0.50160000000000005</v>
      </c>
      <c r="AA27" s="43"/>
      <c r="AB27" s="163">
        <f t="shared" si="23"/>
        <v>0</v>
      </c>
      <c r="AC27" s="164">
        <f t="shared" si="24"/>
        <v>0</v>
      </c>
      <c r="AD27" s="154"/>
      <c r="AE27" s="116">
        <v>-1.7600000000000001E-3</v>
      </c>
      <c r="AF27" s="370">
        <f t="shared" si="25"/>
        <v>285</v>
      </c>
      <c r="AG27" s="168">
        <f t="shared" si="5"/>
        <v>-0.50160000000000005</v>
      </c>
      <c r="AH27" s="43"/>
      <c r="AI27" s="163">
        <f t="shared" si="26"/>
        <v>0</v>
      </c>
      <c r="AJ27" s="164">
        <f t="shared" si="13"/>
        <v>0</v>
      </c>
      <c r="AK27" s="154"/>
      <c r="AL27" s="116">
        <v>-1.7600000000000001E-3</v>
      </c>
      <c r="AM27" s="370">
        <f t="shared" si="27"/>
        <v>285</v>
      </c>
      <c r="AN27" s="168">
        <f t="shared" si="6"/>
        <v>-0.50160000000000005</v>
      </c>
      <c r="AO27" s="43"/>
      <c r="AP27" s="163">
        <f t="shared" si="28"/>
        <v>0</v>
      </c>
      <c r="AQ27" s="164">
        <f t="shared" si="15"/>
        <v>0</v>
      </c>
      <c r="AR27" s="169"/>
      <c r="AS27" s="116">
        <v>-1.7600000000000001E-3</v>
      </c>
      <c r="AT27" s="370">
        <f t="shared" si="29"/>
        <v>285</v>
      </c>
      <c r="AU27" s="168">
        <f t="shared" si="30"/>
        <v>-0.50160000000000005</v>
      </c>
      <c r="AV27" s="43"/>
      <c r="AW27" s="163">
        <f t="shared" si="31"/>
        <v>0</v>
      </c>
      <c r="AX27" s="164">
        <f t="shared" si="17"/>
        <v>0</v>
      </c>
    </row>
    <row r="28" spans="1:50" s="95" customFormat="1" ht="30" x14ac:dyDescent="0.25">
      <c r="A28" s="1"/>
      <c r="B28" s="141" t="s">
        <v>115</v>
      </c>
      <c r="C28" s="43"/>
      <c r="D28" s="44" t="s">
        <v>7</v>
      </c>
      <c r="E28" s="43"/>
      <c r="F28" s="135"/>
      <c r="G28" s="183"/>
      <c r="H28" s="166"/>
      <c r="I28" s="43"/>
      <c r="J28" s="136"/>
      <c r="K28" s="241"/>
      <c r="L28" s="168"/>
      <c r="M28" s="43"/>
      <c r="N28" s="163"/>
      <c r="O28" s="164"/>
      <c r="P28" s="169"/>
      <c r="Q28" s="116">
        <v>-2.9E-4</v>
      </c>
      <c r="R28" s="370">
        <f t="shared" si="18"/>
        <v>285</v>
      </c>
      <c r="S28" s="168">
        <f t="shared" si="19"/>
        <v>-8.2650000000000001E-2</v>
      </c>
      <c r="T28" s="43"/>
      <c r="U28" s="163">
        <f t="shared" si="20"/>
        <v>-8.2650000000000001E-2</v>
      </c>
      <c r="V28" s="164" t="str">
        <f t="shared" si="21"/>
        <v/>
      </c>
      <c r="W28" s="154"/>
      <c r="X28" s="116">
        <v>-2.9E-4</v>
      </c>
      <c r="Y28" s="370">
        <f t="shared" si="22"/>
        <v>285</v>
      </c>
      <c r="Z28" s="168">
        <f t="shared" si="4"/>
        <v>-8.2650000000000001E-2</v>
      </c>
      <c r="AA28" s="43"/>
      <c r="AB28" s="163">
        <f t="shared" si="23"/>
        <v>0</v>
      </c>
      <c r="AC28" s="164">
        <f t="shared" si="24"/>
        <v>0</v>
      </c>
      <c r="AD28" s="154"/>
      <c r="AE28" s="116">
        <v>-2.9E-4</v>
      </c>
      <c r="AF28" s="370">
        <f t="shared" si="25"/>
        <v>285</v>
      </c>
      <c r="AG28" s="168">
        <f t="shared" si="5"/>
        <v>-8.2650000000000001E-2</v>
      </c>
      <c r="AH28" s="43"/>
      <c r="AI28" s="163">
        <f t="shared" si="26"/>
        <v>0</v>
      </c>
      <c r="AJ28" s="164">
        <f t="shared" si="13"/>
        <v>0</v>
      </c>
      <c r="AK28" s="154"/>
      <c r="AL28" s="116">
        <v>-2.9E-4</v>
      </c>
      <c r="AM28" s="370">
        <f t="shared" si="27"/>
        <v>285</v>
      </c>
      <c r="AN28" s="168">
        <f t="shared" si="6"/>
        <v>-8.2650000000000001E-2</v>
      </c>
      <c r="AO28" s="43"/>
      <c r="AP28" s="163">
        <f t="shared" si="28"/>
        <v>0</v>
      </c>
      <c r="AQ28" s="164">
        <f t="shared" si="15"/>
        <v>0</v>
      </c>
      <c r="AR28" s="169"/>
      <c r="AS28" s="116">
        <v>-2.9E-4</v>
      </c>
      <c r="AT28" s="370">
        <f t="shared" si="29"/>
        <v>285</v>
      </c>
      <c r="AU28" s="168">
        <f t="shared" si="30"/>
        <v>-8.2650000000000001E-2</v>
      </c>
      <c r="AV28" s="43"/>
      <c r="AW28" s="163">
        <f t="shared" si="31"/>
        <v>0</v>
      </c>
      <c r="AX28" s="164">
        <f t="shared" si="17"/>
        <v>0</v>
      </c>
    </row>
    <row r="29" spans="1:50" s="95" customFormat="1" x14ac:dyDescent="0.25">
      <c r="A29" s="1"/>
      <c r="B29" s="141" t="s">
        <v>106</v>
      </c>
      <c r="C29" s="43"/>
      <c r="D29" s="44" t="s">
        <v>7</v>
      </c>
      <c r="E29" s="43"/>
      <c r="F29" s="135"/>
      <c r="G29" s="183"/>
      <c r="H29" s="166"/>
      <c r="I29" s="43"/>
      <c r="J29" s="136"/>
      <c r="K29" s="241"/>
      <c r="L29" s="168"/>
      <c r="M29" s="43"/>
      <c r="N29" s="163"/>
      <c r="O29" s="164"/>
      <c r="P29" s="169"/>
      <c r="Q29" s="116">
        <v>-2.0000000000000002E-5</v>
      </c>
      <c r="R29" s="370">
        <f t="shared" si="18"/>
        <v>285</v>
      </c>
      <c r="S29" s="168">
        <f t="shared" si="19"/>
        <v>-5.7000000000000002E-3</v>
      </c>
      <c r="T29" s="43"/>
      <c r="U29" s="163">
        <f t="shared" si="20"/>
        <v>-5.7000000000000002E-3</v>
      </c>
      <c r="V29" s="164" t="str">
        <f t="shared" si="21"/>
        <v/>
      </c>
      <c r="W29" s="154"/>
      <c r="X29" s="116">
        <v>-2.0000000000000002E-5</v>
      </c>
      <c r="Y29" s="370">
        <f t="shared" si="22"/>
        <v>285</v>
      </c>
      <c r="Z29" s="168">
        <f t="shared" si="4"/>
        <v>-5.7000000000000002E-3</v>
      </c>
      <c r="AA29" s="43"/>
      <c r="AB29" s="163">
        <f t="shared" si="23"/>
        <v>0</v>
      </c>
      <c r="AC29" s="164">
        <f t="shared" si="24"/>
        <v>0</v>
      </c>
      <c r="AD29" s="154"/>
      <c r="AE29" s="116">
        <v>-2.0000000000000002E-5</v>
      </c>
      <c r="AF29" s="370">
        <f t="shared" si="25"/>
        <v>285</v>
      </c>
      <c r="AG29" s="168">
        <f t="shared" si="5"/>
        <v>-5.7000000000000002E-3</v>
      </c>
      <c r="AH29" s="43"/>
      <c r="AI29" s="163">
        <f t="shared" si="26"/>
        <v>0</v>
      </c>
      <c r="AJ29" s="164">
        <f t="shared" si="13"/>
        <v>0</v>
      </c>
      <c r="AK29" s="154"/>
      <c r="AL29" s="116">
        <v>-2.0000000000000002E-5</v>
      </c>
      <c r="AM29" s="370">
        <f t="shared" si="27"/>
        <v>285</v>
      </c>
      <c r="AN29" s="168">
        <f t="shared" si="6"/>
        <v>-5.7000000000000002E-3</v>
      </c>
      <c r="AO29" s="43"/>
      <c r="AP29" s="163">
        <f t="shared" si="28"/>
        <v>0</v>
      </c>
      <c r="AQ29" s="164">
        <f t="shared" si="15"/>
        <v>0</v>
      </c>
      <c r="AR29" s="169"/>
      <c r="AS29" s="116">
        <v>-2.0000000000000002E-5</v>
      </c>
      <c r="AT29" s="370">
        <f t="shared" si="29"/>
        <v>285</v>
      </c>
      <c r="AU29" s="168">
        <f t="shared" si="30"/>
        <v>-5.7000000000000002E-3</v>
      </c>
      <c r="AV29" s="43"/>
      <c r="AW29" s="163">
        <f t="shared" si="31"/>
        <v>0</v>
      </c>
      <c r="AX29" s="164">
        <f t="shared" si="17"/>
        <v>0</v>
      </c>
    </row>
    <row r="30" spans="1:50" s="95" customFormat="1" ht="15" customHeight="1" x14ac:dyDescent="0.25">
      <c r="A30" s="1"/>
      <c r="B30" s="141" t="s">
        <v>107</v>
      </c>
      <c r="C30" s="43"/>
      <c r="D30" s="44" t="s">
        <v>7</v>
      </c>
      <c r="E30" s="43"/>
      <c r="F30" s="135"/>
      <c r="G30" s="183"/>
      <c r="H30" s="166"/>
      <c r="I30" s="43"/>
      <c r="J30" s="136"/>
      <c r="K30" s="241"/>
      <c r="L30" s="168"/>
      <c r="M30" s="43"/>
      <c r="N30" s="163"/>
      <c r="O30" s="164"/>
      <c r="P30" s="169"/>
      <c r="Q30" s="116">
        <v>-4.0000000000000003E-5</v>
      </c>
      <c r="R30" s="370">
        <f t="shared" si="18"/>
        <v>285</v>
      </c>
      <c r="S30" s="168">
        <f t="shared" si="19"/>
        <v>-1.14E-2</v>
      </c>
      <c r="T30" s="43"/>
      <c r="U30" s="163">
        <f t="shared" si="20"/>
        <v>-1.14E-2</v>
      </c>
      <c r="V30" s="164" t="str">
        <f t="shared" si="21"/>
        <v/>
      </c>
      <c r="W30" s="154"/>
      <c r="X30" s="116">
        <v>-4.0000000000000003E-5</v>
      </c>
      <c r="Y30" s="370">
        <f t="shared" si="22"/>
        <v>285</v>
      </c>
      <c r="Z30" s="168">
        <f t="shared" si="4"/>
        <v>-1.14E-2</v>
      </c>
      <c r="AA30" s="43"/>
      <c r="AB30" s="163">
        <f t="shared" si="23"/>
        <v>0</v>
      </c>
      <c r="AC30" s="164">
        <f t="shared" si="24"/>
        <v>0</v>
      </c>
      <c r="AD30" s="154"/>
      <c r="AE30" s="116">
        <v>-4.0000000000000003E-5</v>
      </c>
      <c r="AF30" s="370">
        <f t="shared" si="25"/>
        <v>285</v>
      </c>
      <c r="AG30" s="168">
        <f t="shared" si="5"/>
        <v>-1.14E-2</v>
      </c>
      <c r="AH30" s="43"/>
      <c r="AI30" s="163">
        <f t="shared" si="26"/>
        <v>0</v>
      </c>
      <c r="AJ30" s="164">
        <f t="shared" si="13"/>
        <v>0</v>
      </c>
      <c r="AK30" s="154"/>
      <c r="AL30" s="116">
        <v>-4.0000000000000003E-5</v>
      </c>
      <c r="AM30" s="370">
        <f t="shared" si="27"/>
        <v>285</v>
      </c>
      <c r="AN30" s="168">
        <f t="shared" si="6"/>
        <v>-1.14E-2</v>
      </c>
      <c r="AO30" s="43"/>
      <c r="AP30" s="163">
        <f t="shared" si="28"/>
        <v>0</v>
      </c>
      <c r="AQ30" s="164">
        <f t="shared" si="15"/>
        <v>0</v>
      </c>
      <c r="AR30" s="169"/>
      <c r="AS30" s="116">
        <v>-4.0000000000000003E-5</v>
      </c>
      <c r="AT30" s="370">
        <f t="shared" si="29"/>
        <v>285</v>
      </c>
      <c r="AU30" s="168">
        <f t="shared" si="30"/>
        <v>-1.14E-2</v>
      </c>
      <c r="AV30" s="43"/>
      <c r="AW30" s="163">
        <f t="shared" si="31"/>
        <v>0</v>
      </c>
      <c r="AX30" s="164">
        <f t="shared" si="17"/>
        <v>0</v>
      </c>
    </row>
    <row r="31" spans="1:50" s="95" customFormat="1" ht="30" x14ac:dyDescent="0.25">
      <c r="A31" s="1"/>
      <c r="B31" s="141" t="s">
        <v>108</v>
      </c>
      <c r="C31" s="43"/>
      <c r="D31" s="44" t="s">
        <v>7</v>
      </c>
      <c r="E31" s="43"/>
      <c r="F31" s="135"/>
      <c r="G31" s="183"/>
      <c r="H31" s="166"/>
      <c r="I31" s="43"/>
      <c r="J31" s="136"/>
      <c r="K31" s="241"/>
      <c r="L31" s="168"/>
      <c r="M31" s="43"/>
      <c r="N31" s="163"/>
      <c r="O31" s="164"/>
      <c r="P31" s="169"/>
      <c r="Q31" s="116">
        <v>-1.47E-3</v>
      </c>
      <c r="R31" s="370">
        <f t="shared" si="18"/>
        <v>285</v>
      </c>
      <c r="S31" s="168">
        <f t="shared" si="19"/>
        <v>-0.41894999999999999</v>
      </c>
      <c r="T31" s="43"/>
      <c r="U31" s="163">
        <f t="shared" si="20"/>
        <v>-0.41894999999999999</v>
      </c>
      <c r="V31" s="164" t="str">
        <f t="shared" si="21"/>
        <v/>
      </c>
      <c r="W31" s="154"/>
      <c r="X31" s="116">
        <v>-1.47E-3</v>
      </c>
      <c r="Y31" s="370">
        <f t="shared" si="22"/>
        <v>285</v>
      </c>
      <c r="Z31" s="168">
        <f t="shared" si="4"/>
        <v>-0.41894999999999999</v>
      </c>
      <c r="AA31" s="43"/>
      <c r="AB31" s="163">
        <f t="shared" si="23"/>
        <v>0</v>
      </c>
      <c r="AC31" s="164">
        <f t="shared" si="24"/>
        <v>0</v>
      </c>
      <c r="AD31" s="154"/>
      <c r="AE31" s="116">
        <v>-1.47E-3</v>
      </c>
      <c r="AF31" s="370">
        <f t="shared" si="25"/>
        <v>285</v>
      </c>
      <c r="AG31" s="168">
        <f t="shared" si="5"/>
        <v>-0.41894999999999999</v>
      </c>
      <c r="AH31" s="43"/>
      <c r="AI31" s="163">
        <f t="shared" si="26"/>
        <v>0</v>
      </c>
      <c r="AJ31" s="164">
        <f t="shared" si="13"/>
        <v>0</v>
      </c>
      <c r="AK31" s="154"/>
      <c r="AL31" s="116">
        <v>-1.47E-3</v>
      </c>
      <c r="AM31" s="370">
        <f t="shared" si="27"/>
        <v>285</v>
      </c>
      <c r="AN31" s="168">
        <f t="shared" si="6"/>
        <v>-0.41894999999999999</v>
      </c>
      <c r="AO31" s="43"/>
      <c r="AP31" s="163">
        <f t="shared" si="28"/>
        <v>0</v>
      </c>
      <c r="AQ31" s="164">
        <f t="shared" si="15"/>
        <v>0</v>
      </c>
      <c r="AR31" s="169"/>
      <c r="AS31" s="116">
        <v>-1.47E-3</v>
      </c>
      <c r="AT31" s="370">
        <f t="shared" si="29"/>
        <v>285</v>
      </c>
      <c r="AU31" s="168">
        <f t="shared" si="30"/>
        <v>-0.41894999999999999</v>
      </c>
      <c r="AV31" s="43"/>
      <c r="AW31" s="163">
        <f t="shared" si="31"/>
        <v>0</v>
      </c>
      <c r="AX31" s="164">
        <f t="shared" si="17"/>
        <v>0</v>
      </c>
    </row>
    <row r="32" spans="1:50" s="95" customFormat="1" x14ac:dyDescent="0.25">
      <c r="A32" s="1"/>
      <c r="B32" s="141" t="s">
        <v>109</v>
      </c>
      <c r="C32" s="43"/>
      <c r="D32" s="44" t="s">
        <v>7</v>
      </c>
      <c r="E32" s="43"/>
      <c r="F32" s="135"/>
      <c r="G32" s="183"/>
      <c r="H32" s="166"/>
      <c r="I32" s="43"/>
      <c r="J32" s="136"/>
      <c r="K32" s="241"/>
      <c r="L32" s="168"/>
      <c r="M32" s="43"/>
      <c r="N32" s="163"/>
      <c r="O32" s="164"/>
      <c r="P32" s="169"/>
      <c r="Q32" s="116">
        <v>-6.0000000000000002E-5</v>
      </c>
      <c r="R32" s="370">
        <f t="shared" si="18"/>
        <v>285</v>
      </c>
      <c r="S32" s="168">
        <f t="shared" si="19"/>
        <v>-1.7100000000000001E-2</v>
      </c>
      <c r="T32" s="43"/>
      <c r="U32" s="163">
        <f t="shared" si="20"/>
        <v>-1.7100000000000001E-2</v>
      </c>
      <c r="V32" s="164" t="str">
        <f t="shared" si="21"/>
        <v/>
      </c>
      <c r="W32" s="154"/>
      <c r="X32" s="116">
        <v>-6.0000000000000002E-5</v>
      </c>
      <c r="Y32" s="370">
        <f t="shared" si="22"/>
        <v>285</v>
      </c>
      <c r="Z32" s="168">
        <f t="shared" si="4"/>
        <v>-1.7100000000000001E-2</v>
      </c>
      <c r="AA32" s="43"/>
      <c r="AB32" s="163">
        <f t="shared" si="23"/>
        <v>0</v>
      </c>
      <c r="AC32" s="164">
        <f t="shared" si="24"/>
        <v>0</v>
      </c>
      <c r="AD32" s="154"/>
      <c r="AE32" s="116">
        <v>-6.0000000000000002E-5</v>
      </c>
      <c r="AF32" s="370">
        <f t="shared" si="25"/>
        <v>285</v>
      </c>
      <c r="AG32" s="168">
        <f t="shared" si="5"/>
        <v>-1.7100000000000001E-2</v>
      </c>
      <c r="AH32" s="43"/>
      <c r="AI32" s="163">
        <f t="shared" si="26"/>
        <v>0</v>
      </c>
      <c r="AJ32" s="164">
        <f t="shared" si="13"/>
        <v>0</v>
      </c>
      <c r="AK32" s="154"/>
      <c r="AL32" s="116">
        <v>-6.0000000000000002E-5</v>
      </c>
      <c r="AM32" s="370">
        <f t="shared" si="27"/>
        <v>285</v>
      </c>
      <c r="AN32" s="168">
        <f t="shared" si="6"/>
        <v>-1.7100000000000001E-2</v>
      </c>
      <c r="AO32" s="43"/>
      <c r="AP32" s="163">
        <f t="shared" si="28"/>
        <v>0</v>
      </c>
      <c r="AQ32" s="164">
        <f t="shared" si="15"/>
        <v>0</v>
      </c>
      <c r="AR32" s="169"/>
      <c r="AS32" s="116">
        <v>-6.0000000000000002E-5</v>
      </c>
      <c r="AT32" s="370">
        <f t="shared" si="29"/>
        <v>285</v>
      </c>
      <c r="AU32" s="168">
        <f t="shared" si="30"/>
        <v>-1.7100000000000001E-2</v>
      </c>
      <c r="AV32" s="43"/>
      <c r="AW32" s="163">
        <f t="shared" si="31"/>
        <v>0</v>
      </c>
      <c r="AX32" s="164">
        <f t="shared" si="17"/>
        <v>0</v>
      </c>
    </row>
    <row r="33" spans="1:50" s="95" customFormat="1" x14ac:dyDescent="0.25">
      <c r="A33" s="1"/>
      <c r="B33" s="141" t="s">
        <v>110</v>
      </c>
      <c r="C33" s="43"/>
      <c r="D33" s="44" t="s">
        <v>7</v>
      </c>
      <c r="E33" s="43"/>
      <c r="F33" s="135"/>
      <c r="G33" s="183"/>
      <c r="H33" s="166"/>
      <c r="I33" s="43"/>
      <c r="J33" s="136"/>
      <c r="K33" s="241"/>
      <c r="L33" s="168"/>
      <c r="M33" s="43"/>
      <c r="N33" s="163"/>
      <c r="O33" s="164"/>
      <c r="P33" s="169"/>
      <c r="Q33" s="116">
        <v>-1.0399999999999999E-3</v>
      </c>
      <c r="R33" s="370">
        <f t="shared" si="18"/>
        <v>285</v>
      </c>
      <c r="S33" s="168">
        <f t="shared" si="19"/>
        <v>-0.2964</v>
      </c>
      <c r="T33" s="43"/>
      <c r="U33" s="163">
        <f t="shared" si="20"/>
        <v>-0.2964</v>
      </c>
      <c r="V33" s="164" t="str">
        <f t="shared" si="21"/>
        <v/>
      </c>
      <c r="W33" s="154"/>
      <c r="X33" s="116">
        <v>-1.0399999999999999E-3</v>
      </c>
      <c r="Y33" s="370">
        <f t="shared" si="22"/>
        <v>285</v>
      </c>
      <c r="Z33" s="168">
        <f t="shared" si="4"/>
        <v>-0.2964</v>
      </c>
      <c r="AA33" s="43"/>
      <c r="AB33" s="163">
        <f t="shared" si="23"/>
        <v>0</v>
      </c>
      <c r="AC33" s="164">
        <f t="shared" si="24"/>
        <v>0</v>
      </c>
      <c r="AD33" s="154"/>
      <c r="AE33" s="116">
        <v>-1.0399999999999999E-3</v>
      </c>
      <c r="AF33" s="370">
        <f t="shared" si="25"/>
        <v>285</v>
      </c>
      <c r="AG33" s="168">
        <f t="shared" si="5"/>
        <v>-0.2964</v>
      </c>
      <c r="AH33" s="43"/>
      <c r="AI33" s="163">
        <f t="shared" si="26"/>
        <v>0</v>
      </c>
      <c r="AJ33" s="164">
        <f t="shared" si="13"/>
        <v>0</v>
      </c>
      <c r="AK33" s="154"/>
      <c r="AL33" s="116">
        <v>-1.0399999999999999E-3</v>
      </c>
      <c r="AM33" s="370">
        <f t="shared" si="27"/>
        <v>285</v>
      </c>
      <c r="AN33" s="168">
        <f t="shared" si="6"/>
        <v>-0.2964</v>
      </c>
      <c r="AO33" s="43"/>
      <c r="AP33" s="163">
        <f t="shared" si="28"/>
        <v>0</v>
      </c>
      <c r="AQ33" s="164">
        <f t="shared" si="15"/>
        <v>0</v>
      </c>
      <c r="AR33" s="169"/>
      <c r="AS33" s="116">
        <v>-1.0399999999999999E-3</v>
      </c>
      <c r="AT33" s="370">
        <f t="shared" si="29"/>
        <v>285</v>
      </c>
      <c r="AU33" s="168">
        <f t="shared" si="30"/>
        <v>-0.2964</v>
      </c>
      <c r="AV33" s="43"/>
      <c r="AW33" s="163">
        <f t="shared" si="31"/>
        <v>0</v>
      </c>
      <c r="AX33" s="164">
        <f t="shared" si="17"/>
        <v>0</v>
      </c>
    </row>
    <row r="34" spans="1:50" s="95" customFormat="1" x14ac:dyDescent="0.25">
      <c r="A34" s="1"/>
      <c r="B34" s="141" t="s">
        <v>111</v>
      </c>
      <c r="C34" s="43"/>
      <c r="D34" s="44" t="s">
        <v>7</v>
      </c>
      <c r="E34" s="43"/>
      <c r="F34" s="135"/>
      <c r="G34" s="183"/>
      <c r="H34" s="166"/>
      <c r="I34" s="43"/>
      <c r="J34" s="136"/>
      <c r="K34" s="241"/>
      <c r="L34" s="168"/>
      <c r="M34" s="43"/>
      <c r="N34" s="163"/>
      <c r="O34" s="164"/>
      <c r="P34" s="169"/>
      <c r="Q34" s="116">
        <v>-3.2000000000000003E-4</v>
      </c>
      <c r="R34" s="370">
        <f t="shared" si="18"/>
        <v>285</v>
      </c>
      <c r="S34" s="168">
        <f t="shared" si="19"/>
        <v>-9.1200000000000003E-2</v>
      </c>
      <c r="T34" s="43"/>
      <c r="U34" s="163">
        <f t="shared" si="20"/>
        <v>-9.1200000000000003E-2</v>
      </c>
      <c r="V34" s="164" t="str">
        <f t="shared" si="21"/>
        <v/>
      </c>
      <c r="W34" s="154"/>
      <c r="X34" s="116">
        <v>-3.2000000000000003E-4</v>
      </c>
      <c r="Y34" s="370">
        <f t="shared" si="22"/>
        <v>285</v>
      </c>
      <c r="Z34" s="168">
        <f t="shared" si="4"/>
        <v>-9.1200000000000003E-2</v>
      </c>
      <c r="AA34" s="43"/>
      <c r="AB34" s="163">
        <f t="shared" si="23"/>
        <v>0</v>
      </c>
      <c r="AC34" s="164">
        <f t="shared" si="24"/>
        <v>0</v>
      </c>
      <c r="AD34" s="154"/>
      <c r="AE34" s="116">
        <v>-3.2000000000000003E-4</v>
      </c>
      <c r="AF34" s="370">
        <f t="shared" si="25"/>
        <v>285</v>
      </c>
      <c r="AG34" s="168">
        <f t="shared" si="5"/>
        <v>-9.1200000000000003E-2</v>
      </c>
      <c r="AH34" s="43"/>
      <c r="AI34" s="163">
        <f t="shared" si="26"/>
        <v>0</v>
      </c>
      <c r="AJ34" s="164">
        <f t="shared" si="13"/>
        <v>0</v>
      </c>
      <c r="AK34" s="154"/>
      <c r="AL34" s="116">
        <v>-3.2000000000000003E-4</v>
      </c>
      <c r="AM34" s="370">
        <f t="shared" si="27"/>
        <v>285</v>
      </c>
      <c r="AN34" s="168">
        <f t="shared" si="6"/>
        <v>-9.1200000000000003E-2</v>
      </c>
      <c r="AO34" s="43"/>
      <c r="AP34" s="163">
        <f t="shared" si="28"/>
        <v>0</v>
      </c>
      <c r="AQ34" s="164">
        <f t="shared" si="15"/>
        <v>0</v>
      </c>
      <c r="AR34" s="169"/>
      <c r="AS34" s="116">
        <v>-3.2000000000000003E-4</v>
      </c>
      <c r="AT34" s="370">
        <f t="shared" si="29"/>
        <v>285</v>
      </c>
      <c r="AU34" s="168">
        <f t="shared" si="30"/>
        <v>-9.1200000000000003E-2</v>
      </c>
      <c r="AV34" s="43"/>
      <c r="AW34" s="163">
        <f t="shared" si="31"/>
        <v>0</v>
      </c>
      <c r="AX34" s="164">
        <f t="shared" si="17"/>
        <v>0</v>
      </c>
    </row>
    <row r="35" spans="1:50" s="99" customFormat="1" ht="30" x14ac:dyDescent="0.25">
      <c r="A35" s="54"/>
      <c r="B35" s="143" t="s">
        <v>98</v>
      </c>
      <c r="C35" s="43"/>
      <c r="D35" s="44" t="s">
        <v>59</v>
      </c>
      <c r="E35" s="43"/>
      <c r="F35" s="75">
        <v>0.02</v>
      </c>
      <c r="G35" s="418">
        <v>1</v>
      </c>
      <c r="H35" s="160">
        <f t="shared" si="0"/>
        <v>0.02</v>
      </c>
      <c r="I35" s="43"/>
      <c r="J35" s="115">
        <v>0.02</v>
      </c>
      <c r="K35" s="418">
        <v>1</v>
      </c>
      <c r="L35" s="160">
        <f t="shared" si="1"/>
        <v>0.02</v>
      </c>
      <c r="M35" s="43"/>
      <c r="N35" s="172">
        <f t="shared" ref="N35:N38" si="32">L35-H35</f>
        <v>0</v>
      </c>
      <c r="O35" s="173">
        <f t="shared" ref="O35:O38" si="33">IF(OR(H35=0,L35=0),"",(N35/H35))</f>
        <v>0</v>
      </c>
      <c r="P35" s="169"/>
      <c r="Q35" s="115"/>
      <c r="R35" s="418">
        <v>1</v>
      </c>
      <c r="S35" s="162">
        <f t="shared" si="3"/>
        <v>0</v>
      </c>
      <c r="T35" s="32"/>
      <c r="U35" s="163">
        <f t="shared" si="9"/>
        <v>-0.02</v>
      </c>
      <c r="V35" s="164" t="str">
        <f t="shared" si="10"/>
        <v/>
      </c>
      <c r="W35" s="154"/>
      <c r="X35" s="115"/>
      <c r="Y35" s="418">
        <v>1</v>
      </c>
      <c r="Z35" s="162">
        <f t="shared" si="4"/>
        <v>0</v>
      </c>
      <c r="AA35" s="32"/>
      <c r="AB35" s="163">
        <f t="shared" si="11"/>
        <v>0</v>
      </c>
      <c r="AC35" s="164" t="str">
        <f t="shared" ref="AC35:AC47" si="34">IF(OR(S35=0,Z35=0),"",(AB35/S35))</f>
        <v/>
      </c>
      <c r="AD35" s="154"/>
      <c r="AE35" s="115"/>
      <c r="AF35" s="418">
        <v>1</v>
      </c>
      <c r="AG35" s="162">
        <f t="shared" si="5"/>
        <v>0</v>
      </c>
      <c r="AH35" s="32"/>
      <c r="AI35" s="163">
        <f t="shared" si="12"/>
        <v>0</v>
      </c>
      <c r="AJ35" s="164" t="str">
        <f t="shared" si="13"/>
        <v/>
      </c>
      <c r="AK35" s="154"/>
      <c r="AL35" s="115"/>
      <c r="AM35" s="418">
        <v>1</v>
      </c>
      <c r="AN35" s="162">
        <f t="shared" si="6"/>
        <v>0</v>
      </c>
      <c r="AO35" s="32"/>
      <c r="AP35" s="163">
        <f t="shared" si="14"/>
        <v>0</v>
      </c>
      <c r="AQ35" s="164" t="str">
        <f t="shared" si="15"/>
        <v/>
      </c>
      <c r="AR35" s="153"/>
      <c r="AS35" s="115"/>
      <c r="AT35" s="418">
        <v>1</v>
      </c>
      <c r="AU35" s="162">
        <f t="shared" si="7"/>
        <v>0</v>
      </c>
      <c r="AV35" s="32"/>
      <c r="AW35" s="163">
        <f t="shared" si="16"/>
        <v>0</v>
      </c>
      <c r="AX35" s="164" t="str">
        <f t="shared" si="17"/>
        <v/>
      </c>
    </row>
    <row r="36" spans="1:50" s="99" customFormat="1" ht="30" x14ac:dyDescent="0.25">
      <c r="A36" s="54"/>
      <c r="B36" s="143" t="s">
        <v>99</v>
      </c>
      <c r="C36" s="43"/>
      <c r="D36" s="44" t="s">
        <v>59</v>
      </c>
      <c r="E36" s="43"/>
      <c r="F36" s="75">
        <v>0.01</v>
      </c>
      <c r="G36" s="418">
        <v>1</v>
      </c>
      <c r="H36" s="160">
        <f t="shared" si="0"/>
        <v>0.01</v>
      </c>
      <c r="I36" s="43"/>
      <c r="J36" s="115">
        <v>0.01</v>
      </c>
      <c r="K36" s="418">
        <v>1</v>
      </c>
      <c r="L36" s="160">
        <f t="shared" si="1"/>
        <v>0.01</v>
      </c>
      <c r="M36" s="43"/>
      <c r="N36" s="172">
        <f t="shared" si="32"/>
        <v>0</v>
      </c>
      <c r="O36" s="173">
        <f t="shared" si="33"/>
        <v>0</v>
      </c>
      <c r="P36" s="169"/>
      <c r="Q36" s="115"/>
      <c r="R36" s="418">
        <v>1</v>
      </c>
      <c r="S36" s="162">
        <f t="shared" si="3"/>
        <v>0</v>
      </c>
      <c r="T36" s="32"/>
      <c r="U36" s="163">
        <f t="shared" si="9"/>
        <v>-0.01</v>
      </c>
      <c r="V36" s="164" t="str">
        <f t="shared" si="10"/>
        <v/>
      </c>
      <c r="W36" s="154"/>
      <c r="X36" s="115"/>
      <c r="Y36" s="418">
        <v>1</v>
      </c>
      <c r="Z36" s="162">
        <f t="shared" si="4"/>
        <v>0</v>
      </c>
      <c r="AA36" s="32"/>
      <c r="AB36" s="163">
        <f t="shared" si="11"/>
        <v>0</v>
      </c>
      <c r="AC36" s="164" t="str">
        <f t="shared" si="34"/>
        <v/>
      </c>
      <c r="AD36" s="154"/>
      <c r="AE36" s="115"/>
      <c r="AF36" s="418">
        <v>1</v>
      </c>
      <c r="AG36" s="162">
        <f t="shared" si="5"/>
        <v>0</v>
      </c>
      <c r="AH36" s="32"/>
      <c r="AI36" s="163">
        <f t="shared" si="12"/>
        <v>0</v>
      </c>
      <c r="AJ36" s="164" t="str">
        <f t="shared" si="13"/>
        <v/>
      </c>
      <c r="AK36" s="154"/>
      <c r="AL36" s="115"/>
      <c r="AM36" s="418">
        <v>1</v>
      </c>
      <c r="AN36" s="162">
        <f t="shared" si="6"/>
        <v>0</v>
      </c>
      <c r="AO36" s="32"/>
      <c r="AP36" s="163">
        <f t="shared" si="14"/>
        <v>0</v>
      </c>
      <c r="AQ36" s="164" t="str">
        <f t="shared" si="15"/>
        <v/>
      </c>
      <c r="AR36" s="153"/>
      <c r="AS36" s="115"/>
      <c r="AT36" s="418">
        <v>1</v>
      </c>
      <c r="AU36" s="162">
        <f t="shared" si="7"/>
        <v>0</v>
      </c>
      <c r="AV36" s="32"/>
      <c r="AW36" s="163">
        <f t="shared" si="16"/>
        <v>0</v>
      </c>
      <c r="AX36" s="164" t="str">
        <f t="shared" si="17"/>
        <v/>
      </c>
    </row>
    <row r="37" spans="1:50" s="99" customFormat="1" x14ac:dyDescent="0.25">
      <c r="A37" s="54"/>
      <c r="B37" s="143" t="s">
        <v>79</v>
      </c>
      <c r="C37" s="43"/>
      <c r="D37" s="44" t="s">
        <v>41</v>
      </c>
      <c r="E37" s="43"/>
      <c r="F37" s="75">
        <v>0.16</v>
      </c>
      <c r="G37" s="418">
        <v>1</v>
      </c>
      <c r="H37" s="160">
        <f t="shared" si="0"/>
        <v>0.16</v>
      </c>
      <c r="I37" s="43"/>
      <c r="J37" s="115">
        <v>0.16</v>
      </c>
      <c r="K37" s="418">
        <v>1</v>
      </c>
      <c r="L37" s="160">
        <f t="shared" si="1"/>
        <v>0.16</v>
      </c>
      <c r="M37" s="43"/>
      <c r="N37" s="172">
        <f t="shared" si="32"/>
        <v>0</v>
      </c>
      <c r="O37" s="173">
        <f t="shared" si="33"/>
        <v>0</v>
      </c>
      <c r="P37" s="169"/>
      <c r="Q37" s="115"/>
      <c r="R37" s="418">
        <v>1</v>
      </c>
      <c r="S37" s="162">
        <f t="shared" si="3"/>
        <v>0</v>
      </c>
      <c r="T37" s="32"/>
      <c r="U37" s="163">
        <f t="shared" si="9"/>
        <v>-0.16</v>
      </c>
      <c r="V37" s="164" t="str">
        <f t="shared" si="10"/>
        <v/>
      </c>
      <c r="W37" s="154"/>
      <c r="X37" s="115"/>
      <c r="Y37" s="418">
        <v>1</v>
      </c>
      <c r="Z37" s="162">
        <f t="shared" si="4"/>
        <v>0</v>
      </c>
      <c r="AA37" s="32"/>
      <c r="AB37" s="163">
        <f t="shared" si="11"/>
        <v>0</v>
      </c>
      <c r="AC37" s="164" t="str">
        <f t="shared" si="34"/>
        <v/>
      </c>
      <c r="AD37" s="154"/>
      <c r="AE37" s="115"/>
      <c r="AF37" s="418">
        <v>1</v>
      </c>
      <c r="AG37" s="162">
        <f t="shared" si="5"/>
        <v>0</v>
      </c>
      <c r="AH37" s="32"/>
      <c r="AI37" s="163">
        <f t="shared" si="12"/>
        <v>0</v>
      </c>
      <c r="AJ37" s="164" t="str">
        <f t="shared" si="13"/>
        <v/>
      </c>
      <c r="AK37" s="154"/>
      <c r="AL37" s="115"/>
      <c r="AM37" s="418">
        <v>1</v>
      </c>
      <c r="AN37" s="162">
        <f t="shared" si="6"/>
        <v>0</v>
      </c>
      <c r="AO37" s="32"/>
      <c r="AP37" s="163">
        <f t="shared" si="14"/>
        <v>0</v>
      </c>
      <c r="AQ37" s="164" t="str">
        <f t="shared" si="15"/>
        <v/>
      </c>
      <c r="AR37" s="153"/>
      <c r="AS37" s="115"/>
      <c r="AT37" s="418">
        <v>1</v>
      </c>
      <c r="AU37" s="162">
        <f t="shared" si="7"/>
        <v>0</v>
      </c>
      <c r="AV37" s="32"/>
      <c r="AW37" s="163">
        <f t="shared" si="16"/>
        <v>0</v>
      </c>
      <c r="AX37" s="164" t="str">
        <f t="shared" si="17"/>
        <v/>
      </c>
    </row>
    <row r="38" spans="1:50" s="99" customFormat="1" x14ac:dyDescent="0.25">
      <c r="A38" s="54"/>
      <c r="B38" s="143" t="s">
        <v>80</v>
      </c>
      <c r="C38" s="43"/>
      <c r="D38" s="44" t="s">
        <v>41</v>
      </c>
      <c r="E38" s="43"/>
      <c r="F38" s="75">
        <v>0.05</v>
      </c>
      <c r="G38" s="418">
        <v>1</v>
      </c>
      <c r="H38" s="160">
        <f t="shared" si="0"/>
        <v>0.05</v>
      </c>
      <c r="I38" s="43"/>
      <c r="J38" s="115">
        <v>0.05</v>
      </c>
      <c r="K38" s="418">
        <v>1</v>
      </c>
      <c r="L38" s="160">
        <f t="shared" si="1"/>
        <v>0.05</v>
      </c>
      <c r="M38" s="43"/>
      <c r="N38" s="172">
        <f t="shared" si="32"/>
        <v>0</v>
      </c>
      <c r="O38" s="173">
        <f t="shared" si="33"/>
        <v>0</v>
      </c>
      <c r="P38" s="169"/>
      <c r="Q38" s="115"/>
      <c r="R38" s="418">
        <v>1</v>
      </c>
      <c r="S38" s="162">
        <f t="shared" si="3"/>
        <v>0</v>
      </c>
      <c r="T38" s="32"/>
      <c r="U38" s="163">
        <f t="shared" ref="U38:U47" si="35">S38-L38</f>
        <v>-0.05</v>
      </c>
      <c r="V38" s="164" t="str">
        <f t="shared" si="10"/>
        <v/>
      </c>
      <c r="W38" s="154"/>
      <c r="X38" s="115"/>
      <c r="Y38" s="418">
        <v>1</v>
      </c>
      <c r="Z38" s="162">
        <f t="shared" si="4"/>
        <v>0</v>
      </c>
      <c r="AA38" s="32"/>
      <c r="AB38" s="163">
        <f t="shared" si="11"/>
        <v>0</v>
      </c>
      <c r="AC38" s="164" t="str">
        <f t="shared" si="34"/>
        <v/>
      </c>
      <c r="AD38" s="154"/>
      <c r="AE38" s="115"/>
      <c r="AF38" s="418">
        <v>1</v>
      </c>
      <c r="AG38" s="162">
        <f t="shared" si="5"/>
        <v>0</v>
      </c>
      <c r="AH38" s="32"/>
      <c r="AI38" s="163">
        <f t="shared" si="12"/>
        <v>0</v>
      </c>
      <c r="AJ38" s="164" t="str">
        <f t="shared" si="13"/>
        <v/>
      </c>
      <c r="AK38" s="154"/>
      <c r="AL38" s="115"/>
      <c r="AM38" s="418">
        <v>1</v>
      </c>
      <c r="AN38" s="162">
        <f t="shared" si="6"/>
        <v>0</v>
      </c>
      <c r="AO38" s="32"/>
      <c r="AP38" s="163">
        <f t="shared" si="14"/>
        <v>0</v>
      </c>
      <c r="AQ38" s="164" t="str">
        <f t="shared" si="15"/>
        <v/>
      </c>
      <c r="AR38" s="153"/>
      <c r="AS38" s="115"/>
      <c r="AT38" s="418">
        <v>1</v>
      </c>
      <c r="AU38" s="162">
        <f t="shared" si="7"/>
        <v>0</v>
      </c>
      <c r="AV38" s="32"/>
      <c r="AW38" s="163">
        <f t="shared" si="16"/>
        <v>0</v>
      </c>
      <c r="AX38" s="164" t="str">
        <f t="shared" si="17"/>
        <v/>
      </c>
    </row>
    <row r="39" spans="1:50" x14ac:dyDescent="0.25">
      <c r="A39" s="1"/>
      <c r="B39" s="46" t="s">
        <v>19</v>
      </c>
      <c r="C39" s="32"/>
      <c r="D39" s="44" t="s">
        <v>7</v>
      </c>
      <c r="E39" s="43"/>
      <c r="F39" s="76">
        <v>8.6319999999999994E-2</v>
      </c>
      <c r="G39" s="370">
        <f>+$F$18</f>
        <v>285</v>
      </c>
      <c r="H39" s="160">
        <f t="shared" si="0"/>
        <v>24.601199999999999</v>
      </c>
      <c r="I39" s="32"/>
      <c r="J39" s="116">
        <v>8.9639999999999997E-2</v>
      </c>
      <c r="K39" s="370">
        <f>+$F$18</f>
        <v>285</v>
      </c>
      <c r="L39" s="160">
        <f t="shared" si="1"/>
        <v>25.5474</v>
      </c>
      <c r="M39" s="32"/>
      <c r="N39" s="163">
        <f t="shared" si="2"/>
        <v>0.94620000000000104</v>
      </c>
      <c r="O39" s="164">
        <f>IF(OR(H39=0,L39=0),"",(N39/H39))</f>
        <v>3.8461538461538505E-2</v>
      </c>
      <c r="P39" s="153"/>
      <c r="Q39" s="116">
        <v>9.2730000000000007E-2</v>
      </c>
      <c r="R39" s="370">
        <f>+$F$18</f>
        <v>285</v>
      </c>
      <c r="S39" s="162">
        <f t="shared" si="3"/>
        <v>26.428050000000002</v>
      </c>
      <c r="T39" s="32"/>
      <c r="U39" s="163">
        <f t="shared" si="35"/>
        <v>0.88065000000000282</v>
      </c>
      <c r="V39" s="164">
        <f t="shared" si="10"/>
        <v>3.4471218206158075E-2</v>
      </c>
      <c r="W39" s="154"/>
      <c r="X39" s="116">
        <v>9.5750000000000002E-2</v>
      </c>
      <c r="Y39" s="370">
        <f>+$F$18</f>
        <v>285</v>
      </c>
      <c r="Z39" s="162">
        <f t="shared" si="4"/>
        <v>27.28875</v>
      </c>
      <c r="AA39" s="32"/>
      <c r="AB39" s="163">
        <f t="shared" si="11"/>
        <v>0.8606999999999978</v>
      </c>
      <c r="AC39" s="164">
        <f t="shared" si="34"/>
        <v>3.256766957834565E-2</v>
      </c>
      <c r="AD39" s="154"/>
      <c r="AE39" s="116">
        <v>9.8110000000000003E-2</v>
      </c>
      <c r="AF39" s="370">
        <f>+$F$18</f>
        <v>285</v>
      </c>
      <c r="AG39" s="162">
        <f t="shared" si="5"/>
        <v>27.961349999999999</v>
      </c>
      <c r="AH39" s="32"/>
      <c r="AI39" s="163">
        <f t="shared" si="12"/>
        <v>0.6725999999999992</v>
      </c>
      <c r="AJ39" s="164">
        <f t="shared" si="13"/>
        <v>2.4647519582245401E-2</v>
      </c>
      <c r="AK39" s="154"/>
      <c r="AL39" s="116">
        <v>0.10227</v>
      </c>
      <c r="AM39" s="370">
        <f>+$F$18</f>
        <v>285</v>
      </c>
      <c r="AN39" s="162">
        <f t="shared" si="6"/>
        <v>29.14695</v>
      </c>
      <c r="AO39" s="32"/>
      <c r="AP39" s="163">
        <f t="shared" si="14"/>
        <v>1.1856000000000009</v>
      </c>
      <c r="AQ39" s="164">
        <f t="shared" si="15"/>
        <v>4.2401386199164233E-2</v>
      </c>
      <c r="AR39" s="153"/>
      <c r="AS39" s="116">
        <v>0.10629</v>
      </c>
      <c r="AT39" s="370">
        <f>+$F$18</f>
        <v>285</v>
      </c>
      <c r="AU39" s="162">
        <f t="shared" si="7"/>
        <v>30.292649999999998</v>
      </c>
      <c r="AV39" s="32"/>
      <c r="AW39" s="163">
        <f t="shared" si="16"/>
        <v>1.1456999999999979</v>
      </c>
      <c r="AX39" s="164">
        <f t="shared" si="17"/>
        <v>3.9307714872396524E-2</v>
      </c>
    </row>
    <row r="40" spans="1:50" s="99" customFormat="1" x14ac:dyDescent="0.25">
      <c r="A40" s="54"/>
      <c r="B40" s="143" t="s">
        <v>79</v>
      </c>
      <c r="C40" s="43"/>
      <c r="D40" s="44" t="s">
        <v>7</v>
      </c>
      <c r="E40" s="43"/>
      <c r="F40" s="76">
        <v>2.0300000000000001E-3</v>
      </c>
      <c r="G40" s="370">
        <f t="shared" ref="G40:G47" si="36">+$F$18</f>
        <v>285</v>
      </c>
      <c r="H40" s="160">
        <f t="shared" si="0"/>
        <v>0.57855000000000001</v>
      </c>
      <c r="I40" s="43"/>
      <c r="J40" s="116">
        <v>2.0300000000000001E-3</v>
      </c>
      <c r="K40" s="370">
        <f t="shared" ref="K40:K47" si="37">+$F$18</f>
        <v>285</v>
      </c>
      <c r="L40" s="160">
        <f t="shared" si="1"/>
        <v>0.57855000000000001</v>
      </c>
      <c r="M40" s="43"/>
      <c r="N40" s="172">
        <f t="shared" ref="N40:N41" si="38">L40-H40</f>
        <v>0</v>
      </c>
      <c r="O40" s="173">
        <f t="shared" ref="O40:O41" si="39">IF(OR(H40=0,L40=0),"",(N40/H40))</f>
        <v>0</v>
      </c>
      <c r="P40" s="169"/>
      <c r="Q40" s="134"/>
      <c r="R40" s="370">
        <f t="shared" ref="R40:R47" si="40">+$F$18</f>
        <v>285</v>
      </c>
      <c r="S40" s="162">
        <f t="shared" si="3"/>
        <v>0</v>
      </c>
      <c r="T40" s="32"/>
      <c r="U40" s="163">
        <f t="shared" si="35"/>
        <v>-0.57855000000000001</v>
      </c>
      <c r="V40" s="164" t="str">
        <f t="shared" si="10"/>
        <v/>
      </c>
      <c r="W40" s="154"/>
      <c r="X40" s="134"/>
      <c r="Y40" s="370">
        <f t="shared" ref="Y40:Y47" si="41">+$F$18</f>
        <v>285</v>
      </c>
      <c r="Z40" s="162">
        <f t="shared" si="4"/>
        <v>0</v>
      </c>
      <c r="AA40" s="32"/>
      <c r="AB40" s="163">
        <f t="shared" si="11"/>
        <v>0</v>
      </c>
      <c r="AC40" s="164" t="str">
        <f t="shared" si="34"/>
        <v/>
      </c>
      <c r="AD40" s="154"/>
      <c r="AE40" s="134"/>
      <c r="AF40" s="370">
        <f t="shared" ref="AF40:AF47" si="42">+$F$18</f>
        <v>285</v>
      </c>
      <c r="AG40" s="162">
        <f t="shared" si="5"/>
        <v>0</v>
      </c>
      <c r="AH40" s="32"/>
      <c r="AI40" s="163">
        <f t="shared" si="12"/>
        <v>0</v>
      </c>
      <c r="AJ40" s="164" t="str">
        <f t="shared" si="13"/>
        <v/>
      </c>
      <c r="AK40" s="154"/>
      <c r="AL40" s="134"/>
      <c r="AM40" s="370">
        <f t="shared" ref="AM40:AM47" si="43">+$F$18</f>
        <v>285</v>
      </c>
      <c r="AN40" s="162">
        <f t="shared" si="6"/>
        <v>0</v>
      </c>
      <c r="AO40" s="32"/>
      <c r="AP40" s="163">
        <f t="shared" si="14"/>
        <v>0</v>
      </c>
      <c r="AQ40" s="164" t="str">
        <f t="shared" si="15"/>
        <v/>
      </c>
      <c r="AR40" s="153"/>
      <c r="AS40" s="134"/>
      <c r="AT40" s="370">
        <f t="shared" ref="AT40:AT47" si="44">+$F$18</f>
        <v>285</v>
      </c>
      <c r="AU40" s="162">
        <f t="shared" si="7"/>
        <v>0</v>
      </c>
      <c r="AV40" s="32"/>
      <c r="AW40" s="163">
        <f t="shared" si="16"/>
        <v>0</v>
      </c>
      <c r="AX40" s="164" t="str">
        <f t="shared" si="17"/>
        <v/>
      </c>
    </row>
    <row r="41" spans="1:50" s="99" customFormat="1" x14ac:dyDescent="0.25">
      <c r="A41" s="54"/>
      <c r="B41" s="143" t="s">
        <v>80</v>
      </c>
      <c r="C41" s="43"/>
      <c r="D41" s="44" t="s">
        <v>7</v>
      </c>
      <c r="E41" s="43"/>
      <c r="F41" s="76">
        <v>6.2E-4</v>
      </c>
      <c r="G41" s="370">
        <f t="shared" si="36"/>
        <v>285</v>
      </c>
      <c r="H41" s="160">
        <f t="shared" si="0"/>
        <v>0.1767</v>
      </c>
      <c r="I41" s="43"/>
      <c r="J41" s="116">
        <v>6.2E-4</v>
      </c>
      <c r="K41" s="370">
        <f t="shared" si="37"/>
        <v>285</v>
      </c>
      <c r="L41" s="160">
        <f t="shared" si="1"/>
        <v>0.1767</v>
      </c>
      <c r="M41" s="43"/>
      <c r="N41" s="172">
        <f t="shared" si="38"/>
        <v>0</v>
      </c>
      <c r="O41" s="173">
        <f t="shared" si="39"/>
        <v>0</v>
      </c>
      <c r="P41" s="169"/>
      <c r="Q41" s="134"/>
      <c r="R41" s="370">
        <f t="shared" si="40"/>
        <v>285</v>
      </c>
      <c r="S41" s="162">
        <f t="shared" si="3"/>
        <v>0</v>
      </c>
      <c r="T41" s="32"/>
      <c r="U41" s="163">
        <f t="shared" si="35"/>
        <v>-0.1767</v>
      </c>
      <c r="V41" s="164" t="str">
        <f t="shared" si="10"/>
        <v/>
      </c>
      <c r="W41" s="154"/>
      <c r="X41" s="134"/>
      <c r="Y41" s="370">
        <f t="shared" si="41"/>
        <v>285</v>
      </c>
      <c r="Z41" s="162">
        <f t="shared" si="4"/>
        <v>0</v>
      </c>
      <c r="AA41" s="32"/>
      <c r="AB41" s="163">
        <f t="shared" si="11"/>
        <v>0</v>
      </c>
      <c r="AC41" s="164" t="str">
        <f t="shared" si="34"/>
        <v/>
      </c>
      <c r="AD41" s="154"/>
      <c r="AE41" s="134"/>
      <c r="AF41" s="370">
        <f t="shared" si="42"/>
        <v>285</v>
      </c>
      <c r="AG41" s="162">
        <f t="shared" si="5"/>
        <v>0</v>
      </c>
      <c r="AH41" s="32"/>
      <c r="AI41" s="163">
        <f t="shared" si="12"/>
        <v>0</v>
      </c>
      <c r="AJ41" s="164" t="str">
        <f t="shared" si="13"/>
        <v/>
      </c>
      <c r="AK41" s="154"/>
      <c r="AL41" s="134"/>
      <c r="AM41" s="370">
        <f t="shared" si="43"/>
        <v>285</v>
      </c>
      <c r="AN41" s="162">
        <f t="shared" si="6"/>
        <v>0</v>
      </c>
      <c r="AO41" s="32"/>
      <c r="AP41" s="163">
        <f t="shared" si="14"/>
        <v>0</v>
      </c>
      <c r="AQ41" s="164" t="str">
        <f t="shared" si="15"/>
        <v/>
      </c>
      <c r="AR41" s="153"/>
      <c r="AS41" s="134"/>
      <c r="AT41" s="370">
        <f t="shared" si="44"/>
        <v>285</v>
      </c>
      <c r="AU41" s="162">
        <f t="shared" si="7"/>
        <v>0</v>
      </c>
      <c r="AV41" s="32"/>
      <c r="AW41" s="163">
        <f t="shared" si="16"/>
        <v>0</v>
      </c>
      <c r="AX41" s="164" t="str">
        <f t="shared" si="17"/>
        <v/>
      </c>
    </row>
    <row r="42" spans="1:50" s="99" customFormat="1" ht="30" x14ac:dyDescent="0.25">
      <c r="A42" s="54"/>
      <c r="B42" s="234" t="s">
        <v>74</v>
      </c>
      <c r="C42" s="43"/>
      <c r="D42" s="44" t="s">
        <v>7</v>
      </c>
      <c r="E42" s="43"/>
      <c r="F42" s="76">
        <v>-9.6000000000000002E-4</v>
      </c>
      <c r="G42" s="370">
        <f t="shared" si="36"/>
        <v>285</v>
      </c>
      <c r="H42" s="160">
        <f t="shared" si="0"/>
        <v>-0.27360000000000001</v>
      </c>
      <c r="I42" s="43"/>
      <c r="J42" s="116"/>
      <c r="K42" s="370">
        <f t="shared" si="37"/>
        <v>285</v>
      </c>
      <c r="L42" s="160">
        <f t="shared" si="1"/>
        <v>0</v>
      </c>
      <c r="M42" s="43"/>
      <c r="N42" s="172">
        <f t="shared" ref="N42:N47" si="45">L42-H42</f>
        <v>0.27360000000000001</v>
      </c>
      <c r="O42" s="173" t="str">
        <f t="shared" ref="O42:O47" si="46">IF(OR(H42=0,L42=0),"",(N42/H42))</f>
        <v/>
      </c>
      <c r="P42" s="169"/>
      <c r="Q42" s="134"/>
      <c r="R42" s="370">
        <f t="shared" si="40"/>
        <v>285</v>
      </c>
      <c r="S42" s="162">
        <f t="shared" si="3"/>
        <v>0</v>
      </c>
      <c r="T42" s="32"/>
      <c r="U42" s="163">
        <f t="shared" si="35"/>
        <v>0</v>
      </c>
      <c r="V42" s="164" t="str">
        <f t="shared" si="10"/>
        <v/>
      </c>
      <c r="W42" s="154"/>
      <c r="X42" s="134"/>
      <c r="Y42" s="370">
        <f t="shared" si="41"/>
        <v>285</v>
      </c>
      <c r="Z42" s="162">
        <f t="shared" si="4"/>
        <v>0</v>
      </c>
      <c r="AA42" s="32"/>
      <c r="AB42" s="163">
        <f t="shared" si="11"/>
        <v>0</v>
      </c>
      <c r="AC42" s="164" t="str">
        <f t="shared" si="34"/>
        <v/>
      </c>
      <c r="AD42" s="154"/>
      <c r="AE42" s="134"/>
      <c r="AF42" s="370">
        <f t="shared" si="42"/>
        <v>285</v>
      </c>
      <c r="AG42" s="162">
        <f t="shared" si="5"/>
        <v>0</v>
      </c>
      <c r="AH42" s="32"/>
      <c r="AI42" s="163">
        <f t="shared" si="12"/>
        <v>0</v>
      </c>
      <c r="AJ42" s="164" t="str">
        <f t="shared" si="13"/>
        <v/>
      </c>
      <c r="AK42" s="154"/>
      <c r="AL42" s="134"/>
      <c r="AM42" s="370">
        <f t="shared" si="43"/>
        <v>285</v>
      </c>
      <c r="AN42" s="162">
        <f t="shared" si="6"/>
        <v>0</v>
      </c>
      <c r="AO42" s="32"/>
      <c r="AP42" s="163">
        <f t="shared" si="14"/>
        <v>0</v>
      </c>
      <c r="AQ42" s="164" t="str">
        <f t="shared" si="15"/>
        <v/>
      </c>
      <c r="AR42" s="153"/>
      <c r="AS42" s="134"/>
      <c r="AT42" s="370">
        <f t="shared" si="44"/>
        <v>285</v>
      </c>
      <c r="AU42" s="162">
        <f t="shared" si="7"/>
        <v>0</v>
      </c>
      <c r="AV42" s="32"/>
      <c r="AW42" s="163">
        <f t="shared" si="16"/>
        <v>0</v>
      </c>
      <c r="AX42" s="164" t="str">
        <f t="shared" si="17"/>
        <v/>
      </c>
    </row>
    <row r="43" spans="1:50" s="99" customFormat="1" ht="15" customHeight="1" x14ac:dyDescent="0.25">
      <c r="A43" s="54"/>
      <c r="B43" s="234" t="s">
        <v>75</v>
      </c>
      <c r="C43" s="43"/>
      <c r="D43" s="44" t="s">
        <v>7</v>
      </c>
      <c r="E43" s="43"/>
      <c r="F43" s="76">
        <v>-2.96E-3</v>
      </c>
      <c r="G43" s="370">
        <f t="shared" si="36"/>
        <v>285</v>
      </c>
      <c r="H43" s="160">
        <f t="shared" si="0"/>
        <v>-0.84360000000000002</v>
      </c>
      <c r="I43" s="43"/>
      <c r="J43" s="116"/>
      <c r="K43" s="370">
        <f t="shared" si="37"/>
        <v>285</v>
      </c>
      <c r="L43" s="160">
        <f t="shared" si="1"/>
        <v>0</v>
      </c>
      <c r="M43" s="43"/>
      <c r="N43" s="172">
        <f t="shared" si="45"/>
        <v>0.84360000000000002</v>
      </c>
      <c r="O43" s="173" t="str">
        <f t="shared" si="46"/>
        <v/>
      </c>
      <c r="P43" s="169"/>
      <c r="Q43" s="134"/>
      <c r="R43" s="370">
        <f t="shared" si="40"/>
        <v>285</v>
      </c>
      <c r="S43" s="162">
        <f t="shared" si="3"/>
        <v>0</v>
      </c>
      <c r="T43" s="32"/>
      <c r="U43" s="163">
        <f t="shared" si="35"/>
        <v>0</v>
      </c>
      <c r="V43" s="164" t="str">
        <f t="shared" si="10"/>
        <v/>
      </c>
      <c r="W43" s="154"/>
      <c r="X43" s="134"/>
      <c r="Y43" s="370">
        <f t="shared" si="41"/>
        <v>285</v>
      </c>
      <c r="Z43" s="162">
        <f t="shared" si="4"/>
        <v>0</v>
      </c>
      <c r="AA43" s="32"/>
      <c r="AB43" s="163">
        <f t="shared" si="11"/>
        <v>0</v>
      </c>
      <c r="AC43" s="164" t="str">
        <f t="shared" si="34"/>
        <v/>
      </c>
      <c r="AD43" s="154"/>
      <c r="AE43" s="134"/>
      <c r="AF43" s="370">
        <f t="shared" si="42"/>
        <v>285</v>
      </c>
      <c r="AG43" s="162">
        <f t="shared" si="5"/>
        <v>0</v>
      </c>
      <c r="AH43" s="32"/>
      <c r="AI43" s="163">
        <f t="shared" si="12"/>
        <v>0</v>
      </c>
      <c r="AJ43" s="164" t="str">
        <f t="shared" si="13"/>
        <v/>
      </c>
      <c r="AK43" s="154"/>
      <c r="AL43" s="134"/>
      <c r="AM43" s="370">
        <f t="shared" si="43"/>
        <v>285</v>
      </c>
      <c r="AN43" s="162">
        <f t="shared" si="6"/>
        <v>0</v>
      </c>
      <c r="AO43" s="32"/>
      <c r="AP43" s="163">
        <f t="shared" si="14"/>
        <v>0</v>
      </c>
      <c r="AQ43" s="164" t="str">
        <f t="shared" si="15"/>
        <v/>
      </c>
      <c r="AR43" s="153"/>
      <c r="AS43" s="134"/>
      <c r="AT43" s="370">
        <f t="shared" si="44"/>
        <v>285</v>
      </c>
      <c r="AU43" s="162">
        <f t="shared" si="7"/>
        <v>0</v>
      </c>
      <c r="AV43" s="32"/>
      <c r="AW43" s="163">
        <f t="shared" si="16"/>
        <v>0</v>
      </c>
      <c r="AX43" s="164" t="str">
        <f t="shared" si="17"/>
        <v/>
      </c>
    </row>
    <row r="44" spans="1:50" ht="30" x14ac:dyDescent="0.25">
      <c r="A44" s="1"/>
      <c r="B44" s="234" t="s">
        <v>76</v>
      </c>
      <c r="C44" s="32"/>
      <c r="D44" s="44" t="s">
        <v>7</v>
      </c>
      <c r="E44" s="43"/>
      <c r="F44" s="76">
        <v>2.9E-4</v>
      </c>
      <c r="G44" s="370">
        <f t="shared" si="36"/>
        <v>285</v>
      </c>
      <c r="H44" s="160">
        <f t="shared" si="0"/>
        <v>8.2650000000000001E-2</v>
      </c>
      <c r="I44" s="32"/>
      <c r="J44" s="116">
        <v>2.9E-4</v>
      </c>
      <c r="K44" s="370">
        <f t="shared" si="37"/>
        <v>285</v>
      </c>
      <c r="L44" s="160">
        <f t="shared" si="1"/>
        <v>8.2650000000000001E-2</v>
      </c>
      <c r="M44" s="32"/>
      <c r="N44" s="172">
        <f t="shared" si="45"/>
        <v>0</v>
      </c>
      <c r="O44" s="173">
        <f t="shared" si="46"/>
        <v>0</v>
      </c>
      <c r="P44" s="153"/>
      <c r="Q44" s="115"/>
      <c r="R44" s="370">
        <f t="shared" si="40"/>
        <v>285</v>
      </c>
      <c r="S44" s="162">
        <f t="shared" si="3"/>
        <v>0</v>
      </c>
      <c r="T44" s="43"/>
      <c r="U44" s="163">
        <f t="shared" si="35"/>
        <v>-8.2650000000000001E-2</v>
      </c>
      <c r="V44" s="164" t="str">
        <f t="shared" si="10"/>
        <v/>
      </c>
      <c r="W44" s="154"/>
      <c r="X44" s="115"/>
      <c r="Y44" s="370">
        <f t="shared" si="41"/>
        <v>285</v>
      </c>
      <c r="Z44" s="162">
        <f t="shared" si="4"/>
        <v>0</v>
      </c>
      <c r="AA44" s="43"/>
      <c r="AB44" s="163">
        <f t="shared" si="11"/>
        <v>0</v>
      </c>
      <c r="AC44" s="164" t="str">
        <f t="shared" si="34"/>
        <v/>
      </c>
      <c r="AD44" s="154"/>
      <c r="AE44" s="115"/>
      <c r="AF44" s="370">
        <f t="shared" si="42"/>
        <v>285</v>
      </c>
      <c r="AG44" s="162">
        <f t="shared" si="5"/>
        <v>0</v>
      </c>
      <c r="AH44" s="43"/>
      <c r="AI44" s="163">
        <f t="shared" si="12"/>
        <v>0</v>
      </c>
      <c r="AJ44" s="164" t="str">
        <f t="shared" si="13"/>
        <v/>
      </c>
      <c r="AK44" s="154"/>
      <c r="AL44" s="115"/>
      <c r="AM44" s="370">
        <f t="shared" si="43"/>
        <v>285</v>
      </c>
      <c r="AN44" s="162">
        <f t="shared" si="6"/>
        <v>0</v>
      </c>
      <c r="AO44" s="43"/>
      <c r="AP44" s="163">
        <f t="shared" si="14"/>
        <v>0</v>
      </c>
      <c r="AQ44" s="164" t="str">
        <f t="shared" si="15"/>
        <v/>
      </c>
      <c r="AR44" s="169"/>
      <c r="AS44" s="115"/>
      <c r="AT44" s="370">
        <f t="shared" si="44"/>
        <v>285</v>
      </c>
      <c r="AU44" s="162">
        <f t="shared" si="7"/>
        <v>0</v>
      </c>
      <c r="AV44" s="43"/>
      <c r="AW44" s="163">
        <f t="shared" si="16"/>
        <v>0</v>
      </c>
      <c r="AX44" s="164" t="str">
        <f t="shared" si="17"/>
        <v/>
      </c>
    </row>
    <row r="45" spans="1:50" ht="30" x14ac:dyDescent="0.25">
      <c r="A45" s="1"/>
      <c r="B45" s="234" t="s">
        <v>77</v>
      </c>
      <c r="C45" s="32"/>
      <c r="D45" s="44" t="s">
        <v>7</v>
      </c>
      <c r="E45" s="43"/>
      <c r="F45" s="76">
        <v>6.0000000000000002E-5</v>
      </c>
      <c r="G45" s="370">
        <f t="shared" si="36"/>
        <v>285</v>
      </c>
      <c r="H45" s="160">
        <f t="shared" si="0"/>
        <v>1.7100000000000001E-2</v>
      </c>
      <c r="I45" s="32"/>
      <c r="J45" s="116">
        <v>6.0000000000000002E-5</v>
      </c>
      <c r="K45" s="370">
        <f t="shared" si="37"/>
        <v>285</v>
      </c>
      <c r="L45" s="160">
        <f t="shared" si="1"/>
        <v>1.7100000000000001E-2</v>
      </c>
      <c r="M45" s="32"/>
      <c r="N45" s="172">
        <f t="shared" si="45"/>
        <v>0</v>
      </c>
      <c r="O45" s="173">
        <f t="shared" si="46"/>
        <v>0</v>
      </c>
      <c r="P45" s="153"/>
      <c r="Q45" s="115"/>
      <c r="R45" s="370">
        <f t="shared" si="40"/>
        <v>285</v>
      </c>
      <c r="S45" s="162">
        <f t="shared" si="3"/>
        <v>0</v>
      </c>
      <c r="T45" s="43"/>
      <c r="U45" s="163">
        <f t="shared" si="35"/>
        <v>-1.7100000000000001E-2</v>
      </c>
      <c r="V45" s="164" t="str">
        <f t="shared" si="10"/>
        <v/>
      </c>
      <c r="W45" s="154"/>
      <c r="X45" s="115"/>
      <c r="Y45" s="370">
        <f t="shared" si="41"/>
        <v>285</v>
      </c>
      <c r="Z45" s="162">
        <f t="shared" si="4"/>
        <v>0</v>
      </c>
      <c r="AA45" s="43"/>
      <c r="AB45" s="163">
        <f t="shared" si="11"/>
        <v>0</v>
      </c>
      <c r="AC45" s="164" t="str">
        <f t="shared" si="34"/>
        <v/>
      </c>
      <c r="AD45" s="154"/>
      <c r="AE45" s="115"/>
      <c r="AF45" s="370">
        <f t="shared" si="42"/>
        <v>285</v>
      </c>
      <c r="AG45" s="162">
        <f t="shared" si="5"/>
        <v>0</v>
      </c>
      <c r="AH45" s="43"/>
      <c r="AI45" s="163">
        <f t="shared" si="12"/>
        <v>0</v>
      </c>
      <c r="AJ45" s="164" t="str">
        <f t="shared" si="13"/>
        <v/>
      </c>
      <c r="AK45" s="154"/>
      <c r="AL45" s="115"/>
      <c r="AM45" s="370">
        <f t="shared" si="43"/>
        <v>285</v>
      </c>
      <c r="AN45" s="162">
        <f t="shared" si="6"/>
        <v>0</v>
      </c>
      <c r="AO45" s="43"/>
      <c r="AP45" s="163">
        <f t="shared" si="14"/>
        <v>0</v>
      </c>
      <c r="AQ45" s="164" t="str">
        <f t="shared" si="15"/>
        <v/>
      </c>
      <c r="AR45" s="169"/>
      <c r="AS45" s="115"/>
      <c r="AT45" s="370">
        <f t="shared" si="44"/>
        <v>285</v>
      </c>
      <c r="AU45" s="162">
        <f t="shared" si="7"/>
        <v>0</v>
      </c>
      <c r="AV45" s="43"/>
      <c r="AW45" s="163">
        <f t="shared" si="16"/>
        <v>0</v>
      </c>
      <c r="AX45" s="164" t="str">
        <f t="shared" si="17"/>
        <v/>
      </c>
    </row>
    <row r="46" spans="1:50" x14ac:dyDescent="0.25">
      <c r="A46" s="1"/>
      <c r="B46" s="234" t="s">
        <v>78</v>
      </c>
      <c r="C46" s="32"/>
      <c r="D46" s="44" t="s">
        <v>7</v>
      </c>
      <c r="E46" s="43"/>
      <c r="F46" s="76">
        <v>9.2000000000000003E-4</v>
      </c>
      <c r="G46" s="370">
        <f t="shared" si="36"/>
        <v>285</v>
      </c>
      <c r="H46" s="160">
        <f t="shared" si="0"/>
        <v>0.26219999999999999</v>
      </c>
      <c r="I46" s="32"/>
      <c r="J46" s="116">
        <v>9.2000000000000003E-4</v>
      </c>
      <c r="K46" s="370">
        <f t="shared" si="37"/>
        <v>285</v>
      </c>
      <c r="L46" s="160">
        <f t="shared" si="1"/>
        <v>0.26219999999999999</v>
      </c>
      <c r="M46" s="32"/>
      <c r="N46" s="172">
        <f t="shared" si="45"/>
        <v>0</v>
      </c>
      <c r="O46" s="173">
        <f t="shared" si="46"/>
        <v>0</v>
      </c>
      <c r="P46" s="153"/>
      <c r="Q46" s="116"/>
      <c r="R46" s="370">
        <f t="shared" si="40"/>
        <v>285</v>
      </c>
      <c r="S46" s="162">
        <f t="shared" si="3"/>
        <v>0</v>
      </c>
      <c r="T46" s="32"/>
      <c r="U46" s="163">
        <f t="shared" si="35"/>
        <v>-0.26219999999999999</v>
      </c>
      <c r="V46" s="164" t="str">
        <f t="shared" si="10"/>
        <v/>
      </c>
      <c r="W46" s="154"/>
      <c r="X46" s="116"/>
      <c r="Y46" s="370">
        <f t="shared" si="41"/>
        <v>285</v>
      </c>
      <c r="Z46" s="162">
        <f t="shared" si="4"/>
        <v>0</v>
      </c>
      <c r="AA46" s="32"/>
      <c r="AB46" s="163">
        <f t="shared" si="11"/>
        <v>0</v>
      </c>
      <c r="AC46" s="164" t="str">
        <f t="shared" si="34"/>
        <v/>
      </c>
      <c r="AD46" s="154"/>
      <c r="AE46" s="116"/>
      <c r="AF46" s="370">
        <f t="shared" si="42"/>
        <v>285</v>
      </c>
      <c r="AG46" s="162">
        <f t="shared" si="5"/>
        <v>0</v>
      </c>
      <c r="AH46" s="32"/>
      <c r="AI46" s="163">
        <f t="shared" si="12"/>
        <v>0</v>
      </c>
      <c r="AJ46" s="164" t="str">
        <f t="shared" si="13"/>
        <v/>
      </c>
      <c r="AK46" s="154"/>
      <c r="AL46" s="116"/>
      <c r="AM46" s="370">
        <f t="shared" si="43"/>
        <v>285</v>
      </c>
      <c r="AN46" s="162">
        <f t="shared" si="6"/>
        <v>0</v>
      </c>
      <c r="AO46" s="32"/>
      <c r="AP46" s="163">
        <f t="shared" si="14"/>
        <v>0</v>
      </c>
      <c r="AQ46" s="164" t="str">
        <f t="shared" si="15"/>
        <v/>
      </c>
      <c r="AR46" s="153"/>
      <c r="AS46" s="116"/>
      <c r="AT46" s="370">
        <f t="shared" si="44"/>
        <v>285</v>
      </c>
      <c r="AU46" s="162">
        <f t="shared" si="7"/>
        <v>0</v>
      </c>
      <c r="AV46" s="32"/>
      <c r="AW46" s="163">
        <f t="shared" si="16"/>
        <v>0</v>
      </c>
      <c r="AX46" s="164" t="str">
        <f t="shared" si="17"/>
        <v/>
      </c>
    </row>
    <row r="47" spans="1:50" s="95" customFormat="1" ht="30" x14ac:dyDescent="0.25">
      <c r="A47" s="1"/>
      <c r="B47" s="140" t="s">
        <v>81</v>
      </c>
      <c r="C47" s="32"/>
      <c r="D47" s="44" t="s">
        <v>7</v>
      </c>
      <c r="E47" s="43"/>
      <c r="F47" s="76"/>
      <c r="G47" s="370">
        <f t="shared" si="36"/>
        <v>285</v>
      </c>
      <c r="H47" s="160">
        <f t="shared" ref="H47" si="47">G47*F47</f>
        <v>0</v>
      </c>
      <c r="I47" s="32"/>
      <c r="J47" s="116"/>
      <c r="K47" s="370">
        <f t="shared" si="37"/>
        <v>285</v>
      </c>
      <c r="L47" s="160">
        <f t="shared" si="1"/>
        <v>0</v>
      </c>
      <c r="M47" s="32"/>
      <c r="N47" s="172">
        <f t="shared" si="45"/>
        <v>0</v>
      </c>
      <c r="O47" s="173" t="str">
        <f t="shared" si="46"/>
        <v/>
      </c>
      <c r="P47" s="153"/>
      <c r="Q47" s="116"/>
      <c r="R47" s="370">
        <f t="shared" si="40"/>
        <v>285</v>
      </c>
      <c r="S47" s="162">
        <f t="shared" si="3"/>
        <v>0</v>
      </c>
      <c r="T47" s="32"/>
      <c r="U47" s="163">
        <f t="shared" si="35"/>
        <v>0</v>
      </c>
      <c r="V47" s="164" t="str">
        <f t="shared" si="10"/>
        <v/>
      </c>
      <c r="W47" s="154"/>
      <c r="X47" s="116"/>
      <c r="Y47" s="370">
        <f t="shared" si="41"/>
        <v>285</v>
      </c>
      <c r="Z47" s="162">
        <f t="shared" si="4"/>
        <v>0</v>
      </c>
      <c r="AA47" s="32"/>
      <c r="AB47" s="163">
        <f t="shared" si="11"/>
        <v>0</v>
      </c>
      <c r="AC47" s="164" t="str">
        <f t="shared" si="34"/>
        <v/>
      </c>
      <c r="AD47" s="154"/>
      <c r="AE47" s="116"/>
      <c r="AF47" s="370">
        <f t="shared" si="42"/>
        <v>285</v>
      </c>
      <c r="AG47" s="162">
        <f t="shared" si="5"/>
        <v>0</v>
      </c>
      <c r="AH47" s="32"/>
      <c r="AI47" s="163">
        <f t="shared" si="12"/>
        <v>0</v>
      </c>
      <c r="AJ47" s="164" t="str">
        <f t="shared" si="13"/>
        <v/>
      </c>
      <c r="AK47" s="154"/>
      <c r="AL47" s="116"/>
      <c r="AM47" s="370">
        <f t="shared" si="43"/>
        <v>285</v>
      </c>
      <c r="AN47" s="162">
        <f t="shared" si="6"/>
        <v>0</v>
      </c>
      <c r="AO47" s="32"/>
      <c r="AP47" s="163">
        <f t="shared" si="14"/>
        <v>0</v>
      </c>
      <c r="AQ47" s="164" t="str">
        <f t="shared" si="15"/>
        <v/>
      </c>
      <c r="AR47" s="153"/>
      <c r="AS47" s="116"/>
      <c r="AT47" s="370">
        <f t="shared" si="44"/>
        <v>285</v>
      </c>
      <c r="AU47" s="162">
        <f t="shared" si="7"/>
        <v>0</v>
      </c>
      <c r="AV47" s="32"/>
      <c r="AW47" s="163">
        <f t="shared" si="16"/>
        <v>0</v>
      </c>
      <c r="AX47" s="164" t="str">
        <f t="shared" si="17"/>
        <v/>
      </c>
    </row>
    <row r="48" spans="1:50" x14ac:dyDescent="0.25">
      <c r="A48" s="54"/>
      <c r="B48" s="289" t="s">
        <v>18</v>
      </c>
      <c r="C48" s="48"/>
      <c r="D48" s="56"/>
      <c r="E48" s="48"/>
      <c r="F48" s="55"/>
      <c r="G48" s="175"/>
      <c r="H48" s="176">
        <f>SUM(H23:H47)</f>
        <v>32.421199999999992</v>
      </c>
      <c r="I48" s="177"/>
      <c r="J48" s="117"/>
      <c r="K48" s="240"/>
      <c r="L48" s="176">
        <f>SUM(L23:L47)</f>
        <v>34.774599999999992</v>
      </c>
      <c r="M48" s="177"/>
      <c r="N48" s="179">
        <f t="shared" si="2"/>
        <v>2.3534000000000006</v>
      </c>
      <c r="O48" s="180">
        <f>IF(OR(H48=0, L48=0),"",(N48/H48))</f>
        <v>7.2588306416789053E-2</v>
      </c>
      <c r="P48" s="153"/>
      <c r="Q48" s="117"/>
      <c r="R48" s="178"/>
      <c r="S48" s="176">
        <f>SUM(S23:S47)</f>
        <v>33.817100000000003</v>
      </c>
      <c r="T48" s="177"/>
      <c r="U48" s="179">
        <f>S48-L48</f>
        <v>-0.95749999999998892</v>
      </c>
      <c r="V48" s="180">
        <f>IF(OR(L48=0,S48=0),"",(U48/L48))</f>
        <v>-2.7534464810522311E-2</v>
      </c>
      <c r="W48" s="154"/>
      <c r="X48" s="117"/>
      <c r="Y48" s="178"/>
      <c r="Z48" s="176">
        <f>SUM(Z23:Z47)</f>
        <v>34.947800000000001</v>
      </c>
      <c r="AA48" s="177"/>
      <c r="AB48" s="179">
        <f>Z48-S48</f>
        <v>1.1306999999999974</v>
      </c>
      <c r="AC48" s="180">
        <f>IF(OR(S48=0,Z48=0),"",(AB48/S48))</f>
        <v>3.3435747003734716E-2</v>
      </c>
      <c r="AD48" s="154"/>
      <c r="AE48" s="117"/>
      <c r="AF48" s="178"/>
      <c r="AG48" s="176">
        <f>SUM(AG23:AG47)</f>
        <v>35.830399999999997</v>
      </c>
      <c r="AH48" s="177"/>
      <c r="AI48" s="179">
        <f>AG48-Z48</f>
        <v>0.8825999999999965</v>
      </c>
      <c r="AJ48" s="180">
        <f>IF(OR(Z48=0,AG48=0),"",(AI48/Z48))</f>
        <v>2.5254808600255137E-2</v>
      </c>
      <c r="AK48" s="154"/>
      <c r="AL48" s="117"/>
      <c r="AM48" s="178"/>
      <c r="AN48" s="176">
        <f>SUM(AN23:AN47)</f>
        <v>37.376000000000005</v>
      </c>
      <c r="AO48" s="177"/>
      <c r="AP48" s="179">
        <f>AN48-AG48</f>
        <v>1.5456000000000074</v>
      </c>
      <c r="AQ48" s="180">
        <f>IF(OR(AG48=0,AN48=0),"",(AP48/AG48))</f>
        <v>4.3136554434223665E-2</v>
      </c>
      <c r="AR48" s="153"/>
      <c r="AS48" s="117"/>
      <c r="AT48" s="178"/>
      <c r="AU48" s="176">
        <f>SUM(AU23:AU47)</f>
        <v>38.871700000000004</v>
      </c>
      <c r="AV48" s="177"/>
      <c r="AW48" s="179">
        <f>AU48-AN48</f>
        <v>1.4956999999999994</v>
      </c>
      <c r="AX48" s="180">
        <f>IF(OR(AN48=0,AU48=0),"",(AW48/AN48))</f>
        <v>4.0017658390410937E-2</v>
      </c>
    </row>
    <row r="49" spans="1:50" x14ac:dyDescent="0.25">
      <c r="A49" s="1"/>
      <c r="B49" s="144" t="s">
        <v>17</v>
      </c>
      <c r="C49" s="32"/>
      <c r="D49" s="44" t="s">
        <v>7</v>
      </c>
      <c r="E49" s="43"/>
      <c r="F49" s="77">
        <f>+F64</f>
        <v>7.6999999999999999E-2</v>
      </c>
      <c r="G49" s="181">
        <f>$F18*(1+F75)-$F18</f>
        <v>10.716000000000008</v>
      </c>
      <c r="H49" s="166">
        <f>G49*F49</f>
        <v>0.82513200000000064</v>
      </c>
      <c r="I49" s="32"/>
      <c r="J49" s="112">
        <f>+J64</f>
        <v>7.6999999999999999E-2</v>
      </c>
      <c r="K49" s="181">
        <f>$F18*(1+J75)-$F18</f>
        <v>10.716000000000008</v>
      </c>
      <c r="L49" s="166">
        <f>K49*J49</f>
        <v>0.82513200000000064</v>
      </c>
      <c r="M49" s="32"/>
      <c r="N49" s="163">
        <f t="shared" si="2"/>
        <v>0</v>
      </c>
      <c r="O49" s="164">
        <f t="shared" ref="O49" si="48">IF(OR(H49=0,L49=0),"",(N49/H49))</f>
        <v>0</v>
      </c>
      <c r="P49" s="153"/>
      <c r="Q49" s="121">
        <f>+$F$49</f>
        <v>7.6999999999999999E-2</v>
      </c>
      <c r="R49" s="181">
        <f>$F18*(1+Q75)-$F18</f>
        <v>8.4075000000000273</v>
      </c>
      <c r="S49" s="168">
        <f>R49*Q49</f>
        <v>0.64737750000000205</v>
      </c>
      <c r="T49" s="32"/>
      <c r="U49" s="163">
        <f>S49-L49</f>
        <v>-0.17775449999999859</v>
      </c>
      <c r="V49" s="164">
        <f>IF(OR(L49=0,S49=0),"",(U49/L49))</f>
        <v>-0.21542553191489175</v>
      </c>
      <c r="W49" s="154"/>
      <c r="X49" s="121">
        <f>+$F$49</f>
        <v>7.6999999999999999E-2</v>
      </c>
      <c r="Y49" s="181">
        <f>$F18*(1+X75)-$F18</f>
        <v>8.4075000000000273</v>
      </c>
      <c r="Z49" s="168">
        <f>Y49*X49</f>
        <v>0.64737750000000205</v>
      </c>
      <c r="AA49" s="32"/>
      <c r="AB49" s="163">
        <f>Z49-S49</f>
        <v>0</v>
      </c>
      <c r="AC49" s="164">
        <f>IF(OR(S49=0,Z49=0),"",(AB49/S49))</f>
        <v>0</v>
      </c>
      <c r="AD49" s="154"/>
      <c r="AE49" s="121">
        <f>+$F$49</f>
        <v>7.6999999999999999E-2</v>
      </c>
      <c r="AF49" s="181">
        <f>$F18*(1+AE75)-$F18</f>
        <v>8.4075000000000273</v>
      </c>
      <c r="AG49" s="168">
        <f>AF49*AE49</f>
        <v>0.64737750000000205</v>
      </c>
      <c r="AH49" s="32"/>
      <c r="AI49" s="163">
        <f>AG49-Z49</f>
        <v>0</v>
      </c>
      <c r="AJ49" s="164">
        <f>IF(OR(Z49=0,AG49=0),"",(AI49/Z49))</f>
        <v>0</v>
      </c>
      <c r="AK49" s="154"/>
      <c r="AL49" s="121">
        <f>+$F$49</f>
        <v>7.6999999999999999E-2</v>
      </c>
      <c r="AM49" s="181">
        <f>$F18*(1+AL75)-$F18</f>
        <v>8.4075000000000273</v>
      </c>
      <c r="AN49" s="168">
        <f>AM49*AL49</f>
        <v>0.64737750000000205</v>
      </c>
      <c r="AO49" s="32"/>
      <c r="AP49" s="163">
        <f>AN49-AG49</f>
        <v>0</v>
      </c>
      <c r="AQ49" s="164">
        <f>IF(OR(AG49=0,AN49=0),"",(AP49/AG49))</f>
        <v>0</v>
      </c>
      <c r="AR49" s="153"/>
      <c r="AS49" s="121">
        <f>+$F$49</f>
        <v>7.6999999999999999E-2</v>
      </c>
      <c r="AT49" s="181">
        <f>$F18*(1+AS75)-$F18</f>
        <v>8.4075000000000273</v>
      </c>
      <c r="AU49" s="168">
        <f>AT49*AS49</f>
        <v>0.64737750000000205</v>
      </c>
      <c r="AV49" s="32"/>
      <c r="AW49" s="163">
        <f>AU49-AN49</f>
        <v>0</v>
      </c>
      <c r="AX49" s="164">
        <f>IF(OR(AN49=0,AU49=0),"",(AW49/AN49))</f>
        <v>0</v>
      </c>
    </row>
    <row r="50" spans="1:50" s="95" customFormat="1" x14ac:dyDescent="0.25">
      <c r="A50" s="1"/>
      <c r="B50" s="140" t="s">
        <v>82</v>
      </c>
      <c r="C50" s="32"/>
      <c r="D50" s="44" t="s">
        <v>7</v>
      </c>
      <c r="E50" s="43"/>
      <c r="F50" s="110">
        <v>-3.16E-3</v>
      </c>
      <c r="G50" s="181">
        <f>+$F$18</f>
        <v>285</v>
      </c>
      <c r="H50" s="166">
        <f t="shared" ref="H50:H52" si="49">G50*F50</f>
        <v>-0.90060000000000007</v>
      </c>
      <c r="I50" s="32"/>
      <c r="J50" s="114"/>
      <c r="K50" s="181">
        <f>+$F$18</f>
        <v>285</v>
      </c>
      <c r="L50" s="166">
        <f t="shared" ref="L50:L52" si="50">K50*J50</f>
        <v>0</v>
      </c>
      <c r="M50" s="32"/>
      <c r="N50" s="163">
        <f t="shared" ref="N50:N51" si="51">L50-H50</f>
        <v>0.90060000000000007</v>
      </c>
      <c r="O50" s="164" t="str">
        <f t="shared" ref="O50:O51" si="52">IF(OR(H50=0,L50=0),"",(N50/H50))</f>
        <v/>
      </c>
      <c r="P50" s="153"/>
      <c r="Q50" s="113"/>
      <c r="R50" s="181">
        <f>+$F$18</f>
        <v>285</v>
      </c>
      <c r="S50" s="168">
        <f t="shared" ref="S50:S51" si="53">R50*Q50</f>
        <v>0</v>
      </c>
      <c r="T50" s="43"/>
      <c r="U50" s="163">
        <f t="shared" ref="U50:U51" si="54">S50-L50</f>
        <v>0</v>
      </c>
      <c r="V50" s="164" t="str">
        <f t="shared" ref="V50:V51" si="55">IF(OR(L50=0,S50=0),"",(U50/L50))</f>
        <v/>
      </c>
      <c r="W50" s="154"/>
      <c r="X50" s="113"/>
      <c r="Y50" s="181">
        <f>+$F$18</f>
        <v>285</v>
      </c>
      <c r="Z50" s="168">
        <f t="shared" ref="Z50:Z51" si="56">Y50*X50</f>
        <v>0</v>
      </c>
      <c r="AA50" s="43"/>
      <c r="AB50" s="163">
        <f t="shared" ref="AB50:AB52" si="57">Z50-S50</f>
        <v>0</v>
      </c>
      <c r="AC50" s="164" t="str">
        <f t="shared" ref="AC50:AC52" si="58">IF(OR(S50=0,Z50=0),"",(AB50/S50))</f>
        <v/>
      </c>
      <c r="AD50" s="154"/>
      <c r="AE50" s="113"/>
      <c r="AF50" s="181">
        <f>+$F$18</f>
        <v>285</v>
      </c>
      <c r="AG50" s="168">
        <f t="shared" ref="AG50:AG51" si="59">AF50*AE50</f>
        <v>0</v>
      </c>
      <c r="AH50" s="43"/>
      <c r="AI50" s="163">
        <f t="shared" ref="AI50:AI52" si="60">AG50-Z50</f>
        <v>0</v>
      </c>
      <c r="AJ50" s="164" t="str">
        <f t="shared" ref="AJ50:AJ52" si="61">IF(OR(Z50=0,AG50=0),"",(AI50/Z50))</f>
        <v/>
      </c>
      <c r="AK50" s="154"/>
      <c r="AL50" s="113"/>
      <c r="AM50" s="181">
        <f>+$F$18</f>
        <v>285</v>
      </c>
      <c r="AN50" s="168">
        <f t="shared" ref="AN50:AN51" si="62">AM50*AL50</f>
        <v>0</v>
      </c>
      <c r="AO50" s="43"/>
      <c r="AP50" s="163">
        <f t="shared" ref="AP50:AP52" si="63">AN50-AG50</f>
        <v>0</v>
      </c>
      <c r="AQ50" s="164" t="str">
        <f t="shared" ref="AQ50:AQ52" si="64">IF(OR(AG50=0,AN50=0),"",(AP50/AG50))</f>
        <v/>
      </c>
      <c r="AR50" s="169"/>
      <c r="AS50" s="113"/>
      <c r="AT50" s="181">
        <f>+$F$18</f>
        <v>285</v>
      </c>
      <c r="AU50" s="168">
        <f t="shared" ref="AU50:AU51" si="65">AT50*AS50</f>
        <v>0</v>
      </c>
      <c r="AV50" s="43"/>
      <c r="AW50" s="163">
        <f t="shared" ref="AW50:AW52" si="66">AU50-AN50</f>
        <v>0</v>
      </c>
      <c r="AX50" s="164" t="str">
        <f t="shared" ref="AX50:AX52" si="67">IF(OR(AN50=0,AU50=0),"",(AW50/AN50))</f>
        <v/>
      </c>
    </row>
    <row r="51" spans="1:50" s="95" customFormat="1" ht="30" x14ac:dyDescent="0.25">
      <c r="A51" s="1"/>
      <c r="B51" s="140" t="s">
        <v>83</v>
      </c>
      <c r="C51" s="32"/>
      <c r="D51" s="44" t="s">
        <v>7</v>
      </c>
      <c r="E51" s="43"/>
      <c r="F51" s="110">
        <v>6.9999999999999994E-5</v>
      </c>
      <c r="G51" s="181">
        <f>+$F$18</f>
        <v>285</v>
      </c>
      <c r="H51" s="166">
        <f t="shared" si="49"/>
        <v>1.9949999999999999E-2</v>
      </c>
      <c r="I51" s="32"/>
      <c r="J51" s="114"/>
      <c r="K51" s="181">
        <f>+$F$18</f>
        <v>285</v>
      </c>
      <c r="L51" s="166">
        <f t="shared" si="50"/>
        <v>0</v>
      </c>
      <c r="M51" s="32"/>
      <c r="N51" s="163">
        <f t="shared" si="51"/>
        <v>-1.9949999999999999E-2</v>
      </c>
      <c r="O51" s="164" t="str">
        <f t="shared" si="52"/>
        <v/>
      </c>
      <c r="P51" s="153"/>
      <c r="Q51" s="113"/>
      <c r="R51" s="181">
        <f>+$F$18</f>
        <v>285</v>
      </c>
      <c r="S51" s="168">
        <f t="shared" si="53"/>
        <v>0</v>
      </c>
      <c r="T51" s="43"/>
      <c r="U51" s="163">
        <f t="shared" si="54"/>
        <v>0</v>
      </c>
      <c r="V51" s="164" t="str">
        <f t="shared" si="55"/>
        <v/>
      </c>
      <c r="W51" s="154"/>
      <c r="X51" s="113"/>
      <c r="Y51" s="181">
        <f>+$F$18</f>
        <v>285</v>
      </c>
      <c r="Z51" s="168">
        <f t="shared" si="56"/>
        <v>0</v>
      </c>
      <c r="AA51" s="43"/>
      <c r="AB51" s="163">
        <f t="shared" si="57"/>
        <v>0</v>
      </c>
      <c r="AC51" s="164" t="str">
        <f t="shared" si="58"/>
        <v/>
      </c>
      <c r="AD51" s="154"/>
      <c r="AE51" s="113"/>
      <c r="AF51" s="181">
        <f>+$F$18</f>
        <v>285</v>
      </c>
      <c r="AG51" s="168">
        <f t="shared" si="59"/>
        <v>0</v>
      </c>
      <c r="AH51" s="43"/>
      <c r="AI51" s="163">
        <f t="shared" si="60"/>
        <v>0</v>
      </c>
      <c r="AJ51" s="164" t="str">
        <f t="shared" si="61"/>
        <v/>
      </c>
      <c r="AK51" s="154"/>
      <c r="AL51" s="113"/>
      <c r="AM51" s="181">
        <f>+$F$18</f>
        <v>285</v>
      </c>
      <c r="AN51" s="168">
        <f t="shared" si="62"/>
        <v>0</v>
      </c>
      <c r="AO51" s="43"/>
      <c r="AP51" s="163">
        <f t="shared" si="63"/>
        <v>0</v>
      </c>
      <c r="AQ51" s="164" t="str">
        <f t="shared" si="64"/>
        <v/>
      </c>
      <c r="AR51" s="169"/>
      <c r="AS51" s="113"/>
      <c r="AT51" s="181">
        <f>+$F$18</f>
        <v>285</v>
      </c>
      <c r="AU51" s="168">
        <f t="shared" si="65"/>
        <v>0</v>
      </c>
      <c r="AV51" s="43"/>
      <c r="AW51" s="163">
        <f t="shared" si="66"/>
        <v>0</v>
      </c>
      <c r="AX51" s="164" t="str">
        <f t="shared" si="67"/>
        <v/>
      </c>
    </row>
    <row r="52" spans="1:50" s="95" customFormat="1" ht="30" x14ac:dyDescent="0.25">
      <c r="A52" s="1"/>
      <c r="B52" s="140" t="s">
        <v>84</v>
      </c>
      <c r="C52" s="43"/>
      <c r="D52" s="44" t="s">
        <v>7</v>
      </c>
      <c r="E52" s="43"/>
      <c r="F52" s="100">
        <v>-1.1199999999999999E-3</v>
      </c>
      <c r="G52" s="181"/>
      <c r="H52" s="166">
        <f t="shared" si="49"/>
        <v>0</v>
      </c>
      <c r="I52" s="43"/>
      <c r="J52" s="113"/>
      <c r="K52" s="419"/>
      <c r="L52" s="166">
        <f t="shared" si="50"/>
        <v>0</v>
      </c>
      <c r="M52" s="43"/>
      <c r="N52" s="163">
        <f t="shared" ref="N52" si="68">L52-H52</f>
        <v>0</v>
      </c>
      <c r="O52" s="164" t="str">
        <f t="shared" ref="O52" si="69">IF(OR(H52=0,L52=0),"",(N52/H52))</f>
        <v/>
      </c>
      <c r="P52" s="153"/>
      <c r="Q52" s="113"/>
      <c r="R52" s="167"/>
      <c r="S52" s="168"/>
      <c r="T52" s="43"/>
      <c r="U52" s="163">
        <f t="shared" ref="U52" si="70">S52-L52</f>
        <v>0</v>
      </c>
      <c r="V52" s="164" t="str">
        <f t="shared" ref="V52" si="71">IF(OR(L52=0,S52=0),"",(U52/L52))</f>
        <v/>
      </c>
      <c r="W52" s="154"/>
      <c r="X52" s="113"/>
      <c r="Y52" s="420"/>
      <c r="Z52" s="168"/>
      <c r="AA52" s="43"/>
      <c r="AB52" s="163">
        <f t="shared" si="57"/>
        <v>0</v>
      </c>
      <c r="AC52" s="164" t="str">
        <f t="shared" si="58"/>
        <v/>
      </c>
      <c r="AD52" s="154"/>
      <c r="AE52" s="113"/>
      <c r="AF52" s="420"/>
      <c r="AG52" s="168"/>
      <c r="AH52" s="43"/>
      <c r="AI52" s="163">
        <f t="shared" si="60"/>
        <v>0</v>
      </c>
      <c r="AJ52" s="164" t="str">
        <f t="shared" si="61"/>
        <v/>
      </c>
      <c r="AK52" s="154"/>
      <c r="AL52" s="113"/>
      <c r="AM52" s="420"/>
      <c r="AN52" s="168"/>
      <c r="AO52" s="43"/>
      <c r="AP52" s="163">
        <f t="shared" si="63"/>
        <v>0</v>
      </c>
      <c r="AQ52" s="164" t="str">
        <f t="shared" si="64"/>
        <v/>
      </c>
      <c r="AR52" s="169"/>
      <c r="AS52" s="113"/>
      <c r="AT52" s="420"/>
      <c r="AU52" s="168"/>
      <c r="AV52" s="43"/>
      <c r="AW52" s="163">
        <f t="shared" si="66"/>
        <v>0</v>
      </c>
      <c r="AX52" s="164" t="str">
        <f t="shared" si="67"/>
        <v/>
      </c>
    </row>
    <row r="53" spans="1:50" x14ac:dyDescent="0.25">
      <c r="A53" s="1"/>
      <c r="B53" s="49" t="s">
        <v>16</v>
      </c>
      <c r="C53" s="48"/>
      <c r="D53" s="48"/>
      <c r="E53" s="48"/>
      <c r="F53" s="47"/>
      <c r="G53" s="47"/>
      <c r="H53" s="184">
        <f>SUM(H48:H52)</f>
        <v>32.365682</v>
      </c>
      <c r="I53" s="177"/>
      <c r="J53" s="185"/>
      <c r="K53" s="243"/>
      <c r="L53" s="184">
        <f>SUM(L48:L52)</f>
        <v>35.599731999999996</v>
      </c>
      <c r="M53" s="177"/>
      <c r="N53" s="179">
        <f t="shared" si="2"/>
        <v>3.2340499999999963</v>
      </c>
      <c r="O53" s="180">
        <f>IF(OR(H53=0,L53=0),"",(N53/H53))</f>
        <v>9.9922195367302818E-2</v>
      </c>
      <c r="P53" s="153"/>
      <c r="Q53" s="185"/>
      <c r="R53" s="186"/>
      <c r="S53" s="187">
        <f>SUM(S49:S52)+S48</f>
        <v>34.464477500000008</v>
      </c>
      <c r="T53" s="177"/>
      <c r="U53" s="179">
        <f>S53-L53</f>
        <v>-1.1352544999999878</v>
      </c>
      <c r="V53" s="180">
        <f>IF(OR(L53=0,S53=0),"",(U53/L53))</f>
        <v>-3.188941141466986E-2</v>
      </c>
      <c r="W53" s="154"/>
      <c r="X53" s="185"/>
      <c r="Y53" s="186"/>
      <c r="Z53" s="187">
        <f>SUM(Z49:Z52)+Z48</f>
        <v>35.595177500000005</v>
      </c>
      <c r="AA53" s="177"/>
      <c r="AB53" s="179">
        <f>Z53-S53</f>
        <v>1.1306999999999974</v>
      </c>
      <c r="AC53" s="180">
        <f>IF(OR(S53=0,Z53=0),"",(AB53/S53))</f>
        <v>3.2807693080505781E-2</v>
      </c>
      <c r="AD53" s="154"/>
      <c r="AE53" s="185"/>
      <c r="AF53" s="186"/>
      <c r="AG53" s="187">
        <f>SUM(AG49:AG52)+AG48</f>
        <v>36.477777500000002</v>
      </c>
      <c r="AH53" s="177"/>
      <c r="AI53" s="179">
        <f>AG53-Z53</f>
        <v>0.8825999999999965</v>
      </c>
      <c r="AJ53" s="180">
        <f>IF(OR(Z53=0,AG53=0),"",(AI53/Z53))</f>
        <v>2.4795493715405587E-2</v>
      </c>
      <c r="AK53" s="154"/>
      <c r="AL53" s="185"/>
      <c r="AM53" s="186"/>
      <c r="AN53" s="187">
        <f>SUM(AN49:AN52)+AN48</f>
        <v>38.023377500000009</v>
      </c>
      <c r="AO53" s="177"/>
      <c r="AP53" s="179">
        <f>AN53-AG53</f>
        <v>1.5456000000000074</v>
      </c>
      <c r="AQ53" s="180">
        <f>IF(OR(AG53=0,AN53=0),"",(AP53/AG53))</f>
        <v>4.2371002454850967E-2</v>
      </c>
      <c r="AR53" s="153"/>
      <c r="AS53" s="185"/>
      <c r="AT53" s="186"/>
      <c r="AU53" s="187">
        <f>SUM(AU49:AU52)+AU48</f>
        <v>39.519077500000009</v>
      </c>
      <c r="AV53" s="177"/>
      <c r="AW53" s="179">
        <f>AU53-AN53</f>
        <v>1.4956999999999994</v>
      </c>
      <c r="AX53" s="180">
        <f>IF(OR(AN53=0,AU53=0),"",(AW53/AN53))</f>
        <v>3.9336326711113423E-2</v>
      </c>
    </row>
    <row r="54" spans="1:50" x14ac:dyDescent="0.25">
      <c r="A54" s="1"/>
      <c r="B54" s="46" t="s">
        <v>15</v>
      </c>
      <c r="C54" s="32"/>
      <c r="D54" s="44" t="s">
        <v>7</v>
      </c>
      <c r="E54" s="43"/>
      <c r="F54" s="76">
        <v>4.5999999999999999E-3</v>
      </c>
      <c r="G54" s="188">
        <f>$F18*(1+F75)</f>
        <v>295.71600000000001</v>
      </c>
      <c r="H54" s="160">
        <f>G54*F54</f>
        <v>1.3602936000000001</v>
      </c>
      <c r="I54" s="32"/>
      <c r="J54" s="116">
        <v>5.0000000000000001E-3</v>
      </c>
      <c r="K54" s="188">
        <f>$F18*(1+J75)</f>
        <v>295.71600000000001</v>
      </c>
      <c r="L54" s="160">
        <f>K54*J54</f>
        <v>1.47858</v>
      </c>
      <c r="M54" s="32"/>
      <c r="N54" s="163">
        <f t="shared" si="2"/>
        <v>0.1182863999999999</v>
      </c>
      <c r="O54" s="164">
        <f>IF(OR(H54=0,L54=0),"",(N54/H54))</f>
        <v>8.6956521739130363E-2</v>
      </c>
      <c r="P54" s="153"/>
      <c r="Q54" s="116">
        <v>5.0000000000000001E-3</v>
      </c>
      <c r="R54" s="188">
        <f>$F18*(1+Q75)</f>
        <v>293.40750000000003</v>
      </c>
      <c r="S54" s="162">
        <f>R54*Q54</f>
        <v>1.4670375000000002</v>
      </c>
      <c r="T54" s="32"/>
      <c r="U54" s="163">
        <f>S54-L54</f>
        <v>-1.1542499999999789E-2</v>
      </c>
      <c r="V54" s="164">
        <f>IF(OR(L54=0,S54=0),"",(U54/L54))</f>
        <v>-7.8064764841941515E-3</v>
      </c>
      <c r="W54" s="154"/>
      <c r="X54" s="116">
        <f>+$Q$54</f>
        <v>5.0000000000000001E-3</v>
      </c>
      <c r="Y54" s="188">
        <f>$F18*(1+X75)</f>
        <v>293.40750000000003</v>
      </c>
      <c r="Z54" s="162">
        <f>Y54*X54</f>
        <v>1.4670375000000002</v>
      </c>
      <c r="AA54" s="32"/>
      <c r="AB54" s="163">
        <f>Z54-S54</f>
        <v>0</v>
      </c>
      <c r="AC54" s="164">
        <f>IF(OR(S54=0,Z54=0),"",(AB54/S54))</f>
        <v>0</v>
      </c>
      <c r="AD54" s="154"/>
      <c r="AE54" s="116">
        <f>+$Q$54</f>
        <v>5.0000000000000001E-3</v>
      </c>
      <c r="AF54" s="188">
        <f>$F18*(1+AE75)</f>
        <v>293.40750000000003</v>
      </c>
      <c r="AG54" s="162">
        <f>AF54*AE54</f>
        <v>1.4670375000000002</v>
      </c>
      <c r="AH54" s="32"/>
      <c r="AI54" s="163">
        <f>AG54-Z54</f>
        <v>0</v>
      </c>
      <c r="AJ54" s="164">
        <f>IF(OR(Z54=0,AG54=0),"",(AI54/Z54))</f>
        <v>0</v>
      </c>
      <c r="AK54" s="154"/>
      <c r="AL54" s="116">
        <f>+$Q$54</f>
        <v>5.0000000000000001E-3</v>
      </c>
      <c r="AM54" s="188">
        <f>$F18*(1+AL75)</f>
        <v>293.40750000000003</v>
      </c>
      <c r="AN54" s="162">
        <f>AM54*AL54</f>
        <v>1.4670375000000002</v>
      </c>
      <c r="AO54" s="32"/>
      <c r="AP54" s="163">
        <f>AN54-AG54</f>
        <v>0</v>
      </c>
      <c r="AQ54" s="164">
        <f>IF(OR(AG54=0,AN54=0),"",(AP54/AG54))</f>
        <v>0</v>
      </c>
      <c r="AR54" s="153"/>
      <c r="AS54" s="116">
        <f>+$Q$54</f>
        <v>5.0000000000000001E-3</v>
      </c>
      <c r="AT54" s="188">
        <f>$F18*(1+AS75)</f>
        <v>293.40750000000003</v>
      </c>
      <c r="AU54" s="162">
        <f>AT54*AS54</f>
        <v>1.4670375000000002</v>
      </c>
      <c r="AV54" s="32"/>
      <c r="AW54" s="163">
        <f>AU54-AN54</f>
        <v>0</v>
      </c>
      <c r="AX54" s="164">
        <f>IF(OR(AN54=0,AU54=0),"",(AW54/AN54))</f>
        <v>0</v>
      </c>
    </row>
    <row r="55" spans="1:50" x14ac:dyDescent="0.25">
      <c r="A55" s="1"/>
      <c r="B55" s="46" t="s">
        <v>14</v>
      </c>
      <c r="C55" s="32"/>
      <c r="D55" s="44" t="s">
        <v>7</v>
      </c>
      <c r="E55" s="43"/>
      <c r="F55" s="76">
        <v>3.8999999999999998E-3</v>
      </c>
      <c r="G55" s="374">
        <f>+G54</f>
        <v>295.71600000000001</v>
      </c>
      <c r="H55" s="160">
        <f>G55*F55</f>
        <v>1.1532924</v>
      </c>
      <c r="I55" s="32"/>
      <c r="J55" s="116">
        <v>4.3E-3</v>
      </c>
      <c r="K55" s="374">
        <f>+K54</f>
        <v>295.71600000000001</v>
      </c>
      <c r="L55" s="160">
        <f>K55*J55</f>
        <v>1.2715788000000001</v>
      </c>
      <c r="M55" s="32"/>
      <c r="N55" s="163">
        <f t="shared" si="2"/>
        <v>0.11828640000000012</v>
      </c>
      <c r="O55" s="164">
        <f>IF(OR(H55=0,L55=0),"",(N55/H55))</f>
        <v>0.10256410256410267</v>
      </c>
      <c r="P55" s="153"/>
      <c r="Q55" s="116">
        <v>4.2900000000000004E-3</v>
      </c>
      <c r="R55" s="374">
        <f>+R54</f>
        <v>293.40750000000003</v>
      </c>
      <c r="S55" s="162">
        <f>R55*Q55</f>
        <v>1.2587181750000003</v>
      </c>
      <c r="T55" s="32"/>
      <c r="U55" s="163">
        <f>S55-L55</f>
        <v>-1.2860624999999848E-2</v>
      </c>
      <c r="V55" s="164">
        <f>IF(OR(L55=0,S55=0),"",(U55/L55))</f>
        <v>-1.0113903283068141E-2</v>
      </c>
      <c r="W55" s="154"/>
      <c r="X55" s="116">
        <f>+$Q$55</f>
        <v>4.2900000000000004E-3</v>
      </c>
      <c r="Y55" s="374">
        <f>+Y54</f>
        <v>293.40750000000003</v>
      </c>
      <c r="Z55" s="162">
        <f>Y55*X55</f>
        <v>1.2587181750000003</v>
      </c>
      <c r="AA55" s="32"/>
      <c r="AB55" s="163">
        <f>Z55-S55</f>
        <v>0</v>
      </c>
      <c r="AC55" s="164">
        <f>IF(OR(S55=0,Z55=0),"",(AB55/S55))</f>
        <v>0</v>
      </c>
      <c r="AD55" s="154"/>
      <c r="AE55" s="116">
        <f>+$Q$55</f>
        <v>4.2900000000000004E-3</v>
      </c>
      <c r="AF55" s="374">
        <f>+AF54</f>
        <v>293.40750000000003</v>
      </c>
      <c r="AG55" s="162">
        <f>AF55*AE55</f>
        <v>1.2587181750000003</v>
      </c>
      <c r="AH55" s="32"/>
      <c r="AI55" s="163">
        <f>AG55-Z55</f>
        <v>0</v>
      </c>
      <c r="AJ55" s="164">
        <f>IF(OR(Z55=0,AG55=0),"",(AI55/Z55))</f>
        <v>0</v>
      </c>
      <c r="AK55" s="154"/>
      <c r="AL55" s="116">
        <f>+$Q$55</f>
        <v>4.2900000000000004E-3</v>
      </c>
      <c r="AM55" s="374">
        <f>+AM54</f>
        <v>293.40750000000003</v>
      </c>
      <c r="AN55" s="162">
        <f>AM55*AL55</f>
        <v>1.2587181750000003</v>
      </c>
      <c r="AO55" s="32"/>
      <c r="AP55" s="163">
        <f>AN55-AG55</f>
        <v>0</v>
      </c>
      <c r="AQ55" s="164">
        <f>IF(OR(AG55=0,AN55=0),"",(AP55/AG55))</f>
        <v>0</v>
      </c>
      <c r="AR55" s="153"/>
      <c r="AS55" s="116">
        <f>+$Q$55</f>
        <v>4.2900000000000004E-3</v>
      </c>
      <c r="AT55" s="374">
        <f>+AT54</f>
        <v>293.40750000000003</v>
      </c>
      <c r="AU55" s="162">
        <f>AT55*AS55</f>
        <v>1.2587181750000003</v>
      </c>
      <c r="AV55" s="32"/>
      <c r="AW55" s="163">
        <f>AU55-AN55</f>
        <v>0</v>
      </c>
      <c r="AX55" s="164">
        <f>IF(OR(AN55=0,AU55=0),"",(AW55/AN55))</f>
        <v>0</v>
      </c>
    </row>
    <row r="56" spans="1:50" x14ac:dyDescent="0.25">
      <c r="A56" s="1"/>
      <c r="B56" s="49" t="s">
        <v>13</v>
      </c>
      <c r="C56" s="48"/>
      <c r="D56" s="48"/>
      <c r="E56" s="48"/>
      <c r="F56" s="47"/>
      <c r="G56" s="47"/>
      <c r="H56" s="184">
        <f>SUM(H53:H55)</f>
        <v>34.879267999999996</v>
      </c>
      <c r="I56" s="190"/>
      <c r="J56" s="191"/>
      <c r="K56" s="47"/>
      <c r="L56" s="184">
        <f>SUM(L53:L55)</f>
        <v>38.349890799999997</v>
      </c>
      <c r="M56" s="190"/>
      <c r="N56" s="179">
        <f t="shared" si="2"/>
        <v>3.470622800000001</v>
      </c>
      <c r="O56" s="180">
        <f>IF(OR(H56=0,L56=0),"",(N56/H56))</f>
        <v>9.9503888671058166E-2</v>
      </c>
      <c r="P56" s="153"/>
      <c r="Q56" s="191"/>
      <c r="R56" s="47"/>
      <c r="S56" s="184">
        <f>SUM(S53:S55)</f>
        <v>37.19023317500001</v>
      </c>
      <c r="T56" s="190"/>
      <c r="U56" s="179">
        <f>S56-L56</f>
        <v>-1.159657624999987</v>
      </c>
      <c r="V56" s="180">
        <f>IF(OR(L56=0,S56=0),"",(U56/L56))</f>
        <v>-3.0238876847075328E-2</v>
      </c>
      <c r="W56" s="154"/>
      <c r="X56" s="191"/>
      <c r="Y56" s="47"/>
      <c r="Z56" s="184">
        <f>SUM(Z53:Z55)</f>
        <v>38.320933175000008</v>
      </c>
      <c r="AA56" s="190"/>
      <c r="AB56" s="179">
        <f>Z56-S56</f>
        <v>1.1306999999999974</v>
      </c>
      <c r="AC56" s="180">
        <f>IF(OR(S56=0,Z56=0),"",(AB56/S56))</f>
        <v>3.0403143607071432E-2</v>
      </c>
      <c r="AD56" s="154"/>
      <c r="AE56" s="191"/>
      <c r="AF56" s="47"/>
      <c r="AG56" s="184">
        <f>SUM(AG53:AG55)</f>
        <v>39.203533175000004</v>
      </c>
      <c r="AH56" s="190"/>
      <c r="AI56" s="179">
        <f>AG56-Z56</f>
        <v>0.8825999999999965</v>
      </c>
      <c r="AJ56" s="180">
        <f>IF(OR(Z56=0,AG56=0),"",(AI56/Z56))</f>
        <v>2.3031798207246979E-2</v>
      </c>
      <c r="AK56" s="154"/>
      <c r="AL56" s="191"/>
      <c r="AM56" s="47"/>
      <c r="AN56" s="184">
        <f>SUM(AN53:AN55)</f>
        <v>40.749133175000011</v>
      </c>
      <c r="AO56" s="190"/>
      <c r="AP56" s="179">
        <f>AN56-AG56</f>
        <v>1.5456000000000074</v>
      </c>
      <c r="AQ56" s="180">
        <f>IF(OR(AG56=0,AN56=0),"",(AP56/AG56))</f>
        <v>3.9425017972248295E-2</v>
      </c>
      <c r="AR56" s="153"/>
      <c r="AS56" s="191"/>
      <c r="AT56" s="47"/>
      <c r="AU56" s="184">
        <f>SUM(AU53:AU55)</f>
        <v>42.244833175000011</v>
      </c>
      <c r="AV56" s="190"/>
      <c r="AW56" s="179">
        <f>AU56-AN56</f>
        <v>1.4956999999999994</v>
      </c>
      <c r="AX56" s="180">
        <f>IF(OR(AN56=0,AU56=0),"",(AW56/AN56))</f>
        <v>3.6705075260781886E-2</v>
      </c>
    </row>
    <row r="57" spans="1:50" x14ac:dyDescent="0.25">
      <c r="A57" s="1"/>
      <c r="B57" s="46" t="s">
        <v>12</v>
      </c>
      <c r="C57" s="32"/>
      <c r="D57" s="44" t="s">
        <v>7</v>
      </c>
      <c r="E57" s="43"/>
      <c r="F57" s="39">
        <f>+RESIDENTIAL!$F$56</f>
        <v>3.2000000000000002E-3</v>
      </c>
      <c r="G57" s="374">
        <f>+G54</f>
        <v>295.71600000000001</v>
      </c>
      <c r="H57" s="193">
        <f t="shared" ref="H57:H67" si="72">G57*F57</f>
        <v>0.94629120000000011</v>
      </c>
      <c r="I57" s="32"/>
      <c r="J57" s="39">
        <f>+RESIDENTIAL!$F$56</f>
        <v>3.2000000000000002E-3</v>
      </c>
      <c r="K57" s="374">
        <f>+K54</f>
        <v>295.71600000000001</v>
      </c>
      <c r="L57" s="193">
        <f t="shared" ref="L57:L67" si="73">K57*J57</f>
        <v>0.94629120000000011</v>
      </c>
      <c r="M57" s="32"/>
      <c r="N57" s="163">
        <f t="shared" si="2"/>
        <v>0</v>
      </c>
      <c r="O57" s="164">
        <f>IF(OR(H57=0,L57=0),"",(N57/H57))</f>
        <v>0</v>
      </c>
      <c r="P57" s="153"/>
      <c r="Q57" s="39">
        <f>+RESIDENTIAL!$F$56</f>
        <v>3.2000000000000002E-3</v>
      </c>
      <c r="R57" s="374">
        <f>+R54</f>
        <v>293.40750000000003</v>
      </c>
      <c r="S57" s="193">
        <f t="shared" ref="S57:S67" si="74">R57*Q57</f>
        <v>0.93890400000000018</v>
      </c>
      <c r="T57" s="32"/>
      <c r="U57" s="163">
        <f>S57-L57</f>
        <v>-7.3871999999999272E-3</v>
      </c>
      <c r="V57" s="164">
        <f>IF(OR(L57=0,S57=0),"",(U57/L57))</f>
        <v>-7.8064764841942165E-3</v>
      </c>
      <c r="W57" s="154"/>
      <c r="X57" s="39">
        <f>+RESIDENTIAL!$F$56</f>
        <v>3.2000000000000002E-3</v>
      </c>
      <c r="Y57" s="374">
        <f>+Y54</f>
        <v>293.40750000000003</v>
      </c>
      <c r="Z57" s="193">
        <f t="shared" ref="Z57:Z67" si="75">Y57*X57</f>
        <v>0.93890400000000018</v>
      </c>
      <c r="AA57" s="32"/>
      <c r="AB57" s="163">
        <f>Z57-S57</f>
        <v>0</v>
      </c>
      <c r="AC57" s="164">
        <f>IF(OR(S57=0,Z57=0),"",(AB57/S57))</f>
        <v>0</v>
      </c>
      <c r="AD57" s="154"/>
      <c r="AE57" s="39">
        <f>+RESIDENTIAL!$F$56</f>
        <v>3.2000000000000002E-3</v>
      </c>
      <c r="AF57" s="374">
        <f>+AF54</f>
        <v>293.40750000000003</v>
      </c>
      <c r="AG57" s="193">
        <f t="shared" ref="AG57:AG67" si="76">AF57*AE57</f>
        <v>0.93890400000000018</v>
      </c>
      <c r="AH57" s="32"/>
      <c r="AI57" s="163">
        <f>AG57-Z57</f>
        <v>0</v>
      </c>
      <c r="AJ57" s="164">
        <f>IF(OR(Z57=0,AG57=0),"",(AI57/Z57))</f>
        <v>0</v>
      </c>
      <c r="AK57" s="154"/>
      <c r="AL57" s="39">
        <f>+RESIDENTIAL!$F$56</f>
        <v>3.2000000000000002E-3</v>
      </c>
      <c r="AM57" s="374">
        <f>+AM54</f>
        <v>293.40750000000003</v>
      </c>
      <c r="AN57" s="193">
        <f t="shared" ref="AN57:AN67" si="77">AM57*AL57</f>
        <v>0.93890400000000018</v>
      </c>
      <c r="AO57" s="32"/>
      <c r="AP57" s="163">
        <f>AN57-AG57</f>
        <v>0</v>
      </c>
      <c r="AQ57" s="164">
        <f>IF(OR(AG57=0,AN57=0),"",(AP57/AG57))</f>
        <v>0</v>
      </c>
      <c r="AR57" s="153"/>
      <c r="AS57" s="39">
        <f>+RESIDENTIAL!$F$56</f>
        <v>3.2000000000000002E-3</v>
      </c>
      <c r="AT57" s="374">
        <f>+AT54</f>
        <v>293.40750000000003</v>
      </c>
      <c r="AU57" s="193">
        <f t="shared" ref="AU57:AU67" si="78">AT57*AS57</f>
        <v>0.93890400000000018</v>
      </c>
      <c r="AV57" s="32"/>
      <c r="AW57" s="163">
        <f>AU57-AN57</f>
        <v>0</v>
      </c>
      <c r="AX57" s="164">
        <f>IF(OR(AN57=0,AU57=0),"",(AW57/AN57))</f>
        <v>0</v>
      </c>
    </row>
    <row r="58" spans="1:50" x14ac:dyDescent="0.25">
      <c r="A58" s="1"/>
      <c r="B58" s="46" t="s">
        <v>11</v>
      </c>
      <c r="C58" s="32"/>
      <c r="D58" s="44" t="s">
        <v>7</v>
      </c>
      <c r="E58" s="43"/>
      <c r="F58" s="39">
        <f>+RESIDENTIAL!$F$57</f>
        <v>2.9999999999999997E-4</v>
      </c>
      <c r="G58" s="374">
        <f>+G54</f>
        <v>295.71600000000001</v>
      </c>
      <c r="H58" s="193">
        <f t="shared" si="72"/>
        <v>8.8714799999999996E-2</v>
      </c>
      <c r="I58" s="32"/>
      <c r="J58" s="39">
        <f>+RESIDENTIAL!$F$57</f>
        <v>2.9999999999999997E-4</v>
      </c>
      <c r="K58" s="374">
        <f>+K54</f>
        <v>295.71600000000001</v>
      </c>
      <c r="L58" s="193">
        <f t="shared" si="73"/>
        <v>8.8714799999999996E-2</v>
      </c>
      <c r="M58" s="32"/>
      <c r="N58" s="163">
        <f t="shared" si="2"/>
        <v>0</v>
      </c>
      <c r="O58" s="164">
        <f t="shared" ref="O58:O72" si="79">IF(OR(H58=0,L58=0),"",(N58/H58))</f>
        <v>0</v>
      </c>
      <c r="P58" s="153"/>
      <c r="Q58" s="39">
        <f>+RESIDENTIAL!$F$57</f>
        <v>2.9999999999999997E-4</v>
      </c>
      <c r="R58" s="374">
        <f>+R54</f>
        <v>293.40750000000003</v>
      </c>
      <c r="S58" s="193">
        <f t="shared" si="74"/>
        <v>8.8022249999999996E-2</v>
      </c>
      <c r="T58" s="32"/>
      <c r="U58" s="163">
        <f t="shared" ref="U58:U67" si="80">S58-L58</f>
        <v>-6.9255000000000011E-4</v>
      </c>
      <c r="V58" s="164">
        <f t="shared" ref="V58:V67" si="81">IF(OR(L58=0,S58=0),"",(U58/L58))</f>
        <v>-7.8064764841942963E-3</v>
      </c>
      <c r="W58" s="154"/>
      <c r="X58" s="39">
        <f>+RESIDENTIAL!$F$57</f>
        <v>2.9999999999999997E-4</v>
      </c>
      <c r="Y58" s="374">
        <f>+Y54</f>
        <v>293.40750000000003</v>
      </c>
      <c r="Z58" s="193">
        <f t="shared" si="75"/>
        <v>8.8022249999999996E-2</v>
      </c>
      <c r="AA58" s="32"/>
      <c r="AB58" s="163">
        <f t="shared" ref="AB58:AB67" si="82">Z58-S58</f>
        <v>0</v>
      </c>
      <c r="AC58" s="164">
        <f t="shared" ref="AC58:AC67" si="83">IF(OR(S58=0,Z58=0),"",(AB58/S58))</f>
        <v>0</v>
      </c>
      <c r="AD58" s="154"/>
      <c r="AE58" s="39">
        <f>+RESIDENTIAL!$F$57</f>
        <v>2.9999999999999997E-4</v>
      </c>
      <c r="AF58" s="374">
        <f>+AF54</f>
        <v>293.40750000000003</v>
      </c>
      <c r="AG58" s="193">
        <f t="shared" si="76"/>
        <v>8.8022249999999996E-2</v>
      </c>
      <c r="AH58" s="32"/>
      <c r="AI58" s="163">
        <f t="shared" ref="AI58:AI67" si="84">AG58-Z58</f>
        <v>0</v>
      </c>
      <c r="AJ58" s="164">
        <f t="shared" ref="AJ58:AJ67" si="85">IF(OR(Z58=0,AG58=0),"",(AI58/Z58))</f>
        <v>0</v>
      </c>
      <c r="AK58" s="154"/>
      <c r="AL58" s="39">
        <f>+RESIDENTIAL!$F$57</f>
        <v>2.9999999999999997E-4</v>
      </c>
      <c r="AM58" s="374">
        <f>+AM54</f>
        <v>293.40750000000003</v>
      </c>
      <c r="AN58" s="193">
        <f t="shared" si="77"/>
        <v>8.8022249999999996E-2</v>
      </c>
      <c r="AO58" s="32"/>
      <c r="AP58" s="163">
        <f t="shared" ref="AP58:AP67" si="86">AN58-AG58</f>
        <v>0</v>
      </c>
      <c r="AQ58" s="164">
        <f t="shared" ref="AQ58:AQ67" si="87">IF(OR(AG58=0,AN58=0),"",(AP58/AG58))</f>
        <v>0</v>
      </c>
      <c r="AR58" s="153"/>
      <c r="AS58" s="39">
        <f>+RESIDENTIAL!$F$57</f>
        <v>2.9999999999999997E-4</v>
      </c>
      <c r="AT58" s="374">
        <f>+AT54</f>
        <v>293.40750000000003</v>
      </c>
      <c r="AU58" s="193">
        <f t="shared" si="78"/>
        <v>8.8022249999999996E-2</v>
      </c>
      <c r="AV58" s="32"/>
      <c r="AW58" s="163">
        <f t="shared" ref="AW58:AW67" si="88">AU58-AN58</f>
        <v>0</v>
      </c>
      <c r="AX58" s="164">
        <f t="shared" ref="AX58:AX67" si="89">IF(OR(AN58=0,AU58=0),"",(AW58/AN58))</f>
        <v>0</v>
      </c>
    </row>
    <row r="59" spans="1:50" s="95" customFormat="1" x14ac:dyDescent="0.25">
      <c r="A59" s="1"/>
      <c r="B59" s="46" t="s">
        <v>89</v>
      </c>
      <c r="C59" s="32"/>
      <c r="D59" s="44" t="s">
        <v>7</v>
      </c>
      <c r="E59" s="43"/>
      <c r="F59" s="39">
        <f>+RESIDENTIAL!$F$58</f>
        <v>4.0000000000000002E-4</v>
      </c>
      <c r="G59" s="374">
        <f>+G54</f>
        <v>295.71600000000001</v>
      </c>
      <c r="H59" s="193">
        <f t="shared" si="72"/>
        <v>0.11828640000000001</v>
      </c>
      <c r="I59" s="32"/>
      <c r="J59" s="39">
        <f>+RESIDENTIAL!$F$58</f>
        <v>4.0000000000000002E-4</v>
      </c>
      <c r="K59" s="374">
        <f>+K54</f>
        <v>295.71600000000001</v>
      </c>
      <c r="L59" s="193">
        <f t="shared" ref="L59" si="90">K59*J59</f>
        <v>0.11828640000000001</v>
      </c>
      <c r="M59" s="32"/>
      <c r="N59" s="163">
        <f t="shared" ref="N59:N67" si="91">L59-H59</f>
        <v>0</v>
      </c>
      <c r="O59" s="164">
        <f t="shared" ref="O59:O67" si="92">IF(OR(H59=0,L59=0),"",(N59/H59))</f>
        <v>0</v>
      </c>
      <c r="P59" s="153"/>
      <c r="Q59" s="39">
        <f>+RESIDENTIAL!$F$58</f>
        <v>4.0000000000000002E-4</v>
      </c>
      <c r="R59" s="374">
        <f>+R54</f>
        <v>293.40750000000003</v>
      </c>
      <c r="S59" s="193">
        <f t="shared" si="74"/>
        <v>0.11736300000000002</v>
      </c>
      <c r="T59" s="32"/>
      <c r="U59" s="163">
        <f t="shared" si="80"/>
        <v>-9.2339999999999089E-4</v>
      </c>
      <c r="V59" s="164">
        <f t="shared" si="81"/>
        <v>-7.8064764841942165E-3</v>
      </c>
      <c r="W59" s="154"/>
      <c r="X59" s="39">
        <f>+RESIDENTIAL!$F$58</f>
        <v>4.0000000000000002E-4</v>
      </c>
      <c r="Y59" s="374">
        <f>+Y54</f>
        <v>293.40750000000003</v>
      </c>
      <c r="Z59" s="193">
        <f t="shared" si="75"/>
        <v>0.11736300000000002</v>
      </c>
      <c r="AA59" s="32"/>
      <c r="AB59" s="163">
        <f t="shared" si="82"/>
        <v>0</v>
      </c>
      <c r="AC59" s="164">
        <f t="shared" si="83"/>
        <v>0</v>
      </c>
      <c r="AD59" s="154"/>
      <c r="AE59" s="39">
        <f>+RESIDENTIAL!$F$58</f>
        <v>4.0000000000000002E-4</v>
      </c>
      <c r="AF59" s="374">
        <f>+AF54</f>
        <v>293.40750000000003</v>
      </c>
      <c r="AG59" s="193">
        <f t="shared" si="76"/>
        <v>0.11736300000000002</v>
      </c>
      <c r="AH59" s="32"/>
      <c r="AI59" s="163">
        <f t="shared" si="84"/>
        <v>0</v>
      </c>
      <c r="AJ59" s="164">
        <f t="shared" si="85"/>
        <v>0</v>
      </c>
      <c r="AK59" s="154"/>
      <c r="AL59" s="39">
        <f>+RESIDENTIAL!$F$58</f>
        <v>4.0000000000000002E-4</v>
      </c>
      <c r="AM59" s="374">
        <f>+AM54</f>
        <v>293.40750000000003</v>
      </c>
      <c r="AN59" s="193">
        <f t="shared" si="77"/>
        <v>0.11736300000000002</v>
      </c>
      <c r="AO59" s="32"/>
      <c r="AP59" s="163">
        <f t="shared" si="86"/>
        <v>0</v>
      </c>
      <c r="AQ59" s="164">
        <f t="shared" si="87"/>
        <v>0</v>
      </c>
      <c r="AR59" s="153"/>
      <c r="AS59" s="39">
        <f>+RESIDENTIAL!$F$58</f>
        <v>4.0000000000000002E-4</v>
      </c>
      <c r="AT59" s="374">
        <f>+AT54</f>
        <v>293.40750000000003</v>
      </c>
      <c r="AU59" s="193">
        <f t="shared" si="78"/>
        <v>0.11736300000000002</v>
      </c>
      <c r="AV59" s="32"/>
      <c r="AW59" s="163">
        <f t="shared" si="88"/>
        <v>0</v>
      </c>
      <c r="AX59" s="164">
        <f t="shared" si="89"/>
        <v>0</v>
      </c>
    </row>
    <row r="60" spans="1:50" x14ac:dyDescent="0.25">
      <c r="A60" s="1"/>
      <c r="B60" s="32" t="s">
        <v>10</v>
      </c>
      <c r="C60" s="32"/>
      <c r="D60" s="44" t="s">
        <v>41</v>
      </c>
      <c r="E60" s="43"/>
      <c r="F60" s="98">
        <f>+RESIDENTIAL!$F$59</f>
        <v>0.25</v>
      </c>
      <c r="G60" s="159">
        <v>1</v>
      </c>
      <c r="H60" s="193">
        <f t="shared" si="72"/>
        <v>0.25</v>
      </c>
      <c r="I60" s="32"/>
      <c r="J60" s="98">
        <f>+RESIDENTIAL!$F$59</f>
        <v>0.25</v>
      </c>
      <c r="K60" s="195">
        <v>1</v>
      </c>
      <c r="L60" s="193">
        <f t="shared" si="73"/>
        <v>0.25</v>
      </c>
      <c r="M60" s="32"/>
      <c r="N60" s="163">
        <f t="shared" si="91"/>
        <v>0</v>
      </c>
      <c r="O60" s="164">
        <f t="shared" si="92"/>
        <v>0</v>
      </c>
      <c r="P60" s="153"/>
      <c r="Q60" s="98">
        <f>+RESIDENTIAL!$F$59</f>
        <v>0.25</v>
      </c>
      <c r="R60" s="194">
        <v>1</v>
      </c>
      <c r="S60" s="193">
        <f t="shared" si="74"/>
        <v>0.25</v>
      </c>
      <c r="T60" s="32"/>
      <c r="U60" s="163">
        <f t="shared" si="80"/>
        <v>0</v>
      </c>
      <c r="V60" s="164">
        <f t="shared" si="81"/>
        <v>0</v>
      </c>
      <c r="W60" s="154"/>
      <c r="X60" s="98">
        <f>+RESIDENTIAL!$F$59</f>
        <v>0.25</v>
      </c>
      <c r="Y60" s="194">
        <v>1</v>
      </c>
      <c r="Z60" s="193">
        <f t="shared" si="75"/>
        <v>0.25</v>
      </c>
      <c r="AA60" s="32"/>
      <c r="AB60" s="163">
        <f t="shared" si="82"/>
        <v>0</v>
      </c>
      <c r="AC60" s="164">
        <f t="shared" si="83"/>
        <v>0</v>
      </c>
      <c r="AD60" s="154"/>
      <c r="AE60" s="98">
        <f>+RESIDENTIAL!$F$59</f>
        <v>0.25</v>
      </c>
      <c r="AF60" s="194">
        <v>1</v>
      </c>
      <c r="AG60" s="193">
        <f t="shared" si="76"/>
        <v>0.25</v>
      </c>
      <c r="AH60" s="32"/>
      <c r="AI60" s="163">
        <f t="shared" si="84"/>
        <v>0</v>
      </c>
      <c r="AJ60" s="164">
        <f t="shared" si="85"/>
        <v>0</v>
      </c>
      <c r="AK60" s="154"/>
      <c r="AL60" s="98">
        <f>+RESIDENTIAL!$F$59</f>
        <v>0.25</v>
      </c>
      <c r="AM60" s="194">
        <v>1</v>
      </c>
      <c r="AN60" s="193">
        <f t="shared" si="77"/>
        <v>0.25</v>
      </c>
      <c r="AO60" s="32"/>
      <c r="AP60" s="163">
        <f t="shared" si="86"/>
        <v>0</v>
      </c>
      <c r="AQ60" s="164">
        <f t="shared" si="87"/>
        <v>0</v>
      </c>
      <c r="AR60" s="153"/>
      <c r="AS60" s="98">
        <f>+RESIDENTIAL!$F$59</f>
        <v>0.25</v>
      </c>
      <c r="AT60" s="194">
        <v>1</v>
      </c>
      <c r="AU60" s="193">
        <f t="shared" si="78"/>
        <v>0.25</v>
      </c>
      <c r="AV60" s="32"/>
      <c r="AW60" s="163">
        <f t="shared" si="88"/>
        <v>0</v>
      </c>
      <c r="AX60" s="164">
        <f t="shared" si="89"/>
        <v>0</v>
      </c>
    </row>
    <row r="61" spans="1:50" x14ac:dyDescent="0.25">
      <c r="A61" s="1"/>
      <c r="B61" s="45" t="s">
        <v>9</v>
      </c>
      <c r="C61" s="32"/>
      <c r="D61" s="44" t="s">
        <v>7</v>
      </c>
      <c r="E61" s="43"/>
      <c r="F61" s="39">
        <f>+RESIDENTIAL!$F$60</f>
        <v>6.5000000000000002E-2</v>
      </c>
      <c r="G61" s="376">
        <f>0.65*$F18</f>
        <v>185.25</v>
      </c>
      <c r="H61" s="193">
        <f t="shared" si="72"/>
        <v>12.04125</v>
      </c>
      <c r="I61" s="32"/>
      <c r="J61" s="39">
        <f>+RESIDENTIAL!$F$60</f>
        <v>6.5000000000000002E-2</v>
      </c>
      <c r="K61" s="376">
        <f>$G61</f>
        <v>185.25</v>
      </c>
      <c r="L61" s="193">
        <f t="shared" si="73"/>
        <v>12.04125</v>
      </c>
      <c r="M61" s="32"/>
      <c r="N61" s="163">
        <f t="shared" si="91"/>
        <v>0</v>
      </c>
      <c r="O61" s="164">
        <f t="shared" si="92"/>
        <v>0</v>
      </c>
      <c r="P61" s="153"/>
      <c r="Q61" s="39">
        <f>+RESIDENTIAL!$F$60</f>
        <v>6.5000000000000002E-2</v>
      </c>
      <c r="R61" s="196">
        <f t="shared" ref="R61:R67" si="93">$G61</f>
        <v>185.25</v>
      </c>
      <c r="S61" s="193">
        <f t="shared" si="74"/>
        <v>12.04125</v>
      </c>
      <c r="T61" s="32"/>
      <c r="U61" s="163">
        <f t="shared" si="80"/>
        <v>0</v>
      </c>
      <c r="V61" s="164">
        <f t="shared" si="81"/>
        <v>0</v>
      </c>
      <c r="W61" s="154"/>
      <c r="X61" s="39">
        <f>+RESIDENTIAL!$F$60</f>
        <v>6.5000000000000002E-2</v>
      </c>
      <c r="Y61" s="196">
        <f t="shared" ref="Y61:Y67" si="94">$G61</f>
        <v>185.25</v>
      </c>
      <c r="Z61" s="193">
        <f t="shared" si="75"/>
        <v>12.04125</v>
      </c>
      <c r="AA61" s="32"/>
      <c r="AB61" s="163">
        <f t="shared" si="82"/>
        <v>0</v>
      </c>
      <c r="AC61" s="164">
        <f t="shared" si="83"/>
        <v>0</v>
      </c>
      <c r="AD61" s="154"/>
      <c r="AE61" s="39">
        <f>+RESIDENTIAL!$F$60</f>
        <v>6.5000000000000002E-2</v>
      </c>
      <c r="AF61" s="196">
        <f t="shared" ref="AF61:AF67" si="95">$G61</f>
        <v>185.25</v>
      </c>
      <c r="AG61" s="193">
        <f t="shared" si="76"/>
        <v>12.04125</v>
      </c>
      <c r="AH61" s="32"/>
      <c r="AI61" s="163">
        <f t="shared" si="84"/>
        <v>0</v>
      </c>
      <c r="AJ61" s="164">
        <f t="shared" si="85"/>
        <v>0</v>
      </c>
      <c r="AK61" s="154"/>
      <c r="AL61" s="39">
        <f>+RESIDENTIAL!$F$60</f>
        <v>6.5000000000000002E-2</v>
      </c>
      <c r="AM61" s="196">
        <f t="shared" ref="AM61:AM67" si="96">$G61</f>
        <v>185.25</v>
      </c>
      <c r="AN61" s="193">
        <f t="shared" si="77"/>
        <v>12.04125</v>
      </c>
      <c r="AO61" s="32"/>
      <c r="AP61" s="163">
        <f t="shared" si="86"/>
        <v>0</v>
      </c>
      <c r="AQ61" s="164">
        <f t="shared" si="87"/>
        <v>0</v>
      </c>
      <c r="AR61" s="153"/>
      <c r="AS61" s="39">
        <f>+RESIDENTIAL!$F$60</f>
        <v>6.5000000000000002E-2</v>
      </c>
      <c r="AT61" s="196">
        <f t="shared" ref="AT61:AT67" si="97">$G61</f>
        <v>185.25</v>
      </c>
      <c r="AU61" s="193">
        <f t="shared" si="78"/>
        <v>12.04125</v>
      </c>
      <c r="AV61" s="32"/>
      <c r="AW61" s="163">
        <f t="shared" si="88"/>
        <v>0</v>
      </c>
      <c r="AX61" s="164">
        <f t="shared" si="89"/>
        <v>0</v>
      </c>
    </row>
    <row r="62" spans="1:50" x14ac:dyDescent="0.25">
      <c r="A62" s="1"/>
      <c r="B62" s="45" t="s">
        <v>8</v>
      </c>
      <c r="C62" s="32"/>
      <c r="D62" s="44" t="s">
        <v>7</v>
      </c>
      <c r="E62" s="43"/>
      <c r="F62" s="39">
        <f>+RESIDENTIAL!$F$61</f>
        <v>9.4E-2</v>
      </c>
      <c r="G62" s="376">
        <f>0.17*$F18</f>
        <v>48.45</v>
      </c>
      <c r="H62" s="193">
        <f t="shared" si="72"/>
        <v>4.5543000000000005</v>
      </c>
      <c r="I62" s="32"/>
      <c r="J62" s="39">
        <f>+RESIDENTIAL!$F$61</f>
        <v>9.4E-2</v>
      </c>
      <c r="K62" s="376">
        <f>$G62</f>
        <v>48.45</v>
      </c>
      <c r="L62" s="193">
        <f t="shared" si="73"/>
        <v>4.5543000000000005</v>
      </c>
      <c r="M62" s="32"/>
      <c r="N62" s="163">
        <f t="shared" si="91"/>
        <v>0</v>
      </c>
      <c r="O62" s="164">
        <f t="shared" si="92"/>
        <v>0</v>
      </c>
      <c r="P62" s="153"/>
      <c r="Q62" s="39">
        <f>+RESIDENTIAL!$F$61</f>
        <v>9.4E-2</v>
      </c>
      <c r="R62" s="196">
        <f t="shared" si="93"/>
        <v>48.45</v>
      </c>
      <c r="S62" s="193">
        <f t="shared" si="74"/>
        <v>4.5543000000000005</v>
      </c>
      <c r="T62" s="32"/>
      <c r="U62" s="163">
        <f t="shared" si="80"/>
        <v>0</v>
      </c>
      <c r="V62" s="164">
        <f t="shared" si="81"/>
        <v>0</v>
      </c>
      <c r="W62" s="154"/>
      <c r="X62" s="39">
        <f>+RESIDENTIAL!$F$61</f>
        <v>9.4E-2</v>
      </c>
      <c r="Y62" s="196">
        <f t="shared" si="94"/>
        <v>48.45</v>
      </c>
      <c r="Z62" s="193">
        <f t="shared" si="75"/>
        <v>4.5543000000000005</v>
      </c>
      <c r="AA62" s="32"/>
      <c r="AB62" s="163">
        <f t="shared" si="82"/>
        <v>0</v>
      </c>
      <c r="AC62" s="164">
        <f t="shared" si="83"/>
        <v>0</v>
      </c>
      <c r="AD62" s="154"/>
      <c r="AE62" s="39">
        <f>+RESIDENTIAL!$F$61</f>
        <v>9.4E-2</v>
      </c>
      <c r="AF62" s="196">
        <f t="shared" si="95"/>
        <v>48.45</v>
      </c>
      <c r="AG62" s="193">
        <f t="shared" si="76"/>
        <v>4.5543000000000005</v>
      </c>
      <c r="AH62" s="32"/>
      <c r="AI62" s="163">
        <f t="shared" si="84"/>
        <v>0</v>
      </c>
      <c r="AJ62" s="164">
        <f t="shared" si="85"/>
        <v>0</v>
      </c>
      <c r="AK62" s="154"/>
      <c r="AL62" s="39">
        <f>+RESIDENTIAL!$F$61</f>
        <v>9.4E-2</v>
      </c>
      <c r="AM62" s="196">
        <f t="shared" si="96"/>
        <v>48.45</v>
      </c>
      <c r="AN62" s="193">
        <f t="shared" si="77"/>
        <v>4.5543000000000005</v>
      </c>
      <c r="AO62" s="32"/>
      <c r="AP62" s="163">
        <f t="shared" si="86"/>
        <v>0</v>
      </c>
      <c r="AQ62" s="164">
        <f t="shared" si="87"/>
        <v>0</v>
      </c>
      <c r="AR62" s="153"/>
      <c r="AS62" s="39">
        <f>+RESIDENTIAL!$F$61</f>
        <v>9.4E-2</v>
      </c>
      <c r="AT62" s="196">
        <f t="shared" si="97"/>
        <v>48.45</v>
      </c>
      <c r="AU62" s="193">
        <f t="shared" si="78"/>
        <v>4.5543000000000005</v>
      </c>
      <c r="AV62" s="32"/>
      <c r="AW62" s="163">
        <f t="shared" si="88"/>
        <v>0</v>
      </c>
      <c r="AX62" s="164">
        <f t="shared" si="89"/>
        <v>0</v>
      </c>
    </row>
    <row r="63" spans="1:50" x14ac:dyDescent="0.25">
      <c r="A63" s="1"/>
      <c r="B63" s="45" t="s">
        <v>6</v>
      </c>
      <c r="C63" s="32"/>
      <c r="D63" s="44" t="s">
        <v>7</v>
      </c>
      <c r="E63" s="43"/>
      <c r="F63" s="39">
        <f>+RESIDENTIAL!$F$62</f>
        <v>0.13200000000000001</v>
      </c>
      <c r="G63" s="376">
        <f>0.18*$F18</f>
        <v>51.3</v>
      </c>
      <c r="H63" s="193">
        <f t="shared" si="72"/>
        <v>6.7716000000000003</v>
      </c>
      <c r="I63" s="32"/>
      <c r="J63" s="39">
        <f>+RESIDENTIAL!$F$62</f>
        <v>0.13200000000000001</v>
      </c>
      <c r="K63" s="376">
        <f>$G63</f>
        <v>51.3</v>
      </c>
      <c r="L63" s="193">
        <f t="shared" si="73"/>
        <v>6.7716000000000003</v>
      </c>
      <c r="M63" s="32"/>
      <c r="N63" s="163">
        <f t="shared" si="91"/>
        <v>0</v>
      </c>
      <c r="O63" s="164">
        <f t="shared" si="92"/>
        <v>0</v>
      </c>
      <c r="P63" s="153"/>
      <c r="Q63" s="39">
        <f>+RESIDENTIAL!$F$62</f>
        <v>0.13200000000000001</v>
      </c>
      <c r="R63" s="196">
        <f t="shared" si="93"/>
        <v>51.3</v>
      </c>
      <c r="S63" s="193">
        <f t="shared" si="74"/>
        <v>6.7716000000000003</v>
      </c>
      <c r="T63" s="32"/>
      <c r="U63" s="163">
        <f t="shared" si="80"/>
        <v>0</v>
      </c>
      <c r="V63" s="164">
        <f t="shared" si="81"/>
        <v>0</v>
      </c>
      <c r="W63" s="154"/>
      <c r="X63" s="39">
        <f>+RESIDENTIAL!$F$62</f>
        <v>0.13200000000000001</v>
      </c>
      <c r="Y63" s="196">
        <f t="shared" si="94"/>
        <v>51.3</v>
      </c>
      <c r="Z63" s="193">
        <f t="shared" si="75"/>
        <v>6.7716000000000003</v>
      </c>
      <c r="AA63" s="32"/>
      <c r="AB63" s="163">
        <f t="shared" si="82"/>
        <v>0</v>
      </c>
      <c r="AC63" s="164">
        <f t="shared" si="83"/>
        <v>0</v>
      </c>
      <c r="AD63" s="154"/>
      <c r="AE63" s="39">
        <f>+RESIDENTIAL!$F$62</f>
        <v>0.13200000000000001</v>
      </c>
      <c r="AF63" s="196">
        <f t="shared" si="95"/>
        <v>51.3</v>
      </c>
      <c r="AG63" s="193">
        <f t="shared" si="76"/>
        <v>6.7716000000000003</v>
      </c>
      <c r="AH63" s="32"/>
      <c r="AI63" s="163">
        <f t="shared" si="84"/>
        <v>0</v>
      </c>
      <c r="AJ63" s="164">
        <f t="shared" si="85"/>
        <v>0</v>
      </c>
      <c r="AK63" s="154"/>
      <c r="AL63" s="39">
        <f>+RESIDENTIAL!$F$62</f>
        <v>0.13200000000000001</v>
      </c>
      <c r="AM63" s="196">
        <f t="shared" si="96"/>
        <v>51.3</v>
      </c>
      <c r="AN63" s="193">
        <f t="shared" si="77"/>
        <v>6.7716000000000003</v>
      </c>
      <c r="AO63" s="32"/>
      <c r="AP63" s="163">
        <f t="shared" si="86"/>
        <v>0</v>
      </c>
      <c r="AQ63" s="164">
        <f t="shared" si="87"/>
        <v>0</v>
      </c>
      <c r="AR63" s="153"/>
      <c r="AS63" s="39">
        <f>+RESIDENTIAL!$F$62</f>
        <v>0.13200000000000001</v>
      </c>
      <c r="AT63" s="196">
        <f t="shared" si="97"/>
        <v>51.3</v>
      </c>
      <c r="AU63" s="193">
        <f t="shared" si="78"/>
        <v>6.7716000000000003</v>
      </c>
      <c r="AV63" s="32"/>
      <c r="AW63" s="163">
        <f t="shared" si="88"/>
        <v>0</v>
      </c>
      <c r="AX63" s="164">
        <f t="shared" si="89"/>
        <v>0</v>
      </c>
    </row>
    <row r="64" spans="1:50" x14ac:dyDescent="0.25">
      <c r="A64" s="6"/>
      <c r="B64" s="41" t="s">
        <v>5</v>
      </c>
      <c r="C64" s="21"/>
      <c r="D64" s="44" t="s">
        <v>7</v>
      </c>
      <c r="E64" s="40"/>
      <c r="F64" s="39">
        <f>+RESIDENTIAL!$F$63</f>
        <v>7.6999999999999999E-2</v>
      </c>
      <c r="G64" s="376">
        <f>IF(AND($T$1=1, $F18&gt;=750), 750, IF(AND($T$1=1, AND($F18&lt;750, $F18&gt;=0)), $F18, IF(AND($T$1=2, $F18&gt;=750), 750, IF(AND($T$1=2, AND($F18&lt;750, $F18&gt;=0)), $F18))))</f>
        <v>285</v>
      </c>
      <c r="H64" s="193">
        <f t="shared" si="72"/>
        <v>21.945</v>
      </c>
      <c r="I64" s="21"/>
      <c r="J64" s="39">
        <f>+RESIDENTIAL!$F$63</f>
        <v>7.6999999999999999E-2</v>
      </c>
      <c r="K64" s="376">
        <f>$G64</f>
        <v>285</v>
      </c>
      <c r="L64" s="193">
        <f t="shared" si="73"/>
        <v>21.945</v>
      </c>
      <c r="M64" s="21"/>
      <c r="N64" s="163">
        <f t="shared" si="91"/>
        <v>0</v>
      </c>
      <c r="O64" s="164">
        <f t="shared" si="92"/>
        <v>0</v>
      </c>
      <c r="P64" s="153"/>
      <c r="Q64" s="39">
        <f>+RESIDENTIAL!$F$63</f>
        <v>7.6999999999999999E-2</v>
      </c>
      <c r="R64" s="197">
        <f t="shared" si="93"/>
        <v>285</v>
      </c>
      <c r="S64" s="193">
        <f t="shared" si="74"/>
        <v>21.945</v>
      </c>
      <c r="T64" s="21"/>
      <c r="U64" s="163">
        <f t="shared" si="80"/>
        <v>0</v>
      </c>
      <c r="V64" s="164">
        <f t="shared" si="81"/>
        <v>0</v>
      </c>
      <c r="W64" s="154"/>
      <c r="X64" s="39">
        <f>+RESIDENTIAL!$F$63</f>
        <v>7.6999999999999999E-2</v>
      </c>
      <c r="Y64" s="197">
        <f t="shared" si="94"/>
        <v>285</v>
      </c>
      <c r="Z64" s="193">
        <f t="shared" si="75"/>
        <v>21.945</v>
      </c>
      <c r="AA64" s="21"/>
      <c r="AB64" s="163">
        <f t="shared" si="82"/>
        <v>0</v>
      </c>
      <c r="AC64" s="164">
        <f t="shared" si="83"/>
        <v>0</v>
      </c>
      <c r="AD64" s="154"/>
      <c r="AE64" s="39">
        <f>+RESIDENTIAL!$F$63</f>
        <v>7.6999999999999999E-2</v>
      </c>
      <c r="AF64" s="197">
        <f t="shared" si="95"/>
        <v>285</v>
      </c>
      <c r="AG64" s="193">
        <f t="shared" si="76"/>
        <v>21.945</v>
      </c>
      <c r="AH64" s="21"/>
      <c r="AI64" s="163">
        <f t="shared" si="84"/>
        <v>0</v>
      </c>
      <c r="AJ64" s="164">
        <f t="shared" si="85"/>
        <v>0</v>
      </c>
      <c r="AK64" s="154"/>
      <c r="AL64" s="39">
        <f>+RESIDENTIAL!$F$63</f>
        <v>7.6999999999999999E-2</v>
      </c>
      <c r="AM64" s="197">
        <f t="shared" si="96"/>
        <v>285</v>
      </c>
      <c r="AN64" s="193">
        <f t="shared" si="77"/>
        <v>21.945</v>
      </c>
      <c r="AO64" s="21"/>
      <c r="AP64" s="163">
        <f t="shared" si="86"/>
        <v>0</v>
      </c>
      <c r="AQ64" s="164">
        <f t="shared" si="87"/>
        <v>0</v>
      </c>
      <c r="AR64" s="153"/>
      <c r="AS64" s="39">
        <f>+RESIDENTIAL!$F$63</f>
        <v>7.6999999999999999E-2</v>
      </c>
      <c r="AT64" s="197">
        <f t="shared" si="97"/>
        <v>285</v>
      </c>
      <c r="AU64" s="193">
        <f t="shared" si="78"/>
        <v>21.945</v>
      </c>
      <c r="AV64" s="21"/>
      <c r="AW64" s="163">
        <f t="shared" si="88"/>
        <v>0</v>
      </c>
      <c r="AX64" s="164">
        <f t="shared" si="89"/>
        <v>0</v>
      </c>
    </row>
    <row r="65" spans="1:50" x14ac:dyDescent="0.25">
      <c r="A65" s="6"/>
      <c r="B65" s="41" t="s">
        <v>4</v>
      </c>
      <c r="C65" s="21"/>
      <c r="D65" s="44" t="s">
        <v>7</v>
      </c>
      <c r="E65" s="40"/>
      <c r="F65" s="39">
        <f>+RESIDENTIAL!$F$64</f>
        <v>8.8999999999999996E-2</v>
      </c>
      <c r="G65" s="376">
        <f>IF(AND($T$1=1, F18&gt;=750), F18-750, IF(AND($T$1=1, AND(F18&lt;750, F18&gt;=0)), 0, IF(AND($T$1=2, F18&gt;=750), F18-750, IF(AND($T$1=2, AND(F18&lt;750, F18&gt;=0)), 0))))</f>
        <v>0</v>
      </c>
      <c r="H65" s="193">
        <f t="shared" si="72"/>
        <v>0</v>
      </c>
      <c r="I65" s="21"/>
      <c r="J65" s="39">
        <f>+RESIDENTIAL!$F$64</f>
        <v>8.8999999999999996E-2</v>
      </c>
      <c r="K65" s="376">
        <f>$G65</f>
        <v>0</v>
      </c>
      <c r="L65" s="193">
        <f t="shared" si="73"/>
        <v>0</v>
      </c>
      <c r="M65" s="21"/>
      <c r="N65" s="163">
        <f t="shared" si="91"/>
        <v>0</v>
      </c>
      <c r="O65" s="164" t="str">
        <f t="shared" si="92"/>
        <v/>
      </c>
      <c r="P65" s="153"/>
      <c r="Q65" s="39">
        <f>+RESIDENTIAL!$F$64</f>
        <v>8.8999999999999996E-2</v>
      </c>
      <c r="R65" s="197">
        <f t="shared" si="93"/>
        <v>0</v>
      </c>
      <c r="S65" s="193">
        <f t="shared" si="74"/>
        <v>0</v>
      </c>
      <c r="T65" s="21"/>
      <c r="U65" s="163">
        <f t="shared" si="80"/>
        <v>0</v>
      </c>
      <c r="V65" s="164" t="str">
        <f t="shared" si="81"/>
        <v/>
      </c>
      <c r="W65" s="154"/>
      <c r="X65" s="39">
        <f>+RESIDENTIAL!$F$64</f>
        <v>8.8999999999999996E-2</v>
      </c>
      <c r="Y65" s="197">
        <f t="shared" si="94"/>
        <v>0</v>
      </c>
      <c r="Z65" s="193">
        <f t="shared" si="75"/>
        <v>0</v>
      </c>
      <c r="AA65" s="21"/>
      <c r="AB65" s="163">
        <f t="shared" si="82"/>
        <v>0</v>
      </c>
      <c r="AC65" s="164" t="str">
        <f t="shared" si="83"/>
        <v/>
      </c>
      <c r="AD65" s="154"/>
      <c r="AE65" s="39">
        <f>+RESIDENTIAL!$F$64</f>
        <v>8.8999999999999996E-2</v>
      </c>
      <c r="AF65" s="197">
        <f t="shared" si="95"/>
        <v>0</v>
      </c>
      <c r="AG65" s="193">
        <f t="shared" si="76"/>
        <v>0</v>
      </c>
      <c r="AH65" s="21"/>
      <c r="AI65" s="163">
        <f t="shared" si="84"/>
        <v>0</v>
      </c>
      <c r="AJ65" s="164" t="str">
        <f t="shared" si="85"/>
        <v/>
      </c>
      <c r="AK65" s="154"/>
      <c r="AL65" s="39">
        <f>+RESIDENTIAL!$F$64</f>
        <v>8.8999999999999996E-2</v>
      </c>
      <c r="AM65" s="197">
        <f t="shared" si="96"/>
        <v>0</v>
      </c>
      <c r="AN65" s="193">
        <f t="shared" si="77"/>
        <v>0</v>
      </c>
      <c r="AO65" s="21"/>
      <c r="AP65" s="163">
        <f t="shared" si="86"/>
        <v>0</v>
      </c>
      <c r="AQ65" s="164" t="str">
        <f t="shared" si="87"/>
        <v/>
      </c>
      <c r="AR65" s="153"/>
      <c r="AS65" s="39">
        <f>+RESIDENTIAL!$F$64</f>
        <v>8.8999999999999996E-2</v>
      </c>
      <c r="AT65" s="197">
        <f t="shared" si="97"/>
        <v>0</v>
      </c>
      <c r="AU65" s="193">
        <f t="shared" si="78"/>
        <v>0</v>
      </c>
      <c r="AV65" s="21"/>
      <c r="AW65" s="163">
        <f t="shared" si="88"/>
        <v>0</v>
      </c>
      <c r="AX65" s="164" t="str">
        <f t="shared" si="89"/>
        <v/>
      </c>
    </row>
    <row r="66" spans="1:50" s="95" customFormat="1" x14ac:dyDescent="0.25">
      <c r="A66" s="6"/>
      <c r="B66" s="101" t="s">
        <v>63</v>
      </c>
      <c r="C66" s="21"/>
      <c r="D66" s="44" t="s">
        <v>7</v>
      </c>
      <c r="E66" s="40"/>
      <c r="F66" s="39">
        <f>+RESIDENTIAL!$F$65</f>
        <v>0.1164</v>
      </c>
      <c r="G66" s="197"/>
      <c r="H66" s="193">
        <f t="shared" si="72"/>
        <v>0</v>
      </c>
      <c r="I66" s="21"/>
      <c r="J66" s="39">
        <f>+RESIDENTIAL!$F$65</f>
        <v>0.1164</v>
      </c>
      <c r="K66" s="197">
        <f t="shared" ref="K66:K67" si="98">$G66</f>
        <v>0</v>
      </c>
      <c r="L66" s="193">
        <f t="shared" si="73"/>
        <v>0</v>
      </c>
      <c r="M66" s="21"/>
      <c r="N66" s="163">
        <f t="shared" si="91"/>
        <v>0</v>
      </c>
      <c r="O66" s="164" t="str">
        <f t="shared" si="92"/>
        <v/>
      </c>
      <c r="P66" s="153"/>
      <c r="Q66" s="39">
        <f>+RESIDENTIAL!$F$65</f>
        <v>0.1164</v>
      </c>
      <c r="R66" s="197">
        <f t="shared" si="93"/>
        <v>0</v>
      </c>
      <c r="S66" s="193">
        <f t="shared" si="74"/>
        <v>0</v>
      </c>
      <c r="T66" s="21"/>
      <c r="U66" s="163">
        <f t="shared" si="80"/>
        <v>0</v>
      </c>
      <c r="V66" s="164" t="str">
        <f t="shared" si="81"/>
        <v/>
      </c>
      <c r="W66" s="154"/>
      <c r="X66" s="39">
        <f>+RESIDENTIAL!$F$65</f>
        <v>0.1164</v>
      </c>
      <c r="Y66" s="197">
        <f t="shared" si="94"/>
        <v>0</v>
      </c>
      <c r="Z66" s="193">
        <f t="shared" si="75"/>
        <v>0</v>
      </c>
      <c r="AA66" s="21"/>
      <c r="AB66" s="163">
        <f t="shared" si="82"/>
        <v>0</v>
      </c>
      <c r="AC66" s="164" t="str">
        <f t="shared" si="83"/>
        <v/>
      </c>
      <c r="AD66" s="154"/>
      <c r="AE66" s="39">
        <f>+RESIDENTIAL!$F$65</f>
        <v>0.1164</v>
      </c>
      <c r="AF66" s="197">
        <f t="shared" si="95"/>
        <v>0</v>
      </c>
      <c r="AG66" s="193">
        <f t="shared" si="76"/>
        <v>0</v>
      </c>
      <c r="AH66" s="21"/>
      <c r="AI66" s="163">
        <f t="shared" si="84"/>
        <v>0</v>
      </c>
      <c r="AJ66" s="164" t="str">
        <f t="shared" si="85"/>
        <v/>
      </c>
      <c r="AK66" s="154"/>
      <c r="AL66" s="39">
        <f>+RESIDENTIAL!$F$65</f>
        <v>0.1164</v>
      </c>
      <c r="AM66" s="197">
        <f t="shared" si="96"/>
        <v>0</v>
      </c>
      <c r="AN66" s="193">
        <f t="shared" si="77"/>
        <v>0</v>
      </c>
      <c r="AO66" s="21"/>
      <c r="AP66" s="163">
        <f t="shared" si="86"/>
        <v>0</v>
      </c>
      <c r="AQ66" s="164" t="str">
        <f t="shared" si="87"/>
        <v/>
      </c>
      <c r="AR66" s="153"/>
      <c r="AS66" s="39">
        <f>+RESIDENTIAL!$F$65</f>
        <v>0.1164</v>
      </c>
      <c r="AT66" s="197">
        <f t="shared" si="97"/>
        <v>0</v>
      </c>
      <c r="AU66" s="193">
        <f t="shared" si="78"/>
        <v>0</v>
      </c>
      <c r="AV66" s="21"/>
      <c r="AW66" s="163">
        <f t="shared" si="88"/>
        <v>0</v>
      </c>
      <c r="AX66" s="164" t="str">
        <f t="shared" si="89"/>
        <v/>
      </c>
    </row>
    <row r="67" spans="1:50" s="95" customFormat="1" ht="15.75" thickBot="1" x14ac:dyDescent="0.3">
      <c r="A67" s="6"/>
      <c r="B67" s="101" t="s">
        <v>64</v>
      </c>
      <c r="C67" s="21"/>
      <c r="D67" s="44" t="s">
        <v>7</v>
      </c>
      <c r="E67" s="40"/>
      <c r="F67" s="39">
        <f>+RESIDENTIAL!$F$66</f>
        <v>0.1164</v>
      </c>
      <c r="G67" s="376"/>
      <c r="H67" s="193">
        <f t="shared" si="72"/>
        <v>0</v>
      </c>
      <c r="I67" s="21"/>
      <c r="J67" s="39">
        <f>+RESIDENTIAL!$F$66</f>
        <v>0.1164</v>
      </c>
      <c r="K67" s="376">
        <f t="shared" si="98"/>
        <v>0</v>
      </c>
      <c r="L67" s="193">
        <f t="shared" si="73"/>
        <v>0</v>
      </c>
      <c r="M67" s="21"/>
      <c r="N67" s="163">
        <f t="shared" si="91"/>
        <v>0</v>
      </c>
      <c r="O67" s="164" t="str">
        <f t="shared" si="92"/>
        <v/>
      </c>
      <c r="P67" s="153"/>
      <c r="Q67" s="39">
        <f>+RESIDENTIAL!$F$66</f>
        <v>0.1164</v>
      </c>
      <c r="R67" s="197">
        <f t="shared" si="93"/>
        <v>0</v>
      </c>
      <c r="S67" s="193">
        <f t="shared" si="74"/>
        <v>0</v>
      </c>
      <c r="T67" s="21"/>
      <c r="U67" s="163">
        <f t="shared" si="80"/>
        <v>0</v>
      </c>
      <c r="V67" s="164" t="str">
        <f t="shared" si="81"/>
        <v/>
      </c>
      <c r="W67" s="154"/>
      <c r="X67" s="39">
        <f>+RESIDENTIAL!$F$66</f>
        <v>0.1164</v>
      </c>
      <c r="Y67" s="197">
        <f t="shared" si="94"/>
        <v>0</v>
      </c>
      <c r="Z67" s="193">
        <f t="shared" si="75"/>
        <v>0</v>
      </c>
      <c r="AA67" s="21"/>
      <c r="AB67" s="163">
        <f t="shared" si="82"/>
        <v>0</v>
      </c>
      <c r="AC67" s="164" t="str">
        <f t="shared" si="83"/>
        <v/>
      </c>
      <c r="AD67" s="154"/>
      <c r="AE67" s="39">
        <f>+RESIDENTIAL!$F$66</f>
        <v>0.1164</v>
      </c>
      <c r="AF67" s="197">
        <f t="shared" si="95"/>
        <v>0</v>
      </c>
      <c r="AG67" s="193">
        <f t="shared" si="76"/>
        <v>0</v>
      </c>
      <c r="AH67" s="21"/>
      <c r="AI67" s="163">
        <f t="shared" si="84"/>
        <v>0</v>
      </c>
      <c r="AJ67" s="164" t="str">
        <f t="shared" si="85"/>
        <v/>
      </c>
      <c r="AK67" s="154"/>
      <c r="AL67" s="39">
        <f>+RESIDENTIAL!$F$66</f>
        <v>0.1164</v>
      </c>
      <c r="AM67" s="197">
        <f t="shared" si="96"/>
        <v>0</v>
      </c>
      <c r="AN67" s="193">
        <f t="shared" si="77"/>
        <v>0</v>
      </c>
      <c r="AO67" s="21"/>
      <c r="AP67" s="163">
        <f t="shared" si="86"/>
        <v>0</v>
      </c>
      <c r="AQ67" s="164" t="str">
        <f t="shared" si="87"/>
        <v/>
      </c>
      <c r="AR67" s="153"/>
      <c r="AS67" s="39">
        <f>+RESIDENTIAL!$F$66</f>
        <v>0.1164</v>
      </c>
      <c r="AT67" s="197">
        <f t="shared" si="97"/>
        <v>0</v>
      </c>
      <c r="AU67" s="193">
        <f t="shared" si="78"/>
        <v>0</v>
      </c>
      <c r="AV67" s="21"/>
      <c r="AW67" s="163">
        <f t="shared" si="88"/>
        <v>0</v>
      </c>
      <c r="AX67" s="164" t="str">
        <f t="shared" si="89"/>
        <v/>
      </c>
    </row>
    <row r="68" spans="1:50" ht="15.75" thickBot="1" x14ac:dyDescent="0.3">
      <c r="A68" s="1"/>
      <c r="B68" s="244"/>
      <c r="C68" s="37"/>
      <c r="D68" s="38"/>
      <c r="E68" s="37"/>
      <c r="F68" s="29"/>
      <c r="G68" s="199"/>
      <c r="H68" s="200"/>
      <c r="I68" s="37"/>
      <c r="J68" s="29"/>
      <c r="K68" s="201"/>
      <c r="L68" s="200"/>
      <c r="M68" s="37"/>
      <c r="N68" s="202"/>
      <c r="O68" s="203"/>
      <c r="P68" s="153"/>
      <c r="Q68" s="29"/>
      <c r="R68" s="201"/>
      <c r="S68" s="200"/>
      <c r="T68" s="37"/>
      <c r="U68" s="202"/>
      <c r="V68" s="203"/>
      <c r="W68" s="154"/>
      <c r="X68" s="29"/>
      <c r="Y68" s="201"/>
      <c r="Z68" s="200"/>
      <c r="AA68" s="37"/>
      <c r="AB68" s="202"/>
      <c r="AC68" s="203"/>
      <c r="AD68" s="154"/>
      <c r="AE68" s="29"/>
      <c r="AF68" s="201"/>
      <c r="AG68" s="200"/>
      <c r="AH68" s="37"/>
      <c r="AI68" s="202"/>
      <c r="AJ68" s="203"/>
      <c r="AK68" s="154"/>
      <c r="AL68" s="29"/>
      <c r="AM68" s="201"/>
      <c r="AN68" s="200"/>
      <c r="AO68" s="37"/>
      <c r="AP68" s="202"/>
      <c r="AQ68" s="203"/>
      <c r="AR68" s="153"/>
      <c r="AS68" s="29"/>
      <c r="AT68" s="201"/>
      <c r="AU68" s="200"/>
      <c r="AV68" s="37"/>
      <c r="AW68" s="202"/>
      <c r="AX68" s="203"/>
    </row>
    <row r="69" spans="1:50" x14ac:dyDescent="0.25">
      <c r="A69" s="1"/>
      <c r="B69" s="25" t="s">
        <v>2</v>
      </c>
      <c r="C69" s="32"/>
      <c r="D69" s="32"/>
      <c r="E69" s="32"/>
      <c r="F69" s="35"/>
      <c r="G69" s="204"/>
      <c r="H69" s="205">
        <f>SUM(H56:H60,H64)</f>
        <v>58.227560399999994</v>
      </c>
      <c r="I69" s="206"/>
      <c r="J69" s="207"/>
      <c r="K69" s="207"/>
      <c r="L69" s="208">
        <f>SUM(L56:L60,L64)</f>
        <v>61.698183199999995</v>
      </c>
      <c r="M69" s="209"/>
      <c r="N69" s="210">
        <f>L69-H69</f>
        <v>3.470622800000001</v>
      </c>
      <c r="O69" s="211">
        <f t="shared" si="79"/>
        <v>5.9604468677001303E-2</v>
      </c>
      <c r="P69" s="153"/>
      <c r="Q69" s="207"/>
      <c r="R69" s="207"/>
      <c r="S69" s="208">
        <f>SUM(S56:S60,S64)</f>
        <v>60.52952242500001</v>
      </c>
      <c r="T69" s="209"/>
      <c r="U69" s="212">
        <f t="shared" ref="U69:U70" si="99">S69-L69</f>
        <v>-1.1686607749999851</v>
      </c>
      <c r="V69" s="211">
        <f t="shared" ref="V69:V70" si="100">IF(OR(L69=0,S69=0),"",(U69/L69))</f>
        <v>-1.8941575171049531E-2</v>
      </c>
      <c r="W69" s="154"/>
      <c r="X69" s="207"/>
      <c r="Y69" s="207"/>
      <c r="Z69" s="208">
        <f>SUM(Z56:Z60,Z64)</f>
        <v>61.660222425000008</v>
      </c>
      <c r="AA69" s="209"/>
      <c r="AB69" s="212">
        <f t="shared" ref="AB69:AB72" si="101">Z69-S69</f>
        <v>1.1306999999999974</v>
      </c>
      <c r="AC69" s="211">
        <f t="shared" ref="AC69:AC72" si="102">IF(OR(S69=0,Z69=0),"",(AB69/S69))</f>
        <v>1.8680140775949584E-2</v>
      </c>
      <c r="AD69" s="154"/>
      <c r="AE69" s="207"/>
      <c r="AF69" s="207"/>
      <c r="AG69" s="208">
        <f>SUM(AG56:AG60,AG64)</f>
        <v>62.542822425000004</v>
      </c>
      <c r="AH69" s="209"/>
      <c r="AI69" s="212">
        <f t="shared" ref="AI69:AI72" si="103">AG69-Z69</f>
        <v>0.8825999999999965</v>
      </c>
      <c r="AJ69" s="211">
        <f t="shared" ref="AJ69:AJ72" si="104">IF(OR(Z69=0,AG69=0),"",(AI69/Z69))</f>
        <v>1.4313928255343888E-2</v>
      </c>
      <c r="AK69" s="154"/>
      <c r="AL69" s="207"/>
      <c r="AM69" s="207"/>
      <c r="AN69" s="208">
        <f>SUM(AN56:AN60,AN64)</f>
        <v>64.088422425000005</v>
      </c>
      <c r="AO69" s="209"/>
      <c r="AP69" s="212">
        <f t="shared" ref="AP69:AP72" si="105">AN69-AG69</f>
        <v>1.5456000000000003</v>
      </c>
      <c r="AQ69" s="211">
        <f t="shared" ref="AQ69:AQ72" si="106">IF(OR(AG69=0,AN69=0),"",(AP69/AG69))</f>
        <v>2.4712667898118129E-2</v>
      </c>
      <c r="AR69" s="153"/>
      <c r="AS69" s="207"/>
      <c r="AT69" s="207"/>
      <c r="AU69" s="208">
        <f>SUM(AU56:AU60,AU64)</f>
        <v>65.584122425000004</v>
      </c>
      <c r="AV69" s="209"/>
      <c r="AW69" s="212">
        <f t="shared" ref="AW69:AW72" si="107">AU69-AN69</f>
        <v>1.4956999999999994</v>
      </c>
      <c r="AX69" s="211">
        <f t="shared" ref="AX69:AX72" si="108">IF(OR(AN69=0,AU69=0),"",(AW69/AN69))</f>
        <v>2.3338068615284677E-2</v>
      </c>
    </row>
    <row r="70" spans="1:50" x14ac:dyDescent="0.25">
      <c r="A70" s="1"/>
      <c r="B70" s="108" t="s">
        <v>65</v>
      </c>
      <c r="C70" s="32"/>
      <c r="D70" s="32"/>
      <c r="E70" s="32"/>
      <c r="F70" s="33">
        <v>-0.08</v>
      </c>
      <c r="G70" s="217"/>
      <c r="H70" s="214">
        <f>H69*F70</f>
        <v>-4.658204832</v>
      </c>
      <c r="I70" s="218"/>
      <c r="J70" s="33">
        <v>-0.08</v>
      </c>
      <c r="K70" s="218"/>
      <c r="L70" s="215">
        <f>L69*J70</f>
        <v>-4.9358546560000001</v>
      </c>
      <c r="M70" s="219"/>
      <c r="N70" s="215">
        <f>L70-H70</f>
        <v>-0.27764982400000005</v>
      </c>
      <c r="O70" s="216">
        <f t="shared" si="79"/>
        <v>5.9604468677001289E-2</v>
      </c>
      <c r="P70" s="153"/>
      <c r="Q70" s="213">
        <v>-0.08</v>
      </c>
      <c r="R70" s="204"/>
      <c r="S70" s="215">
        <f>+S69*Q70</f>
        <v>-4.8423617940000012</v>
      </c>
      <c r="T70" s="209"/>
      <c r="U70" s="163">
        <f t="shared" si="99"/>
        <v>9.3492861999998844E-2</v>
      </c>
      <c r="V70" s="216">
        <f t="shared" si="100"/>
        <v>-1.8941575171049534E-2</v>
      </c>
      <c r="W70" s="154"/>
      <c r="X70" s="213">
        <v>-0.08</v>
      </c>
      <c r="Y70" s="204"/>
      <c r="Z70" s="215">
        <f>+Z69*X70</f>
        <v>-4.9328177940000009</v>
      </c>
      <c r="AA70" s="209"/>
      <c r="AB70" s="163">
        <f t="shared" si="101"/>
        <v>-9.0455999999999648E-2</v>
      </c>
      <c r="AC70" s="216">
        <f t="shared" si="102"/>
        <v>1.8680140775949552E-2</v>
      </c>
      <c r="AD70" s="154"/>
      <c r="AE70" s="213">
        <v>-0.08</v>
      </c>
      <c r="AF70" s="204"/>
      <c r="AG70" s="215">
        <f>+AG69*AE70</f>
        <v>-5.0034257940000009</v>
      </c>
      <c r="AH70" s="209"/>
      <c r="AI70" s="163">
        <f t="shared" si="103"/>
        <v>-7.0608000000000004E-2</v>
      </c>
      <c r="AJ70" s="216">
        <f t="shared" si="104"/>
        <v>1.4313928255343946E-2</v>
      </c>
      <c r="AK70" s="154"/>
      <c r="AL70" s="213">
        <v>-0.08</v>
      </c>
      <c r="AM70" s="204"/>
      <c r="AN70" s="215">
        <f>+AN69*AL70</f>
        <v>-5.1270737940000002</v>
      </c>
      <c r="AO70" s="209"/>
      <c r="AP70" s="163">
        <f t="shared" si="105"/>
        <v>-0.12364799999999931</v>
      </c>
      <c r="AQ70" s="216">
        <f t="shared" si="106"/>
        <v>2.4712667898117987E-2</v>
      </c>
      <c r="AR70" s="153"/>
      <c r="AS70" s="213">
        <v>-0.08</v>
      </c>
      <c r="AT70" s="204"/>
      <c r="AU70" s="215">
        <f>+AU69*AS70</f>
        <v>-5.2467297940000002</v>
      </c>
      <c r="AV70" s="209"/>
      <c r="AW70" s="163">
        <f t="shared" si="107"/>
        <v>-0.11965599999999998</v>
      </c>
      <c r="AX70" s="216">
        <f t="shared" si="108"/>
        <v>2.3338068615284684E-2</v>
      </c>
    </row>
    <row r="71" spans="1:50" x14ac:dyDescent="0.25">
      <c r="A71" s="1"/>
      <c r="B71" s="111" t="s">
        <v>1</v>
      </c>
      <c r="C71" s="32"/>
      <c r="D71" s="32"/>
      <c r="E71" s="32"/>
      <c r="F71" s="33">
        <v>0.13</v>
      </c>
      <c r="G71" s="217"/>
      <c r="H71" s="214">
        <f>H69*F71</f>
        <v>7.5695828519999999</v>
      </c>
      <c r="I71" s="218"/>
      <c r="J71" s="33">
        <v>0.13</v>
      </c>
      <c r="K71" s="218"/>
      <c r="L71" s="215">
        <f>L69*J71</f>
        <v>8.0207638160000005</v>
      </c>
      <c r="M71" s="219"/>
      <c r="N71" s="215">
        <f>L71-H71</f>
        <v>0.45118096400000063</v>
      </c>
      <c r="O71" s="216">
        <f t="shared" si="79"/>
        <v>5.9604468677001358E-2</v>
      </c>
      <c r="P71" s="153"/>
      <c r="Q71" s="213">
        <v>0.13</v>
      </c>
      <c r="R71" s="218"/>
      <c r="S71" s="215">
        <f>S69*Q71</f>
        <v>7.8688379152500012</v>
      </c>
      <c r="T71" s="219"/>
      <c r="U71" s="163">
        <f t="shared" ref="U71:U72" si="109">S71-L71</f>
        <v>-0.15192590074999934</v>
      </c>
      <c r="V71" s="216">
        <f t="shared" ref="V71:V72" si="110">IF(OR(L71=0,S71=0),"",(U71/L71))</f>
        <v>-1.8941575171049687E-2</v>
      </c>
      <c r="W71" s="154"/>
      <c r="X71" s="213">
        <v>0.13</v>
      </c>
      <c r="Y71" s="218"/>
      <c r="Z71" s="215">
        <f>Z69*X71</f>
        <v>8.0158289152500011</v>
      </c>
      <c r="AA71" s="219"/>
      <c r="AB71" s="163">
        <f t="shared" si="101"/>
        <v>0.14699099999999987</v>
      </c>
      <c r="AC71" s="216">
        <f t="shared" si="102"/>
        <v>1.8680140775949611E-2</v>
      </c>
      <c r="AD71" s="154"/>
      <c r="AE71" s="213">
        <v>0.13</v>
      </c>
      <c r="AF71" s="218"/>
      <c r="AG71" s="215">
        <f>AG69*AE71</f>
        <v>8.1305669152500002</v>
      </c>
      <c r="AH71" s="219"/>
      <c r="AI71" s="163">
        <f t="shared" si="103"/>
        <v>0.11473799999999912</v>
      </c>
      <c r="AJ71" s="216">
        <f t="shared" si="104"/>
        <v>1.4313928255343836E-2</v>
      </c>
      <c r="AK71" s="154"/>
      <c r="AL71" s="213">
        <v>0.13</v>
      </c>
      <c r="AM71" s="218"/>
      <c r="AN71" s="215">
        <f>AN69*AL71</f>
        <v>8.3314949152500013</v>
      </c>
      <c r="AO71" s="219"/>
      <c r="AP71" s="163">
        <f t="shared" si="105"/>
        <v>0.20092800000000111</v>
      </c>
      <c r="AQ71" s="216">
        <f t="shared" si="106"/>
        <v>2.4712667898118261E-2</v>
      </c>
      <c r="AR71" s="153"/>
      <c r="AS71" s="213">
        <v>0.13</v>
      </c>
      <c r="AT71" s="218"/>
      <c r="AU71" s="215">
        <f>AU69*AS71</f>
        <v>8.5259359152500007</v>
      </c>
      <c r="AV71" s="219"/>
      <c r="AW71" s="163">
        <f t="shared" si="107"/>
        <v>0.19444099999999942</v>
      </c>
      <c r="AX71" s="216">
        <f t="shared" si="108"/>
        <v>2.3338068615284615E-2</v>
      </c>
    </row>
    <row r="72" spans="1:50" ht="15.75" thickBot="1" x14ac:dyDescent="0.3">
      <c r="A72" s="1"/>
      <c r="B72" s="439" t="s">
        <v>71</v>
      </c>
      <c r="C72" s="439"/>
      <c r="D72" s="439"/>
      <c r="E72" s="31"/>
      <c r="F72" s="30"/>
      <c r="G72" s="220"/>
      <c r="H72" s="221">
        <f>SUM(H69:H71)</f>
        <v>61.138938419999988</v>
      </c>
      <c r="I72" s="222"/>
      <c r="J72" s="222"/>
      <c r="K72" s="222"/>
      <c r="L72" s="379">
        <f>SUM(L69:L71)</f>
        <v>64.783092359999998</v>
      </c>
      <c r="M72" s="224"/>
      <c r="N72" s="223">
        <f>L72-H72</f>
        <v>3.6441539400000096</v>
      </c>
      <c r="O72" s="233">
        <f t="shared" si="79"/>
        <v>5.9604468677001449E-2</v>
      </c>
      <c r="P72" s="153"/>
      <c r="Q72" s="222"/>
      <c r="R72" s="222"/>
      <c r="S72" s="223">
        <f>SUM(S69:S71)</f>
        <v>63.555998546250009</v>
      </c>
      <c r="T72" s="224"/>
      <c r="U72" s="227">
        <f t="shared" si="109"/>
        <v>-1.2270938137499883</v>
      </c>
      <c r="V72" s="228">
        <f t="shared" si="110"/>
        <v>-1.894157517104959E-2</v>
      </c>
      <c r="W72" s="154"/>
      <c r="X72" s="222"/>
      <c r="Y72" s="222"/>
      <c r="Z72" s="223">
        <f>SUM(Z69:Z71)</f>
        <v>64.743233546250011</v>
      </c>
      <c r="AA72" s="224"/>
      <c r="AB72" s="227">
        <f t="shared" si="101"/>
        <v>1.1872350000000012</v>
      </c>
      <c r="AC72" s="228">
        <f t="shared" si="102"/>
        <v>1.8680140775949646E-2</v>
      </c>
      <c r="AD72" s="154"/>
      <c r="AE72" s="222"/>
      <c r="AF72" s="222"/>
      <c r="AG72" s="223">
        <f>SUM(AG69:AG71)</f>
        <v>65.669963546250003</v>
      </c>
      <c r="AH72" s="224"/>
      <c r="AI72" s="227">
        <f t="shared" si="103"/>
        <v>0.92672999999999206</v>
      </c>
      <c r="AJ72" s="228">
        <f t="shared" si="104"/>
        <v>1.4313928255343823E-2</v>
      </c>
      <c r="AK72" s="154"/>
      <c r="AL72" s="222"/>
      <c r="AM72" s="222"/>
      <c r="AN72" s="223">
        <f>SUM(AN69:AN71)</f>
        <v>67.292843546250012</v>
      </c>
      <c r="AO72" s="224"/>
      <c r="AP72" s="227">
        <f t="shared" si="105"/>
        <v>1.6228800000000092</v>
      </c>
      <c r="AQ72" s="228">
        <f t="shared" si="106"/>
        <v>2.4712667898118264E-2</v>
      </c>
      <c r="AR72" s="153"/>
      <c r="AS72" s="222"/>
      <c r="AT72" s="222"/>
      <c r="AU72" s="223">
        <f>SUM(AU69:AU71)</f>
        <v>68.863328546250003</v>
      </c>
      <c r="AV72" s="224"/>
      <c r="AW72" s="227">
        <f t="shared" si="107"/>
        <v>1.5704849999999908</v>
      </c>
      <c r="AX72" s="228">
        <f t="shared" si="108"/>
        <v>2.3338068615284549E-2</v>
      </c>
    </row>
    <row r="73" spans="1:50" ht="15.75" thickBot="1" x14ac:dyDescent="0.3">
      <c r="A73" s="6"/>
      <c r="B73" s="18"/>
      <c r="C73" s="16"/>
      <c r="D73" s="17"/>
      <c r="E73" s="16"/>
      <c r="F73" s="29"/>
      <c r="G73" s="11"/>
      <c r="H73" s="27"/>
      <c r="I73" s="9"/>
      <c r="J73" s="29"/>
      <c r="K73" s="28"/>
      <c r="L73" s="27"/>
      <c r="M73" s="9"/>
      <c r="N73" s="26"/>
      <c r="O73" s="7"/>
      <c r="Q73" s="29"/>
      <c r="R73" s="28"/>
      <c r="S73" s="105"/>
      <c r="T73" s="9"/>
      <c r="U73" s="26"/>
      <c r="V73" s="7"/>
      <c r="W73" s="102"/>
      <c r="X73" s="29"/>
      <c r="Y73" s="28"/>
      <c r="Z73" s="105"/>
      <c r="AA73" s="9"/>
      <c r="AB73" s="26"/>
      <c r="AC73" s="7"/>
      <c r="AD73" s="102"/>
      <c r="AE73" s="29"/>
      <c r="AF73" s="28"/>
      <c r="AG73" s="105"/>
      <c r="AH73" s="9"/>
      <c r="AI73" s="26"/>
      <c r="AJ73" s="7"/>
      <c r="AK73" s="102"/>
      <c r="AL73" s="29"/>
      <c r="AM73" s="28"/>
      <c r="AN73" s="105"/>
      <c r="AO73" s="9"/>
      <c r="AP73" s="26"/>
      <c r="AQ73" s="7"/>
      <c r="AR73" s="95"/>
      <c r="AS73" s="29"/>
      <c r="AT73" s="28"/>
      <c r="AU73" s="105"/>
      <c r="AV73" s="9"/>
      <c r="AW73" s="26"/>
      <c r="AX73" s="7"/>
    </row>
    <row r="74" spans="1:50" x14ac:dyDescent="0.25">
      <c r="A74" s="1"/>
      <c r="B74" s="1"/>
      <c r="C74" s="1"/>
      <c r="D74" s="1"/>
      <c r="E74" s="1"/>
      <c r="F74" s="90"/>
      <c r="G74" s="90"/>
      <c r="H74" s="5"/>
      <c r="I74" s="1"/>
      <c r="J74" s="1"/>
      <c r="K74" s="1"/>
      <c r="L74" s="5"/>
      <c r="M74" s="1"/>
      <c r="N74" s="1"/>
      <c r="O74" s="1"/>
      <c r="Q74" s="103"/>
      <c r="R74" s="103"/>
      <c r="S74" s="104"/>
      <c r="T74" s="103"/>
      <c r="U74" s="103"/>
      <c r="V74" s="103"/>
      <c r="W74" s="102"/>
      <c r="X74" s="103"/>
      <c r="Y74" s="103"/>
      <c r="Z74" s="104"/>
      <c r="AA74" s="103"/>
      <c r="AB74" s="103"/>
      <c r="AC74" s="103"/>
      <c r="AD74" s="102"/>
      <c r="AE74" s="103"/>
      <c r="AF74" s="103"/>
      <c r="AG74" s="104"/>
      <c r="AH74" s="103"/>
      <c r="AI74" s="103"/>
      <c r="AJ74" s="103"/>
      <c r="AK74" s="102"/>
    </row>
    <row r="75" spans="1:50" x14ac:dyDescent="0.25">
      <c r="A75" s="1"/>
      <c r="B75" s="4" t="s">
        <v>0</v>
      </c>
      <c r="C75" s="1"/>
      <c r="D75" s="1"/>
      <c r="E75" s="1"/>
      <c r="F75" s="3">
        <v>3.7600000000000001E-2</v>
      </c>
      <c r="G75" s="91"/>
      <c r="H75" s="1"/>
      <c r="I75" s="1"/>
      <c r="J75" s="3">
        <v>3.7600000000000001E-2</v>
      </c>
      <c r="K75" s="1"/>
      <c r="L75" s="1"/>
      <c r="M75" s="1"/>
      <c r="N75" s="1"/>
      <c r="O75" s="1"/>
      <c r="Q75" s="123">
        <f>+RESIDENTIAL!$Q$74</f>
        <v>2.9499999999999998E-2</v>
      </c>
      <c r="R75" s="1"/>
      <c r="S75" s="1"/>
      <c r="T75" s="1"/>
      <c r="U75" s="1"/>
      <c r="V75" s="1"/>
      <c r="W75" s="102"/>
      <c r="X75" s="124">
        <f>+RESIDENTIAL!$Q$74</f>
        <v>2.9499999999999998E-2</v>
      </c>
      <c r="Y75" s="1"/>
      <c r="Z75" s="1"/>
      <c r="AA75" s="1"/>
      <c r="AB75" s="1"/>
      <c r="AC75" s="1"/>
      <c r="AD75" s="102"/>
      <c r="AE75" s="124">
        <f>+RESIDENTIAL!$Q$74</f>
        <v>2.9499999999999998E-2</v>
      </c>
      <c r="AF75" s="1"/>
      <c r="AG75" s="1"/>
      <c r="AH75" s="1"/>
      <c r="AI75" s="1"/>
      <c r="AJ75" s="1"/>
      <c r="AK75" s="102"/>
      <c r="AL75" s="124">
        <f>+RESIDENTIAL!$Q$74</f>
        <v>2.9499999999999998E-2</v>
      </c>
      <c r="AM75" s="1"/>
      <c r="AN75" s="1"/>
      <c r="AO75" s="1"/>
      <c r="AP75" s="1"/>
      <c r="AQ75" s="1"/>
      <c r="AR75" s="95"/>
      <c r="AS75" s="124">
        <f>+RESIDENTIAL!$Q$74</f>
        <v>2.9499999999999998E-2</v>
      </c>
      <c r="AT75" s="1"/>
      <c r="AU75" s="1"/>
      <c r="AV75" s="1"/>
      <c r="AW75" s="1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</sheetData>
  <mergeCells count="31">
    <mergeCell ref="A3:K3"/>
    <mergeCell ref="B10:O10"/>
    <mergeCell ref="B11:O11"/>
    <mergeCell ref="D14:O14"/>
    <mergeCell ref="F20:H20"/>
    <mergeCell ref="J20:L20"/>
    <mergeCell ref="N20:O20"/>
    <mergeCell ref="B72:D72"/>
    <mergeCell ref="AB21:AB22"/>
    <mergeCell ref="AC21:AC22"/>
    <mergeCell ref="AI21:AI22"/>
    <mergeCell ref="AI20:AJ20"/>
    <mergeCell ref="D21:D22"/>
    <mergeCell ref="N21:N22"/>
    <mergeCell ref="O21:O22"/>
    <mergeCell ref="U21:U22"/>
    <mergeCell ref="V21:V22"/>
    <mergeCell ref="Q20:S20"/>
    <mergeCell ref="U20:V20"/>
    <mergeCell ref="X20:Z20"/>
    <mergeCell ref="AB20:AC20"/>
    <mergeCell ref="AE20:AG20"/>
    <mergeCell ref="AJ21:AJ22"/>
    <mergeCell ref="AL20:AN20"/>
    <mergeCell ref="AP20:AQ20"/>
    <mergeCell ref="AS20:AU20"/>
    <mergeCell ref="AW20:AX20"/>
    <mergeCell ref="AP21:AP22"/>
    <mergeCell ref="AQ21:AQ22"/>
    <mergeCell ref="AW21:AW22"/>
    <mergeCell ref="AX21:AX22"/>
  </mergeCells>
  <dataValidations disablePrompts="1" count="6">
    <dataValidation type="list" allowBlank="1" showInputMessage="1" showErrorMessage="1" prompt="Select Charge Unit - per 30 days, per kWh, per kW, per kVA." sqref="D54:D55 D38:D47 D57:D67 D49:D52 D25:D34">
      <formula1>"per 30 days, per kWh, per kW, per kVA"</formula1>
    </dataValidation>
    <dataValidation type="list" allowBlank="1" showInputMessage="1" showErrorMessage="1" sqref="E54:E55 E73 E49:E52 E57:E68 E23:E47">
      <formula1>#REF!</formula1>
    </dataValidation>
    <dataValidation type="list" allowBlank="1" showInputMessage="1" showErrorMessage="1" prompt="Select Charge Unit - monthly, per kWh, per kW" sqref="D73 D68">
      <formula1>"Monthly, per kWh, per kW"</formula1>
    </dataValidation>
    <dataValidation type="list" allowBlank="1" showInputMessage="1" showErrorMessage="1" sqref="D23">
      <formula1>"per 30 days, per kWh, per kW, per kVA"</formula1>
    </dataValidation>
    <dataValidation type="list" allowBlank="1" showInputMessage="1" showErrorMessage="1" sqref="D16">
      <formula1>"TOU, non-TOU"</formula1>
    </dataValidation>
    <dataValidation type="list" allowBlank="1" showInputMessage="1" showErrorMessage="1" sqref="D24 D35:D37">
      <formula1>"per 30 days, per connection per 30 days, per kWh, per kW, per kVA"</formula1>
    </dataValidation>
  </dataValidations>
  <printOptions horizontalCentered="1"/>
  <pageMargins left="0.35433070866141736" right="0.19685039370078741" top="1.5748031496062993" bottom="0.23622047244094491" header="0.59055118110236227" footer="0.23622047244094491"/>
  <pageSetup paperSize="17" scale="48" fitToHeight="0" orientation="landscape" r:id="rId1"/>
  <headerFooter>
    <oddHeader>&amp;R&amp;14Toronto Hydro-Electric System Limited
EB-2018-0165
Exhibit 8
Tab 6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9</xdr:col>
                    <xdr:colOff>361950</xdr:colOff>
                    <xdr:row>16</xdr:row>
                    <xdr:rowOff>114300</xdr:rowOff>
                  </from>
                  <to>
                    <xdr:col>17</xdr:col>
                    <xdr:colOff>276225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6</xdr:col>
                    <xdr:colOff>381000</xdr:colOff>
                    <xdr:row>16</xdr:row>
                    <xdr:rowOff>190500</xdr:rowOff>
                  </from>
                  <to>
                    <xdr:col>10</xdr:col>
                    <xdr:colOff>28575</xdr:colOff>
                    <xdr:row>18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F94CBF-789A-4313-856E-E253BE0D2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B0A0E-9670-450D-9712-CA73C521412A}"/>
</file>

<file path=customXml/itemProps3.xml><?xml version="1.0" encoding="utf-8"?>
<ds:datastoreItem xmlns:ds="http://schemas.openxmlformats.org/officeDocument/2006/customXml" ds:itemID="{3FDF6CE6-7A05-46C1-94F3-2A3617EC70C9}">
  <ds:schemaRefs>
    <ds:schemaRef ds:uri="http://schemas.microsoft.com/office/infopath/2007/PartnerControls"/>
    <ds:schemaRef ds:uri="http://schemas.microsoft.com/office/2006/metadata/properties"/>
    <ds:schemaRef ds:uri="http://schemas.microsoft.com/sharepoint/v3/field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12f68b52-648b-46a0-8463-d3282342a49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syang</dc:creator>
  <cp:lastModifiedBy>Danielle Weiss</cp:lastModifiedBy>
  <cp:lastPrinted>2018-08-03T18:00:49Z</cp:lastPrinted>
  <dcterms:created xsi:type="dcterms:W3CDTF">2014-07-09T16:55:36Z</dcterms:created>
  <dcterms:modified xsi:type="dcterms:W3CDTF">2018-09-12T17:09:04Z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