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OEB Rate Applications\2019 COS Rate Rebasing\Energy+2019 CoS Models - Models to File with IR Responses_Links Broken\"/>
    </mc:Choice>
  </mc:AlternateContent>
  <bookViews>
    <workbookView xWindow="0" yWindow="0" windowWidth="28800" windowHeight="11832" tabRatio="906"/>
  </bookViews>
  <sheets>
    <sheet name="App.2-AA Capital Proj 2-SEC-18" sheetId="3" r:id="rId1"/>
    <sheet name="App.2-AB Capital Expend CCC-26" sheetId="6" r:id="rId2"/>
    <sheet name="App.2-H_Other_Oper_Rev3-SEC-28 " sheetId="2" r:id="rId3"/>
    <sheet name="App.2-JC OMA Programs 4-SEC-31" sheetId="5" r:id="rId4"/>
    <sheet name="App.2-K Employee Costs 4-SEC-33" sheetId="7" r:id="rId5"/>
  </sheets>
  <externalReferences>
    <externalReference r:id="rId6"/>
    <externalReference r:id="rId7"/>
    <externalReference r:id="rId8"/>
    <externalReference r:id="rId9"/>
    <externalReference r:id="rId10"/>
    <externalReference r:id="rId11"/>
    <externalReference r:id="rId12"/>
  </externalReferences>
  <definedNames>
    <definedName name="ACTNUMST">[1]AUTOMATION!$Q$9</definedName>
    <definedName name="AP_Arrears" localSheetId="0">#REF!</definedName>
    <definedName name="AP_Arrears" localSheetId="1">#REF!</definedName>
    <definedName name="AP_Arrears">#REF!</definedName>
    <definedName name="AR_Arrears" localSheetId="0">#REF!</definedName>
    <definedName name="AR_Arrears" localSheetId="1">#REF!</definedName>
    <definedName name="AR_Arrears">#REF!</definedName>
    <definedName name="Asset_IDs">'[2]Drop List'!$D$2:$D$31</definedName>
    <definedName name="BridgeYear" localSheetId="0">'[3]LDC Info'!$E$26</definedName>
    <definedName name="BridgeYear" localSheetId="3">'[4]LDC Info'!$E$26</definedName>
    <definedName name="BridgeYear" localSheetId="4">'[5]LDC Info'!$E$26</definedName>
    <definedName name="BridgeYear">'[6]LDC Info'!$E$26</definedName>
    <definedName name="Budget_ID_Drop_List" localSheetId="0">#REF!</definedName>
    <definedName name="Budget_ID_Drop_List" localSheetId="1">#REF!</definedName>
    <definedName name="Budget_ID_Drop_List">#REF!</definedName>
    <definedName name="BudgetIDs">OFFSET([1]Tables!$K$2,0,0,IF(COUNTA([1]Tables!$K:$K)=1,1,COUNTA([1]Tables!$K:$K)-1),2)</definedName>
    <definedName name="EBNUMBER" localSheetId="0">'[3]LDC Info'!$E$16</definedName>
    <definedName name="EBNUMBER" localSheetId="1">'[3]LDC Info'!$E$16</definedName>
    <definedName name="EBNUMBER" localSheetId="3">'[4]LDC Info'!$E$16</definedName>
    <definedName name="EBNUMBER" localSheetId="4">'[5]LDC Info'!$E$16</definedName>
    <definedName name="EBNUMBER">'[6]LDC Info'!$E$16</definedName>
    <definedName name="eGLPOSTDT">[1]AUTOMATION!$Q$13</definedName>
    <definedName name="Fixed" localSheetId="0">#REF!</definedName>
    <definedName name="Fixed" localSheetId="1">#REF!</definedName>
    <definedName name="Fixed">#REF!</definedName>
    <definedName name="JOB2PROJECT">OFFSET([1]Tables!$N$3,0,0,IF(COUNTA([1]Tables!$N:$N)=1,1,COUNTA([1]Tables!$N:$N)-1),2)</definedName>
    <definedName name="l" localSheetId="0">#REF!</definedName>
    <definedName name="l" localSheetId="1">#REF!</definedName>
    <definedName name="l">#REF!</definedName>
    <definedName name="Merge" localSheetId="0">#REF!</definedName>
    <definedName name="Merge" localSheetId="1">#REF!</definedName>
    <definedName name="Merge">#REF!</definedName>
    <definedName name="MofF" localSheetId="0">#REF!</definedName>
    <definedName name="MofF" localSheetId="1">#REF!</definedName>
    <definedName name="MofF">#REF!</definedName>
    <definedName name="months">[1]Tables!$A$3:$A$14</definedName>
    <definedName name="mthPicker">"Rounded Rectangle 3,ddMonths,ddYears,cmdPickDate"</definedName>
    <definedName name="_xlnm.Print_Area" localSheetId="0">'App.2-AA Capital Proj 2-SEC-18'!$A$1:$I$172</definedName>
    <definedName name="_xlnm.Print_Area" localSheetId="2">'App.2-H_Other_Oper_Rev3-SEC-28 '!$A$2:$J$152</definedName>
    <definedName name="project_category">OFFSET([1]staging!$B$2,0,-1,IF(COUNTA([1]staging!$B:$B)=1,1,COUNTA([1]staging!$B:$B)-1),1)</definedName>
    <definedName name="PROJECT_TYPE">[1]Tables!$A$17:$A$20</definedName>
    <definedName name="ProjectType">'[7]Drop Down List'!$A$2:$A$6</definedName>
    <definedName name="RebaseYear" localSheetId="4">'[5]LDC Info'!$E$28</definedName>
    <definedName name="RebaseYear">'[4]LDC Info'!$E$28</definedName>
    <definedName name="sGLPOSTDT">[1]AUTOMATION!$P$13</definedName>
    <definedName name="Surtax" localSheetId="0">#REF!</definedName>
    <definedName name="Surtax" localSheetId="1">#REF!</definedName>
    <definedName name="Surtax">#REF!</definedName>
    <definedName name="t" localSheetId="0">#REF!</definedName>
    <definedName name="t" localSheetId="1">#REF!</definedName>
    <definedName name="t">#REF!</definedName>
    <definedName name="TestYear" localSheetId="0">'[3]LDC Info'!$E$24</definedName>
    <definedName name="TestYear" localSheetId="1">'[3]LDC Info'!$E$24</definedName>
    <definedName name="TestYear" localSheetId="3">'[4]LDC Info'!$E$24</definedName>
    <definedName name="TestYear" localSheetId="4">'[5]LDC Info'!$E$24</definedName>
    <definedName name="TestYear">'[6]LDC Info'!$E$24</definedName>
    <definedName name="TFA" localSheetId="0">#REF!</definedName>
    <definedName name="TFA" localSheetId="1">#REF!</definedName>
    <definedName name="TFA">#REF!</definedName>
    <definedName name="tmpltSaved">[1]Tables!$G$4</definedName>
    <definedName name="tmpltSavedBy">[1]Tables!$H$4</definedName>
    <definedName name="tmpltSavedOn">[1]Tables!$I$4</definedName>
    <definedName name="TOTAL_Dist" localSheetId="0">#REF!</definedName>
    <definedName name="TOTAL_Dist" localSheetId="1">#REF!</definedName>
    <definedName name="TOTAL_Dist">#REF!</definedName>
    <definedName name="Variable" localSheetId="0">#REF!</definedName>
    <definedName name="Variable" localSheetId="1">#REF!</definedName>
    <definedName name="Variable">#REF!</definedName>
    <definedName name="WIPNUMST">[1]AUTOMATION!$P$9</definedName>
    <definedName name="years">[1]Tables!$B$3:$B$14</definedName>
    <definedName name="YTDValue">[1]AUTOMATION!$R$13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2" l="1"/>
  <c r="J15" i="5" l="1"/>
  <c r="J39" i="5" l="1"/>
  <c r="J40" i="5"/>
  <c r="J13" i="5"/>
  <c r="J85" i="5"/>
  <c r="J16" i="5"/>
  <c r="J18" i="5"/>
  <c r="J19" i="5"/>
  <c r="J21" i="5"/>
  <c r="J22" i="5"/>
  <c r="J24" i="5"/>
  <c r="J25" i="5"/>
  <c r="J26" i="5"/>
  <c r="J27" i="5"/>
  <c r="J28" i="5"/>
  <c r="J30" i="5"/>
  <c r="J31" i="5"/>
  <c r="J33" i="5"/>
  <c r="J34" i="5"/>
  <c r="J36" i="5"/>
  <c r="J37" i="5"/>
  <c r="J42" i="5"/>
  <c r="J43" i="5"/>
  <c r="J45" i="5"/>
  <c r="J46" i="5"/>
  <c r="J48" i="5"/>
  <c r="J49" i="5"/>
  <c r="J51" i="5"/>
  <c r="J52" i="5"/>
  <c r="J54" i="5"/>
  <c r="J57" i="5"/>
  <c r="J58" i="5"/>
  <c r="J60" i="5"/>
  <c r="J61" i="5"/>
  <c r="J63" i="5"/>
  <c r="J64" i="5"/>
  <c r="J66" i="5"/>
  <c r="J67" i="5"/>
  <c r="J69" i="5"/>
  <c r="J70" i="5"/>
  <c r="J72" i="5"/>
  <c r="J73" i="5"/>
  <c r="J75" i="5"/>
  <c r="J76" i="5"/>
  <c r="J78" i="5"/>
  <c r="J79" i="5"/>
  <c r="J81" i="5"/>
  <c r="J82" i="5"/>
  <c r="J84" i="5"/>
  <c r="J87" i="5"/>
  <c r="J88" i="5"/>
  <c r="R22" i="6" l="1"/>
  <c r="P25" i="6"/>
  <c r="R25" i="6"/>
  <c r="N25" i="6"/>
  <c r="L25" i="6"/>
  <c r="L22" i="6"/>
  <c r="L29" i="6"/>
  <c r="F160" i="3" l="1"/>
  <c r="F162" i="3" s="1"/>
  <c r="F158" i="3"/>
  <c r="F131" i="3"/>
  <c r="F119" i="3"/>
  <c r="F59" i="3"/>
  <c r="R29" i="6" l="1"/>
  <c r="P29" i="6"/>
  <c r="I29" i="6"/>
  <c r="F29" i="6"/>
  <c r="C29" i="6"/>
  <c r="Q23" i="6"/>
  <c r="M23" i="6"/>
  <c r="J23" i="6"/>
  <c r="G23" i="6"/>
  <c r="D23" i="6"/>
  <c r="V22" i="6"/>
  <c r="U22" i="6"/>
  <c r="T22" i="6"/>
  <c r="S22" i="6"/>
  <c r="P22" i="6"/>
  <c r="Q22" i="6" s="1"/>
  <c r="O22" i="6"/>
  <c r="K22" i="6"/>
  <c r="I22" i="6"/>
  <c r="H22" i="6"/>
  <c r="F22" i="6"/>
  <c r="G22" i="6" s="1"/>
  <c r="E22" i="6"/>
  <c r="C22" i="6"/>
  <c r="B22" i="6"/>
  <c r="Q21" i="6"/>
  <c r="M21" i="6"/>
  <c r="J21" i="6"/>
  <c r="G21" i="6"/>
  <c r="D21" i="6"/>
  <c r="Q20" i="6"/>
  <c r="L20" i="6"/>
  <c r="J20" i="6"/>
  <c r="G20" i="6"/>
  <c r="D20" i="6"/>
  <c r="Q19" i="6"/>
  <c r="M19" i="6"/>
  <c r="J19" i="6"/>
  <c r="G19" i="6"/>
  <c r="D19" i="6"/>
  <c r="Q18" i="6"/>
  <c r="M18" i="6"/>
  <c r="J18" i="6"/>
  <c r="G18" i="6"/>
  <c r="D18" i="6"/>
  <c r="Q17" i="6"/>
  <c r="M17" i="6"/>
  <c r="J17" i="6"/>
  <c r="G17" i="6"/>
  <c r="D17" i="6"/>
  <c r="R14" i="6"/>
  <c r="S14" i="6" l="1"/>
  <c r="T14" i="6" s="1"/>
  <c r="U14" i="6" s="1"/>
  <c r="V14" i="6" s="1"/>
  <c r="O14" i="6"/>
  <c r="K14" i="6" s="1"/>
  <c r="H14" i="6" s="1"/>
  <c r="E14" i="6" s="1"/>
  <c r="B14" i="6" s="1"/>
  <c r="J22" i="6"/>
  <c r="D22" i="6"/>
  <c r="M22" i="6"/>
  <c r="M20" i="6"/>
  <c r="N22" i="6"/>
  <c r="N29" i="6" s="1"/>
  <c r="G16" i="5"/>
  <c r="G19" i="5"/>
  <c r="G22" i="5"/>
  <c r="G25" i="5"/>
  <c r="G28" i="5"/>
  <c r="G31" i="5"/>
  <c r="G34" i="5"/>
  <c r="G37" i="5"/>
  <c r="G40" i="5"/>
  <c r="G43" i="5"/>
  <c r="G46" i="5"/>
  <c r="G49" i="5"/>
  <c r="G52" i="5"/>
  <c r="G55" i="5"/>
  <c r="G58" i="5"/>
  <c r="G61" i="5"/>
  <c r="G64" i="5"/>
  <c r="G67" i="5"/>
  <c r="G70" i="5"/>
  <c r="G73" i="5"/>
  <c r="G76" i="5"/>
  <c r="G79" i="5"/>
  <c r="G82" i="5"/>
  <c r="G85" i="5"/>
  <c r="G88" i="5"/>
  <c r="I88" i="5"/>
  <c r="H88" i="5"/>
  <c r="E88" i="5"/>
  <c r="D88" i="5"/>
  <c r="C88" i="5"/>
  <c r="B88" i="5"/>
  <c r="K87" i="5"/>
  <c r="F88" i="5"/>
  <c r="I85" i="5"/>
  <c r="H85" i="5"/>
  <c r="F85" i="5"/>
  <c r="E85" i="5"/>
  <c r="D85" i="5"/>
  <c r="C85" i="5"/>
  <c r="B85" i="5"/>
  <c r="K84" i="5"/>
  <c r="I82" i="5"/>
  <c r="H82" i="5"/>
  <c r="F82" i="5"/>
  <c r="E82" i="5"/>
  <c r="D82" i="5"/>
  <c r="C82" i="5"/>
  <c r="B82" i="5"/>
  <c r="K81" i="5"/>
  <c r="I79" i="5"/>
  <c r="H79" i="5"/>
  <c r="E79" i="5"/>
  <c r="D79" i="5"/>
  <c r="C79" i="5"/>
  <c r="B79" i="5"/>
  <c r="K78" i="5"/>
  <c r="F79" i="5"/>
  <c r="I76" i="5"/>
  <c r="H76" i="5"/>
  <c r="E76" i="5"/>
  <c r="D76" i="5"/>
  <c r="C76" i="5"/>
  <c r="B76" i="5"/>
  <c r="K75" i="5"/>
  <c r="F76" i="5"/>
  <c r="I73" i="5"/>
  <c r="H73" i="5"/>
  <c r="E73" i="5"/>
  <c r="D73" i="5"/>
  <c r="C73" i="5"/>
  <c r="B73" i="5"/>
  <c r="K72" i="5"/>
  <c r="F73" i="5"/>
  <c r="I70" i="5"/>
  <c r="H70" i="5"/>
  <c r="E70" i="5"/>
  <c r="D70" i="5"/>
  <c r="C70" i="5"/>
  <c r="B70" i="5"/>
  <c r="K69" i="5"/>
  <c r="F70" i="5"/>
  <c r="I67" i="5"/>
  <c r="H67" i="5"/>
  <c r="E67" i="5"/>
  <c r="D67" i="5"/>
  <c r="C67" i="5"/>
  <c r="B67" i="5"/>
  <c r="K66" i="5"/>
  <c r="F67" i="5"/>
  <c r="I64" i="5"/>
  <c r="H64" i="5"/>
  <c r="E64" i="5"/>
  <c r="D64" i="5"/>
  <c r="C64" i="5"/>
  <c r="B64" i="5"/>
  <c r="K63" i="5"/>
  <c r="F64" i="5"/>
  <c r="I61" i="5"/>
  <c r="H61" i="5"/>
  <c r="E61" i="5"/>
  <c r="D61" i="5"/>
  <c r="C61" i="5"/>
  <c r="B61" i="5"/>
  <c r="K60" i="5"/>
  <c r="F61" i="5"/>
  <c r="I58" i="5"/>
  <c r="K58" i="5" s="1"/>
  <c r="H58" i="5"/>
  <c r="F58" i="5"/>
  <c r="E58" i="5"/>
  <c r="D58" i="5"/>
  <c r="C58" i="5"/>
  <c r="B58" i="5"/>
  <c r="K57" i="5"/>
  <c r="I55" i="5"/>
  <c r="J55" i="5" s="1"/>
  <c r="H55" i="5"/>
  <c r="E55" i="5"/>
  <c r="D55" i="5"/>
  <c r="C55" i="5"/>
  <c r="B55" i="5"/>
  <c r="K54" i="5"/>
  <c r="F55" i="5"/>
  <c r="I52" i="5"/>
  <c r="H52" i="5"/>
  <c r="E52" i="5"/>
  <c r="D52" i="5"/>
  <c r="C52" i="5"/>
  <c r="B52" i="5"/>
  <c r="K51" i="5"/>
  <c r="F52" i="5"/>
  <c r="I49" i="5"/>
  <c r="H49" i="5"/>
  <c r="E49" i="5"/>
  <c r="D49" i="5"/>
  <c r="C49" i="5"/>
  <c r="B49" i="5"/>
  <c r="K48" i="5"/>
  <c r="F49" i="5"/>
  <c r="I46" i="5"/>
  <c r="H46" i="5"/>
  <c r="E46" i="5"/>
  <c r="D46" i="5"/>
  <c r="C46" i="5"/>
  <c r="B46" i="5"/>
  <c r="K45" i="5"/>
  <c r="F46" i="5"/>
  <c r="I43" i="5"/>
  <c r="H43" i="5"/>
  <c r="E43" i="5"/>
  <c r="D43" i="5"/>
  <c r="C43" i="5"/>
  <c r="B43" i="5"/>
  <c r="K42" i="5"/>
  <c r="F43" i="5"/>
  <c r="I40" i="5"/>
  <c r="H40" i="5"/>
  <c r="E40" i="5"/>
  <c r="D40" i="5"/>
  <c r="C40" i="5"/>
  <c r="B40" i="5"/>
  <c r="K39" i="5"/>
  <c r="F40" i="5"/>
  <c r="I37" i="5"/>
  <c r="H37" i="5"/>
  <c r="E37" i="5"/>
  <c r="D37" i="5"/>
  <c r="C37" i="5"/>
  <c r="B37" i="5"/>
  <c r="K36" i="5"/>
  <c r="F37" i="5"/>
  <c r="I34" i="5"/>
  <c r="H34" i="5"/>
  <c r="F34" i="5"/>
  <c r="E34" i="5"/>
  <c r="D34" i="5"/>
  <c r="C34" i="5"/>
  <c r="B34" i="5"/>
  <c r="K33" i="5"/>
  <c r="I31" i="5"/>
  <c r="H31" i="5"/>
  <c r="E31" i="5"/>
  <c r="D31" i="5"/>
  <c r="C31" i="5"/>
  <c r="B31" i="5"/>
  <c r="K30" i="5"/>
  <c r="F31" i="5"/>
  <c r="I28" i="5"/>
  <c r="H28" i="5"/>
  <c r="E28" i="5"/>
  <c r="D28" i="5"/>
  <c r="C28" i="5"/>
  <c r="B28" i="5"/>
  <c r="K27" i="5"/>
  <c r="F28" i="5"/>
  <c r="I25" i="5"/>
  <c r="H25" i="5"/>
  <c r="E25" i="5"/>
  <c r="D25" i="5"/>
  <c r="C25" i="5"/>
  <c r="B25" i="5"/>
  <c r="K24" i="5"/>
  <c r="F25" i="5"/>
  <c r="I22" i="5"/>
  <c r="H22" i="5"/>
  <c r="E22" i="5"/>
  <c r="D22" i="5"/>
  <c r="C22" i="5"/>
  <c r="B22" i="5"/>
  <c r="K21" i="5"/>
  <c r="F22" i="5"/>
  <c r="I19" i="5"/>
  <c r="H19" i="5"/>
  <c r="E19" i="5"/>
  <c r="D19" i="5"/>
  <c r="C19" i="5"/>
  <c r="B19" i="5"/>
  <c r="K18" i="5"/>
  <c r="F19" i="5"/>
  <c r="I16" i="5"/>
  <c r="H16" i="5"/>
  <c r="E16" i="5"/>
  <c r="D16" i="5"/>
  <c r="C16" i="5"/>
  <c r="B16" i="5"/>
  <c r="K15" i="5"/>
  <c r="F16" i="5"/>
  <c r="K13" i="5"/>
  <c r="C90" i="5" l="1"/>
  <c r="K46" i="5"/>
  <c r="K37" i="5"/>
  <c r="K73" i="5"/>
  <c r="K70" i="5"/>
  <c r="K19" i="5"/>
  <c r="K43" i="5"/>
  <c r="K22" i="5"/>
  <c r="K28" i="5"/>
  <c r="K61" i="5"/>
  <c r="K25" i="5"/>
  <c r="B90" i="5"/>
  <c r="K34" i="5"/>
  <c r="K76" i="5"/>
  <c r="D90" i="5"/>
  <c r="E90" i="5"/>
  <c r="K67" i="5"/>
  <c r="H90" i="5"/>
  <c r="K49" i="5"/>
  <c r="K85" i="5"/>
  <c r="K52" i="5"/>
  <c r="K88" i="5"/>
  <c r="K16" i="5"/>
  <c r="K40" i="5"/>
  <c r="K64" i="5"/>
  <c r="K82" i="5"/>
  <c r="F90" i="5"/>
  <c r="K31" i="5"/>
  <c r="K55" i="5"/>
  <c r="K79" i="5"/>
  <c r="G90" i="5"/>
  <c r="I90" i="5"/>
  <c r="J90" i="5" s="1"/>
  <c r="K90" i="5" l="1"/>
  <c r="H158" i="3" l="1"/>
  <c r="G158" i="3"/>
  <c r="D158" i="3"/>
  <c r="C158" i="3"/>
  <c r="B158" i="3"/>
  <c r="E157" i="3"/>
  <c r="E158" i="3" s="1"/>
  <c r="H131" i="3"/>
  <c r="G131" i="3"/>
  <c r="E131" i="3"/>
  <c r="D131" i="3"/>
  <c r="C131" i="3"/>
  <c r="B131" i="3"/>
  <c r="H119" i="3"/>
  <c r="G119" i="3"/>
  <c r="E119" i="3"/>
  <c r="D119" i="3"/>
  <c r="C119" i="3"/>
  <c r="B119" i="3"/>
  <c r="H59" i="3"/>
  <c r="H160" i="3" s="1"/>
  <c r="H162" i="3" s="1"/>
  <c r="G59" i="3"/>
  <c r="E59" i="3"/>
  <c r="D59" i="3"/>
  <c r="C59" i="3"/>
  <c r="B59" i="3"/>
  <c r="D13" i="3"/>
  <c r="C13" i="3" s="1"/>
  <c r="B13" i="3" s="1"/>
  <c r="G160" i="3" l="1"/>
  <c r="G162" i="3" s="1"/>
  <c r="B160" i="3"/>
  <c r="B162" i="3" s="1"/>
  <c r="C160" i="3"/>
  <c r="C162" i="3" s="1"/>
  <c r="D160" i="3"/>
  <c r="D162" i="3" s="1"/>
  <c r="E160" i="3"/>
  <c r="E162" i="3" s="1"/>
  <c r="J147" i="2"/>
  <c r="I147" i="2"/>
  <c r="H147" i="2"/>
  <c r="G147" i="2"/>
  <c r="F147" i="2"/>
  <c r="E147" i="2"/>
  <c r="D147" i="2"/>
  <c r="C147" i="2"/>
  <c r="J141" i="2"/>
  <c r="I141" i="2"/>
  <c r="G141" i="2"/>
  <c r="F141" i="2"/>
  <c r="E141" i="2"/>
  <c r="D141" i="2"/>
  <c r="C141" i="2"/>
  <c r="J139" i="2"/>
  <c r="J136" i="2"/>
  <c r="I136" i="2"/>
  <c r="G136" i="2"/>
  <c r="F136" i="2"/>
  <c r="E136" i="2"/>
  <c r="D136" i="2"/>
  <c r="C136" i="2"/>
  <c r="H136" i="2"/>
  <c r="D130" i="2"/>
  <c r="C130" i="2"/>
  <c r="J127" i="2"/>
  <c r="I127" i="2"/>
  <c r="H127" i="2"/>
  <c r="G127" i="2"/>
  <c r="F127" i="2"/>
  <c r="E127" i="2"/>
  <c r="D127" i="2"/>
  <c r="C127" i="2"/>
  <c r="D120" i="2"/>
  <c r="C120" i="2"/>
  <c r="J117" i="2"/>
  <c r="I117" i="2"/>
  <c r="G117" i="2"/>
  <c r="F117" i="2"/>
  <c r="E117" i="2"/>
  <c r="D117" i="2"/>
  <c r="C117" i="2"/>
  <c r="H117" i="2"/>
  <c r="D109" i="2"/>
  <c r="C109" i="2"/>
  <c r="I106" i="2"/>
  <c r="G106" i="2"/>
  <c r="F106" i="2"/>
  <c r="E106" i="2"/>
  <c r="D106" i="2"/>
  <c r="C106" i="2"/>
  <c r="J104" i="2"/>
  <c r="J106" i="2" s="1"/>
  <c r="H106" i="2"/>
  <c r="D101" i="2"/>
  <c r="C101" i="2"/>
  <c r="J98" i="2"/>
  <c r="I98" i="2"/>
  <c r="G98" i="2"/>
  <c r="F98" i="2"/>
  <c r="E98" i="2"/>
  <c r="D98" i="2"/>
  <c r="C98" i="2"/>
  <c r="D84" i="2"/>
  <c r="C84" i="2"/>
  <c r="J81" i="2"/>
  <c r="I81" i="2"/>
  <c r="G81" i="2"/>
  <c r="F81" i="2"/>
  <c r="E81" i="2"/>
  <c r="D81" i="2"/>
  <c r="C81" i="2"/>
  <c r="H39" i="2"/>
  <c r="H81" i="2"/>
  <c r="D72" i="2"/>
  <c r="C72" i="2"/>
  <c r="J69" i="2"/>
  <c r="I69" i="2"/>
  <c r="G69" i="2"/>
  <c r="F69" i="2"/>
  <c r="E69" i="2"/>
  <c r="D69" i="2"/>
  <c r="C69" i="2"/>
  <c r="H69" i="2"/>
  <c r="H37" i="2" s="1"/>
  <c r="D58" i="2"/>
  <c r="C58" i="2"/>
  <c r="I41" i="2"/>
  <c r="G41" i="2"/>
  <c r="E41" i="2"/>
  <c r="D41" i="2"/>
  <c r="J38" i="2"/>
  <c r="I38" i="2"/>
  <c r="G38" i="2"/>
  <c r="F38" i="2"/>
  <c r="E38" i="2"/>
  <c r="D38" i="2"/>
  <c r="C38" i="2"/>
  <c r="J37" i="2"/>
  <c r="J41" i="2" s="1"/>
  <c r="I37" i="2"/>
  <c r="G37" i="2"/>
  <c r="F37" i="2"/>
  <c r="F41" i="2" s="1"/>
  <c r="E37" i="2"/>
  <c r="D37" i="2"/>
  <c r="C37" i="2"/>
  <c r="C41" i="2" s="1"/>
  <c r="J21" i="2"/>
  <c r="H38" i="2"/>
  <c r="J140" i="2"/>
  <c r="G14" i="2"/>
  <c r="F14" i="2" s="1"/>
  <c r="I13" i="2"/>
  <c r="I139" i="2" s="1"/>
  <c r="I140" i="2" l="1"/>
  <c r="H40" i="2"/>
  <c r="H41" i="2" s="1"/>
  <c r="D13" i="2"/>
  <c r="D139" i="2" s="1"/>
  <c r="E14" i="2"/>
  <c r="C13" i="2"/>
  <c r="C139" i="2" s="1"/>
  <c r="F140" i="2"/>
  <c r="F13" i="2"/>
  <c r="H98" i="2"/>
  <c r="G13" i="2"/>
  <c r="G140" i="2"/>
  <c r="D14" i="2" l="1"/>
  <c r="D140" i="2" s="1"/>
  <c r="C14" i="2"/>
  <c r="C140" i="2" s="1"/>
  <c r="E140" i="2"/>
  <c r="E13" i="2"/>
  <c r="E139" i="2" s="1"/>
</calcChain>
</file>

<file path=xl/comments1.xml><?xml version="1.0" encoding="utf-8"?>
<comments xmlns="http://schemas.openxmlformats.org/spreadsheetml/2006/main">
  <authors>
    <author>Sarah Hughes</author>
  </authors>
  <commentList>
    <comment ref="J21" authorId="0" shapeId="0">
      <text>
        <r>
          <rPr>
            <b/>
            <sz val="9"/>
            <color indexed="81"/>
            <rFont val="Tahoma"/>
            <family val="2"/>
          </rPr>
          <t>Sarah Hughes:</t>
        </r>
        <r>
          <rPr>
            <sz val="9"/>
            <color indexed="81"/>
            <rFont val="Tahoma"/>
            <family val="2"/>
          </rPr>
          <t xml:space="preserve">
Updated for Pole Rental Increase.</t>
        </r>
      </text>
    </comment>
  </commentList>
</comments>
</file>

<file path=xl/sharedStrings.xml><?xml version="1.0" encoding="utf-8"?>
<sst xmlns="http://schemas.openxmlformats.org/spreadsheetml/2006/main" count="589" uniqueCount="325">
  <si>
    <t>File Number:</t>
  </si>
  <si>
    <t>Exhibit:</t>
  </si>
  <si>
    <t>Tab:</t>
  </si>
  <si>
    <t>Schedule:</t>
  </si>
  <si>
    <t>Page:</t>
  </si>
  <si>
    <t>Date:</t>
  </si>
  <si>
    <t>Other Operating Revenue</t>
  </si>
  <si>
    <t>Energy+ Inc. (Consolidated)</t>
  </si>
  <si>
    <t>USoA #</t>
  </si>
  <si>
    <t>USoA Description</t>
  </si>
  <si>
    <t>June 30 YTD Actual</t>
  </si>
  <si>
    <t>Test Year</t>
  </si>
  <si>
    <t>Reporting Basis</t>
  </si>
  <si>
    <t>CGAAP</t>
  </si>
  <si>
    <t>MIFRS</t>
  </si>
  <si>
    <t>Specific Service Charges</t>
  </si>
  <si>
    <t>Late Payment Charges</t>
  </si>
  <si>
    <t>Retail Services Revenue</t>
  </si>
  <si>
    <t>Service Tax Requests</t>
  </si>
  <si>
    <t>SSS Administration Revenue</t>
  </si>
  <si>
    <t>Rent from Electric Property</t>
  </si>
  <si>
    <t>Other Electric Revenues</t>
  </si>
  <si>
    <t>Government Assistance Directly Credited to Income</t>
  </si>
  <si>
    <t>Regulatory Debits</t>
  </si>
  <si>
    <t>Regulatory Credits</t>
  </si>
  <si>
    <t>Expenses of Electric Plant Leased to Others</t>
  </si>
  <si>
    <t>Revenues from Merchandise, Jobbing, Etc.</t>
  </si>
  <si>
    <t>Gain on Disposition of Utility and Other Property</t>
  </si>
  <si>
    <t>Loss on Disposition of Utility and Other Property</t>
  </si>
  <si>
    <t>Revenues from Non-Utility Operations</t>
  </si>
  <si>
    <t>Expenses of Non-Utility Operations</t>
  </si>
  <si>
    <t>Miscellaneous Non-Operating Income</t>
  </si>
  <si>
    <t>Foreign Exchange Gains and Losses, Including Amortization</t>
  </si>
  <si>
    <t>Interest and Dividend Income</t>
  </si>
  <si>
    <t>Equity in Earnings of Subsidiary Companies</t>
  </si>
  <si>
    <t>Other Operating Revenues</t>
  </si>
  <si>
    <t>Other Income or Deductions</t>
  </si>
  <si>
    <t>Total</t>
  </si>
  <si>
    <t>Description</t>
  </si>
  <si>
    <t>Account(s)</t>
  </si>
  <si>
    <t>Specific Service Charges:</t>
  </si>
  <si>
    <t>Late Payment Charges:</t>
  </si>
  <si>
    <t>Other Distribution Revenues:</t>
  </si>
  <si>
    <t>4080, 4081, 4082, 4084, 4086, 4090, 4205, 4210, 4215, 4220, 4230, 4240, 4245</t>
  </si>
  <si>
    <t>Other Income and Expenses:</t>
  </si>
  <si>
    <t>4305, 4310, 4315, 4320, 4324, 4325, 4330, 4335, 4340, 4345, 4350, 4355, 4360, 4365, 4370, 4375, 4380, 4385, 4390, 4395, 4398, 4405, 4415</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</si>
  <si>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</si>
  <si>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</si>
  <si>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</si>
  <si>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Account 4235 - Specific Service Charges</t>
  </si>
  <si>
    <t>2015 Actual²</t>
  </si>
  <si>
    <t>2016 Actual</t>
  </si>
  <si>
    <t>2017 Actual</t>
  </si>
  <si>
    <t>Bridge Year</t>
  </si>
  <si>
    <t>Change of Occupancy Charges</t>
  </si>
  <si>
    <t>Document Charges</t>
  </si>
  <si>
    <t>Collection/Reconnection Charges</t>
  </si>
  <si>
    <t>Legal Letter Revenue</t>
  </si>
  <si>
    <t>Meter Related Charges</t>
  </si>
  <si>
    <t>Returned Cheques Revenue</t>
  </si>
  <si>
    <t>FIT/Microfit Service Charges</t>
  </si>
  <si>
    <t>Miscellaneous charges</t>
  </si>
  <si>
    <t>Account 4210 - Rent from Electric Property</t>
  </si>
  <si>
    <t>Pole and Ducts Rental</t>
  </si>
  <si>
    <t>Rental Income</t>
  </si>
  <si>
    <t>Account 4375 - Revenues from Non-Utility Operations</t>
  </si>
  <si>
    <t>Streetlighting Service Billings</t>
  </si>
  <si>
    <t>Water and Sewer Billing Admin Fees</t>
  </si>
  <si>
    <t>CDM Program Revenue</t>
  </si>
  <si>
    <t>Connection Impact Assessment</t>
  </si>
  <si>
    <t>Miscellaneous</t>
  </si>
  <si>
    <t>Account 4380 - Expenses from Non-Utility Operations</t>
  </si>
  <si>
    <t>CDM Program Revenue and (Expenses)</t>
  </si>
  <si>
    <t>Account 4390 - Miscellaneous Non-Operating Income</t>
  </si>
  <si>
    <t>Discounts Taken</t>
  </si>
  <si>
    <t>Sale of Scrap Material</t>
  </si>
  <si>
    <t>Other</t>
  </si>
  <si>
    <t>Account 4405 - Interest and Dividend Income</t>
  </si>
  <si>
    <t>Investment Income</t>
  </si>
  <si>
    <t>Intercompany interest (Loan to former Brant County Power Inc.)</t>
  </si>
  <si>
    <t>OEB Carrying Charges CR</t>
  </si>
  <si>
    <t>OEB Carrying Charges DR</t>
  </si>
  <si>
    <t>Notes:</t>
  </si>
  <si>
    <t>List and specify any other interest revenue.</t>
  </si>
  <si>
    <t>In the transition year to IFRS, the applicant is to present information in both MIFRS and CGAAP.  For the typical applicant that adopted IFRS on January 1, 2015, 2014 must be presented in both a CGAAP and MIFRS basis.</t>
  </si>
  <si>
    <t>EB-2018-0028</t>
  </si>
  <si>
    <t>Capital Projects Table</t>
  </si>
  <si>
    <t>Consolidated Former CND and BCP (2014-2015) and Energy+ Inc. (2016-2019)</t>
  </si>
  <si>
    <t>Projects</t>
  </si>
  <si>
    <t>2018 Bridge Year</t>
  </si>
  <si>
    <t>2019 Test Year</t>
  </si>
  <si>
    <t>System Access</t>
  </si>
  <si>
    <t>Servicing Industrial (Underground)</t>
  </si>
  <si>
    <t xml:space="preserve">Subdivision Capital Investment (by developer) </t>
  </si>
  <si>
    <t>Franklin Boulevard Roundabouts - Year 1</t>
  </si>
  <si>
    <t>Franklin Boulevard Roundabouts - Year 2</t>
  </si>
  <si>
    <t>Relocations - Fountain St. (Cherry Blossom to Kossuth) (Region of Waterloo)</t>
  </si>
  <si>
    <t>Meters (Included in General Plant prior to 2019 to align to previous DSP)</t>
  </si>
  <si>
    <t>Meters (MIST Program)</t>
  </si>
  <si>
    <t>Powerline Road from Rest Acres Rd to Mile Hill Road - 0.6KM OH to UG Conversion</t>
  </si>
  <si>
    <t xml:space="preserve">Grand River Street from St. Patrick to North Limits of Paris (1.6km) - 6 FFA Poles </t>
  </si>
  <si>
    <t>Creekside Corporate Campus (adjacent to Highway #8)</t>
  </si>
  <si>
    <t>Relocations - Adam/Queen/Guelph Intersection</t>
  </si>
  <si>
    <t>Brant 403 Business Park Phase 2</t>
  </si>
  <si>
    <t>Connection from end of Intermarket Road (Creekside Corporate Campus Phase 2) and Boychuk Drive (Creekside Corporate Campus Phase 1) - 0.7km - North West Industrial Area - City of Cambridge - CND Area</t>
  </si>
  <si>
    <t>Relocations - Elgin St.. N. (Glamis Rd. to CP Rail Bridge) - (City of Cambridge) - CND Area</t>
  </si>
  <si>
    <t>Servicing Industrial (Overhead)</t>
  </si>
  <si>
    <t>Relocations - Various City/Township/Region Projects</t>
  </si>
  <si>
    <t>Relocation/rebuild of existing 4.8kV line at LaFarge Gravel Pit</t>
  </si>
  <si>
    <t>Relocations - Elliott St. - Henry St. to East St. (City of Cambridge) - CND Area (0 FFA Poles)</t>
  </si>
  <si>
    <t>East West Arterial Road (Intermarket Road - Creekside Corporate Campus Phase 2) [adjacent to Highway #8 in Cambridge) - CP Rail (East of King Street) to  0.6km East - North West Industrial Area - City of Cambridge - CND Area</t>
  </si>
  <si>
    <t>Servicing Residential (Overhead)</t>
  </si>
  <si>
    <t>Servicing Residential (Underground)</t>
  </si>
  <si>
    <t>Relocations - Shantz Hill Road (Region of Waterloo)</t>
  </si>
  <si>
    <t>Relocations - South Boundary Road (SBR) - Water St. S./SBR, Cheese Factory Rd./SBR</t>
  </si>
  <si>
    <t>Relocations - St. Andrews St. (Region of Waterloo)</t>
  </si>
  <si>
    <t>Relocations - Swan St./Northumberland St. (Region of Waterloo)</t>
  </si>
  <si>
    <t>Double Circuit Existing 27.6kV Line - Fountain St (Shantz Hill to Dickie Settlement Road) - 2.8km</t>
  </si>
  <si>
    <t>Relocations - Fountain St./King St. (Region of Waterloo)</t>
  </si>
  <si>
    <t>PM5 from Station</t>
  </si>
  <si>
    <t>Rest Acres Bethel Rd. M11 to Robinson</t>
  </si>
  <si>
    <t>Speedsville Relocations</t>
  </si>
  <si>
    <t>Fountain St. Relocations (Ministry of Transportation)</t>
  </si>
  <si>
    <t>Fountain St. Rebuild - Ph2</t>
  </si>
  <si>
    <t>Highway 401 Widening and Bridge Replacements</t>
  </si>
  <si>
    <t>Relocations - 12.5 Water St. S (City of Cambridge)</t>
  </si>
  <si>
    <t>Pole Upgrade Powerline Rd. (Brantford Power Inc.)</t>
  </si>
  <si>
    <t>Munch Ave Relocations</t>
  </si>
  <si>
    <t>Double Circuit Existing 27.6kV Line - Bishop St. (Conestoga Blvd. to Collier MacMillan Dr.) - 0.3km</t>
  </si>
  <si>
    <t>Rest Acres Bethel Rd. to MS#5</t>
  </si>
  <si>
    <t>Relocations - Shettleston Dr.</t>
  </si>
  <si>
    <t>Relocations - Sheffield St.</t>
  </si>
  <si>
    <t>Galt Waste Water Plant</t>
  </si>
  <si>
    <t>Miscellaneous-System Access</t>
  </si>
  <si>
    <t>Sub-Total</t>
  </si>
  <si>
    <t>System Renewal</t>
  </si>
  <si>
    <t>Rebuild existing 16kV underground primary - Forest Drive, Columbine Crescent, Magnolia Drive, Larkspur Lane, Abeles Avenue, Clover Court (Paris) - approx.200 customers (1973) - 2.2KM Brant Area</t>
  </si>
  <si>
    <t>Rebuild and Convert Overhead Line from 8.32/4.8kV to 27.6/16kV - Cockshutt Road from Sour Springs Road to River Road &amp;  McGill Road from Cockshutt Road to 2km West of Cockshutt Road (72 Poles Removed)- 3.3km - Brant Area</t>
  </si>
  <si>
    <t>Rebuild and Convert Overhead Line from 4.8kV to 27.6/16kV - Powerline Road from Rest Acres Road to Bishopsgate Road - 3.5km (50 Poles FFA Removed)</t>
  </si>
  <si>
    <t>Grand Ridge Drive Area Underground Rebuild (1977-1979) - (presently 27.6kV)</t>
  </si>
  <si>
    <t>Rebuild and Convert Overhead Line from 4.8kV to 16kV - Langford Church Rd from Colborne Street East to North of County Rd 8 -  4km (26 Poles FFA ) - Brant Area</t>
  </si>
  <si>
    <t>Pole Replacements</t>
  </si>
  <si>
    <t>Rebuild and Convert Overhead Line from 8.32/4.8kV to 27.6/16kV - Burtch Road from West of Biggars Lane to Cockshutt Road (53 Poles Removed) - 2.7km - Brant Area</t>
  </si>
  <si>
    <t>Rebuild and Convert Overhead Line from 8.32/4.8kV to 27.6/16kV - Cockshutt Road from Burtch Road to Sour Springs Road (43 Poles Removed) - 2.2km - Brant Area</t>
  </si>
  <si>
    <t>Rebuild and Convert Overhead Line from 8.32/4.8kV to 27.6/16kV - Colborne Street East from East of McBay Road to Maden Road - 1.8km - 30 Poles FFA - Brant Area</t>
  </si>
  <si>
    <t>Line Transformers (Various Projects)</t>
  </si>
  <si>
    <t>Rebuild and Convert Overhead Line from Single Phase to Three Phase (4.8kV to 27.6kV/16kV)- Park Road North from Powerline Road to Governors Road East - 2.1km (15 Poles FFA Removed)</t>
  </si>
  <si>
    <t>Underground Rebuild - Bluerock Crescent (1979) - 60 customers (presently 27.6kV) - CND Area - 0.8km</t>
  </si>
  <si>
    <t>Rebuild existing 27.6kV line on and behind Queen Street West from Shepherd Avenue to Guelph Avenue (20 Poles Removed) - CND Area - 1.6km</t>
  </si>
  <si>
    <t>Porcelain Insulator Replacements with Polymer</t>
  </si>
  <si>
    <t>Rebuild and Convert Overhead Line from 4.8kV to 27.6/16kV - Cockshutt Road from River Road to Tutela Heights Road - 1.6km (11 Poles FFA Removed)</t>
  </si>
  <si>
    <t>Cindy Avenue (1977) - 52 customers (presently 27.6kV)</t>
  </si>
  <si>
    <t>Brant UG Rebuild existing 4.8kV primary - Isabel Dr. and August Ave.  Approx. 50 customers (1976), - 0.7KM</t>
  </si>
  <si>
    <t>Rebuild and Convert Overhead 4.8kV to 16kV Line - Governors Rd East from King George Rd to Park Road - 1.6KM (8 Poles FFA)</t>
  </si>
  <si>
    <t>Rebuild and Convert Overhead 4.8kV to 16kV Line - River Road from Cockshutt Rd to Newport Rd - 1.2KM (15 Poles FFA)</t>
  </si>
  <si>
    <t>Galt Core Area Upgrades</t>
  </si>
  <si>
    <t>Rebuild and Convert Overhead Line from 4.8kV to 16kV - Robinson Road from Mill Street to 0.7km West of Mill Street &amp; Convert Tx's on Bishopsgate Rd (11 Poles Removed)- 0.7km - Brant Area</t>
  </si>
  <si>
    <t>Porcelain SMD-20 Replacements with Polymer - CND Area</t>
  </si>
  <si>
    <t>PMH Switching Unit Replacements</t>
  </si>
  <si>
    <t>Concrete Pole Replacement - Colborne Street East - Part 1 of 2 - Brant Area</t>
  </si>
  <si>
    <t>Powerline Rd. Rebuild - Brant Area</t>
  </si>
  <si>
    <t>Rebuild and Convert Overhead Line from 8.32/4.8kV to 27.6/16kV - McMillan Road from Powerline Road to Lynden Road - 2.2km</t>
  </si>
  <si>
    <t>4kV Underground Conversion in South part of Paris - Old Mill Street, Gilston Parkway, Race Street, Hillside Avenue - approx. 120 customers (1960's)</t>
  </si>
  <si>
    <t>Avonlea/Earlwood/Briarwood Area Underground Rebuild (1974) - 122 customers (presently 27.6kV)</t>
  </si>
  <si>
    <t>Rebuild and Convert Overhead Line from 8.32/4.8kV to 27.6/16kV - King George Road from North of Powerline Road to Governors Road East - 1.8km</t>
  </si>
  <si>
    <t xml:space="preserve">Rebuild and Convert Overhead Line from 4.8kV to 27.6/16kV - Cleaver Road from Bethel Road to Robinson Road - 2.1km; Plus Rebuild and Convert Overhead Line from 8.32/4.8kV to 27.6/16kV - Robinson Road from Highland Drive to Mill Street - 1km; Plus Rebuild and Convert Overhead Line from 8.32/4.8kV to 27.6/16kV - Mill Street from Robinson Road to 0.7km South of Robinson Road - 0.7km </t>
  </si>
  <si>
    <t>Lang's Circle (1978) - 63 customers (presently 27.6kV)</t>
  </si>
  <si>
    <t>Welsh Dr./Trussler Rd. Underground Rebuild (mid 1970's) - 14 customers (presently 4.8kV)</t>
  </si>
  <si>
    <t>Replacement of Rusted Mini-Pad Transformers (Various Areas not included in rebuilds) - Brant Area</t>
  </si>
  <si>
    <t>Avenue Road near Grandy Lane (1967+) (8kV) - 0.4km</t>
  </si>
  <si>
    <t>Rebuild and Convert Glengarry Court from Underground 4.8kV to Underground 16kV - 1 Mini Pad Transformer (1973)</t>
  </si>
  <si>
    <t>Cambrian Hills Area (1975/76) - Winston/Gunn/Randall/Ashwood/Westbury/Grey Abbey/Rideau/Thomas/Erindale/Ivanhoe/Woodgate/Cottontail/Kribs Area - (presently 27.6kV )</t>
  </si>
  <si>
    <t>Robinson Rd to Green Rd 8kV conversion M25</t>
  </si>
  <si>
    <t>Part of Spragues Road and Part of Alps Road (1950's to 1990's) (8kV ) - 4.1km - Started in 2015 and to be finished in 2016.</t>
  </si>
  <si>
    <t>Byton Lane, part of Grand Ridge Drive, Mark Crescent, Johanna Drive, Duchess Drive, Angela Crescent, part of Wedgewood Drive, part of Delavan Drive, part of Birchlawn Avenue (1977-1979) - 328 customers (presently 27.6kV) - Part 1 of 2</t>
  </si>
  <si>
    <t>Speedsville Road from Maple Grove Road to South of Kossuth Rd (couple poles dating back to 1939, mostly 1965) (8kV ) - 3.1km</t>
  </si>
  <si>
    <t>Middle Block Road from Fountain Street to Speedsville Road (1950's) (8kV ) - 2km</t>
  </si>
  <si>
    <t>Hespeler Road Rebuild (Kossuth Rd and Black Ridge Rd. 1950 8kV 2.5km)</t>
  </si>
  <si>
    <t>8kV to 27.6kV Conversion Powerline Rd. (MS#2, MS#4, MS#6)</t>
  </si>
  <si>
    <t>Pleasant Ridge Rd - Rebuild</t>
  </si>
  <si>
    <t>Blair Road near Langdon Hall (1960's to 1990's) (8kV ) - 1.7km</t>
  </si>
  <si>
    <t>West River Road Rebuild 16kv</t>
  </si>
  <si>
    <t>Fallbrook Lane/Langdon Drive - 0.8km</t>
  </si>
  <si>
    <t>Cheese Factory 16kV Rebuild</t>
  </si>
  <si>
    <t>Greenfield Road from Dumfries Rd. to East of Spragues Rd./parts of Edworthy Rd. and Alps Rd. - 10.1km</t>
  </si>
  <si>
    <t>Northview Acres Area Underground Rebuild</t>
  </si>
  <si>
    <t>Muncipal Station #4 Removal; Convert Burtch Rd. between Mount Pleasant and Pleasant Ridge. Rd.</t>
  </si>
  <si>
    <t>Willow St. Upgrade</t>
  </si>
  <si>
    <t>Shellard Road - Morrison Road to Gore Road - 5.1km</t>
  </si>
  <si>
    <t>Beke Road - Spragues Road to End - 0.8km</t>
  </si>
  <si>
    <t>Colborne St. W Conversion</t>
  </si>
  <si>
    <t>Colborne St. E Rebuild</t>
  </si>
  <si>
    <t>Shellard Road - Morrison Road to Gore Road (Phase 3)</t>
  </si>
  <si>
    <t>Miscellaneous-System Renewal</t>
  </si>
  <si>
    <t>System Service</t>
  </si>
  <si>
    <t>Scada-Mate Switches</t>
  </si>
  <si>
    <t>Load break Switches</t>
  </si>
  <si>
    <t>SCADA Switch Controllers/Reclosures</t>
  </si>
  <si>
    <t>Capacitor Banks (1/3 Ownership Brantford/Brant TS)</t>
  </si>
  <si>
    <t>Engineering/Environmental Studies for MTS#2</t>
  </si>
  <si>
    <t xml:space="preserve">Hydro One AACE Class 3 Estimate for MTS # 2 </t>
  </si>
  <si>
    <t>`</t>
  </si>
  <si>
    <t>Purchase of Land for new Transformer Station (MTS#2)</t>
  </si>
  <si>
    <t>Improve fault isolation (Brant)</t>
  </si>
  <si>
    <t>PM5 Feeder from King George Rd. to Municipal Station #2 (Brant)</t>
  </si>
  <si>
    <t>Miscellaneous-System Service</t>
  </si>
  <si>
    <t>General Plant</t>
  </si>
  <si>
    <t>Meters (Reallocated to System Access commencing in 2019); General Plant 2014-2018 to be consistent with DSP</t>
  </si>
  <si>
    <t>Primary Metering Upgrade</t>
  </si>
  <si>
    <t>Computer Software - OMS Implementation (2014/2015); OMS Upgrade - End of Life (2019)</t>
  </si>
  <si>
    <t>Computer Software - CIS Northstar 6.4 Upgrade</t>
  </si>
  <si>
    <t>Computer Software - GIS Conversion</t>
  </si>
  <si>
    <t>Computer Software - Prism (SCADA) Upgrade</t>
  </si>
  <si>
    <t>Computer Software - ERP Upgrade - End of Life</t>
  </si>
  <si>
    <t>Computer Software - RNI Upgrade</t>
  </si>
  <si>
    <t>Computer Software - Other  - Ugrades/Renewals</t>
  </si>
  <si>
    <t>Computer Software Integrations (CIS)</t>
  </si>
  <si>
    <t>Computer Software Integrations (ERP)</t>
  </si>
  <si>
    <t>Computer Software- Intranet Upgrade</t>
  </si>
  <si>
    <t>Computer Software/Hardware - Disaster Recovery &amp; Cyber Security</t>
  </si>
  <si>
    <t>Computer Hardware - Asset Replacement Program - End of Life</t>
  </si>
  <si>
    <t>Computer Hardware - Storage Upgrade</t>
  </si>
  <si>
    <t>Computer Hardware - Core Switch Upgrade - End of Life</t>
  </si>
  <si>
    <t>Computer Hardware - Truck Radio Upgrade - End of Life</t>
  </si>
  <si>
    <t>Transportation - Larger Vehicle Replacements</t>
  </si>
  <si>
    <t>Transportation - Stringing Machines</t>
  </si>
  <si>
    <t>Transportation - Small Vehicle Replacements - End of Life</t>
  </si>
  <si>
    <t>Tools and Equipment</t>
  </si>
  <si>
    <t>Building - Replace Roof</t>
  </si>
  <si>
    <t>Miscellaneous-General Plant</t>
  </si>
  <si>
    <r>
      <t xml:space="preserve">Less Renewable Generation Facility Assets and Other Non-Rate-Regulated Utility Assets </t>
    </r>
    <r>
      <rPr>
        <b/>
        <i/>
        <sz val="10"/>
        <color rgb="FFFF0000"/>
        <rFont val="Arial"/>
        <family val="2"/>
      </rPr>
      <t>(input as negative)</t>
    </r>
  </si>
  <si>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</si>
  <si>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</si>
  <si>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Assumptions or Additional Notes:</t>
  </si>
  <si>
    <t>1.  Total Capital Project additions represent total expenditures by project in each fiscal year, including expenditures included in Work in Progress.  Projects that are not complete and/or energized by year-end are included in Work in Progress.  Therefore, total expenditures will be equal to the Fixed Assets Additions as per the Fixed Asset Continuity Schedules plus or minus the change in Work in Progress.</t>
  </si>
  <si>
    <t>2.  Capital Project additions are based on gross capital expenditures before capital contributions.</t>
  </si>
  <si>
    <t>3.  Energy+ has used a best efforts to allocate the former Brant County Power Inc. capital projects to the appropriate categories for 2014.  In 2015, subsequent to the acquisition, detailed project accounting was implemented to allow for categorization of expenditures from 2015 onwards.</t>
  </si>
  <si>
    <t>Table 2 - Capital Expenditure Summary from Chapter 5 Consolidated
Distribution System Plan Filing Requirements</t>
  </si>
  <si>
    <t>Consolidated Former CND and BCP (2014-2015) and Energy+ Inc. (2016-2023)</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</si>
  <si>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</si>
  <si>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</si>
  <si>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</si>
  <si>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</si>
  <si>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</si>
  <si>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</si>
  <si>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</si>
  <si>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Forecast</t>
  </si>
  <si>
    <t>$ '000</t>
  </si>
  <si>
    <t>%</t>
  </si>
  <si>
    <t>Deferred Revenue (Capital Contributions)</t>
  </si>
  <si>
    <t>TOTAL EXPENDITURE</t>
  </si>
  <si>
    <t>System O&amp;M</t>
  </si>
  <si>
    <t>Total Net Expenditures</t>
  </si>
  <si>
    <t>Change in Work in Progress</t>
  </si>
  <si>
    <t>Assets Not In Use</t>
  </si>
  <si>
    <t>Asset Transfer on FA Continuity Schedule - Not an Addition</t>
  </si>
  <si>
    <t>Total Net Expenditures, as per Fixed Asset Continuity Schedules</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</si>
  <si>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</si>
  <si>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</si>
  <si>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</si>
  <si>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</si>
  <si>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</si>
  <si>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Please refer to Exhibit 2.</t>
  </si>
  <si>
    <t>Notes on year over year Plan vs. Actual variances for Total Expenditures</t>
  </si>
  <si>
    <t>Notes on Plan vs. Actual variance trends for individual expenditure categories</t>
  </si>
  <si>
    <t>Programs</t>
  </si>
  <si>
    <t>Transformer Station</t>
  </si>
  <si>
    <t>Distribution Stations</t>
  </si>
  <si>
    <t>Overhead Maintenance</t>
  </si>
  <si>
    <t>Tree Trimming Maintenance</t>
  </si>
  <si>
    <t>Load Dispatching</t>
  </si>
  <si>
    <t>Underground Maintenance</t>
  </si>
  <si>
    <t>Distribution Transformer Operation</t>
  </si>
  <si>
    <t>Maintenance Line TS</t>
  </si>
  <si>
    <t>Meter Expense</t>
  </si>
  <si>
    <t>Customer Premises</t>
  </si>
  <si>
    <t>Billing and Settlement</t>
  </si>
  <si>
    <t>Meter Reading Expenses</t>
  </si>
  <si>
    <t>Collecting</t>
  </si>
  <si>
    <t>Office and Building</t>
  </si>
  <si>
    <t>Customer Care</t>
  </si>
  <si>
    <t>General Administration</t>
  </si>
  <si>
    <t>Engineering Supervision</t>
  </si>
  <si>
    <t>Operation Supervision</t>
  </si>
  <si>
    <t>Human Resources and Training</t>
  </si>
  <si>
    <t>Safety and Health</t>
  </si>
  <si>
    <t>Accounting</t>
  </si>
  <si>
    <t>Information Systems</t>
  </si>
  <si>
    <t>CIS and CDM Administration</t>
  </si>
  <si>
    <t>Integration Expenditures</t>
  </si>
  <si>
    <t>Communication and Corporate Sponsorship</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</si>
  <si>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</si>
  <si>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</si>
  <si>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2018 June 30 YTD Actuals</t>
  </si>
  <si>
    <t>2017 Actuals</t>
  </si>
  <si>
    <t>2018 
June 30 YTD Actuals</t>
  </si>
  <si>
    <t>June 30 YTD Actuals</t>
  </si>
  <si>
    <t>Employee Costs</t>
  </si>
  <si>
    <t>Last Rebasing Year Board Approved - 2014 Proxy</t>
  </si>
  <si>
    <t>2014 Actuals</t>
  </si>
  <si>
    <t>2015 Actuals</t>
  </si>
  <si>
    <t>2016 Actuals</t>
  </si>
  <si>
    <r>
      <t>Number of Employees (FTEs including Part-Time)</t>
    </r>
    <r>
      <rPr>
        <b/>
        <vertAlign val="superscript"/>
        <sz val="10"/>
        <rFont val="Arial"/>
        <family val="2"/>
      </rPr>
      <t>1</t>
    </r>
  </si>
  <si>
    <t>Management (including executive)</t>
  </si>
  <si>
    <t>Non-Management (union and non-union)</t>
  </si>
  <si>
    <t>Total Salary and Wages including overtime and incentive pay</t>
  </si>
  <si>
    <r>
      <t xml:space="preserve">Total Benefits (Current + Accrued) </t>
    </r>
    <r>
      <rPr>
        <b/>
        <vertAlign val="superscript"/>
        <sz val="10"/>
        <rFont val="Arial"/>
        <family val="2"/>
      </rPr>
      <t>2</t>
    </r>
  </si>
  <si>
    <t>Total Compensation (Salary, Wages, &amp; Benefits)</t>
  </si>
  <si>
    <t>Note:</t>
  </si>
  <si>
    <r>
      <t>1</t>
    </r>
    <r>
      <rPr>
        <b/>
        <sz val="10"/>
        <rFont val="Arial"/>
        <family val="2"/>
      </rPr>
      <t xml:space="preserve"> </t>
    </r>
    <r>
      <rPr>
        <sz val="10"/>
        <rFont val="Arial"/>
        <family val="2"/>
      </rPr>
      <t>If an applicant wishes to use headcount, it must also file the same schedule on an FTE basis.</t>
    </r>
  </si>
  <si>
    <r>
      <rPr>
        <b/>
        <vertAlign val="superscript"/>
        <sz val="10"/>
        <rFont val="Arial"/>
        <family val="2"/>
      </rPr>
      <t>2</t>
    </r>
    <r>
      <rPr>
        <sz val="10"/>
        <rFont val="Arial"/>
        <family val="2"/>
      </rPr>
      <t xml:space="preserve"> Current employee benefits, plus Pension and Other Post-Employment Benefits costs, as recorded for recovery in distribution rates. Should be consistent with OPEBs costs as documented in Appendix 2-KA.</t>
    </r>
  </si>
  <si>
    <t>Energy+ Notes and Assumptions:</t>
  </si>
  <si>
    <t>1.  2014 Board Approved Proxy represents:  2014 Former CND Board Approved plus 2011 Former BCP Board Approved plus IRM Factor to 2014</t>
  </si>
  <si>
    <t>2.  2014 Actuals and 2015 Actuals represent the consolidated results of former CND and former BCP.</t>
  </si>
  <si>
    <t>Customer Solar Project</t>
  </si>
  <si>
    <t>Shared Operations Centre - Capital Lease with Brantford Power Inc. (Work in Progress)</t>
  </si>
  <si>
    <t>Appendix 2-AB - Response to CCC-26 Updated for 2017 Actuals and YTD June 30, 2018 Actuals</t>
  </si>
  <si>
    <t>Appendix 2-AA - Response to 2-SEC-18 Updated for 2017 Actuals and YTD June 30, 2018 Actuals</t>
  </si>
  <si>
    <t>Appendix 2-H - Response to 3-SEC-28 Updated for 2017 Actuals and YTD June 30, 2018 Actuals</t>
  </si>
  <si>
    <t xml:space="preserve">OM&amp;A Programs Table </t>
  </si>
  <si>
    <t>Appendix 2-JC - Response to 4-SEC-31 Updated for 2017 Actuals and YTD June 30, 2018 Actuals</t>
  </si>
  <si>
    <t>5,989,733,</t>
  </si>
  <si>
    <t>Appendix 2-K - Response to 4-SEC-32 Updated for 2017 Actuals and YTD June 30, 2018 Actuals</t>
  </si>
  <si>
    <t>Last Rebasing Year (2014 Board-Approved Proxy)</t>
  </si>
  <si>
    <t>Last Rebasing Year (2014 Actuals)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</si>
</sst>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_-;\-&quot;$&quot;* #,##0_-;_-&quot;$&quot;* &quot;-&quot;??_-;_-@_-"/>
    <numFmt numFmtId="167" formatCode="_(&quot;$&quot;* #,##0_);_(&quot;$&quot;* \(#,##0\);_(&quot;$&quot;* &quot;-&quot;??_);_(@_)"/>
    <numFmt numFmtId="168" formatCode="0.0%;\(0.0%\)"/>
    <numFmt numFmtId="169" formatCode="0.0%;\(0.00%\)"/>
    <numFmt numFmtId="170" formatCode="0.0%"/>
    <numFmt numFmtId="171" formatCode="_-* #,##0_-;\-* #,##0_-;_-* &quot;-&quot;??_-;_-@_-"/>
  </numFmts>
  <fonts count="26" x14ac:knownFonts="1">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14"/>
      <name val="Arial"/>
      <family val="2"/>
    </font>
    <font>
      <b/>
      <sz val="14"/>
      <color theme="1"/>
      <name val="Calibri"/>
      <family val="2"/>
      <scheme val="minor"/>
    </font>
    <font>
      <b/>
      <i/>
      <sz val="10"/>
      <name val="Arial"/>
      <family val="2"/>
    </font>
    <font>
      <b/>
      <u/>
      <sz val="10"/>
      <name val="Arial"/>
      <family val="2"/>
    </font>
    <font>
      <b/>
      <sz val="10"/>
      <color indexed="10"/>
      <name val="Arial"/>
      <family val="2"/>
    </font>
    <font>
      <i/>
      <sz val="11"/>
      <color theme="1"/>
      <name val="Calibri"/>
      <family val="2"/>
      <scheme val="minor"/>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1"/>
      <color theme="1"/>
      <name val="Arial"/>
      <family val="2"/>
    </font>
    <font>
      <b/>
      <i/>
      <sz val="10"/>
      <color rgb="FFFF0000"/>
      <name val="Arial"/>
      <family val="2"/>
    </font>
    <font>
      <i/>
      <sz val="12"/>
      <color theme="1"/>
      <name val="Calibri"/>
      <family val="2"/>
      <scheme val="minor"/>
    </font>
    <font>
      <vertAlign val="superscript"/>
      <sz val="10"/>
      <name val="Arial"/>
      <family val="2"/>
    </font>
    <font>
      <b/>
      <sz val="9"/>
      <name val="Arial"/>
      <family val="2"/>
    </font>
    <font>
      <i/>
      <sz val="10"/>
      <name val="Arial"/>
      <family val="2"/>
    </font>
    <font>
      <b/>
      <sz val="12"/>
      <name val="Arial"/>
      <family val="2"/>
    </font>
    <font>
      <sz val="10"/>
      <color theme="3" tint="0.39997558519241921"/>
      <name val="Arial"/>
      <family val="2"/>
    </font>
    <font>
      <b/>
      <i/>
      <sz val="9"/>
      <color rgb="FFFF0000"/>
      <name val="Arial"/>
      <family val="2"/>
    </font>
    <font>
      <b/>
      <sz val="12"/>
      <color theme="1"/>
      <name val="Arial"/>
      <family val="2"/>
    </font>
    <font>
      <b/>
      <vertAlign val="superscript"/>
      <sz val="10"/>
      <name val="Arial"/>
      <family val="2"/>
    </font>
  </fonts>
  <fills count="8">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indexed="8"/>
        <bgColor indexed="64"/>
      </patternFill>
    </fill>
    <fill>
      <patternFill patternType="solid">
        <fgColor theme="0"/>
        <bgColor indexed="64"/>
      </patternFill>
    </fill>
    <fill>
      <patternFill patternType="solid">
        <fgColor indexed="22"/>
        <bgColor indexed="64"/>
      </patternFill>
    </fill>
  </fills>
  <borders count="80">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0" fontId="3" fillId="0" borderId="0"/>
    <xf numFmtId="43" fontId="1" fillId="0" borderId="0" applyFont="0" applyFill="0" applyBorder="0" applyAlignment="0" applyProtection="0"/>
    <xf numFmtId="9" fontId="1" fillId="0" borderId="0" applyFont="0" applyFill="0" applyBorder="0" applyAlignment="0" applyProtection="0"/>
  </cellStyleXfs>
  <cellXfs count="318">
    <xf numFmtId="0" fontId="0" fillId="0" borderId="0" xfId="0"/>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4" fillId="0" borderId="0" xfId="2" applyFont="1" applyAlignment="1" applyProtection="1">
      <alignment horizontal="right" vertical="top"/>
      <protection locked="0"/>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15" fontId="4" fillId="2" borderId="0" xfId="0" applyNumberFormat="1" applyFont="1" applyFill="1" applyAlignment="1" applyProtection="1">
      <alignment horizontal="right" vertical="top"/>
      <protection locked="0"/>
    </xf>
    <xf numFmtId="0" fontId="0" fillId="0" borderId="0" xfId="0" applyAlignment="1" applyProtection="1">
      <alignment horizontal="left"/>
      <protection locked="0"/>
    </xf>
    <xf numFmtId="0" fontId="2" fillId="0" borderId="2" xfId="0" applyFont="1" applyBorder="1" applyProtection="1">
      <protection locked="0"/>
    </xf>
    <xf numFmtId="0" fontId="2" fillId="0" borderId="3" xfId="0" applyFont="1" applyBorder="1" applyProtection="1">
      <protection locked="0"/>
    </xf>
    <xf numFmtId="0" fontId="2" fillId="0" borderId="3"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0" borderId="5" xfId="0" applyFont="1" applyBorder="1" applyProtection="1">
      <protection locked="0"/>
    </xf>
    <xf numFmtId="0" fontId="2" fillId="0" borderId="6" xfId="0" applyFont="1" applyBorder="1" applyProtection="1">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7" xfId="0" applyFont="1" applyFill="1" applyBorder="1" applyAlignment="1" applyProtection="1">
      <alignment horizontal="center" wrapText="1"/>
      <protection locked="0"/>
    </xf>
    <xf numFmtId="0" fontId="2" fillId="3" borderId="8" xfId="0" applyFont="1" applyFill="1" applyBorder="1" applyAlignment="1" applyProtection="1">
      <alignment horizontal="center"/>
      <protection locked="0"/>
    </xf>
    <xf numFmtId="0" fontId="7" fillId="0" borderId="6" xfId="0" applyFont="1" applyBorder="1" applyProtection="1">
      <protection locked="0"/>
    </xf>
    <xf numFmtId="0" fontId="2" fillId="4" borderId="6" xfId="0" applyFont="1" applyFill="1" applyBorder="1" applyAlignment="1" applyProtection="1">
      <alignment horizontal="center"/>
      <protection locked="0"/>
    </xf>
    <xf numFmtId="0" fontId="2" fillId="4" borderId="7"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Protection="1">
      <protection locked="0"/>
    </xf>
    <xf numFmtId="41" fontId="0" fillId="2" borderId="10" xfId="1" applyNumberFormat="1" applyFont="1" applyFill="1" applyBorder="1" applyProtection="1">
      <protection locked="0"/>
    </xf>
    <xf numFmtId="41" fontId="0" fillId="2" borderId="11" xfId="1" applyNumberFormat="1" applyFont="1" applyFill="1" applyBorder="1" applyProtection="1">
      <protection locked="0"/>
    </xf>
    <xf numFmtId="41" fontId="0" fillId="2" borderId="12" xfId="1" applyNumberFormat="1" applyFont="1" applyFill="1" applyBorder="1" applyProtection="1">
      <protection locked="0"/>
    </xf>
    <xf numFmtId="166" fontId="0" fillId="0" borderId="0" xfId="0" applyNumberFormat="1" applyProtection="1">
      <protection locked="0"/>
    </xf>
    <xf numFmtId="0" fontId="2" fillId="0" borderId="9" xfId="0" applyFont="1" applyFill="1" applyBorder="1" applyAlignment="1" applyProtection="1">
      <alignment horizontal="center"/>
      <protection locked="0"/>
    </xf>
    <xf numFmtId="0" fontId="0" fillId="0" borderId="0" xfId="0" applyFill="1" applyProtection="1">
      <protection locked="0"/>
    </xf>
    <xf numFmtId="41" fontId="0" fillId="2" borderId="13" xfId="1" applyNumberFormat="1" applyFont="1" applyFill="1" applyBorder="1" applyProtection="1">
      <protection locked="0"/>
    </xf>
    <xf numFmtId="166" fontId="0" fillId="0" borderId="10" xfId="0" applyNumberFormat="1" applyFill="1" applyBorder="1" applyProtection="1">
      <protection locked="0"/>
    </xf>
    <xf numFmtId="166" fontId="0" fillId="0" borderId="12" xfId="0" applyNumberFormat="1" applyFill="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0" fillId="0" borderId="10" xfId="1" applyNumberFormat="1" applyFont="1" applyFill="1" applyBorder="1" applyProtection="1">
      <protection locked="0"/>
    </xf>
    <xf numFmtId="166" fontId="0" fillId="0" borderId="12" xfId="1" applyNumberFormat="1" applyFont="1" applyFill="1" applyBorder="1" applyProtection="1">
      <protection locked="0"/>
    </xf>
    <xf numFmtId="166" fontId="0" fillId="0" borderId="15" xfId="1" applyNumberFormat="1" applyFont="1" applyFill="1" applyBorder="1" applyProtection="1">
      <protection locked="0"/>
    </xf>
    <xf numFmtId="42" fontId="0" fillId="0" borderId="15" xfId="1" applyNumberFormat="1" applyFont="1" applyFill="1" applyBorder="1" applyProtection="1">
      <protection locked="0"/>
    </xf>
    <xf numFmtId="166" fontId="0" fillId="0" borderId="16" xfId="1" applyNumberFormat="1" applyFont="1" applyFill="1" applyBorder="1" applyProtection="1">
      <protection locked="0"/>
    </xf>
    <xf numFmtId="166" fontId="0" fillId="0" borderId="18" xfId="1" applyNumberFormat="1" applyFont="1" applyBorder="1" applyProtection="1">
      <protection locked="0"/>
    </xf>
    <xf numFmtId="166" fontId="0" fillId="0" borderId="19" xfId="1" applyNumberFormat="1" applyFont="1" applyBorder="1" applyProtection="1">
      <protection locked="0"/>
    </xf>
    <xf numFmtId="0" fontId="8" fillId="0" borderId="0" xfId="0" applyFont="1" applyProtection="1">
      <protection locked="0"/>
    </xf>
    <xf numFmtId="0" fontId="3" fillId="0" borderId="0" xfId="0" applyFont="1" applyProtection="1">
      <protection locked="0"/>
    </xf>
    <xf numFmtId="0" fontId="3" fillId="0" borderId="0" xfId="0" applyFont="1" applyAlignment="1" applyProtection="1">
      <alignment wrapText="1"/>
      <protection locked="0"/>
    </xf>
    <xf numFmtId="0" fontId="2" fillId="0" borderId="0" xfId="0" applyFont="1"/>
    <xf numFmtId="0" fontId="10" fillId="0" borderId="0" xfId="0" applyFont="1" applyProtection="1">
      <protection locked="0"/>
    </xf>
    <xf numFmtId="38" fontId="0" fillId="0" borderId="0" xfId="0" applyNumberFormat="1" applyProtection="1">
      <protection locked="0"/>
    </xf>
    <xf numFmtId="0" fontId="0" fillId="0" borderId="20" xfId="0" applyBorder="1"/>
    <xf numFmtId="0" fontId="0" fillId="0" borderId="21" xfId="0" applyBorder="1"/>
    <xf numFmtId="0" fontId="2" fillId="0" borderId="4" xfId="0" applyFont="1" applyFill="1" applyBorder="1" applyAlignment="1" applyProtection="1">
      <alignment horizontal="center"/>
      <protection locked="0"/>
    </xf>
    <xf numFmtId="0" fontId="2" fillId="0" borderId="3" xfId="0" applyFont="1" applyFill="1" applyBorder="1" applyAlignment="1">
      <alignment horizontal="center"/>
    </xf>
    <xf numFmtId="0" fontId="2" fillId="0" borderId="22" xfId="0" applyFont="1" applyFill="1" applyBorder="1" applyAlignment="1">
      <alignment horizontal="center"/>
    </xf>
    <xf numFmtId="0" fontId="2" fillId="0" borderId="10" xfId="0"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2" fillId="0" borderId="12" xfId="0" applyFont="1" applyFill="1" applyBorder="1" applyAlignment="1">
      <alignment horizontal="center"/>
    </xf>
    <xf numFmtId="0" fontId="3" fillId="0" borderId="25" xfId="0" applyFont="1" applyFill="1" applyBorder="1" applyAlignment="1">
      <alignment horizontal="left"/>
    </xf>
    <xf numFmtId="0" fontId="3" fillId="0" borderId="26" xfId="0" applyFont="1" applyFill="1" applyBorder="1" applyAlignment="1">
      <alignment horizontal="left"/>
    </xf>
    <xf numFmtId="166" fontId="11" fillId="0" borderId="18" xfId="1" applyNumberFormat="1" applyFont="1" applyBorder="1"/>
    <xf numFmtId="42" fontId="0" fillId="0" borderId="18" xfId="1" applyNumberFormat="1" applyFont="1" applyFill="1" applyBorder="1" applyProtection="1">
      <protection locked="0"/>
    </xf>
    <xf numFmtId="166" fontId="11" fillId="0" borderId="18" xfId="1" applyNumberFormat="1" applyFont="1" applyFill="1" applyBorder="1"/>
    <xf numFmtId="0" fontId="2" fillId="0" borderId="0" xfId="0" applyFont="1" applyBorder="1" applyAlignment="1">
      <alignment horizontal="left"/>
    </xf>
    <xf numFmtId="166" fontId="1" fillId="0" borderId="0" xfId="1" applyNumberFormat="1" applyFont="1" applyBorder="1"/>
    <xf numFmtId="0" fontId="2" fillId="0" borderId="4" xfId="0" applyFont="1" applyFill="1" applyBorder="1" applyAlignment="1">
      <alignment horizontal="center"/>
    </xf>
    <xf numFmtId="0" fontId="2" fillId="0" borderId="25" xfId="0" applyFont="1" applyBorder="1" applyAlignment="1"/>
    <xf numFmtId="0" fontId="2" fillId="0" borderId="26" xfId="0" applyFont="1" applyBorder="1" applyAlignment="1"/>
    <xf numFmtId="0" fontId="2" fillId="0" borderId="10" xfId="0" applyFont="1" applyFill="1" applyBorder="1" applyAlignment="1">
      <alignment horizontal="center"/>
    </xf>
    <xf numFmtId="0" fontId="3" fillId="0" borderId="26" xfId="0" applyFont="1" applyFill="1" applyBorder="1" applyAlignment="1"/>
    <xf numFmtId="0" fontId="10" fillId="0" borderId="0" xfId="0" applyFont="1" applyFill="1" applyProtection="1">
      <protection locked="0"/>
    </xf>
    <xf numFmtId="38" fontId="0" fillId="0" borderId="0" xfId="0" applyNumberFormat="1" applyFill="1" applyProtection="1">
      <protection locked="0"/>
    </xf>
    <xf numFmtId="0" fontId="0" fillId="0" borderId="0" xfId="0" applyBorder="1"/>
    <xf numFmtId="0" fontId="2" fillId="4" borderId="31" xfId="0" applyFont="1" applyFill="1" applyBorder="1" applyAlignment="1" applyProtection="1">
      <alignment horizontal="center"/>
      <protection locked="0"/>
    </xf>
    <xf numFmtId="0" fontId="2" fillId="4" borderId="32" xfId="0" applyFont="1" applyFill="1" applyBorder="1" applyAlignment="1" applyProtection="1">
      <alignment horizontal="center"/>
      <protection locked="0"/>
    </xf>
    <xf numFmtId="166" fontId="0" fillId="0" borderId="0" xfId="0" applyNumberFormat="1"/>
    <xf numFmtId="0" fontId="2" fillId="0" borderId="0" xfId="0" applyFont="1" applyFill="1"/>
    <xf numFmtId="0" fontId="0" fillId="0" borderId="25" xfId="0" applyBorder="1"/>
    <xf numFmtId="0" fontId="0" fillId="0" borderId="26" xfId="0" applyBorder="1"/>
    <xf numFmtId="0" fontId="0" fillId="0" borderId="23" xfId="0" applyBorder="1" applyAlignment="1"/>
    <xf numFmtId="0" fontId="0" fillId="0" borderId="24" xfId="0" applyBorder="1" applyAlignment="1"/>
    <xf numFmtId="0" fontId="0" fillId="0" borderId="23" xfId="0" applyFill="1" applyBorder="1" applyAlignment="1"/>
    <xf numFmtId="0" fontId="0" fillId="0" borderId="24" xfId="0" applyFill="1" applyBorder="1" applyAlignment="1"/>
    <xf numFmtId="0" fontId="0" fillId="0" borderId="23" xfId="0" applyFill="1" applyBorder="1" applyAlignment="1">
      <alignment vertical="center"/>
    </xf>
    <xf numFmtId="0" fontId="2" fillId="0" borderId="0" xfId="0" applyFont="1" applyFill="1" applyBorder="1"/>
    <xf numFmtId="0" fontId="0" fillId="0" borderId="0" xfId="0" applyBorder="1" applyProtection="1">
      <protection locked="0"/>
    </xf>
    <xf numFmtId="0" fontId="10" fillId="0" borderId="0" xfId="0" applyFont="1" applyBorder="1" applyProtection="1">
      <protection locked="0"/>
    </xf>
    <xf numFmtId="38" fontId="0" fillId="0" borderId="0" xfId="0" applyNumberFormat="1" applyBorder="1" applyProtection="1">
      <protection locked="0"/>
    </xf>
    <xf numFmtId="0" fontId="2" fillId="4" borderId="10"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167" fontId="0" fillId="0" borderId="0" xfId="0" applyNumberFormat="1" applyBorder="1"/>
    <xf numFmtId="0" fontId="0" fillId="0" borderId="20" xfId="0" applyBorder="1" applyProtection="1">
      <protection locked="0"/>
    </xf>
    <xf numFmtId="0" fontId="0" fillId="0" borderId="21"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3" xfId="0" applyFill="1" applyBorder="1" applyAlignment="1">
      <alignment horizontal="left"/>
    </xf>
    <xf numFmtId="0" fontId="0" fillId="0" borderId="24" xfId="0" applyFill="1" applyBorder="1" applyAlignment="1">
      <alignment horizontal="left"/>
    </xf>
    <xf numFmtId="166" fontId="0" fillId="0" borderId="35" xfId="1" applyNumberFormat="1" applyFont="1" applyBorder="1" applyProtection="1">
      <protection locked="0"/>
    </xf>
    <xf numFmtId="0" fontId="2"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5" fillId="0" borderId="0" xfId="0" applyFont="1" applyAlignment="1" applyProtection="1">
      <protection locked="0"/>
    </xf>
    <xf numFmtId="0" fontId="2" fillId="0" borderId="21" xfId="0" applyFont="1" applyFill="1" applyBorder="1" applyProtection="1">
      <protection locked="0"/>
    </xf>
    <xf numFmtId="0" fontId="2" fillId="0" borderId="3" xfId="0" applyFont="1" applyFill="1" applyBorder="1" applyAlignment="1" applyProtection="1">
      <alignment horizontal="center" vertical="center" wrapText="1"/>
      <protection locked="0"/>
    </xf>
    <xf numFmtId="0" fontId="2" fillId="0" borderId="26" xfId="0" applyFont="1" applyFill="1" applyBorder="1" applyProtection="1">
      <protection locked="0"/>
    </xf>
    <xf numFmtId="0" fontId="2" fillId="2" borderId="24" xfId="0" applyFont="1" applyFill="1" applyBorder="1" applyProtection="1">
      <protection locked="0"/>
    </xf>
    <xf numFmtId="3" fontId="0" fillId="0" borderId="10" xfId="1" applyNumberFormat="1" applyFont="1" applyFill="1" applyBorder="1" applyProtection="1">
      <protection locked="0"/>
    </xf>
    <xf numFmtId="3" fontId="0" fillId="0" borderId="10" xfId="1" applyNumberFormat="1" applyFont="1" applyFill="1" applyBorder="1" applyAlignment="1" applyProtection="1">
      <alignment horizontal="center"/>
      <protection locked="0"/>
    </xf>
    <xf numFmtId="0" fontId="3" fillId="2" borderId="9" xfId="0" applyFont="1" applyFill="1" applyBorder="1" applyAlignment="1" applyProtection="1">
      <alignment wrapText="1"/>
      <protection locked="0"/>
    </xf>
    <xf numFmtId="3" fontId="0" fillId="2" borderId="31" xfId="1" applyNumberFormat="1" applyFont="1" applyFill="1" applyBorder="1" applyProtection="1">
      <protection locked="0"/>
    </xf>
    <xf numFmtId="3" fontId="0" fillId="2" borderId="10" xfId="1" applyNumberFormat="1" applyFont="1" applyFill="1" applyBorder="1" applyProtection="1">
      <protection locked="0"/>
    </xf>
    <xf numFmtId="3" fontId="0" fillId="2" borderId="13" xfId="1" applyNumberFormat="1" applyFont="1" applyFill="1" applyBorder="1" applyProtection="1">
      <protection locked="0"/>
    </xf>
    <xf numFmtId="0" fontId="0" fillId="0" borderId="0" xfId="0" applyAlignment="1" applyProtection="1">
      <alignment horizontal="center"/>
      <protection locked="0"/>
    </xf>
    <xf numFmtId="43" fontId="0" fillId="0" borderId="0" xfId="3" applyFont="1" applyProtection="1">
      <protection locked="0"/>
    </xf>
    <xf numFmtId="0" fontId="2" fillId="0" borderId="24" xfId="0" applyFont="1" applyFill="1" applyBorder="1" applyProtection="1">
      <protection locked="0"/>
    </xf>
    <xf numFmtId="3" fontId="0" fillId="0" borderId="10" xfId="0" applyNumberFormat="1" applyFill="1" applyBorder="1" applyProtection="1">
      <protection locked="0"/>
    </xf>
    <xf numFmtId="3" fontId="0" fillId="0" borderId="0" xfId="0" applyNumberFormat="1" applyProtection="1">
      <protection locked="0"/>
    </xf>
    <xf numFmtId="9" fontId="0" fillId="0" borderId="0" xfId="4" applyFont="1" applyProtection="1">
      <protection locked="0"/>
    </xf>
    <xf numFmtId="0" fontId="2" fillId="2" borderId="24" xfId="0" applyFont="1" applyFill="1" applyBorder="1" applyAlignment="1" applyProtection="1">
      <alignment wrapText="1"/>
      <protection locked="0"/>
    </xf>
    <xf numFmtId="0" fontId="3" fillId="2" borderId="9" xfId="0" applyFont="1" applyFill="1" applyBorder="1" applyProtection="1">
      <protection locked="0"/>
    </xf>
    <xf numFmtId="3" fontId="0" fillId="0" borderId="6" xfId="1" applyNumberFormat="1" applyFont="1" applyFill="1" applyBorder="1" applyProtection="1">
      <protection locked="0"/>
    </xf>
    <xf numFmtId="0" fontId="2" fillId="0" borderId="36" xfId="0" applyFont="1" applyFill="1" applyBorder="1" applyProtection="1">
      <protection locked="0"/>
    </xf>
    <xf numFmtId="3" fontId="2" fillId="0" borderId="37" xfId="0" applyNumberFormat="1" applyFont="1" applyFill="1" applyBorder="1" applyProtection="1">
      <protection locked="0"/>
    </xf>
    <xf numFmtId="0" fontId="2" fillId="0" borderId="10" xfId="0" applyFont="1" applyBorder="1" applyAlignment="1" applyProtection="1">
      <alignment vertical="top" wrapText="1"/>
      <protection locked="0"/>
    </xf>
    <xf numFmtId="0" fontId="2" fillId="0" borderId="37" xfId="0" applyFont="1" applyFill="1" applyBorder="1" applyProtection="1">
      <protection locked="0"/>
    </xf>
    <xf numFmtId="43" fontId="0" fillId="0" borderId="0" xfId="3" applyFont="1" applyFill="1" applyProtection="1">
      <protection locked="0"/>
    </xf>
    <xf numFmtId="0" fontId="7" fillId="0" borderId="0" xfId="0" applyFont="1" applyAlignment="1" applyProtection="1">
      <alignment horizontal="left" vertical="top"/>
      <protection locked="0"/>
    </xf>
    <xf numFmtId="43" fontId="0" fillId="0" borderId="0" xfId="0" applyNumberFormat="1" applyFill="1" applyProtection="1">
      <protection locked="0"/>
    </xf>
    <xf numFmtId="0" fontId="3" fillId="0" borderId="0" xfId="0" applyFont="1" applyBorder="1" applyProtection="1">
      <protection locked="0"/>
    </xf>
    <xf numFmtId="0" fontId="3" fillId="0" borderId="0" xfId="0" applyFont="1" applyAlignment="1" applyProtection="1">
      <alignment horizontal="left" vertical="top" wrapText="1"/>
      <protection locked="0"/>
    </xf>
    <xf numFmtId="0" fontId="2" fillId="0" borderId="0" xfId="0" applyFont="1" applyFill="1" applyBorder="1" applyAlignment="1" applyProtection="1">
      <alignment wrapText="1"/>
      <protection locked="0"/>
    </xf>
    <xf numFmtId="0" fontId="3" fillId="0" borderId="0" xfId="0" applyFont="1" applyAlignment="1" applyProtection="1">
      <alignment vertical="top"/>
      <protection locked="0"/>
    </xf>
    <xf numFmtId="0" fontId="3" fillId="0" borderId="0" xfId="0" applyFont="1" applyFill="1" applyAlignment="1" applyProtection="1">
      <alignment vertical="top"/>
      <protection locked="0"/>
    </xf>
    <xf numFmtId="0" fontId="0" fillId="0" borderId="0" xfId="0" applyAlignment="1" applyProtection="1">
      <protection locked="0"/>
    </xf>
    <xf numFmtId="0" fontId="3" fillId="0" borderId="10" xfId="0" applyFont="1" applyFill="1" applyBorder="1" applyAlignment="1" applyProtection="1">
      <alignment wrapText="1"/>
      <protection locked="0"/>
    </xf>
    <xf numFmtId="0" fontId="0" fillId="0" borderId="0" xfId="0" applyFill="1" applyAlignment="1" applyProtection="1">
      <protection locked="0"/>
    </xf>
    <xf numFmtId="0" fontId="2" fillId="0" borderId="0" xfId="0" applyFont="1" applyAlignment="1" applyProtection="1">
      <protection locked="0"/>
    </xf>
    <xf numFmtId="0" fontId="2" fillId="0" borderId="0" xfId="0" applyFont="1" applyFill="1" applyAlignment="1" applyProtection="1">
      <protection locked="0"/>
    </xf>
    <xf numFmtId="0" fontId="15" fillId="0" borderId="0" xfId="0" applyFont="1" applyAlignment="1" applyProtection="1">
      <protection locked="0"/>
    </xf>
    <xf numFmtId="0" fontId="2" fillId="0" borderId="0" xfId="0" applyFont="1" applyAlignment="1" applyProtection="1">
      <alignment horizontal="right" vertical="center"/>
      <protection locked="0"/>
    </xf>
    <xf numFmtId="0" fontId="17" fillId="0" borderId="0" xfId="0" applyFont="1" applyAlignment="1" applyProtection="1">
      <alignment horizontal="center" vertical="center"/>
      <protection locked="0"/>
    </xf>
    <xf numFmtId="0" fontId="3" fillId="0" borderId="0" xfId="0" applyFont="1" applyFill="1" applyProtection="1">
      <protection locked="0"/>
    </xf>
    <xf numFmtId="0" fontId="19" fillId="0" borderId="35" xfId="0" applyFont="1" applyFill="1" applyBorder="1" applyAlignment="1" applyProtection="1">
      <alignment horizontal="center" vertical="center" wrapText="1"/>
      <protection locked="0"/>
    </xf>
    <xf numFmtId="0" fontId="19" fillId="0" borderId="49" xfId="0" applyFont="1" applyFill="1" applyBorder="1" applyAlignment="1" applyProtection="1">
      <alignment horizontal="center" vertical="center" wrapText="1"/>
      <protection locked="0"/>
    </xf>
    <xf numFmtId="0" fontId="21" fillId="0" borderId="51" xfId="0" applyFont="1" applyFill="1" applyBorder="1" applyAlignment="1" applyProtection="1">
      <alignment horizontal="right" vertical="center" wrapText="1" indent="1"/>
      <protection locked="0"/>
    </xf>
    <xf numFmtId="165" fontId="3" fillId="2" borderId="35" xfId="0" applyNumberFormat="1" applyFont="1" applyFill="1" applyBorder="1" applyAlignment="1" applyProtection="1">
      <alignment horizontal="center" vertical="center" wrapText="1"/>
      <protection locked="0"/>
    </xf>
    <xf numFmtId="168" fontId="3" fillId="0" borderId="35" xfId="0" applyNumberFormat="1" applyFont="1" applyFill="1" applyBorder="1" applyAlignment="1" applyProtection="1">
      <alignment horizontal="center" vertical="center" wrapText="1"/>
      <protection locked="0"/>
    </xf>
    <xf numFmtId="165" fontId="3" fillId="2" borderId="49" xfId="0" applyNumberFormat="1" applyFont="1" applyFill="1" applyBorder="1" applyAlignment="1" applyProtection="1">
      <alignment horizontal="center" vertical="center" wrapText="1"/>
      <protection locked="0"/>
    </xf>
    <xf numFmtId="165" fontId="3" fillId="2" borderId="53" xfId="0" applyNumberFormat="1" applyFont="1" applyFill="1" applyBorder="1" applyAlignment="1" applyProtection="1">
      <alignment horizontal="center" vertical="center" wrapText="1"/>
      <protection locked="0"/>
    </xf>
    <xf numFmtId="165" fontId="3" fillId="2" borderId="50" xfId="0" applyNumberFormat="1" applyFont="1" applyFill="1" applyBorder="1" applyAlignment="1" applyProtection="1">
      <alignment horizontal="center" vertical="center" wrapText="1"/>
      <protection locked="0"/>
    </xf>
    <xf numFmtId="0" fontId="21" fillId="0" borderId="54" xfId="0" applyFont="1" applyFill="1" applyBorder="1" applyAlignment="1" applyProtection="1">
      <alignment horizontal="right" vertical="center" wrapText="1" indent="1"/>
      <protection locked="0"/>
    </xf>
    <xf numFmtId="41" fontId="0" fillId="2" borderId="49" xfId="1" applyNumberFormat="1" applyFont="1" applyFill="1" applyBorder="1" applyAlignment="1" applyProtection="1">
      <alignment vertical="center"/>
      <protection locked="0"/>
    </xf>
    <xf numFmtId="0" fontId="21" fillId="0" borderId="55" xfId="0" applyFont="1" applyFill="1" applyBorder="1" applyAlignment="1" applyProtection="1">
      <alignment horizontal="right" vertical="center" wrapText="1" indent="1"/>
      <protection locked="0"/>
    </xf>
    <xf numFmtId="165" fontId="3" fillId="0" borderId="56" xfId="0" applyNumberFormat="1" applyFont="1" applyFill="1" applyBorder="1" applyAlignment="1" applyProtection="1">
      <alignment horizontal="center" vertical="center" wrapText="1"/>
      <protection locked="0"/>
    </xf>
    <xf numFmtId="165" fontId="3" fillId="0" borderId="57" xfId="0" applyNumberFormat="1" applyFont="1" applyFill="1" applyBorder="1" applyAlignment="1" applyProtection="1">
      <alignment horizontal="center" vertical="center" wrapText="1"/>
      <protection locked="0"/>
    </xf>
    <xf numFmtId="0" fontId="21" fillId="0" borderId="58" xfId="0" applyFont="1" applyFill="1" applyBorder="1" applyAlignment="1" applyProtection="1">
      <alignment horizontal="right" vertical="center" wrapText="1" indent="1"/>
      <protection locked="0"/>
    </xf>
    <xf numFmtId="164" fontId="3" fillId="2" borderId="59" xfId="0" applyNumberFormat="1" applyFont="1" applyFill="1" applyBorder="1" applyAlignment="1" applyProtection="1">
      <alignment horizontal="center" vertical="center" wrapText="1"/>
      <protection locked="0"/>
    </xf>
    <xf numFmtId="169" fontId="3" fillId="0" borderId="60" xfId="0" applyNumberFormat="1" applyFont="1" applyFill="1" applyBorder="1" applyAlignment="1" applyProtection="1">
      <alignment horizontal="center" vertical="center" wrapText="1"/>
      <protection locked="0"/>
    </xf>
    <xf numFmtId="164" fontId="3" fillId="2" borderId="61" xfId="0" applyNumberFormat="1" applyFont="1" applyFill="1" applyBorder="1" applyAlignment="1" applyProtection="1">
      <alignment horizontal="center" vertical="center" wrapText="1"/>
      <protection locked="0"/>
    </xf>
    <xf numFmtId="168" fontId="3" fillId="0" borderId="60" xfId="0" applyNumberFormat="1" applyFont="1" applyFill="1" applyBorder="1" applyAlignment="1" applyProtection="1">
      <alignment horizontal="center" vertical="center" wrapText="1"/>
      <protection locked="0"/>
    </xf>
    <xf numFmtId="41" fontId="3" fillId="2" borderId="59" xfId="0" applyNumberFormat="1" applyFont="1" applyFill="1" applyBorder="1" applyAlignment="1" applyProtection="1">
      <alignment horizontal="center" vertical="center" wrapText="1"/>
      <protection locked="0"/>
    </xf>
    <xf numFmtId="164" fontId="3" fillId="2" borderId="62"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indent="1"/>
      <protection locked="0"/>
    </xf>
    <xf numFmtId="164" fontId="3" fillId="2" borderId="0" xfId="0" applyNumberFormat="1" applyFont="1" applyFill="1" applyBorder="1" applyAlignment="1" applyProtection="1">
      <alignment horizontal="center" vertical="center" wrapText="1"/>
      <protection locked="0"/>
    </xf>
    <xf numFmtId="170" fontId="3" fillId="0" borderId="0" xfId="0" applyNumberFormat="1" applyFont="1" applyFill="1" applyBorder="1" applyAlignment="1" applyProtection="1">
      <alignment horizontal="center" vertical="center" wrapText="1"/>
      <protection locked="0"/>
    </xf>
    <xf numFmtId="41" fontId="3" fillId="2" borderId="0" xfId="0" applyNumberFormat="1" applyFont="1" applyFill="1" applyBorder="1" applyAlignment="1" applyProtection="1">
      <alignment horizontal="center" vertical="center" wrapText="1"/>
      <protection locked="0"/>
    </xf>
    <xf numFmtId="164" fontId="3" fillId="0" borderId="0" xfId="0" applyNumberFormat="1" applyFont="1" applyFill="1" applyBorder="1" applyAlignment="1" applyProtection="1">
      <alignment horizontal="center" vertical="center" wrapText="1"/>
      <protection locked="0"/>
    </xf>
    <xf numFmtId="41" fontId="3" fillId="2" borderId="0" xfId="0" applyNumberFormat="1" applyFont="1" applyFill="1" applyBorder="1" applyAlignment="1" applyProtection="1">
      <alignment horizontal="right" vertical="center" wrapText="1"/>
      <protection locked="0"/>
    </xf>
    <xf numFmtId="41" fontId="3" fillId="0" borderId="0" xfId="0" applyNumberFormat="1" applyFont="1" applyFill="1" applyBorder="1" applyAlignment="1" applyProtection="1">
      <alignment horizontal="right" vertical="center" wrapText="1"/>
      <protection locked="0"/>
    </xf>
    <xf numFmtId="41" fontId="3" fillId="0" borderId="0" xfId="0" applyNumberFormat="1" applyFont="1" applyFill="1" applyBorder="1" applyAlignment="1" applyProtection="1">
      <alignment horizontal="center" vertical="center" wrapText="1"/>
      <protection locked="0"/>
    </xf>
    <xf numFmtId="3" fontId="3" fillId="2" borderId="0" xfId="0" applyNumberFormat="1" applyFont="1" applyFill="1" applyBorder="1" applyAlignment="1" applyProtection="1">
      <alignment horizontal="right" vertical="center" wrapText="1"/>
      <protection locked="0"/>
    </xf>
    <xf numFmtId="41" fontId="3" fillId="0" borderId="63" xfId="0" applyNumberFormat="1" applyFont="1" applyBorder="1" applyProtection="1">
      <protection locked="0"/>
    </xf>
    <xf numFmtId="41" fontId="3" fillId="0" borderId="63" xfId="0" applyNumberFormat="1" applyFont="1" applyFill="1" applyBorder="1" applyProtection="1">
      <protection locked="0"/>
    </xf>
    <xf numFmtId="41" fontId="3" fillId="0" borderId="0" xfId="0" applyNumberFormat="1" applyFont="1" applyProtection="1">
      <protection locked="0"/>
    </xf>
    <xf numFmtId="0" fontId="14" fillId="0" borderId="0" xfId="0" applyFont="1" applyProtection="1">
      <protection locked="0"/>
    </xf>
    <xf numFmtId="0" fontId="0" fillId="2" borderId="49" xfId="0" applyFill="1" applyBorder="1" applyProtection="1">
      <protection locked="0"/>
    </xf>
    <xf numFmtId="0" fontId="0" fillId="0" borderId="0" xfId="0" applyFill="1" applyBorder="1" applyProtection="1">
      <protection locked="0"/>
    </xf>
    <xf numFmtId="0" fontId="14" fillId="0" borderId="0" xfId="0" applyFont="1" applyAlignment="1" applyProtection="1">
      <protection locked="0"/>
    </xf>
    <xf numFmtId="0" fontId="2" fillId="0" borderId="68" xfId="0" applyFont="1" applyFill="1" applyBorder="1" applyAlignment="1" applyProtection="1">
      <alignment horizontal="center" vertical="center" wrapText="1"/>
      <protection locked="0"/>
    </xf>
    <xf numFmtId="0" fontId="2" fillId="0" borderId="69" xfId="0" applyFont="1" applyFill="1" applyBorder="1" applyAlignment="1" applyProtection="1">
      <alignment horizontal="center" vertical="center" wrapText="1"/>
      <protection locked="0"/>
    </xf>
    <xf numFmtId="0" fontId="23" fillId="0" borderId="70" xfId="2" applyFont="1" applyFill="1" applyBorder="1" applyAlignment="1" applyProtection="1">
      <alignment vertical="center" wrapText="1"/>
      <protection locked="0"/>
    </xf>
    <xf numFmtId="0" fontId="2" fillId="4" borderId="68" xfId="0" applyFont="1" applyFill="1" applyBorder="1" applyAlignment="1" applyProtection="1">
      <alignment horizontal="center" vertical="top" wrapText="1"/>
      <protection locked="0"/>
    </xf>
    <xf numFmtId="0" fontId="2" fillId="2" borderId="71" xfId="0" applyFont="1" applyFill="1" applyBorder="1" applyProtection="1">
      <protection locked="0"/>
    </xf>
    <xf numFmtId="3" fontId="0" fillId="2" borderId="31" xfId="0" applyNumberFormat="1" applyFill="1" applyBorder="1" applyProtection="1">
      <protection locked="0"/>
    </xf>
    <xf numFmtId="3" fontId="0" fillId="6" borderId="10" xfId="1" applyNumberFormat="1" applyFont="1" applyFill="1" applyBorder="1" applyProtection="1">
      <protection locked="0"/>
    </xf>
    <xf numFmtId="41" fontId="0" fillId="6" borderId="10" xfId="1" applyNumberFormat="1" applyFont="1" applyFill="1" applyBorder="1" applyProtection="1">
      <protection locked="0"/>
    </xf>
    <xf numFmtId="0" fontId="2" fillId="0" borderId="72" xfId="0" applyFont="1" applyFill="1" applyBorder="1" applyProtection="1">
      <protection locked="0"/>
    </xf>
    <xf numFmtId="0" fontId="2" fillId="2" borderId="72" xfId="0" applyFont="1" applyFill="1" applyBorder="1" applyAlignment="1" applyProtection="1">
      <alignment wrapText="1"/>
      <protection locked="0"/>
    </xf>
    <xf numFmtId="0" fontId="2" fillId="2" borderId="72" xfId="0" applyFont="1" applyFill="1" applyBorder="1" applyProtection="1">
      <protection locked="0"/>
    </xf>
    <xf numFmtId="3" fontId="0" fillId="0" borderId="6" xfId="0" applyNumberFormat="1" applyFill="1" applyBorder="1" applyProtection="1">
      <protection locked="0"/>
    </xf>
    <xf numFmtId="0" fontId="2" fillId="2" borderId="73" xfId="0" applyFont="1" applyFill="1" applyBorder="1" applyAlignment="1" applyProtection="1">
      <alignment wrapText="1"/>
      <protection locked="0"/>
    </xf>
    <xf numFmtId="37" fontId="0" fillId="0" borderId="0" xfId="0" applyNumberFormat="1" applyProtection="1">
      <protection locked="0"/>
    </xf>
    <xf numFmtId="0" fontId="3" fillId="0" borderId="0" xfId="0" applyFont="1" applyAlignment="1" applyProtection="1">
      <alignment wrapText="1"/>
      <protection locked="0"/>
    </xf>
    <xf numFmtId="0" fontId="2" fillId="0" borderId="46" xfId="0" applyFont="1" applyFill="1" applyBorder="1" applyAlignment="1" applyProtection="1">
      <alignment horizontal="center" vertical="center" wrapText="1"/>
      <protection locked="0"/>
    </xf>
    <xf numFmtId="0" fontId="20" fillId="0" borderId="49"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41" fontId="3" fillId="0" borderId="0" xfId="0" applyNumberFormat="1" applyFont="1" applyBorder="1" applyProtection="1">
      <protection locked="0"/>
    </xf>
    <xf numFmtId="41" fontId="3" fillId="0" borderId="0" xfId="0" applyNumberFormat="1" applyFont="1" applyFill="1" applyBorder="1" applyProtection="1">
      <protection locked="0"/>
    </xf>
    <xf numFmtId="170" fontId="3" fillId="2" borderId="0" xfId="0" applyNumberFormat="1" applyFont="1" applyFill="1" applyBorder="1" applyAlignment="1" applyProtection="1">
      <alignment horizontal="center" vertical="center" wrapText="1"/>
      <protection locked="0"/>
    </xf>
    <xf numFmtId="1" fontId="3" fillId="0" borderId="0" xfId="0" applyNumberFormat="1" applyFont="1" applyProtection="1">
      <protection locked="0"/>
    </xf>
    <xf numFmtId="0" fontId="0" fillId="0" borderId="70" xfId="0" applyBorder="1" applyProtection="1">
      <protection locked="0"/>
    </xf>
    <xf numFmtId="0" fontId="2" fillId="6" borderId="68" xfId="0" applyFont="1" applyFill="1" applyBorder="1" applyAlignment="1" applyProtection="1">
      <alignment horizontal="center" vertical="center" wrapText="1"/>
      <protection locked="0"/>
    </xf>
    <xf numFmtId="0" fontId="2" fillId="0" borderId="74"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7" borderId="25" xfId="0" applyFont="1" applyFill="1" applyBorder="1" applyAlignment="1" applyProtection="1">
      <protection locked="0"/>
    </xf>
    <xf numFmtId="0" fontId="2" fillId="7" borderId="38" xfId="0" applyFont="1" applyFill="1" applyBorder="1" applyAlignment="1" applyProtection="1">
      <protection locked="0"/>
    </xf>
    <xf numFmtId="0" fontId="2" fillId="7" borderId="26" xfId="0" applyFont="1" applyFill="1" applyBorder="1" applyAlignment="1" applyProtection="1">
      <protection locked="0"/>
    </xf>
    <xf numFmtId="0" fontId="2" fillId="7" borderId="0" xfId="0" applyFont="1" applyFill="1" applyBorder="1" applyAlignment="1" applyProtection="1">
      <protection locked="0"/>
    </xf>
    <xf numFmtId="0" fontId="2" fillId="7" borderId="0" xfId="0" applyFont="1" applyFill="1" applyBorder="1" applyAlignment="1" applyProtection="1">
      <alignment horizontal="left"/>
      <protection locked="0"/>
    </xf>
    <xf numFmtId="0" fontId="2" fillId="7" borderId="75" xfId="0" applyFont="1" applyFill="1" applyBorder="1" applyAlignment="1" applyProtection="1">
      <alignment horizontal="left"/>
      <protection locked="0"/>
    </xf>
    <xf numFmtId="0" fontId="0" fillId="0" borderId="9" xfId="0" applyBorder="1" applyProtection="1">
      <protection locked="0"/>
    </xf>
    <xf numFmtId="171" fontId="1" fillId="2" borderId="10" xfId="3" applyNumberFormat="1" applyFill="1" applyBorder="1" applyProtection="1">
      <protection locked="0"/>
    </xf>
    <xf numFmtId="171" fontId="1" fillId="2" borderId="12" xfId="3" applyNumberFormat="1" applyFill="1" applyBorder="1" applyProtection="1">
      <protection locked="0"/>
    </xf>
    <xf numFmtId="171" fontId="1" fillId="0" borderId="10" xfId="3" applyNumberFormat="1" applyBorder="1" applyProtection="1">
      <protection locked="0"/>
    </xf>
    <xf numFmtId="171" fontId="1" fillId="0" borderId="12" xfId="3" applyNumberFormat="1" applyBorder="1" applyProtection="1">
      <protection locked="0"/>
    </xf>
    <xf numFmtId="166" fontId="1" fillId="0" borderId="10" xfId="1" applyNumberFormat="1" applyBorder="1" applyProtection="1">
      <protection locked="0"/>
    </xf>
    <xf numFmtId="166" fontId="1" fillId="0" borderId="12" xfId="1" applyNumberFormat="1" applyBorder="1" applyProtection="1">
      <protection locked="0"/>
    </xf>
    <xf numFmtId="0" fontId="0" fillId="0" borderId="76" xfId="0" applyBorder="1" applyProtection="1">
      <protection locked="0"/>
    </xf>
    <xf numFmtId="166" fontId="1" fillId="0" borderId="77" xfId="1" applyNumberFormat="1" applyBorder="1" applyProtection="1">
      <protection locked="0"/>
    </xf>
    <xf numFmtId="166" fontId="1" fillId="0" borderId="78" xfId="1" applyNumberFormat="1" applyBorder="1" applyProtection="1">
      <protection locked="0"/>
    </xf>
    <xf numFmtId="0" fontId="2" fillId="0" borderId="0" xfId="0" applyFont="1" applyFill="1" applyBorder="1" applyAlignment="1" applyProtection="1">
      <alignment vertical="top"/>
      <protection locked="0"/>
    </xf>
    <xf numFmtId="0" fontId="25" fillId="0" borderId="0" xfId="0" applyFont="1" applyFill="1" applyBorder="1" applyProtection="1">
      <protection locked="0"/>
    </xf>
    <xf numFmtId="0" fontId="3" fillId="0" borderId="0" xfId="0" quotePrefix="1" applyFont="1" applyAlignment="1" applyProtection="1">
      <alignment horizontal="left" vertical="top" wrapText="1"/>
      <protection locked="0"/>
    </xf>
    <xf numFmtId="0" fontId="0" fillId="0" borderId="0" xfId="0" quotePrefix="1" applyProtection="1">
      <protection locked="0"/>
    </xf>
    <xf numFmtId="166" fontId="0" fillId="0" borderId="10" xfId="1" applyNumberFormat="1" applyFont="1" applyBorder="1" applyProtection="1">
      <protection locked="0"/>
    </xf>
    <xf numFmtId="41" fontId="0" fillId="2" borderId="79" xfId="1" applyNumberFormat="1" applyFont="1" applyFill="1" applyBorder="1" applyProtection="1">
      <protection locked="0"/>
    </xf>
    <xf numFmtId="0" fontId="0" fillId="0" borderId="0" xfId="0" applyAlignment="1" applyProtection="1">
      <alignment horizontal="center"/>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center" vertical="top"/>
      <protection locked="0"/>
    </xf>
    <xf numFmtId="0" fontId="15" fillId="0" borderId="0" xfId="0" applyFont="1" applyAlignment="1" applyProtection="1">
      <alignment horizontal="center"/>
      <protection locked="0"/>
    </xf>
    <xf numFmtId="0" fontId="0" fillId="0" borderId="0" xfId="0" applyAlignment="1" applyProtection="1">
      <alignment horizontal="left" wrapText="1"/>
      <protection locked="0"/>
    </xf>
    <xf numFmtId="0" fontId="22" fillId="2" borderId="65" xfId="0" applyFont="1" applyFill="1" applyBorder="1" applyAlignment="1" applyProtection="1">
      <alignment horizontal="left" vertical="top"/>
      <protection locked="0"/>
    </xf>
    <xf numFmtId="0" fontId="22" fillId="2" borderId="66" xfId="0" applyFont="1" applyFill="1" applyBorder="1" applyAlignment="1" applyProtection="1">
      <alignment horizontal="left" vertical="top"/>
      <protection locked="0"/>
    </xf>
    <xf numFmtId="0" fontId="22" fillId="2" borderId="67" xfId="0" applyFont="1" applyFill="1" applyBorder="1" applyAlignment="1" applyProtection="1">
      <alignment horizontal="left" vertical="top"/>
      <protection locked="0"/>
    </xf>
    <xf numFmtId="0" fontId="22" fillId="2" borderId="7" xfId="0" applyFont="1" applyFill="1" applyBorder="1" applyAlignment="1" applyProtection="1">
      <alignment horizontal="left" vertical="top"/>
      <protection locked="0"/>
    </xf>
    <xf numFmtId="0" fontId="22" fillId="2" borderId="38" xfId="0" applyFont="1" applyFill="1" applyBorder="1" applyAlignment="1" applyProtection="1">
      <alignment horizontal="left" vertical="top"/>
      <protection locked="0"/>
    </xf>
    <xf numFmtId="0" fontId="22" fillId="2" borderId="26" xfId="0" applyFont="1" applyFill="1" applyBorder="1" applyAlignment="1" applyProtection="1">
      <alignment horizontal="left" vertical="top"/>
      <protection locked="0"/>
    </xf>
    <xf numFmtId="0" fontId="14" fillId="0" borderId="11" xfId="0" applyFont="1" applyBorder="1" applyProtection="1">
      <protection locked="0"/>
    </xf>
    <xf numFmtId="0" fontId="14" fillId="0" borderId="64" xfId="0" applyFont="1" applyBorder="1" applyProtection="1">
      <protection locked="0"/>
    </xf>
    <xf numFmtId="0" fontId="14" fillId="0" borderId="24" xfId="0" applyFont="1" applyBorder="1" applyProtection="1">
      <protection locked="0"/>
    </xf>
    <xf numFmtId="0" fontId="3" fillId="0" borderId="0" xfId="0" applyFont="1" applyAlignment="1" applyProtection="1">
      <alignment horizontal="left" vertical="center"/>
      <protection locked="0"/>
    </xf>
    <xf numFmtId="0" fontId="6" fillId="0" borderId="11" xfId="0" applyFont="1" applyBorder="1" applyProtection="1">
      <protection locked="0"/>
    </xf>
    <xf numFmtId="0" fontId="6" fillId="0" borderId="64" xfId="0" applyFont="1" applyBorder="1" applyProtection="1">
      <protection locked="0"/>
    </xf>
    <xf numFmtId="0" fontId="6" fillId="0" borderId="24" xfId="0" applyFont="1" applyBorder="1" applyProtection="1">
      <protection locked="0"/>
    </xf>
    <xf numFmtId="0" fontId="19" fillId="0" borderId="48" xfId="0" applyFont="1" applyFill="1" applyBorder="1" applyAlignment="1" applyProtection="1">
      <alignment horizontal="center" vertical="center" wrapText="1"/>
      <protection locked="0"/>
    </xf>
    <xf numFmtId="0" fontId="19" fillId="0" borderId="50" xfId="0" applyFont="1" applyFill="1" applyBorder="1" applyAlignment="1" applyProtection="1">
      <alignment horizontal="center" vertical="center" wrapText="1"/>
      <protection locked="0"/>
    </xf>
    <xf numFmtId="0" fontId="20" fillId="0" borderId="49"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9"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3" fillId="0" borderId="51" xfId="0" applyFont="1" applyFill="1" applyBorder="1" applyAlignment="1" applyProtection="1">
      <alignment vertical="center" wrapText="1"/>
      <protection locked="0"/>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center" vertical="center" wrapText="1"/>
      <protection locked="0"/>
    </xf>
    <xf numFmtId="0" fontId="20" fillId="0" borderId="45"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5"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0" fillId="0" borderId="0" xfId="0" applyAlignment="1" applyProtection="1">
      <alignment horizontal="left"/>
      <protection locked="0"/>
    </xf>
    <xf numFmtId="0" fontId="3" fillId="0" borderId="23" xfId="0" applyFont="1" applyFill="1" applyBorder="1" applyAlignment="1">
      <alignment horizontal="left"/>
    </xf>
    <xf numFmtId="0" fontId="3" fillId="0" borderId="24" xfId="0" applyFont="1" applyFill="1" applyBorder="1" applyAlignment="1">
      <alignment horizontal="left"/>
    </xf>
    <xf numFmtId="0" fontId="0" fillId="0" borderId="0" xfId="0" applyAlignment="1" applyProtection="1">
      <alignment wrapText="1"/>
      <protection locked="0"/>
    </xf>
    <xf numFmtId="0" fontId="9"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2" fillId="0" borderId="23" xfId="0" applyFont="1" applyBorder="1" applyAlignment="1">
      <alignment horizontal="left"/>
    </xf>
    <xf numFmtId="0" fontId="2" fillId="0" borderId="24"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3" fillId="0" borderId="25" xfId="0" applyFont="1" applyFill="1" applyBorder="1" applyAlignment="1">
      <alignment horizontal="left"/>
    </xf>
    <xf numFmtId="0" fontId="3" fillId="0" borderId="26" xfId="0" applyFont="1" applyFill="1" applyBorder="1" applyAlignment="1">
      <alignment horizontal="left"/>
    </xf>
    <xf numFmtId="0" fontId="3" fillId="0" borderId="29" xfId="0" applyFont="1" applyFill="1" applyBorder="1" applyAlignment="1">
      <alignment horizontal="left"/>
    </xf>
    <xf numFmtId="0" fontId="3" fillId="0" borderId="30" xfId="0" applyFont="1" applyFill="1" applyBorder="1" applyAlignment="1">
      <alignment horizontal="left"/>
    </xf>
    <xf numFmtId="0" fontId="0" fillId="0" borderId="23" xfId="0" applyFill="1" applyBorder="1" applyAlignment="1">
      <alignment horizontal="left"/>
    </xf>
    <xf numFmtId="0" fontId="0" fillId="0" borderId="24" xfId="0" applyFill="1" applyBorder="1" applyAlignment="1">
      <alignment horizontal="left"/>
    </xf>
    <xf numFmtId="0" fontId="0" fillId="0" borderId="23" xfId="0" applyBorder="1" applyAlignment="1">
      <alignment horizontal="left" vertical="center" wrapText="1"/>
    </xf>
    <xf numFmtId="0" fontId="0" fillId="0" borderId="24" xfId="0" applyBorder="1" applyAlignment="1">
      <alignment horizontal="left" vertical="center" wrapText="1"/>
    </xf>
    <xf numFmtId="0" fontId="2" fillId="0" borderId="25"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0" fillId="0" borderId="25" xfId="0" applyBorder="1" applyAlignment="1">
      <alignment horizontal="left"/>
    </xf>
    <xf numFmtId="0" fontId="0" fillId="0" borderId="26"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4" fillId="0" borderId="0" xfId="0" applyFont="1" applyAlignment="1" applyProtection="1">
      <alignment horizontal="center"/>
      <protection locked="0"/>
    </xf>
    <xf numFmtId="0" fontId="3" fillId="0" borderId="0" xfId="0" quotePrefix="1" applyFont="1" applyAlignment="1" applyProtection="1">
      <alignment horizontal="left" vertical="top" wrapText="1"/>
      <protection locked="0"/>
    </xf>
    <xf numFmtId="0" fontId="24" fillId="0" borderId="0" xfId="0" applyFont="1" applyAlignment="1" applyProtection="1">
      <alignment horizontal="center"/>
      <protection locked="0"/>
    </xf>
    <xf numFmtId="0" fontId="2" fillId="7" borderId="23" xfId="0" applyFont="1" applyFill="1" applyBorder="1" applyAlignment="1" applyProtection="1">
      <alignment horizontal="left"/>
      <protection locked="0"/>
    </xf>
    <xf numFmtId="0" fontId="2" fillId="7" borderId="64" xfId="0" applyFont="1" applyFill="1" applyBorder="1" applyAlignment="1" applyProtection="1">
      <alignment horizontal="left"/>
      <protection locked="0"/>
    </xf>
    <xf numFmtId="0" fontId="2" fillId="7" borderId="24" xfId="0" applyFont="1" applyFill="1" applyBorder="1" applyAlignment="1" applyProtection="1">
      <alignment horizontal="left"/>
      <protection locked="0"/>
    </xf>
  </cellXfs>
  <cellStyles count="5">
    <cellStyle name="Comma" xfId="3" builtinId="3"/>
    <cellStyle name="Currency" xfId="1" builtinId="4"/>
    <cellStyle name="Normal" xfId="0" builtinId="0"/>
    <cellStyle name="Normal 2" xfId="2"/>
    <cellStyle name="Percent" xfId="4" builtinId="5"/>
  </cellStyles>
  <dxfs count="0"/>
  <tableStyles count="0" defaultTableStyle="TableStyleMedium2" defaultPivotStyle="PivotStyleLight16"/>
  <colors>
    <mruColors>
      <color rgb="FFEE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pital%20Expenditure%20Analysis/2016%20Distribution%20and%20Non-Distribution%20Capital%20Reports/08%20Aug/Cambridge/Distribution%20Capital%20Report%20-%20August%202016%20Cambridg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pital%20Expenditure%20Analysis/2018%20Distribution%20and%20Non%20Distribution%20Capital%20Reports/06%20Jun/Cambridge/Non-Distribution%20Capital%20-%20June%202018%20Cambridg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ydro\DfsRoot\Finance\OEB%20Rate%20Applications\2019%20COS%20Rate%20Rebasing\Energy+2019%20CoS%20Models%20-%20V6%20-%20Aug%2017%202018%20IR%20Position\2019_EnergyPlu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S/2017%20COS%20Actuals/Copy%202019_EnergyPlus_Chapter2_Appendices%2006042018%20M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EB%20Rate%20Applications/2014%20COS%20Rate%20Rebasing/FINAL%20Application%20documents%20filed%20with%20OEB/Excel%20working%20model%20Documents/CND_Chapter%25202%2520Appendices_2013100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ydro\DfsRoot\COS\Interrogatories\Working%20Papers%20Back%20Up%20for%20VPs\2-VECC-7.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apital%20Expenditure%20Analysis/2016%20Distribution%20and%20Non-Distribution%20Capital%20Reports/01%20Jan/Paris/Distribution%20Capital%20-%20Jan%2016%20Par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MATION"/>
      <sheetName val="Energy+"/>
      <sheetName val="Cambridge OEB"/>
      <sheetName val="Cambridge"/>
      <sheetName val="Cambridge Variance"/>
      <sheetName val="Paris OEB"/>
      <sheetName val="Paris"/>
      <sheetName val="Paris Variance"/>
      <sheetName val="YTD_WIP"/>
      <sheetName val="OH UG PIVOT"/>
      <sheetName val="TX PIVOT"/>
      <sheetName val="TX GL Activity"/>
      <sheetName val="Capital Contributions"/>
      <sheetName val="Removals"/>
      <sheetName val="Subdivisions"/>
      <sheetName val="Closed Jobs"/>
      <sheetName val="Removals-EEP Contra"/>
      <sheetName val="Subdivisions-2016"/>
      <sheetName val="YTD WIP Listing-Summary"/>
      <sheetName val="YTD WIP-Working Copy"/>
      <sheetName val="Smartlist for Closed Jobs"/>
      <sheetName val="Closed Jobs-Aug"/>
      <sheetName val="Carry Forwards"/>
      <sheetName val="Assumptions"/>
      <sheetName val="BUDGET TEMPLATE"/>
      <sheetName val="VARIANCE TEMPLATE"/>
      <sheetName val="OEB TEMPLATE"/>
      <sheetName val="staging"/>
      <sheetName val="Tables"/>
      <sheetName val="Distribution Capital Report - A"/>
    </sheetNames>
    <sheetDataSet>
      <sheetData sheetId="0">
        <row r="9">
          <cell r="P9" t="str">
            <v>2-2000-2055-101,4-2000-2055-101,</v>
          </cell>
          <cell r="Q9" t="str">
            <v>2-2000-1850-101,4-2000-1850-101,</v>
          </cell>
        </row>
        <row r="13">
          <cell r="P13">
            <v>42370</v>
          </cell>
          <cell r="Q13">
            <v>42704.999988425923</v>
          </cell>
          <cell r="R13"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B1" t="str">
            <v>project_type</v>
          </cell>
        </row>
        <row r="2">
          <cell r="B2" t="str">
            <v>SYSTEM ACCESS</v>
          </cell>
        </row>
        <row r="3">
          <cell r="B3" t="str">
            <v>SYSTEM RENEWAL</v>
          </cell>
        </row>
        <row r="4">
          <cell r="B4" t="str">
            <v>SYSTEM SERVICE</v>
          </cell>
        </row>
        <row r="5">
          <cell r="B5" t="str">
            <v>SYSTEM SERVICE</v>
          </cell>
        </row>
        <row r="6">
          <cell r="B6" t="str">
            <v>SYSTEM SERVICE</v>
          </cell>
        </row>
        <row r="7">
          <cell r="B7" t="str">
            <v>SYSTEM RENEWAL</v>
          </cell>
        </row>
        <row r="8">
          <cell r="B8" t="str">
            <v>SYSTEM RENEWAL</v>
          </cell>
        </row>
        <row r="9">
          <cell r="B9" t="str">
            <v>SYSTEM RENEWAL</v>
          </cell>
        </row>
        <row r="10">
          <cell r="B10" t="str">
            <v>SYSTEM RENEWAL</v>
          </cell>
        </row>
        <row r="11">
          <cell r="B11" t="str">
            <v>SYSTEM RENEWAL</v>
          </cell>
        </row>
        <row r="12">
          <cell r="B12" t="str">
            <v>SYSTEM RENEWAL</v>
          </cell>
        </row>
        <row r="13">
          <cell r="B13" t="str">
            <v>SYSTEM RENEWAL</v>
          </cell>
        </row>
        <row r="14">
          <cell r="B14" t="str">
            <v>SYSTEM RENEWAL</v>
          </cell>
        </row>
        <row r="15">
          <cell r="B15" t="str">
            <v>SYSTEM RENEWAL</v>
          </cell>
        </row>
        <row r="16">
          <cell r="B16" t="str">
            <v>SYSTEM RENEWAL</v>
          </cell>
        </row>
        <row r="17">
          <cell r="B17" t="str">
            <v>SYSTEM RENEWAL</v>
          </cell>
        </row>
        <row r="18">
          <cell r="B18" t="str">
            <v>SYSTEM ACCESS</v>
          </cell>
        </row>
        <row r="19">
          <cell r="B19" t="str">
            <v>SYSTEM ACCESS</v>
          </cell>
        </row>
        <row r="20">
          <cell r="B20" t="str">
            <v>SYSTEM ACCESS</v>
          </cell>
        </row>
        <row r="21">
          <cell r="B21" t="str">
            <v>SYSTEM ACCESS</v>
          </cell>
        </row>
        <row r="22">
          <cell r="B22" t="str">
            <v>SYSTEM ACCESS</v>
          </cell>
        </row>
        <row r="23">
          <cell r="B23" t="str">
            <v>SYSTEM ACCESS</v>
          </cell>
        </row>
        <row r="24">
          <cell r="B24" t="str">
            <v>SYSTEM ACCESS</v>
          </cell>
        </row>
        <row r="25">
          <cell r="B25" t="str">
            <v>SYSTEM ACCESS</v>
          </cell>
        </row>
        <row r="26">
          <cell r="B26" t="str">
            <v>SYSTEM ACCESS</v>
          </cell>
        </row>
        <row r="27">
          <cell r="B27" t="str">
            <v>SYSTEM RENEWAL</v>
          </cell>
        </row>
        <row r="28">
          <cell r="B28" t="str">
            <v>SYSTEM ACCESS</v>
          </cell>
        </row>
        <row r="29">
          <cell r="B29" t="str">
            <v>SYSTEM RENEWAL</v>
          </cell>
        </row>
        <row r="30">
          <cell r="B30" t="str">
            <v>SYSTEM RENEWAL</v>
          </cell>
        </row>
        <row r="31">
          <cell r="B31" t="str">
            <v>SYSTEM RENEWAL</v>
          </cell>
        </row>
        <row r="32">
          <cell r="B32" t="str">
            <v>SYSTEM RENEWAL</v>
          </cell>
        </row>
        <row r="33">
          <cell r="B33" t="str">
            <v>SYSTEM RENEWAL</v>
          </cell>
        </row>
        <row r="34">
          <cell r="B34" t="str">
            <v>SYSTEM SERVICE</v>
          </cell>
        </row>
        <row r="35">
          <cell r="B35" t="str">
            <v>SYSTEM ACCESS</v>
          </cell>
        </row>
        <row r="36">
          <cell r="B36" t="str">
            <v>SYSTEM ACCESS</v>
          </cell>
        </row>
        <row r="37">
          <cell r="B37" t="str">
            <v>SYSTEM ACCESS</v>
          </cell>
        </row>
        <row r="38">
          <cell r="B38" t="str">
            <v>SYSTEM ACCESS</v>
          </cell>
        </row>
        <row r="39">
          <cell r="B39" t="str">
            <v>SYSTEM ACCESS</v>
          </cell>
        </row>
        <row r="40">
          <cell r="B40" t="str">
            <v>SYSTEM ACCESS</v>
          </cell>
        </row>
        <row r="41">
          <cell r="B41" t="str">
            <v>SYSTEM ACCESS</v>
          </cell>
        </row>
        <row r="42">
          <cell r="B42" t="str">
            <v>SYSTEM SERVICE</v>
          </cell>
        </row>
        <row r="43">
          <cell r="B43" t="str">
            <v>SYSTEM SERVICE</v>
          </cell>
        </row>
        <row r="44">
          <cell r="B44" t="str">
            <v>SYSTEM SERVICE</v>
          </cell>
        </row>
        <row r="45">
          <cell r="B45" t="str">
            <v>SYSTEM SERVICE</v>
          </cell>
        </row>
        <row r="46">
          <cell r="B46" t="str">
            <v>SYSTEM RENEWAL</v>
          </cell>
        </row>
        <row r="47">
          <cell r="B47" t="str">
            <v>SYSTEM RENEWAL</v>
          </cell>
        </row>
        <row r="48">
          <cell r="B48" t="str">
            <v>SYSTEM RENEWAL</v>
          </cell>
        </row>
        <row r="49">
          <cell r="B49" t="str">
            <v>SYSTEM RENEWAL</v>
          </cell>
        </row>
        <row r="50">
          <cell r="B50" t="str">
            <v>SYSTEM RENEWAL</v>
          </cell>
        </row>
        <row r="51">
          <cell r="B51" t="str">
            <v>SYSTEM RENEWAL</v>
          </cell>
        </row>
        <row r="52">
          <cell r="B52" t="str">
            <v>SYSTEM RENEWAL</v>
          </cell>
        </row>
        <row r="53">
          <cell r="B53" t="str">
            <v>SYSTEM RENEWAL</v>
          </cell>
        </row>
        <row r="54">
          <cell r="B54" t="str">
            <v>SYSTEM ACCESS</v>
          </cell>
        </row>
        <row r="55">
          <cell r="B55" t="str">
            <v>SYSTEM ACCESS</v>
          </cell>
        </row>
        <row r="56">
          <cell r="B56" t="str">
            <v>SYSTEM ACCESS</v>
          </cell>
        </row>
        <row r="57">
          <cell r="B57" t="str">
            <v>SYSTEM ACCESS</v>
          </cell>
        </row>
        <row r="58">
          <cell r="B58" t="str">
            <v>SYSTEM ACCESS</v>
          </cell>
        </row>
        <row r="59">
          <cell r="B59" t="str">
            <v>SYSTEM ACCESS</v>
          </cell>
        </row>
        <row r="60">
          <cell r="B60" t="str">
            <v>SYSTEM ACCESS</v>
          </cell>
        </row>
        <row r="61">
          <cell r="B61" t="str">
            <v>SYSTEM ACCESS</v>
          </cell>
        </row>
        <row r="62">
          <cell r="B62" t="str">
            <v>SYSTEM ACCESS</v>
          </cell>
        </row>
        <row r="63">
          <cell r="B63" t="str">
            <v>SYSTEM ACCESS</v>
          </cell>
        </row>
        <row r="64">
          <cell r="B64" t="str">
            <v>SYSTEM ACCESS</v>
          </cell>
        </row>
        <row r="65">
          <cell r="B65" t="str">
            <v>SYSTEM ACCESS</v>
          </cell>
        </row>
        <row r="66">
          <cell r="B66" t="str">
            <v>SYSTEM ACCESS</v>
          </cell>
        </row>
        <row r="67">
          <cell r="B67" t="str">
            <v>SYSTEM RENEWAL</v>
          </cell>
        </row>
        <row r="68">
          <cell r="B68" t="str">
            <v>SYSTEM ACCESS</v>
          </cell>
        </row>
        <row r="69">
          <cell r="B69" t="str">
            <v>SYSTEM ACCESS</v>
          </cell>
        </row>
        <row r="70">
          <cell r="B70" t="str">
            <v>SYSTEM ACCESS</v>
          </cell>
        </row>
        <row r="1001">
          <cell r="B1001">
            <v>0</v>
          </cell>
        </row>
      </sheetData>
      <sheetData sheetId="28">
        <row r="2">
          <cell r="K2" t="str">
            <v>YEAR</v>
          </cell>
          <cell r="N2" t="str">
            <v>JOB ID</v>
          </cell>
        </row>
        <row r="3">
          <cell r="A3" t="str">
            <v>Jan</v>
          </cell>
          <cell r="B3">
            <v>2015</v>
          </cell>
          <cell r="K3">
            <v>0</v>
          </cell>
          <cell r="N3" t="str">
            <v>C12-025-7</v>
          </cell>
        </row>
        <row r="4">
          <cell r="A4" t="str">
            <v>Feb</v>
          </cell>
          <cell r="B4">
            <v>2016</v>
          </cell>
          <cell r="G4" t="b">
            <v>1</v>
          </cell>
          <cell r="H4" t="str">
            <v>Lili Jiang</v>
          </cell>
          <cell r="I4">
            <v>42545.49181712963</v>
          </cell>
          <cell r="K4">
            <v>0</v>
          </cell>
          <cell r="N4" t="str">
            <v>C13-006-7</v>
          </cell>
        </row>
        <row r="5">
          <cell r="A5" t="str">
            <v>Mar</v>
          </cell>
          <cell r="B5">
            <v>2017</v>
          </cell>
          <cell r="K5">
            <v>0</v>
          </cell>
          <cell r="N5" t="str">
            <v>C13-118-7</v>
          </cell>
        </row>
        <row r="6">
          <cell r="A6" t="str">
            <v>Apr</v>
          </cell>
          <cell r="B6">
            <v>2018</v>
          </cell>
          <cell r="K6">
            <v>0</v>
          </cell>
          <cell r="N6" t="str">
            <v>C13-122-4</v>
          </cell>
        </row>
        <row r="7">
          <cell r="A7" t="str">
            <v>May</v>
          </cell>
          <cell r="B7">
            <v>2019</v>
          </cell>
          <cell r="K7">
            <v>0</v>
          </cell>
          <cell r="N7" t="str">
            <v>C13-149-3-C</v>
          </cell>
        </row>
        <row r="8">
          <cell r="A8" t="str">
            <v>Jun</v>
          </cell>
          <cell r="B8">
            <v>2020</v>
          </cell>
          <cell r="K8">
            <v>0</v>
          </cell>
          <cell r="N8" t="str">
            <v>C14-017-7</v>
          </cell>
        </row>
        <row r="9">
          <cell r="A9" t="str">
            <v>Jul</v>
          </cell>
          <cell r="B9">
            <v>2021</v>
          </cell>
          <cell r="K9">
            <v>0</v>
          </cell>
          <cell r="N9" t="str">
            <v>C14-034-6</v>
          </cell>
        </row>
        <row r="10">
          <cell r="A10" t="str">
            <v>Aug</v>
          </cell>
          <cell r="B10">
            <v>2022</v>
          </cell>
          <cell r="K10">
            <v>0</v>
          </cell>
          <cell r="N10" t="str">
            <v>C14-069-1</v>
          </cell>
        </row>
        <row r="11">
          <cell r="A11" t="str">
            <v>Sep</v>
          </cell>
          <cell r="B11">
            <v>2023</v>
          </cell>
          <cell r="K11">
            <v>0</v>
          </cell>
          <cell r="N11" t="str">
            <v>C14-078-7</v>
          </cell>
        </row>
        <row r="12">
          <cell r="A12" t="str">
            <v>Oct</v>
          </cell>
          <cell r="B12">
            <v>2024</v>
          </cell>
          <cell r="K12">
            <v>0</v>
          </cell>
          <cell r="N12" t="str">
            <v>C14-079-7</v>
          </cell>
        </row>
        <row r="13">
          <cell r="A13" t="str">
            <v>Nov</v>
          </cell>
          <cell r="B13">
            <v>2025</v>
          </cell>
          <cell r="K13">
            <v>0</v>
          </cell>
          <cell r="N13" t="str">
            <v>C14-086-7</v>
          </cell>
        </row>
        <row r="14">
          <cell r="A14" t="str">
            <v>Dec</v>
          </cell>
          <cell r="B14">
            <v>2026</v>
          </cell>
          <cell r="K14">
            <v>0</v>
          </cell>
          <cell r="N14" t="str">
            <v>C14-098-6-C-2016</v>
          </cell>
        </row>
        <row r="15">
          <cell r="K15">
            <v>0</v>
          </cell>
          <cell r="N15" t="str">
            <v>C14-099-7</v>
          </cell>
        </row>
        <row r="16">
          <cell r="K16">
            <v>0</v>
          </cell>
          <cell r="N16" t="str">
            <v>C14-107-3</v>
          </cell>
        </row>
        <row r="17">
          <cell r="A17" t="str">
            <v>SYSTEM ACCESS</v>
          </cell>
          <cell r="K17">
            <v>0</v>
          </cell>
          <cell r="N17" t="str">
            <v>C15-006-2</v>
          </cell>
        </row>
        <row r="18">
          <cell r="A18" t="str">
            <v>SYSTEM RENEWAL</v>
          </cell>
          <cell r="K18">
            <v>0</v>
          </cell>
          <cell r="N18" t="str">
            <v>C15-013-6</v>
          </cell>
        </row>
        <row r="19">
          <cell r="A19" t="str">
            <v>SYSTEM SERVICE</v>
          </cell>
          <cell r="K19">
            <v>0</v>
          </cell>
          <cell r="N19" t="str">
            <v>C15-013-6</v>
          </cell>
        </row>
        <row r="20">
          <cell r="A20">
            <v>0</v>
          </cell>
          <cell r="K20">
            <v>0</v>
          </cell>
          <cell r="N20" t="str">
            <v>C15-015-8</v>
          </cell>
        </row>
        <row r="21">
          <cell r="K21">
            <v>0</v>
          </cell>
          <cell r="N21" t="str">
            <v>C15-020-2</v>
          </cell>
        </row>
        <row r="22">
          <cell r="K22">
            <v>0</v>
          </cell>
          <cell r="N22" t="str">
            <v>C15-020-2</v>
          </cell>
        </row>
        <row r="23">
          <cell r="K23">
            <v>0</v>
          </cell>
          <cell r="N23" t="str">
            <v>C15-021-2</v>
          </cell>
        </row>
        <row r="24">
          <cell r="K24">
            <v>0</v>
          </cell>
          <cell r="N24" t="str">
            <v>C15-026-7</v>
          </cell>
        </row>
        <row r="25">
          <cell r="K25">
            <v>0</v>
          </cell>
          <cell r="N25" t="str">
            <v>C15-030-2</v>
          </cell>
        </row>
        <row r="26">
          <cell r="K26">
            <v>0</v>
          </cell>
          <cell r="N26" t="str">
            <v>C15-030-2</v>
          </cell>
        </row>
        <row r="27">
          <cell r="K27">
            <v>0</v>
          </cell>
          <cell r="N27" t="str">
            <v>C15-032-8</v>
          </cell>
        </row>
        <row r="28">
          <cell r="K28">
            <v>0</v>
          </cell>
          <cell r="N28" t="str">
            <v>C15-035-8</v>
          </cell>
        </row>
        <row r="29">
          <cell r="K29">
            <v>0</v>
          </cell>
          <cell r="N29" t="str">
            <v>C15-037-2</v>
          </cell>
        </row>
        <row r="30">
          <cell r="K30">
            <v>0</v>
          </cell>
          <cell r="N30" t="str">
            <v>C15-044-6</v>
          </cell>
        </row>
        <row r="31">
          <cell r="K31">
            <v>0</v>
          </cell>
          <cell r="N31" t="str">
            <v>C15-044-6-C-2016</v>
          </cell>
        </row>
        <row r="32">
          <cell r="K32">
            <v>0</v>
          </cell>
          <cell r="N32" t="str">
            <v>C15-044-6-C-2016</v>
          </cell>
        </row>
        <row r="33">
          <cell r="K33">
            <v>0</v>
          </cell>
          <cell r="N33" t="str">
            <v>C15-049-2</v>
          </cell>
        </row>
        <row r="34">
          <cell r="K34">
            <v>0</v>
          </cell>
          <cell r="N34" t="str">
            <v>C15-049-2</v>
          </cell>
        </row>
        <row r="35">
          <cell r="K35">
            <v>0</v>
          </cell>
          <cell r="N35" t="str">
            <v>C15-050-2</v>
          </cell>
        </row>
        <row r="36">
          <cell r="K36">
            <v>0</v>
          </cell>
          <cell r="N36" t="str">
            <v>C15-050-2</v>
          </cell>
        </row>
        <row r="37">
          <cell r="K37">
            <v>0</v>
          </cell>
          <cell r="N37" t="str">
            <v>C15-051-6</v>
          </cell>
        </row>
        <row r="38">
          <cell r="K38">
            <v>0</v>
          </cell>
          <cell r="N38" t="str">
            <v>C15-052-8</v>
          </cell>
        </row>
        <row r="39">
          <cell r="K39">
            <v>0</v>
          </cell>
          <cell r="N39" t="str">
            <v>C15-052-8</v>
          </cell>
        </row>
        <row r="40">
          <cell r="K40">
            <v>0</v>
          </cell>
          <cell r="N40" t="str">
            <v>C15-053-7</v>
          </cell>
        </row>
        <row r="41">
          <cell r="K41">
            <v>0</v>
          </cell>
          <cell r="N41" t="str">
            <v>C15-058-4</v>
          </cell>
        </row>
        <row r="42">
          <cell r="K42">
            <v>0</v>
          </cell>
          <cell r="N42" t="str">
            <v>C15-060-2</v>
          </cell>
        </row>
        <row r="43">
          <cell r="K43">
            <v>0</v>
          </cell>
          <cell r="N43" t="str">
            <v>C15-061-TSE</v>
          </cell>
        </row>
        <row r="44">
          <cell r="K44">
            <v>0</v>
          </cell>
          <cell r="N44" t="str">
            <v>C15-064-1</v>
          </cell>
        </row>
        <row r="45">
          <cell r="K45">
            <v>0</v>
          </cell>
          <cell r="N45" t="str">
            <v>C15-065-1</v>
          </cell>
        </row>
        <row r="46">
          <cell r="K46">
            <v>0</v>
          </cell>
          <cell r="N46" t="str">
            <v>C15-068-1</v>
          </cell>
        </row>
        <row r="47">
          <cell r="K47">
            <v>0</v>
          </cell>
          <cell r="N47" t="str">
            <v>C15-069-1</v>
          </cell>
        </row>
        <row r="48">
          <cell r="K48">
            <v>0</v>
          </cell>
          <cell r="N48" t="str">
            <v>C15-070-1</v>
          </cell>
        </row>
        <row r="49">
          <cell r="K49">
            <v>0</v>
          </cell>
          <cell r="N49" t="str">
            <v>C15-072-1</v>
          </cell>
        </row>
        <row r="50">
          <cell r="K50">
            <v>0</v>
          </cell>
          <cell r="N50" t="str">
            <v>C15-078-7</v>
          </cell>
        </row>
        <row r="51">
          <cell r="K51">
            <v>0</v>
          </cell>
          <cell r="N51" t="str">
            <v>C15-079-8</v>
          </cell>
        </row>
        <row r="52">
          <cell r="K52">
            <v>0</v>
          </cell>
          <cell r="N52" t="str">
            <v>C15-080-2</v>
          </cell>
        </row>
        <row r="53">
          <cell r="K53">
            <v>0</v>
          </cell>
          <cell r="N53" t="str">
            <v>C15-080-2</v>
          </cell>
        </row>
        <row r="54">
          <cell r="K54">
            <v>0</v>
          </cell>
          <cell r="N54" t="str">
            <v>C15-081-2</v>
          </cell>
        </row>
        <row r="55">
          <cell r="K55">
            <v>0</v>
          </cell>
          <cell r="N55" t="str">
            <v>C15-081-2</v>
          </cell>
        </row>
        <row r="56">
          <cell r="K56">
            <v>0</v>
          </cell>
          <cell r="N56" t="str">
            <v>C15-081-2</v>
          </cell>
        </row>
        <row r="57">
          <cell r="K57">
            <v>0</v>
          </cell>
          <cell r="N57" t="str">
            <v>C15-082-6</v>
          </cell>
        </row>
        <row r="58">
          <cell r="K58">
            <v>0</v>
          </cell>
          <cell r="N58" t="str">
            <v>C15-082-6</v>
          </cell>
        </row>
        <row r="59">
          <cell r="K59">
            <v>0</v>
          </cell>
          <cell r="N59" t="str">
            <v>C15-083-8</v>
          </cell>
        </row>
        <row r="60">
          <cell r="K60">
            <v>0</v>
          </cell>
          <cell r="N60" t="str">
            <v>C15-083-8</v>
          </cell>
        </row>
        <row r="61">
          <cell r="K61">
            <v>0</v>
          </cell>
          <cell r="N61" t="str">
            <v>C15-084-6</v>
          </cell>
        </row>
        <row r="62">
          <cell r="K62">
            <v>0</v>
          </cell>
          <cell r="N62" t="str">
            <v>C15-085-8</v>
          </cell>
        </row>
        <row r="63">
          <cell r="K63">
            <v>0</v>
          </cell>
          <cell r="N63" t="str">
            <v>C15-085-8</v>
          </cell>
        </row>
        <row r="64">
          <cell r="K64">
            <v>0</v>
          </cell>
          <cell r="N64" t="str">
            <v>C15-086-8</v>
          </cell>
        </row>
        <row r="65">
          <cell r="K65">
            <v>0</v>
          </cell>
          <cell r="N65" t="str">
            <v>C15-087-8</v>
          </cell>
        </row>
        <row r="66">
          <cell r="K66">
            <v>0</v>
          </cell>
          <cell r="N66" t="str">
            <v>C15-090-2</v>
          </cell>
        </row>
        <row r="67">
          <cell r="K67">
            <v>0</v>
          </cell>
          <cell r="N67" t="str">
            <v>C15-094-2</v>
          </cell>
        </row>
        <row r="68">
          <cell r="K68">
            <v>0</v>
          </cell>
          <cell r="N68" t="str">
            <v>C15-095-8</v>
          </cell>
        </row>
        <row r="69">
          <cell r="K69">
            <v>0</v>
          </cell>
          <cell r="N69" t="str">
            <v>C15-095-8</v>
          </cell>
        </row>
        <row r="70">
          <cell r="K70">
            <v>0</v>
          </cell>
          <cell r="N70" t="str">
            <v>C15-098-6</v>
          </cell>
        </row>
        <row r="71">
          <cell r="K71">
            <v>0</v>
          </cell>
          <cell r="N71" t="str">
            <v>C15-100-8</v>
          </cell>
        </row>
        <row r="72">
          <cell r="K72">
            <v>0</v>
          </cell>
          <cell r="N72" t="str">
            <v>C15-100-8</v>
          </cell>
        </row>
        <row r="73">
          <cell r="K73">
            <v>0</v>
          </cell>
          <cell r="N73" t="str">
            <v>C15-100-8</v>
          </cell>
        </row>
        <row r="74">
          <cell r="K74">
            <v>0</v>
          </cell>
          <cell r="N74" t="str">
            <v>C15-101-3</v>
          </cell>
        </row>
        <row r="75">
          <cell r="K75">
            <v>0</v>
          </cell>
          <cell r="N75" t="str">
            <v>C15-102-6</v>
          </cell>
        </row>
        <row r="76">
          <cell r="K76">
            <v>0</v>
          </cell>
          <cell r="N76" t="str">
            <v>C15-103-5</v>
          </cell>
        </row>
        <row r="77">
          <cell r="K77">
            <v>0</v>
          </cell>
          <cell r="N77" t="str">
            <v>C15-104-6</v>
          </cell>
        </row>
        <row r="78">
          <cell r="K78">
            <v>0</v>
          </cell>
          <cell r="N78" t="str">
            <v>C15-105-8</v>
          </cell>
        </row>
        <row r="79">
          <cell r="K79">
            <v>0</v>
          </cell>
          <cell r="N79" t="str">
            <v>C15-106-7</v>
          </cell>
        </row>
        <row r="80">
          <cell r="K80">
            <v>0</v>
          </cell>
          <cell r="N80" t="str">
            <v>C15-109-7</v>
          </cell>
        </row>
        <row r="81">
          <cell r="K81">
            <v>0</v>
          </cell>
          <cell r="N81" t="str">
            <v>C15-109-7</v>
          </cell>
        </row>
        <row r="82">
          <cell r="K82">
            <v>0</v>
          </cell>
          <cell r="N82" t="str">
            <v>C15-111-3</v>
          </cell>
        </row>
        <row r="83">
          <cell r="K83">
            <v>0</v>
          </cell>
          <cell r="N83" t="str">
            <v>C15-112-3</v>
          </cell>
        </row>
        <row r="84">
          <cell r="K84">
            <v>0</v>
          </cell>
          <cell r="N84" t="str">
            <v>C15-114-6</v>
          </cell>
        </row>
        <row r="85">
          <cell r="K85">
            <v>0</v>
          </cell>
          <cell r="N85" t="str">
            <v>C15-114-6</v>
          </cell>
        </row>
        <row r="86">
          <cell r="K86">
            <v>0</v>
          </cell>
          <cell r="N86" t="str">
            <v>C15-115-7</v>
          </cell>
        </row>
        <row r="87">
          <cell r="K87">
            <v>0</v>
          </cell>
          <cell r="N87" t="str">
            <v>C15-116-7</v>
          </cell>
        </row>
        <row r="88">
          <cell r="K88">
            <v>0</v>
          </cell>
          <cell r="N88" t="str">
            <v>C15-118-7</v>
          </cell>
        </row>
        <row r="89">
          <cell r="K89">
            <v>0</v>
          </cell>
          <cell r="N89" t="str">
            <v>C15-118-7</v>
          </cell>
        </row>
        <row r="90">
          <cell r="K90">
            <v>0</v>
          </cell>
          <cell r="N90" t="str">
            <v>C15-119-7</v>
          </cell>
        </row>
        <row r="91">
          <cell r="K91">
            <v>0</v>
          </cell>
          <cell r="N91" t="str">
            <v>C15-119-7</v>
          </cell>
        </row>
        <row r="92">
          <cell r="K92">
            <v>0</v>
          </cell>
          <cell r="N92" t="str">
            <v>C15-121-6</v>
          </cell>
        </row>
        <row r="93">
          <cell r="K93">
            <v>0</v>
          </cell>
          <cell r="N93" t="str">
            <v>C15-122-6</v>
          </cell>
        </row>
        <row r="94">
          <cell r="K94">
            <v>0</v>
          </cell>
          <cell r="N94" t="str">
            <v>C15-123-1</v>
          </cell>
        </row>
        <row r="95">
          <cell r="K95">
            <v>0</v>
          </cell>
          <cell r="N95" t="str">
            <v>C15-124-1</v>
          </cell>
        </row>
        <row r="96">
          <cell r="K96">
            <v>0</v>
          </cell>
          <cell r="N96" t="str">
            <v>C15-125-1</v>
          </cell>
        </row>
        <row r="97">
          <cell r="K97">
            <v>0</v>
          </cell>
          <cell r="N97" t="str">
            <v>C15-126-1</v>
          </cell>
        </row>
        <row r="98">
          <cell r="K98">
            <v>0</v>
          </cell>
          <cell r="N98" t="str">
            <v>C15-127-1</v>
          </cell>
        </row>
        <row r="99">
          <cell r="K99">
            <v>0</v>
          </cell>
          <cell r="N99" t="str">
            <v>C15-127-1</v>
          </cell>
        </row>
        <row r="100">
          <cell r="K100">
            <v>0</v>
          </cell>
          <cell r="N100" t="str">
            <v>C15-128-2</v>
          </cell>
        </row>
        <row r="101">
          <cell r="K101">
            <v>0</v>
          </cell>
          <cell r="N101" t="str">
            <v>C15-129-1</v>
          </cell>
        </row>
        <row r="102">
          <cell r="K102">
            <v>0</v>
          </cell>
          <cell r="N102" t="str">
            <v>C15-129-1</v>
          </cell>
        </row>
        <row r="103">
          <cell r="K103">
            <v>0</v>
          </cell>
          <cell r="N103" t="str">
            <v>C15-840-7-P</v>
          </cell>
        </row>
        <row r="104">
          <cell r="K104">
            <v>0</v>
          </cell>
          <cell r="N104" t="str">
            <v>C15-853-2-P</v>
          </cell>
        </row>
        <row r="105">
          <cell r="K105">
            <v>0</v>
          </cell>
          <cell r="N105" t="str">
            <v>C15-854-2-P</v>
          </cell>
        </row>
        <row r="106">
          <cell r="K106">
            <v>0</v>
          </cell>
          <cell r="N106" t="str">
            <v>C15-857-2-P</v>
          </cell>
        </row>
        <row r="107">
          <cell r="K107">
            <v>0</v>
          </cell>
          <cell r="N107" t="str">
            <v>C15-857-2-P</v>
          </cell>
        </row>
        <row r="108">
          <cell r="K108">
            <v>0</v>
          </cell>
          <cell r="N108" t="str">
            <v>C15-858-2-P</v>
          </cell>
        </row>
        <row r="109">
          <cell r="K109">
            <v>0</v>
          </cell>
          <cell r="N109" t="str">
            <v>C15-916-1-P</v>
          </cell>
        </row>
        <row r="110">
          <cell r="K110">
            <v>0</v>
          </cell>
          <cell r="N110" t="str">
            <v>C15-918-1-P</v>
          </cell>
        </row>
        <row r="111">
          <cell r="K111">
            <v>0</v>
          </cell>
          <cell r="N111" t="str">
            <v>C15-932-7-P</v>
          </cell>
        </row>
        <row r="112">
          <cell r="K112">
            <v>0</v>
          </cell>
          <cell r="N112" t="str">
            <v>C15-932-7-P</v>
          </cell>
        </row>
        <row r="113">
          <cell r="K113">
            <v>0</v>
          </cell>
          <cell r="N113" t="str">
            <v>C15-944-8-P</v>
          </cell>
        </row>
        <row r="114">
          <cell r="K114">
            <v>0</v>
          </cell>
          <cell r="N114" t="str">
            <v>C15-944-8-P</v>
          </cell>
        </row>
        <row r="115">
          <cell r="K115">
            <v>0</v>
          </cell>
          <cell r="N115" t="str">
            <v>C15-950-2-P</v>
          </cell>
        </row>
        <row r="116">
          <cell r="K116">
            <v>0</v>
          </cell>
          <cell r="N116" t="str">
            <v>C15-950-2-P</v>
          </cell>
        </row>
        <row r="117">
          <cell r="K117">
            <v>0</v>
          </cell>
          <cell r="N117" t="str">
            <v>C15-967-8-P</v>
          </cell>
        </row>
        <row r="118">
          <cell r="K118">
            <v>0</v>
          </cell>
          <cell r="N118" t="str">
            <v>C15-967-8-P</v>
          </cell>
        </row>
        <row r="119">
          <cell r="K119">
            <v>0</v>
          </cell>
          <cell r="N119" t="str">
            <v>C15-967-8-P</v>
          </cell>
        </row>
        <row r="120">
          <cell r="K120">
            <v>0</v>
          </cell>
          <cell r="N120" t="str">
            <v>C15-978-7-P</v>
          </cell>
        </row>
        <row r="121">
          <cell r="K121">
            <v>0</v>
          </cell>
          <cell r="N121" t="str">
            <v>C15-978-7-P</v>
          </cell>
        </row>
        <row r="122">
          <cell r="K122">
            <v>0</v>
          </cell>
          <cell r="N122" t="str">
            <v>C15-986-8-P</v>
          </cell>
        </row>
        <row r="123">
          <cell r="K123">
            <v>0</v>
          </cell>
          <cell r="N123" t="str">
            <v>C15-986-8-P</v>
          </cell>
        </row>
        <row r="124">
          <cell r="K124">
            <v>0</v>
          </cell>
          <cell r="N124" t="str">
            <v>C15-989-7-P</v>
          </cell>
        </row>
        <row r="125">
          <cell r="K125">
            <v>0</v>
          </cell>
          <cell r="N125" t="str">
            <v>C15-989-7-P</v>
          </cell>
        </row>
        <row r="126">
          <cell r="K126">
            <v>0</v>
          </cell>
          <cell r="N126" t="str">
            <v>C15-993-4-P</v>
          </cell>
        </row>
        <row r="127">
          <cell r="K127">
            <v>0</v>
          </cell>
          <cell r="N127" t="str">
            <v>C16-001-1-C</v>
          </cell>
        </row>
        <row r="128">
          <cell r="K128">
            <v>0</v>
          </cell>
          <cell r="N128" t="str">
            <v>C16-002-2-C</v>
          </cell>
        </row>
        <row r="129">
          <cell r="K129">
            <v>0</v>
          </cell>
          <cell r="N129" t="str">
            <v>C16-002-2-C</v>
          </cell>
        </row>
        <row r="130">
          <cell r="K130">
            <v>0</v>
          </cell>
          <cell r="N130" t="str">
            <v>C16-003-2-C</v>
          </cell>
        </row>
        <row r="131">
          <cell r="K131">
            <v>0</v>
          </cell>
          <cell r="N131" t="str">
            <v>C16-004-2-C</v>
          </cell>
        </row>
        <row r="132">
          <cell r="K132">
            <v>0</v>
          </cell>
          <cell r="N132" t="str">
            <v>C16-006-2-P</v>
          </cell>
        </row>
        <row r="133">
          <cell r="K133">
            <v>0</v>
          </cell>
          <cell r="N133" t="str">
            <v>C16-006-2-P</v>
          </cell>
        </row>
        <row r="134">
          <cell r="K134">
            <v>0</v>
          </cell>
          <cell r="N134" t="str">
            <v>C16-007-6-C</v>
          </cell>
        </row>
        <row r="135">
          <cell r="K135">
            <v>0</v>
          </cell>
          <cell r="N135" t="str">
            <v>C16-008-1-C</v>
          </cell>
        </row>
        <row r="136">
          <cell r="K136">
            <v>0</v>
          </cell>
          <cell r="N136" t="str">
            <v>C16-009-4-C</v>
          </cell>
        </row>
        <row r="137">
          <cell r="K137">
            <v>0</v>
          </cell>
          <cell r="N137" t="str">
            <v>C16-009-4-C</v>
          </cell>
        </row>
        <row r="138">
          <cell r="K138">
            <v>0</v>
          </cell>
          <cell r="N138" t="str">
            <v>C16-010-2-P</v>
          </cell>
        </row>
        <row r="139">
          <cell r="K139">
            <v>0</v>
          </cell>
          <cell r="N139" t="str">
            <v>C16-011-3-C</v>
          </cell>
        </row>
        <row r="140">
          <cell r="K140">
            <v>0</v>
          </cell>
          <cell r="N140" t="str">
            <v>C16-012-7-P</v>
          </cell>
        </row>
        <row r="141">
          <cell r="K141">
            <v>0</v>
          </cell>
          <cell r="N141" t="str">
            <v>C16-013-7-C</v>
          </cell>
        </row>
        <row r="142">
          <cell r="K142">
            <v>0</v>
          </cell>
          <cell r="N142" t="str">
            <v>C16-014-2-P</v>
          </cell>
        </row>
        <row r="143">
          <cell r="K143">
            <v>0</v>
          </cell>
          <cell r="N143" t="str">
            <v>C16-014-2-P</v>
          </cell>
        </row>
        <row r="144">
          <cell r="K144">
            <v>0</v>
          </cell>
          <cell r="N144" t="str">
            <v>C16-015-1-C</v>
          </cell>
        </row>
        <row r="145">
          <cell r="K145">
            <v>0</v>
          </cell>
          <cell r="N145" t="str">
            <v>C16-016-1-C</v>
          </cell>
        </row>
        <row r="146">
          <cell r="K146">
            <v>0</v>
          </cell>
          <cell r="N146" t="str">
            <v>C16-017-1-C</v>
          </cell>
        </row>
        <row r="147">
          <cell r="K147">
            <v>0</v>
          </cell>
          <cell r="N147" t="str">
            <v>C16-018-8-C</v>
          </cell>
        </row>
        <row r="148">
          <cell r="K148">
            <v>0</v>
          </cell>
          <cell r="N148" t="str">
            <v>C16-018-8-C</v>
          </cell>
        </row>
        <row r="149">
          <cell r="K149">
            <v>0</v>
          </cell>
          <cell r="N149" t="str">
            <v>C16-019-1-P</v>
          </cell>
        </row>
        <row r="150">
          <cell r="K150">
            <v>0</v>
          </cell>
          <cell r="N150" t="str">
            <v>C16-021-8-C</v>
          </cell>
        </row>
        <row r="151">
          <cell r="K151">
            <v>0</v>
          </cell>
          <cell r="N151" t="str">
            <v>C16-021-8-C</v>
          </cell>
        </row>
        <row r="152">
          <cell r="K152">
            <v>0</v>
          </cell>
          <cell r="N152" t="str">
            <v>C16-022-6C</v>
          </cell>
        </row>
        <row r="153">
          <cell r="K153">
            <v>0</v>
          </cell>
          <cell r="N153" t="str">
            <v>C16-023-1-C</v>
          </cell>
        </row>
        <row r="154">
          <cell r="K154">
            <v>0</v>
          </cell>
          <cell r="N154" t="str">
            <v>C16-024-1-C</v>
          </cell>
        </row>
        <row r="155">
          <cell r="K155">
            <v>0</v>
          </cell>
          <cell r="N155" t="str">
            <v>C16-024-1-C</v>
          </cell>
        </row>
        <row r="156">
          <cell r="K156">
            <v>0</v>
          </cell>
          <cell r="N156" t="str">
            <v>C16-025-1-C</v>
          </cell>
        </row>
        <row r="157">
          <cell r="K157">
            <v>0</v>
          </cell>
          <cell r="N157" t="str">
            <v>C16-026-3-C</v>
          </cell>
        </row>
        <row r="158">
          <cell r="K158">
            <v>0</v>
          </cell>
          <cell r="N158" t="str">
            <v>C16-027-3-C</v>
          </cell>
        </row>
        <row r="159">
          <cell r="K159">
            <v>0</v>
          </cell>
          <cell r="N159" t="str">
            <v>C16-028-1-C</v>
          </cell>
        </row>
        <row r="160">
          <cell r="K160">
            <v>0</v>
          </cell>
          <cell r="N160" t="str">
            <v>C16-033-2-C</v>
          </cell>
        </row>
        <row r="161">
          <cell r="K161">
            <v>0</v>
          </cell>
          <cell r="N161" t="str">
            <v>C16-034-5-C</v>
          </cell>
        </row>
        <row r="162">
          <cell r="K162">
            <v>0</v>
          </cell>
          <cell r="N162" t="str">
            <v>C16-034-5-C</v>
          </cell>
        </row>
        <row r="163">
          <cell r="K163">
            <v>0</v>
          </cell>
          <cell r="N163" t="str">
            <v>C16-035-1-C</v>
          </cell>
        </row>
        <row r="164">
          <cell r="K164">
            <v>0</v>
          </cell>
          <cell r="N164" t="str">
            <v>C16-036-2-C</v>
          </cell>
        </row>
        <row r="165">
          <cell r="K165">
            <v>0</v>
          </cell>
          <cell r="N165" t="str">
            <v>C16-036-2-C</v>
          </cell>
        </row>
        <row r="166">
          <cell r="K166">
            <v>0</v>
          </cell>
          <cell r="N166" t="str">
            <v>C16-038-5-C</v>
          </cell>
        </row>
        <row r="167">
          <cell r="K167">
            <v>0</v>
          </cell>
          <cell r="N167" t="str">
            <v>C16-038-5-C</v>
          </cell>
        </row>
        <row r="168">
          <cell r="K168">
            <v>0</v>
          </cell>
          <cell r="N168" t="str">
            <v>C16-039-2-C</v>
          </cell>
        </row>
        <row r="169">
          <cell r="K169">
            <v>0</v>
          </cell>
          <cell r="N169" t="str">
            <v>C16-040-2-P</v>
          </cell>
        </row>
        <row r="170">
          <cell r="K170">
            <v>0</v>
          </cell>
          <cell r="N170" t="str">
            <v>C16-041-6-P</v>
          </cell>
        </row>
        <row r="171">
          <cell r="K171">
            <v>0</v>
          </cell>
          <cell r="N171" t="str">
            <v>C16-043-1-P</v>
          </cell>
        </row>
        <row r="172">
          <cell r="K172">
            <v>0</v>
          </cell>
          <cell r="N172" t="str">
            <v>C16-044-2-P</v>
          </cell>
        </row>
        <row r="173">
          <cell r="K173">
            <v>0</v>
          </cell>
          <cell r="N173" t="str">
            <v>C16-047-1-C</v>
          </cell>
        </row>
        <row r="174">
          <cell r="K174">
            <v>0</v>
          </cell>
          <cell r="N174" t="str">
            <v>C16-047-1-C</v>
          </cell>
        </row>
        <row r="175">
          <cell r="K175">
            <v>0</v>
          </cell>
          <cell r="N175" t="str">
            <v>C16-050-2-C</v>
          </cell>
        </row>
        <row r="176">
          <cell r="K176">
            <v>0</v>
          </cell>
          <cell r="N176" t="str">
            <v>C16-052-2-P</v>
          </cell>
        </row>
        <row r="177">
          <cell r="K177">
            <v>0</v>
          </cell>
          <cell r="N177" t="str">
            <v>C16-053-3-P</v>
          </cell>
        </row>
        <row r="178">
          <cell r="K178">
            <v>0</v>
          </cell>
          <cell r="N178" t="str">
            <v>C16-053-3-P</v>
          </cell>
        </row>
        <row r="179">
          <cell r="K179">
            <v>0</v>
          </cell>
          <cell r="N179" t="str">
            <v>C16-056-3-P</v>
          </cell>
        </row>
        <row r="180">
          <cell r="K180">
            <v>0</v>
          </cell>
          <cell r="N180" t="str">
            <v>C16-056-3-P</v>
          </cell>
        </row>
        <row r="181">
          <cell r="K181">
            <v>0</v>
          </cell>
          <cell r="N181" t="str">
            <v>C16-056-3-P</v>
          </cell>
        </row>
        <row r="182">
          <cell r="K182">
            <v>0</v>
          </cell>
          <cell r="N182" t="str">
            <v>C16-057-2-C</v>
          </cell>
        </row>
        <row r="183">
          <cell r="K183">
            <v>0</v>
          </cell>
          <cell r="N183" t="str">
            <v>C16-057-2-C</v>
          </cell>
        </row>
        <row r="184">
          <cell r="K184">
            <v>0</v>
          </cell>
          <cell r="N184" t="str">
            <v>C16-058-6-C</v>
          </cell>
        </row>
        <row r="185">
          <cell r="K185">
            <v>0</v>
          </cell>
          <cell r="N185" t="str">
            <v>C16-058-6-C</v>
          </cell>
        </row>
        <row r="186">
          <cell r="K186">
            <v>0</v>
          </cell>
          <cell r="N186" t="str">
            <v>C16-059-8-P</v>
          </cell>
        </row>
        <row r="187">
          <cell r="K187">
            <v>0</v>
          </cell>
          <cell r="N187" t="str">
            <v>C16-059-8-P</v>
          </cell>
        </row>
        <row r="188">
          <cell r="K188">
            <v>0</v>
          </cell>
          <cell r="N188" t="str">
            <v>C16-060-8-C</v>
          </cell>
        </row>
        <row r="189">
          <cell r="K189">
            <v>0</v>
          </cell>
          <cell r="N189" t="str">
            <v>C16-060-8-C</v>
          </cell>
        </row>
        <row r="190">
          <cell r="K190">
            <v>0</v>
          </cell>
          <cell r="N190" t="str">
            <v>C16-061-3-C</v>
          </cell>
        </row>
        <row r="191">
          <cell r="K191">
            <v>0</v>
          </cell>
          <cell r="N191" t="str">
            <v>C16-062-2-P</v>
          </cell>
        </row>
        <row r="192">
          <cell r="K192">
            <v>0</v>
          </cell>
          <cell r="N192" t="str">
            <v>C16-062-2-P</v>
          </cell>
        </row>
        <row r="193">
          <cell r="K193">
            <v>0</v>
          </cell>
          <cell r="N193" t="str">
            <v>C16-062-2-P</v>
          </cell>
        </row>
        <row r="194">
          <cell r="K194">
            <v>0</v>
          </cell>
          <cell r="N194" t="str">
            <v>C16-063-3-C</v>
          </cell>
        </row>
        <row r="195">
          <cell r="K195">
            <v>0</v>
          </cell>
          <cell r="N195" t="str">
            <v>C16-064-6-C</v>
          </cell>
        </row>
        <row r="196">
          <cell r="K196">
            <v>0</v>
          </cell>
          <cell r="N196" t="str">
            <v>C16-065-2-C</v>
          </cell>
        </row>
        <row r="197">
          <cell r="K197">
            <v>0</v>
          </cell>
          <cell r="N197" t="str">
            <v>C16-066-1-C</v>
          </cell>
        </row>
        <row r="198">
          <cell r="K198">
            <v>0</v>
          </cell>
          <cell r="N198" t="str">
            <v>C16-067-1-C</v>
          </cell>
        </row>
        <row r="199">
          <cell r="K199">
            <v>0</v>
          </cell>
          <cell r="N199" t="str">
            <v>C16-068-1-C</v>
          </cell>
        </row>
        <row r="200">
          <cell r="K200">
            <v>0</v>
          </cell>
          <cell r="N200" t="str">
            <v>C16-069-1-C</v>
          </cell>
        </row>
        <row r="201">
          <cell r="K201">
            <v>0</v>
          </cell>
          <cell r="N201" t="str">
            <v>C16-070-1-C</v>
          </cell>
        </row>
        <row r="202">
          <cell r="K202">
            <v>0</v>
          </cell>
          <cell r="N202" t="str">
            <v>C16-071-1-P</v>
          </cell>
        </row>
        <row r="203">
          <cell r="K203">
            <v>0</v>
          </cell>
          <cell r="N203" t="str">
            <v>C16-072-3-C</v>
          </cell>
        </row>
        <row r="204">
          <cell r="K204">
            <v>0</v>
          </cell>
          <cell r="N204" t="str">
            <v>C16-073-2-P</v>
          </cell>
        </row>
        <row r="205">
          <cell r="K205">
            <v>0</v>
          </cell>
          <cell r="N205" t="str">
            <v>C16-078-6-C</v>
          </cell>
        </row>
        <row r="206">
          <cell r="K206">
            <v>0</v>
          </cell>
          <cell r="N206" t="str">
            <v>C16-080-8-C</v>
          </cell>
        </row>
        <row r="207">
          <cell r="K207">
            <v>0</v>
          </cell>
          <cell r="N207" t="str">
            <v>C16-080-8-C</v>
          </cell>
        </row>
        <row r="208">
          <cell r="K208">
            <v>0</v>
          </cell>
          <cell r="N208" t="str">
            <v>C16-081-7-C</v>
          </cell>
        </row>
        <row r="209">
          <cell r="K209">
            <v>0</v>
          </cell>
          <cell r="N209" t="str">
            <v>C16-082-8-C</v>
          </cell>
        </row>
        <row r="210">
          <cell r="K210">
            <v>0</v>
          </cell>
          <cell r="N210" t="str">
            <v>C16-082-8-C</v>
          </cell>
        </row>
        <row r="211">
          <cell r="K211">
            <v>0</v>
          </cell>
          <cell r="N211" t="str">
            <v>C16-083-3-C</v>
          </cell>
        </row>
        <row r="212">
          <cell r="K212">
            <v>0</v>
          </cell>
          <cell r="N212" t="str">
            <v>C16-086-3-C</v>
          </cell>
        </row>
        <row r="213">
          <cell r="K213">
            <v>0</v>
          </cell>
          <cell r="N213" t="str">
            <v>C16-087-3-C</v>
          </cell>
        </row>
        <row r="214">
          <cell r="K214">
            <v>0</v>
          </cell>
          <cell r="N214" t="str">
            <v>C16-087-3-C</v>
          </cell>
        </row>
        <row r="215">
          <cell r="K215">
            <v>0</v>
          </cell>
          <cell r="N215" t="str">
            <v>C16-089-3-C</v>
          </cell>
        </row>
        <row r="216">
          <cell r="K216">
            <v>0</v>
          </cell>
          <cell r="N216" t="str">
            <v>C16-090-7-C</v>
          </cell>
        </row>
        <row r="217">
          <cell r="K217">
            <v>0</v>
          </cell>
          <cell r="N217" t="str">
            <v>C16-091-5-P</v>
          </cell>
        </row>
        <row r="218">
          <cell r="K218">
            <v>0</v>
          </cell>
          <cell r="N218" t="str">
            <v>C16-091-5-P</v>
          </cell>
        </row>
        <row r="219">
          <cell r="K219">
            <v>0</v>
          </cell>
          <cell r="N219" t="str">
            <v>C16-094-8-C</v>
          </cell>
        </row>
        <row r="220">
          <cell r="K220">
            <v>0</v>
          </cell>
          <cell r="N220" t="str">
            <v>C16-094-8-C</v>
          </cell>
        </row>
        <row r="221">
          <cell r="K221">
            <v>0</v>
          </cell>
          <cell r="N221" t="str">
            <v>C16-095-8-C</v>
          </cell>
        </row>
        <row r="222">
          <cell r="K222">
            <v>0</v>
          </cell>
          <cell r="N222" t="str">
            <v>C16-095-8-C</v>
          </cell>
        </row>
        <row r="223">
          <cell r="K223">
            <v>0</v>
          </cell>
          <cell r="N223" t="str">
            <v>C16-095-8-C</v>
          </cell>
        </row>
        <row r="224">
          <cell r="K224">
            <v>0</v>
          </cell>
          <cell r="N224" t="str">
            <v>C16-098-7-P</v>
          </cell>
        </row>
        <row r="225">
          <cell r="K225">
            <v>0</v>
          </cell>
          <cell r="N225" t="str">
            <v>C16-099-8-C</v>
          </cell>
        </row>
        <row r="226">
          <cell r="K226">
            <v>0</v>
          </cell>
          <cell r="N226" t="str">
            <v>C16-100-8-C</v>
          </cell>
        </row>
        <row r="227">
          <cell r="K227">
            <v>0</v>
          </cell>
          <cell r="N227" t="str">
            <v>C16-100-8-C</v>
          </cell>
        </row>
        <row r="228">
          <cell r="K228">
            <v>0</v>
          </cell>
          <cell r="N228" t="str">
            <v>C16-101-8-C</v>
          </cell>
        </row>
        <row r="229">
          <cell r="K229">
            <v>0</v>
          </cell>
          <cell r="N229" t="str">
            <v>C16-101-8-C</v>
          </cell>
        </row>
        <row r="230">
          <cell r="K230">
            <v>0</v>
          </cell>
          <cell r="N230" t="str">
            <v>C16-102-8-C</v>
          </cell>
        </row>
        <row r="231">
          <cell r="K231">
            <v>0</v>
          </cell>
          <cell r="N231" t="str">
            <v>C16-102-8-C</v>
          </cell>
        </row>
        <row r="232">
          <cell r="K232">
            <v>0</v>
          </cell>
          <cell r="N232" t="str">
            <v>C16-103-2-P</v>
          </cell>
        </row>
        <row r="233">
          <cell r="K233">
            <v>0</v>
          </cell>
          <cell r="N233" t="str">
            <v>C16-104-4-C</v>
          </cell>
        </row>
        <row r="234">
          <cell r="K234">
            <v>0</v>
          </cell>
          <cell r="N234" t="str">
            <v>C16-105-8-C</v>
          </cell>
        </row>
        <row r="235">
          <cell r="K235">
            <v>0</v>
          </cell>
          <cell r="N235" t="str">
            <v>C16-106-8-C</v>
          </cell>
        </row>
        <row r="236">
          <cell r="K236">
            <v>0</v>
          </cell>
          <cell r="N236" t="str">
            <v>C16-106-8-C</v>
          </cell>
        </row>
        <row r="237">
          <cell r="K237">
            <v>0</v>
          </cell>
          <cell r="N237" t="str">
            <v>C16-108-2-P</v>
          </cell>
        </row>
        <row r="238">
          <cell r="K238">
            <v>0</v>
          </cell>
          <cell r="N238" t="str">
            <v>C16-108-2-P</v>
          </cell>
        </row>
        <row r="239">
          <cell r="K239">
            <v>0</v>
          </cell>
          <cell r="N239" t="str">
            <v>C16-109-7-C</v>
          </cell>
        </row>
        <row r="240">
          <cell r="K240">
            <v>0</v>
          </cell>
          <cell r="N240" t="str">
            <v>C16-110-6-C</v>
          </cell>
        </row>
        <row r="241">
          <cell r="K241">
            <v>0</v>
          </cell>
          <cell r="N241" t="str">
            <v>C16-111-3-C</v>
          </cell>
        </row>
        <row r="242">
          <cell r="K242">
            <v>0</v>
          </cell>
          <cell r="N242" t="str">
            <v>C16-112-7-P</v>
          </cell>
        </row>
        <row r="243">
          <cell r="K243">
            <v>0</v>
          </cell>
          <cell r="N243" t="str">
            <v>C16-112-7-P</v>
          </cell>
        </row>
        <row r="244">
          <cell r="K244">
            <v>0</v>
          </cell>
          <cell r="N244" t="str">
            <v>C16-114-3-P</v>
          </cell>
        </row>
        <row r="245">
          <cell r="K245">
            <v>0</v>
          </cell>
          <cell r="N245" t="str">
            <v>C16-115-8-C</v>
          </cell>
        </row>
        <row r="246">
          <cell r="K246">
            <v>0</v>
          </cell>
          <cell r="N246" t="str">
            <v>C16-115-8-C</v>
          </cell>
        </row>
        <row r="247">
          <cell r="K247">
            <v>0</v>
          </cell>
          <cell r="N247" t="str">
            <v>C16-117-4-C</v>
          </cell>
        </row>
        <row r="248">
          <cell r="K248">
            <v>0</v>
          </cell>
          <cell r="N248" t="str">
            <v>C16-118-1-P</v>
          </cell>
        </row>
        <row r="249">
          <cell r="K249">
            <v>0</v>
          </cell>
          <cell r="N249" t="str">
            <v>C16-121-7-C</v>
          </cell>
        </row>
        <row r="250">
          <cell r="K250">
            <v>0</v>
          </cell>
          <cell r="N250" t="str">
            <v>C16-122-7-C</v>
          </cell>
        </row>
        <row r="251">
          <cell r="K251">
            <v>0</v>
          </cell>
          <cell r="N251" t="str">
            <v>C16-123-2-P</v>
          </cell>
        </row>
        <row r="252">
          <cell r="K252">
            <v>0</v>
          </cell>
          <cell r="N252" t="str">
            <v>C16-125-7-C</v>
          </cell>
        </row>
        <row r="253">
          <cell r="K253">
            <v>0</v>
          </cell>
          <cell r="N253" t="str">
            <v>C16-127-7-C</v>
          </cell>
        </row>
        <row r="254">
          <cell r="K254">
            <v>0</v>
          </cell>
          <cell r="N254" t="str">
            <v>C16-127-7-C</v>
          </cell>
        </row>
        <row r="255">
          <cell r="K255">
            <v>0</v>
          </cell>
          <cell r="N255" t="str">
            <v>C16-128-4-C</v>
          </cell>
        </row>
        <row r="256">
          <cell r="N256" t="str">
            <v>C16-128-4-C</v>
          </cell>
        </row>
        <row r="257">
          <cell r="N257" t="str">
            <v>C16-129-8-C</v>
          </cell>
        </row>
        <row r="258">
          <cell r="N258" t="str">
            <v>C16-129-8-C</v>
          </cell>
        </row>
        <row r="259">
          <cell r="N259" t="str">
            <v>C16-131-8-C</v>
          </cell>
        </row>
        <row r="260">
          <cell r="N260" t="str">
            <v>C16-132-8-P</v>
          </cell>
        </row>
        <row r="261">
          <cell r="N261" t="str">
            <v>C16-132-8-P</v>
          </cell>
        </row>
        <row r="262">
          <cell r="N262" t="str">
            <v>C16-133-1-C</v>
          </cell>
        </row>
        <row r="263">
          <cell r="N263" t="str">
            <v>C16-136-8-C</v>
          </cell>
        </row>
        <row r="264">
          <cell r="N264" t="str">
            <v>C16-137-8-C</v>
          </cell>
        </row>
        <row r="265">
          <cell r="N265" t="str">
            <v>C16-137-8-C</v>
          </cell>
        </row>
        <row r="266">
          <cell r="N266" t="str">
            <v>C16-138-1-C</v>
          </cell>
        </row>
        <row r="267">
          <cell r="N267" t="str">
            <v>C16-139-6-C</v>
          </cell>
        </row>
        <row r="268">
          <cell r="N268" t="str">
            <v>C16-140-8-C</v>
          </cell>
        </row>
        <row r="269">
          <cell r="N269" t="str">
            <v>C16-141-2-C</v>
          </cell>
        </row>
        <row r="270">
          <cell r="N270" t="str">
            <v>C16-142-7-P</v>
          </cell>
        </row>
        <row r="271">
          <cell r="N271" t="str">
            <v>C16-143-1-C</v>
          </cell>
        </row>
        <row r="272">
          <cell r="N272" t="str">
            <v>C16-146-1-C</v>
          </cell>
        </row>
        <row r="273">
          <cell r="N273" t="str">
            <v>C16-147-7-P</v>
          </cell>
        </row>
        <row r="274">
          <cell r="N274" t="str">
            <v>C16-148-7-C</v>
          </cell>
        </row>
        <row r="275">
          <cell r="N275" t="str">
            <v>C16-149-3-C</v>
          </cell>
        </row>
        <row r="276">
          <cell r="N276" t="str">
            <v>C16-150-2-P</v>
          </cell>
        </row>
        <row r="277">
          <cell r="N277" t="str">
            <v>C16-151-2-P</v>
          </cell>
        </row>
        <row r="278">
          <cell r="N278" t="str">
            <v>C16-153-7-C</v>
          </cell>
        </row>
        <row r="279">
          <cell r="N279" t="str">
            <v>C16-155-2-C</v>
          </cell>
        </row>
        <row r="280">
          <cell r="N280" t="str">
            <v>C16-156-8-P</v>
          </cell>
        </row>
        <row r="281">
          <cell r="N281" t="str">
            <v>C16-156-8-P</v>
          </cell>
        </row>
        <row r="282">
          <cell r="N282" t="str">
            <v>C16-157-7-C</v>
          </cell>
        </row>
        <row r="283">
          <cell r="N283" t="str">
            <v>C16-158-7-C</v>
          </cell>
        </row>
        <row r="284">
          <cell r="N284" t="str">
            <v>C16-159-6-P</v>
          </cell>
        </row>
        <row r="285">
          <cell r="N285" t="str">
            <v>C16-159-6-P</v>
          </cell>
        </row>
        <row r="286">
          <cell r="N286" t="str">
            <v>C16-160-7-C</v>
          </cell>
        </row>
        <row r="287">
          <cell r="N287" t="str">
            <v>C16-162-6-P</v>
          </cell>
        </row>
        <row r="288">
          <cell r="N288" t="str">
            <v>C16-163-5-C</v>
          </cell>
        </row>
        <row r="289">
          <cell r="N289" t="str">
            <v>C16-163-5-C</v>
          </cell>
        </row>
        <row r="290">
          <cell r="N290" t="str">
            <v>C16-164-1-C</v>
          </cell>
        </row>
        <row r="291">
          <cell r="N291" t="str">
            <v>C16-168-3-C</v>
          </cell>
        </row>
        <row r="292">
          <cell r="N292" t="str">
            <v>C16-170-3-C</v>
          </cell>
        </row>
        <row r="293">
          <cell r="N293" t="str">
            <v>C16-174-8-P</v>
          </cell>
        </row>
        <row r="294">
          <cell r="N294" t="str">
            <v>C16-178-5-C</v>
          </cell>
        </row>
        <row r="295">
          <cell r="N295" t="str">
            <v>C16-178-5-C</v>
          </cell>
        </row>
        <row r="296">
          <cell r="N296" t="str">
            <v>C16-182-3-C</v>
          </cell>
        </row>
        <row r="297">
          <cell r="N297" t="str">
            <v>C16-183-2-C</v>
          </cell>
        </row>
        <row r="298">
          <cell r="N298" t="str">
            <v>C16-184-3-C</v>
          </cell>
        </row>
        <row r="299">
          <cell r="N299" t="str">
            <v>CS-C-LINE TXS-16</v>
          </cell>
        </row>
        <row r="300">
          <cell r="N300" t="str">
            <v>CS-C-LINE TXS-16</v>
          </cell>
        </row>
        <row r="301">
          <cell r="N301" t="str">
            <v>CS-C-LINE TXS-16</v>
          </cell>
        </row>
        <row r="302">
          <cell r="N302" t="str">
            <v>CS-C-OHSVCS-16</v>
          </cell>
        </row>
        <row r="303">
          <cell r="N303" t="str">
            <v>CS-C-UG DEV-16</v>
          </cell>
        </row>
        <row r="304">
          <cell r="N304" t="str">
            <v>CS-C-UG HYDRO-16</v>
          </cell>
        </row>
        <row r="305">
          <cell r="N305" t="str">
            <v>CS-P-LINE TXS-16</v>
          </cell>
        </row>
        <row r="306">
          <cell r="N306" t="str">
            <v>CS-P-LINE TXS-16</v>
          </cell>
        </row>
        <row r="307">
          <cell r="N307" t="str">
            <v>CS-P-OHSVCS-16</v>
          </cell>
        </row>
        <row r="308">
          <cell r="N308" t="str">
            <v>CS-P-UG DEV-16</v>
          </cell>
        </row>
        <row r="309">
          <cell r="N309" t="str">
            <v>CS-P-UG HYDRO-16</v>
          </cell>
        </row>
      </sheetData>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pdates"/>
      <sheetName val="Main Sheet"/>
      <sheetName val="Unbudgeted Template"/>
      <sheetName val="Depreciation"/>
      <sheetName val="Procedure"/>
      <sheetName val="Email List"/>
      <sheetName val="Smartlist Instructions"/>
      <sheetName val="Open Jobs Smartlist"/>
      <sheetName val="Closed Jobs Smartlist"/>
      <sheetName val="Capital Clearing"/>
      <sheetName val="Pivot Tables"/>
      <sheetName val="Pivot Hard Copy"/>
      <sheetName val="Drop List"/>
    </sheetNames>
    <sheetDataSet>
      <sheetData sheetId="0"/>
      <sheetData sheetId="1"/>
      <sheetData sheetId="2"/>
      <sheetData sheetId="3">
        <row r="9">
          <cell r="I9" t="str">
            <v>2 - Land and Building</v>
          </cell>
        </row>
      </sheetData>
      <sheetData sheetId="4"/>
      <sheetData sheetId="5"/>
      <sheetData sheetId="6"/>
      <sheetData sheetId="7"/>
      <sheetData sheetId="8"/>
      <sheetData sheetId="9"/>
      <sheetData sheetId="10"/>
      <sheetData sheetId="11"/>
      <sheetData sheetId="12"/>
      <sheetData sheetId="13">
        <row r="2">
          <cell r="D2">
            <v>0</v>
          </cell>
        </row>
        <row r="3">
          <cell r="D3" t="str">
            <v>1860-101 - Electronic Meters</v>
          </cell>
        </row>
        <row r="4">
          <cell r="D4" t="str">
            <v>1860-102 - Instrument Transformers</v>
          </cell>
        </row>
        <row r="5">
          <cell r="D5" t="str">
            <v>1860-201 - Smart Meters - OEB</v>
          </cell>
        </row>
        <row r="6">
          <cell r="D6" t="str">
            <v>1860-202 - HW Network Equipment - OEB</v>
          </cell>
        </row>
        <row r="7">
          <cell r="D7" t="str">
            <v>1860-203 - SW Network Equipment - OEB</v>
          </cell>
        </row>
        <row r="8">
          <cell r="D8" t="str">
            <v xml:space="preserve">1905-101 - Land </v>
          </cell>
        </row>
        <row r="9">
          <cell r="D9" t="str">
            <v>1908-101 - Building Structure</v>
          </cell>
        </row>
        <row r="10">
          <cell r="D10" t="str">
            <v>1908-102 - Roof</v>
          </cell>
        </row>
        <row r="11">
          <cell r="D11" t="str">
            <v>1908-103 - Building Fixtures</v>
          </cell>
        </row>
        <row r="12">
          <cell r="D12" t="str">
            <v>1908-104 - Paving and Parking Lot</v>
          </cell>
        </row>
        <row r="13">
          <cell r="D13" t="str">
            <v>1908-105 - Fencing</v>
          </cell>
        </row>
        <row r="14">
          <cell r="D14" t="str">
            <v>1908-106 - Building Fixtures Other</v>
          </cell>
        </row>
        <row r="15">
          <cell r="D15" t="str">
            <v>1908-107 - Security System</v>
          </cell>
        </row>
        <row r="16">
          <cell r="D16" t="str">
            <v>1908-199 - Rental Building</v>
          </cell>
        </row>
        <row r="17">
          <cell r="D17" t="str">
            <v>1915-101 - Office Furniture and Equipment</v>
          </cell>
        </row>
        <row r="18">
          <cell r="D18" t="str">
            <v>1920-101 - Computer Hardware</v>
          </cell>
        </row>
        <row r="19">
          <cell r="D19" t="str">
            <v>1920-201 - HW Network Equipment - OEB</v>
          </cell>
        </row>
        <row r="20">
          <cell r="D20" t="str">
            <v>1925-101 - Computer Software &lt; $200k</v>
          </cell>
        </row>
        <row r="21">
          <cell r="D21" t="str">
            <v>1925-102 - Computer Software &gt; $200k</v>
          </cell>
        </row>
        <row r="22">
          <cell r="D22" t="str">
            <v>1925-201 - SW Network Equipment - OEB</v>
          </cell>
        </row>
        <row r="23">
          <cell r="D23" t="str">
            <v>1930-101 - Automobiles</v>
          </cell>
        </row>
        <row r="24">
          <cell r="D24" t="str">
            <v>1930-102 - Trucks &lt; 3 Tons</v>
          </cell>
        </row>
        <row r="25">
          <cell r="D25" t="str">
            <v>1930-103 - Trucks &gt; 3 Tons</v>
          </cell>
        </row>
        <row r="26">
          <cell r="D26" t="str">
            <v>1930-104 - Trailers</v>
          </cell>
        </row>
        <row r="27">
          <cell r="D27" t="str">
            <v>1935-101 - Stores Equipment</v>
          </cell>
        </row>
        <row r="28">
          <cell r="D28" t="str">
            <v>1940-101 - Tools, Shop and Garage Equip</v>
          </cell>
        </row>
        <row r="29">
          <cell r="D29" t="str">
            <v>1940-102 - Power Operated Equipment</v>
          </cell>
        </row>
        <row r="30">
          <cell r="D30" t="str">
            <v>1980-101 - SCADA</v>
          </cell>
        </row>
        <row r="31">
          <cell r="D31" t="str">
            <v>2005-101 - Office Equipment Leased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A Cont 2011 BCP"/>
      <sheetName val="App.2-BA_FA Cont 2012 BCP"/>
      <sheetName val="App.2-BA_FA Cont 2013 BCP"/>
      <sheetName val="App.2-BA_FA Cont 2013  BCP"/>
      <sheetName val="App.2-BA_FA Cont 2014 BCP"/>
      <sheetName val="App.2-BA_FA Cont 2015 BCP"/>
      <sheetName val="App.2-BA_FA Cont 2014 BCP MIFRS"/>
      <sheetName val="App.2-BA_FA Cont 2015 BCP MIFRS"/>
      <sheetName val="App.2-BA_FA Cont 2014 CND CGAAP"/>
      <sheetName val="App.2-BA_FA Cont 2014 CND MIFRS"/>
      <sheetName val="App.2-BA_FA Cont 2015 CND CGAAP"/>
      <sheetName val="App.2-BA_FA Cont 2015 CND MIFRS"/>
      <sheetName val="App.2-BA_FA Cont E+ 2014CGAAP"/>
      <sheetName val="App.2-BA_FA Cont E+ 2015CGAAP"/>
      <sheetName val="App.2-BA_FA Cont E+ 2016CGAAP"/>
      <sheetName val="NBV2014 Adj Info MIFRS E+"/>
      <sheetName val="App.2-BA_FA Cont E+ 2014MIFRS"/>
      <sheetName val="App.2-BA_FA Cont E+ 2015MIFRS"/>
      <sheetName val="App.2-BA_FA Cont E+ 2016MIFRS"/>
      <sheetName val="App.2-BA_FA Cont E+ 2017MIFRS"/>
      <sheetName val="App.2-BA_FA Cont E+ 2018MIFRS"/>
      <sheetName val="App.2-BA_FA Cont E+ 2019MIFRS"/>
      <sheetName val="Appendix 2-BB Service Life E+  "/>
      <sheetName val="App2-BB Service Life Former BCP"/>
      <sheetName val="App_2C_ E+ Consol 2014"/>
      <sheetName val="App_2C_E+ Consol 2015"/>
      <sheetName val="App_2C_E+ 2016"/>
      <sheetName val="App_2C_E+ 2017"/>
      <sheetName val="App_2C_E+2018"/>
      <sheetName val="App_2C_E+ 2019"/>
      <sheetName val="App.2-D_Overhead"/>
      <sheetName val="App.2-EA_Account 1575 (2015)"/>
      <sheetName val="App.2-EB_Account 1576 (2012)"/>
      <sheetName val="App.2-EC_Acct 1576 (2013) BCP"/>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E+ 2014"/>
      <sheetName val="App.2-N_Corp_Cost_E+ 2015"/>
      <sheetName val="App.2-N_Corp_Cost_E+ 2016"/>
      <sheetName val="App.2-N_Corp_Cost_E+ 2017"/>
      <sheetName val="App.2-N_Corp_Cost_E+ 2018"/>
      <sheetName val="App.2-N_Corp_Cost_E+ 2019"/>
      <sheetName val="App.2-OA Cap Str E+BAProxy 2014"/>
      <sheetName val="App.2-OA Cap Structure E+ 2019"/>
      <sheetName val="App.2-OA Cap Structure CND 2014"/>
      <sheetName val="App.2-OA Cap Structure BCP 2011"/>
      <sheetName val="App.2-OB_Debt E+ (BCP) 2011"/>
      <sheetName val="App.2-OB_Debt Inst BCP 2014"/>
      <sheetName val="App.2-OB_Debt Inst BCP 2015 "/>
      <sheetName val="App.2-OB_Debt Inst CND 2014"/>
      <sheetName val="App.2-OB_Debt Inst CND 2015"/>
      <sheetName val="App.2-OB_Debt Inst E+ 2016"/>
      <sheetName val="App.2-OB_Debt Inst E+ 2017"/>
      <sheetName val="App.2-OB_Debt Inst E+ 2018"/>
      <sheetName val="App.2-OB_Debt Inst E+ 2019"/>
      <sheetName val="App.2-Q_CoS Emb Dx WNH CND "/>
      <sheetName val="App.2-Q_CoS Emb Dx HONI CND"/>
      <sheetName val="App.2-Q_CoS Emb Dx HONI #1 BCP"/>
      <sheetName val="App.2-Q_CoS Emb Dx BPI BCP"/>
      <sheetName val="App.2-R_Loss Factors"/>
      <sheetName val="App.2-S_Stranded Meters"/>
      <sheetName val="App.2-Y_MIFRS Summary Impacts"/>
      <sheetName val="Sheet19"/>
      <sheetName val="App.2-YA_IFRS Transition Costs"/>
      <sheetName val="Sheet1"/>
    </sheetNames>
    <sheetDataSet>
      <sheetData sheetId="0">
        <row r="16">
          <cell r="E16" t="str">
            <v>EB-2018-0028</v>
          </cell>
        </row>
        <row r="24">
          <cell r="E24">
            <v>2019</v>
          </cell>
        </row>
        <row r="26">
          <cell r="E26">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A Cont 2011 BCP"/>
      <sheetName val="App.2-BA_FA Cont 2012 BCP"/>
      <sheetName val="App.2-BA_FA Cont 2013 BCP"/>
      <sheetName val="App.2-BA_FA Cont 2013  BCP"/>
      <sheetName val="App.2-BA_FA Cont 2014 BCP"/>
      <sheetName val="App.2-BA_FA Cont 2015 BCP"/>
      <sheetName val="App.2-BA_FA Cont 2014 BCP MIFRS"/>
      <sheetName val="App.2-BA_FA Cont 2015 BCP MIFRS"/>
      <sheetName val="App.2-BA_FA Cont 2014 CND CGAAP"/>
      <sheetName val="App.2-BA_FA Cont 2014 CND MIFRS"/>
      <sheetName val="App.2-BA_FA Cont 2015 CND CGAAP"/>
      <sheetName val="App.2-BA_FA Cont 2015 CND MIFRS"/>
      <sheetName val="App.2-BA_FA Cont E+ 2014CGAAP"/>
      <sheetName val="App.2-BA_FA Cont E+ 2015CGAAP"/>
      <sheetName val="App.2-BA_FA Cont E+ 2016CGAAP"/>
      <sheetName val="NBV2014 Adj Info MIFRS E+"/>
      <sheetName val="App.2-BA_FA Cont E+ 2014MIFRS"/>
      <sheetName val="App.2-BA_FA Cont E+ 2015MIFRS"/>
      <sheetName val="App.2-BA_FA Cont E+ 2016MIFRS"/>
      <sheetName val="App.2-BA_FA Cont E+ 2017MIFRS"/>
      <sheetName val="App.2-BA_FA Cont E+ 2018MIFRS"/>
      <sheetName val="App.2-BA_FA Cont E+ 2019MIFRS"/>
      <sheetName val="Appendix 2-BB Service Life E+  "/>
      <sheetName val="App2-BB Service Life Former BCP"/>
      <sheetName val="App_2C_ E+ Consol 2014"/>
      <sheetName val="App_2C_E+ Consol 2015"/>
      <sheetName val="App_2C_E+ 2016"/>
      <sheetName val="App_2C_E+ 2017"/>
      <sheetName val="App_2C_E+2018"/>
      <sheetName val="App_2C_E+ 2019"/>
      <sheetName val="App.2-D_Overhead"/>
      <sheetName val="App.2-EA_Account 1575 (2015)"/>
      <sheetName val="App.2-EB_Account 1576 (2012)"/>
      <sheetName val="App.2-EC_Acct 1576 (2013) BCP"/>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E+ 2014"/>
      <sheetName val="App.2-N_Corp_Cost_E+ 2015"/>
      <sheetName val="App.2-N_Corp_Cost_E+ 2016"/>
      <sheetName val="App.2-N_Corp_Cost_E+ 2017"/>
      <sheetName val="App.2-N_Corp_Cost_E+ 2018"/>
      <sheetName val="App.2-N_Corp_Cost_E+ 2019"/>
      <sheetName val="App.2-OA Cap Str E+BAProxy 2014"/>
      <sheetName val="App.2-OA Cap Structure E+ 2019"/>
      <sheetName val="App.2-OA Cap Structure CND 2014"/>
      <sheetName val="App.2-OA Cap Structure BCP 2011"/>
      <sheetName val="App.2-OB_Debt E+ (BCP) 2011"/>
      <sheetName val="App.2-OB_Debt Inst BCP 2014"/>
      <sheetName val="App.2-OB_Debt Inst BCP 2015 "/>
      <sheetName val="App.2-OB_Debt Inst CND 2014"/>
      <sheetName val="App.2-OB_Debt Inst CND 2015"/>
      <sheetName val="App.2-OB_Debt Inst E+ 2016"/>
      <sheetName val="App.2-OB_Debt Inst E+ 2017"/>
      <sheetName val="App.2-OB_Debt Inst E+ 2018"/>
      <sheetName val="App.2-OB_Debt Inst E+ 2019"/>
      <sheetName val="App.2-Q_CoS Emb Dx WNH CND "/>
      <sheetName val="App.2-Q_CoS Emb Dx HONI CND"/>
      <sheetName val="App.2-Q_CoS Emb Dx HONI #1 BCP"/>
      <sheetName val="App.2-Q_CoS Emb Dx BPI BCP"/>
      <sheetName val="App.2-R_Loss Factors"/>
      <sheetName val="App.2-S_Stranded Meters"/>
      <sheetName val="App.2-Y_MIFRS Summary Impacts"/>
      <sheetName val="Sheet19"/>
      <sheetName val="App.2-YA_IFRS Transition Costs"/>
      <sheetName val="Sheet1"/>
    </sheetNames>
    <sheetDataSet>
      <sheetData sheetId="0">
        <row r="16">
          <cell r="E16" t="str">
            <v>EB-2018-0028</v>
          </cell>
        </row>
        <row r="24">
          <cell r="E24">
            <v>2019</v>
          </cell>
        </row>
        <row r="26">
          <cell r="E26">
            <v>2018</v>
          </cell>
        </row>
        <row r="28">
          <cell r="E28">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EB-2013-0116</v>
          </cell>
        </row>
        <row r="24">
          <cell r="E24">
            <v>2014</v>
          </cell>
        </row>
        <row r="26">
          <cell r="E26">
            <v>2013</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A Cont 2011 BCP"/>
      <sheetName val="App.2-BA_FA Cont 2012 BCP"/>
      <sheetName val="App.2-BA_FA Cont 2013 BCP"/>
      <sheetName val="App.2-BA_FA Cont 2013  BCP"/>
      <sheetName val="App.2-BA_FA Cont 2014 BCP"/>
      <sheetName val="App.2-BA_FA Cont 2015 BCP"/>
      <sheetName val="App.2-BA_FA Cont 2014 BCP MIFRS"/>
      <sheetName val="App.2-BA_FA Cont 2015 BCP MIFRS"/>
      <sheetName val="App.2-BA_FA Cont 2014 CND CGAAP"/>
      <sheetName val="App.2-BA_FA Cont 2014 CND MIFRS"/>
      <sheetName val="App.2-BA_FA Cont 2015 CND CGAAP"/>
      <sheetName val="App.2-BA_FA Cont 2015 CND MIFRS"/>
      <sheetName val="App.2-BA_FA Cont E+ 2014CGAAP"/>
      <sheetName val="App.2-BA_FA Cont E+ 2015CGAAP"/>
      <sheetName val="App.2-BA_FA Cont E+ 2016CGAAP"/>
      <sheetName val="NBV2014 Adj Info MIFRS E+"/>
      <sheetName val="App.2-BA_FA Cont E+ 2014MIFRS"/>
      <sheetName val="App.2-BA_FA Cont E+ 2015MIFRS"/>
      <sheetName val="App.2-BA_FA Cont E+ 2016MIFRS"/>
      <sheetName val="App.2-BA_FA Cont E+ 2017MIFRS"/>
      <sheetName val="App.2-BA_FA Cont E+ 2018MIFRS"/>
      <sheetName val="App.2-BA_FA Cont E+ 2019MIFRS"/>
      <sheetName val="Appendix 2-BB Service Life E+  "/>
      <sheetName val="App2-BB Service Life Former BCP"/>
      <sheetName val="App_2C_ E+ Consol 2014"/>
      <sheetName val="App_2C_E+ Consol 2015"/>
      <sheetName val="App_2C_E+ 2016"/>
      <sheetName val="App_2C_E+ 2017"/>
      <sheetName val="App_2C_E+2018"/>
      <sheetName val="App_2C_E+ 2019"/>
      <sheetName val="App.2-D_Overhead"/>
      <sheetName val="App.2-EA_Account 1575 (2015)"/>
      <sheetName val="App.2-EB_Account 1576 (2012)"/>
      <sheetName val="App.2-EC_Acct 1576 (2013) BCP"/>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E+ 2014"/>
      <sheetName val="App.2-N_Corp_Cost_E+ 2015"/>
      <sheetName val="App.2-N_Corp_Cost_E+ 2016"/>
      <sheetName val="App.2-N_Corp_Cost_E+ 2017"/>
      <sheetName val="App.2-N_Corp_Cost_E+ 2018"/>
      <sheetName val="App.2-N_Corp_Cost_E+ 2019"/>
      <sheetName val="App.2-OA Cap Str E+BAProxy 2014"/>
      <sheetName val="App.2-OA Cap Structure E+ 2019"/>
      <sheetName val="App.2-OA Cap Structure CND 2014"/>
      <sheetName val="App.2-OA Cap Structure BCP 2011"/>
      <sheetName val="App.2-OB_Debt E+ (BCP) 2011"/>
      <sheetName val="App.2-OB_Debt Inst BCP 2014"/>
      <sheetName val="App.2-OB_Debt Inst BCP 2015 "/>
      <sheetName val="App.2-OB_Debt Inst CND 2014"/>
      <sheetName val="App.2-OB_Debt Inst CND 2015"/>
      <sheetName val="App.2-OB_Debt Inst E+ 2016"/>
      <sheetName val="App.2-OB_Debt Inst E+ 2017"/>
      <sheetName val="App.2-OB_Debt Inst E+ 2018"/>
      <sheetName val="App.2-OB_Debt Inst E+ 2019"/>
      <sheetName val="App.2-Q_CoS Emb Dx WNH CND "/>
      <sheetName val="App.2-Q_CoS Emb Dx HONI CND"/>
      <sheetName val="App.2-Q_CoS Emb Dx HONI #1 BCP"/>
      <sheetName val="App.2-Q_CoS Emb Dx BPI BCP"/>
      <sheetName val="App.2-R_Loss Factors"/>
      <sheetName val="App.2-S_Stranded Meters"/>
      <sheetName val="App.2-Y_MIFRS Summary Impacts"/>
      <sheetName val="Sheet19"/>
      <sheetName val="App.2-YA_IFRS Transition Costs"/>
      <sheetName val="Sheet1"/>
    </sheetNames>
    <sheetDataSet>
      <sheetData sheetId="0">
        <row r="16">
          <cell r="E16" t="str">
            <v>EB-2018-0028</v>
          </cell>
        </row>
        <row r="24">
          <cell r="E24">
            <v>2019</v>
          </cell>
        </row>
        <row r="26">
          <cell r="E26">
            <v>2018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EB Summary-Paris"/>
      <sheetName val="Main Sheet-Paris"/>
      <sheetName val="Variance-Paris"/>
      <sheetName val="SB Rec"/>
      <sheetName val="WIP Smartlist"/>
      <sheetName val="Drop Down List"/>
      <sheetName val="YTD WIP"/>
      <sheetName val="OH UG Pivot Table"/>
      <sheetName val="Pivot Hard Copy"/>
      <sheetName val="TX Pivot"/>
      <sheetName val="TX Pivot Hard"/>
      <sheetName val="TX GL Activity"/>
      <sheetName val="Capital Contributions"/>
      <sheetName val="Removals-EEP Contra"/>
      <sheetName val="Subdivisions-2016"/>
      <sheetName val="Closed Jobs"/>
      <sheetName val="Carry Forwards"/>
      <sheetName val="Assumptions"/>
      <sheetName val="Procedures"/>
    </sheetNames>
    <sheetDataSet>
      <sheetData sheetId="0"/>
      <sheetData sheetId="1"/>
      <sheetData sheetId="2"/>
      <sheetData sheetId="3"/>
      <sheetData sheetId="4"/>
      <sheetData sheetId="5">
        <row r="3">
          <cell r="A3" t="str">
            <v>System Access</v>
          </cell>
        </row>
        <row r="4">
          <cell r="A4" t="str">
            <v>System Renewal</v>
          </cell>
        </row>
        <row r="5">
          <cell r="A5" t="str">
            <v>System Service</v>
          </cell>
        </row>
        <row r="6">
          <cell r="A6" t="str">
            <v>General Plant</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4"/>
  <sheetViews>
    <sheetView tabSelected="1" workbookViewId="0">
      <selection activeCell="A15" sqref="A15"/>
    </sheetView>
  </sheetViews>
  <sheetFormatPr defaultColWidth="9.109375" defaultRowHeight="14.4" x14ac:dyDescent="0.3"/>
  <cols>
    <col min="1" max="1" width="70.6640625" style="1" customWidth="1"/>
    <col min="2" max="5" width="13.6640625" style="1" customWidth="1"/>
    <col min="6" max="6" width="14.88671875" style="32" customWidth="1"/>
    <col min="7" max="8" width="13.6640625" style="1" customWidth="1"/>
    <col min="9" max="9" width="18.5546875" style="1" customWidth="1"/>
    <col min="10" max="10" width="12.109375" style="1" customWidth="1"/>
    <col min="11" max="11" width="9.109375" style="1"/>
    <col min="12" max="12" width="14.33203125" style="1" customWidth="1"/>
    <col min="13" max="13" width="16" style="1" customWidth="1"/>
    <col min="14" max="14" width="12.44140625" style="1" customWidth="1"/>
    <col min="15" max="15" width="12.33203125" style="1" customWidth="1"/>
    <col min="16" max="16384" width="9.109375" style="1"/>
  </cols>
  <sheetData>
    <row r="1" spans="1:10" x14ac:dyDescent="0.3">
      <c r="H1" s="2" t="s">
        <v>0</v>
      </c>
      <c r="I1" s="7" t="s">
        <v>85</v>
      </c>
    </row>
    <row r="2" spans="1:10" x14ac:dyDescent="0.3">
      <c r="H2" s="2" t="s">
        <v>1</v>
      </c>
      <c r="I2" s="5">
        <v>1</v>
      </c>
    </row>
    <row r="3" spans="1:10" x14ac:dyDescent="0.3">
      <c r="H3" s="2" t="s">
        <v>2</v>
      </c>
      <c r="I3" s="5"/>
    </row>
    <row r="4" spans="1:10" x14ac:dyDescent="0.3">
      <c r="H4" s="2" t="s">
        <v>3</v>
      </c>
      <c r="I4" s="5"/>
    </row>
    <row r="5" spans="1:10" x14ac:dyDescent="0.3">
      <c r="H5" s="2" t="s">
        <v>4</v>
      </c>
      <c r="I5" s="6"/>
    </row>
    <row r="6" spans="1:10" x14ac:dyDescent="0.3">
      <c r="H6" s="2"/>
      <c r="I6" s="7"/>
    </row>
    <row r="7" spans="1:10" x14ac:dyDescent="0.3">
      <c r="H7" s="2" t="s">
        <v>5</v>
      </c>
      <c r="I7" s="8">
        <v>43357</v>
      </c>
    </row>
    <row r="9" spans="1:10" ht="17.399999999999999" x14ac:dyDescent="0.3">
      <c r="A9" s="229" t="s">
        <v>317</v>
      </c>
      <c r="B9" s="229"/>
      <c r="C9" s="229"/>
      <c r="D9" s="229"/>
      <c r="E9" s="229"/>
      <c r="F9" s="229"/>
      <c r="G9" s="229"/>
      <c r="H9" s="229"/>
      <c r="I9" s="229"/>
      <c r="J9" s="102"/>
    </row>
    <row r="10" spans="1:10" ht="17.399999999999999" x14ac:dyDescent="0.3">
      <c r="A10" s="229" t="s">
        <v>86</v>
      </c>
      <c r="B10" s="229"/>
      <c r="C10" s="229"/>
      <c r="D10" s="229"/>
      <c r="E10" s="229"/>
      <c r="F10" s="229"/>
      <c r="G10" s="229"/>
      <c r="H10" s="229"/>
      <c r="I10" s="229"/>
      <c r="J10" s="102"/>
    </row>
    <row r="11" spans="1:10" x14ac:dyDescent="0.3">
      <c r="A11" s="230" t="s">
        <v>87</v>
      </c>
      <c r="B11" s="230"/>
      <c r="C11" s="230"/>
      <c r="D11" s="230"/>
      <c r="E11" s="230"/>
      <c r="F11" s="230"/>
      <c r="G11" s="230"/>
      <c r="H11" s="230"/>
    </row>
    <row r="12" spans="1:10" ht="15" thickBot="1" x14ac:dyDescent="0.35">
      <c r="A12" s="231"/>
      <c r="B12" s="231"/>
      <c r="C12" s="231"/>
      <c r="D12" s="231"/>
      <c r="E12" s="231"/>
      <c r="F12" s="231"/>
      <c r="G12" s="231"/>
      <c r="H12" s="231"/>
      <c r="I12" s="231"/>
    </row>
    <row r="13" spans="1:10" ht="39.6" x14ac:dyDescent="0.3">
      <c r="A13" s="103" t="s">
        <v>88</v>
      </c>
      <c r="B13" s="104">
        <f>C13-1</f>
        <v>2014</v>
      </c>
      <c r="C13" s="104">
        <f>D13-1</f>
        <v>2015</v>
      </c>
      <c r="D13" s="104">
        <f>E13-1</f>
        <v>2016</v>
      </c>
      <c r="E13" s="104">
        <v>2017</v>
      </c>
      <c r="F13" s="104" t="s">
        <v>295</v>
      </c>
      <c r="G13" s="104" t="s">
        <v>89</v>
      </c>
      <c r="H13" s="104" t="s">
        <v>90</v>
      </c>
    </row>
    <row r="14" spans="1:10" x14ac:dyDescent="0.3">
      <c r="A14" s="105" t="s">
        <v>12</v>
      </c>
      <c r="B14" s="22" t="s">
        <v>13</v>
      </c>
      <c r="C14" s="22" t="s">
        <v>14</v>
      </c>
      <c r="D14" s="22" t="s">
        <v>14</v>
      </c>
      <c r="E14" s="22" t="s">
        <v>14</v>
      </c>
      <c r="F14" s="22" t="s">
        <v>14</v>
      </c>
      <c r="G14" s="22" t="s">
        <v>14</v>
      </c>
      <c r="H14" s="22" t="s">
        <v>14</v>
      </c>
    </row>
    <row r="15" spans="1:10" x14ac:dyDescent="0.3">
      <c r="A15" s="106" t="s">
        <v>91</v>
      </c>
      <c r="B15" s="107"/>
      <c r="C15" s="107"/>
      <c r="D15" s="107"/>
      <c r="E15" s="107"/>
      <c r="F15" s="108"/>
      <c r="G15" s="107"/>
      <c r="H15" s="107"/>
    </row>
    <row r="16" spans="1:10" x14ac:dyDescent="0.3">
      <c r="A16" s="109" t="s">
        <v>92</v>
      </c>
      <c r="B16" s="110">
        <v>1009050</v>
      </c>
      <c r="C16" s="110">
        <v>519325</v>
      </c>
      <c r="D16" s="110">
        <v>1145929</v>
      </c>
      <c r="E16" s="110">
        <v>997714</v>
      </c>
      <c r="F16" s="111">
        <v>319978.7</v>
      </c>
      <c r="G16" s="110">
        <v>1193500</v>
      </c>
      <c r="H16" s="110">
        <v>1193500</v>
      </c>
    </row>
    <row r="17" spans="1:8" x14ac:dyDescent="0.3">
      <c r="A17" s="109" t="s">
        <v>93</v>
      </c>
      <c r="B17" s="111">
        <v>923206</v>
      </c>
      <c r="C17" s="111">
        <v>2843915</v>
      </c>
      <c r="D17" s="111">
        <v>1172571</v>
      </c>
      <c r="E17" s="111">
        <v>1217094</v>
      </c>
      <c r="F17" s="111">
        <v>167189.20000000001</v>
      </c>
      <c r="G17" s="111">
        <v>935115</v>
      </c>
      <c r="H17" s="111">
        <v>935115</v>
      </c>
    </row>
    <row r="18" spans="1:8" x14ac:dyDescent="0.3">
      <c r="A18" s="109" t="s">
        <v>94</v>
      </c>
      <c r="B18" s="112">
        <v>238094.77</v>
      </c>
      <c r="C18" s="112">
        <v>1792761.1099999996</v>
      </c>
      <c r="D18" s="112"/>
      <c r="E18" s="112"/>
      <c r="F18" s="111"/>
      <c r="G18" s="112"/>
      <c r="H18" s="112"/>
    </row>
    <row r="19" spans="1:8" x14ac:dyDescent="0.3">
      <c r="A19" s="109" t="s">
        <v>95</v>
      </c>
      <c r="B19" s="112">
        <v>173303.55999999997</v>
      </c>
      <c r="C19" s="112">
        <v>107324</v>
      </c>
      <c r="D19" s="112">
        <v>127897.22</v>
      </c>
      <c r="E19" s="112">
        <v>1651457</v>
      </c>
      <c r="F19" s="111"/>
      <c r="G19" s="112"/>
      <c r="H19" s="112"/>
    </row>
    <row r="20" spans="1:8" ht="13.5" customHeight="1" x14ac:dyDescent="0.3">
      <c r="A20" s="109" t="s">
        <v>96</v>
      </c>
      <c r="B20" s="112"/>
      <c r="C20" s="112"/>
      <c r="D20" s="112"/>
      <c r="E20" s="112"/>
      <c r="F20" s="111"/>
      <c r="G20" s="112">
        <v>1170000</v>
      </c>
      <c r="H20" s="112"/>
    </row>
    <row r="21" spans="1:8" x14ac:dyDescent="0.3">
      <c r="A21" s="109" t="s">
        <v>97</v>
      </c>
      <c r="B21" s="112"/>
      <c r="C21" s="112"/>
      <c r="D21" s="112"/>
      <c r="E21" s="112"/>
      <c r="F21" s="111"/>
      <c r="G21" s="112"/>
      <c r="H21" s="112">
        <v>421092</v>
      </c>
    </row>
    <row r="22" spans="1:8" x14ac:dyDescent="0.3">
      <c r="A22" s="109" t="s">
        <v>98</v>
      </c>
      <c r="B22" s="112"/>
      <c r="C22" s="112"/>
      <c r="D22" s="112"/>
      <c r="E22" s="112"/>
      <c r="F22" s="111"/>
      <c r="G22" s="112"/>
      <c r="H22" s="112">
        <v>330000</v>
      </c>
    </row>
    <row r="23" spans="1:8" ht="16.5" customHeight="1" x14ac:dyDescent="0.3">
      <c r="A23" s="109" t="s">
        <v>99</v>
      </c>
      <c r="B23" s="112"/>
      <c r="C23" s="112"/>
      <c r="D23" s="112"/>
      <c r="E23" s="112"/>
      <c r="F23" s="111"/>
      <c r="G23" s="112">
        <v>695000</v>
      </c>
      <c r="H23" s="112"/>
    </row>
    <row r="24" spans="1:8" ht="16.5" customHeight="1" x14ac:dyDescent="0.3">
      <c r="A24" s="109" t="s">
        <v>100</v>
      </c>
      <c r="B24" s="112"/>
      <c r="C24" s="112"/>
      <c r="D24" s="112"/>
      <c r="E24" s="112"/>
      <c r="F24" s="111"/>
      <c r="G24" s="33">
        <v>0</v>
      </c>
      <c r="H24" s="112">
        <v>322950</v>
      </c>
    </row>
    <row r="25" spans="1:8" x14ac:dyDescent="0.3">
      <c r="A25" s="109" t="s">
        <v>101</v>
      </c>
      <c r="B25" s="112"/>
      <c r="C25" s="112"/>
      <c r="D25" s="112"/>
      <c r="E25" s="112"/>
      <c r="F25" s="111"/>
      <c r="G25" s="112">
        <v>300000</v>
      </c>
      <c r="H25" s="112"/>
    </row>
    <row r="26" spans="1:8" x14ac:dyDescent="0.3">
      <c r="A26" s="109" t="s">
        <v>102</v>
      </c>
      <c r="B26" s="112"/>
      <c r="C26" s="112"/>
      <c r="D26" s="112"/>
      <c r="E26" s="112"/>
      <c r="F26" s="111">
        <v>27088.3</v>
      </c>
      <c r="G26" s="112">
        <v>201000</v>
      </c>
      <c r="H26" s="112"/>
    </row>
    <row r="27" spans="1:8" x14ac:dyDescent="0.3">
      <c r="A27" s="109" t="s">
        <v>103</v>
      </c>
      <c r="B27" s="112"/>
      <c r="C27" s="112"/>
      <c r="D27" s="112"/>
      <c r="E27" s="112"/>
      <c r="F27" s="111"/>
      <c r="G27" s="112"/>
      <c r="H27" s="112">
        <v>297900</v>
      </c>
    </row>
    <row r="28" spans="1:8" ht="40.200000000000003" x14ac:dyDescent="0.3">
      <c r="A28" s="109" t="s">
        <v>104</v>
      </c>
      <c r="B28" s="112"/>
      <c r="C28" s="112"/>
      <c r="D28" s="112"/>
      <c r="E28" s="112"/>
      <c r="F28" s="111"/>
      <c r="G28" s="112"/>
      <c r="H28" s="112">
        <v>180000</v>
      </c>
    </row>
    <row r="29" spans="1:8" ht="27" x14ac:dyDescent="0.3">
      <c r="A29" s="109" t="s">
        <v>105</v>
      </c>
      <c r="B29" s="112"/>
      <c r="C29" s="112"/>
      <c r="D29" s="112"/>
      <c r="E29" s="112"/>
      <c r="F29" s="111"/>
      <c r="G29" s="112"/>
      <c r="H29" s="112">
        <v>172600</v>
      </c>
    </row>
    <row r="30" spans="1:8" x14ac:dyDescent="0.3">
      <c r="A30" s="109" t="s">
        <v>106</v>
      </c>
      <c r="B30" s="112"/>
      <c r="C30" s="112">
        <v>210748</v>
      </c>
      <c r="D30" s="112">
        <v>135986</v>
      </c>
      <c r="E30" s="112">
        <v>144203</v>
      </c>
      <c r="F30" s="111">
        <v>78595.69</v>
      </c>
      <c r="G30" s="112">
        <v>139600</v>
      </c>
      <c r="H30" s="112">
        <v>155000</v>
      </c>
    </row>
    <row r="31" spans="1:8" x14ac:dyDescent="0.3">
      <c r="A31" s="109" t="s">
        <v>107</v>
      </c>
      <c r="B31" s="112"/>
      <c r="C31" s="112">
        <v>223212</v>
      </c>
      <c r="D31" s="112">
        <v>144007</v>
      </c>
      <c r="E31" s="112">
        <v>188001</v>
      </c>
      <c r="F31" s="111">
        <v>82267.169999999984</v>
      </c>
      <c r="G31" s="112">
        <v>143900</v>
      </c>
      <c r="H31" s="112">
        <v>167400</v>
      </c>
    </row>
    <row r="32" spans="1:8" x14ac:dyDescent="0.3">
      <c r="A32" s="109" t="s">
        <v>108</v>
      </c>
      <c r="B32" s="112"/>
      <c r="C32" s="112"/>
      <c r="D32" s="112"/>
      <c r="E32" s="112"/>
      <c r="F32" s="111"/>
      <c r="G32" s="112">
        <v>153600</v>
      </c>
      <c r="H32" s="112"/>
    </row>
    <row r="33" spans="1:8" ht="27" x14ac:dyDescent="0.3">
      <c r="A33" s="109" t="s">
        <v>109</v>
      </c>
      <c r="B33" s="112"/>
      <c r="C33" s="112"/>
      <c r="D33" s="112"/>
      <c r="E33" s="112"/>
      <c r="F33" s="111"/>
      <c r="G33" s="112">
        <v>129720</v>
      </c>
      <c r="H33" s="112"/>
    </row>
    <row r="34" spans="1:8" ht="40.200000000000003" x14ac:dyDescent="0.3">
      <c r="A34" s="109" t="s">
        <v>110</v>
      </c>
      <c r="B34" s="112"/>
      <c r="C34" s="112"/>
      <c r="D34" s="112"/>
      <c r="E34" s="112"/>
      <c r="F34" s="111"/>
      <c r="G34" s="112"/>
      <c r="H34" s="112">
        <v>105000</v>
      </c>
    </row>
    <row r="35" spans="1:8" x14ac:dyDescent="0.3">
      <c r="A35" s="109" t="s">
        <v>111</v>
      </c>
      <c r="B35" s="112"/>
      <c r="C35" s="112"/>
      <c r="D35" s="112">
        <v>50768</v>
      </c>
      <c r="E35" s="112">
        <v>73811</v>
      </c>
      <c r="F35" s="111">
        <v>66107.95</v>
      </c>
      <c r="G35" s="112">
        <v>70000</v>
      </c>
      <c r="H35" s="112">
        <v>70000</v>
      </c>
    </row>
    <row r="36" spans="1:8" x14ac:dyDescent="0.3">
      <c r="A36" s="109" t="s">
        <v>112</v>
      </c>
      <c r="B36" s="112"/>
      <c r="C36" s="112"/>
      <c r="D36" s="112">
        <v>86546</v>
      </c>
      <c r="E36" s="112">
        <v>50236</v>
      </c>
      <c r="F36" s="111">
        <v>97626.790000000008</v>
      </c>
      <c r="G36" s="112">
        <v>70000</v>
      </c>
      <c r="H36" s="112">
        <v>70000</v>
      </c>
    </row>
    <row r="37" spans="1:8" x14ac:dyDescent="0.3">
      <c r="A37" s="109" t="s">
        <v>113</v>
      </c>
      <c r="B37" s="112"/>
      <c r="C37" s="112"/>
      <c r="D37" s="112"/>
      <c r="E37" s="112"/>
      <c r="F37" s="111"/>
      <c r="G37" s="112">
        <v>80000</v>
      </c>
      <c r="H37" s="112"/>
    </row>
    <row r="38" spans="1:8" ht="27" x14ac:dyDescent="0.3">
      <c r="A38" s="109" t="s">
        <v>114</v>
      </c>
      <c r="B38" s="112"/>
      <c r="C38" s="112"/>
      <c r="D38" s="112">
        <v>448252</v>
      </c>
      <c r="E38" s="112">
        <v>163293</v>
      </c>
      <c r="F38" s="111">
        <v>28469.919999999998</v>
      </c>
      <c r="G38" s="112">
        <v>67680</v>
      </c>
      <c r="H38" s="112"/>
    </row>
    <row r="39" spans="1:8" x14ac:dyDescent="0.3">
      <c r="A39" s="109" t="s">
        <v>115</v>
      </c>
      <c r="B39" s="112"/>
      <c r="C39" s="112"/>
      <c r="D39" s="112"/>
      <c r="E39" s="112">
        <v>229704</v>
      </c>
      <c r="F39" s="111">
        <v>296900.88</v>
      </c>
      <c r="G39" s="112"/>
      <c r="H39" s="112"/>
    </row>
    <row r="40" spans="1:8" x14ac:dyDescent="0.3">
      <c r="A40" s="109" t="s">
        <v>116</v>
      </c>
      <c r="B40" s="112"/>
      <c r="C40" s="112"/>
      <c r="D40" s="112"/>
      <c r="E40" s="112">
        <v>363942</v>
      </c>
      <c r="F40" s="111"/>
      <c r="G40" s="112"/>
      <c r="H40" s="112"/>
    </row>
    <row r="41" spans="1:8" ht="27" x14ac:dyDescent="0.3">
      <c r="A41" s="109" t="s">
        <v>117</v>
      </c>
      <c r="B41" s="112"/>
      <c r="C41" s="112">
        <v>800327</v>
      </c>
      <c r="D41" s="112">
        <v>205594</v>
      </c>
      <c r="E41" s="112">
        <v>15576</v>
      </c>
      <c r="F41" s="111"/>
      <c r="G41" s="112"/>
      <c r="H41" s="112"/>
    </row>
    <row r="42" spans="1:8" x14ac:dyDescent="0.3">
      <c r="A42" s="109" t="s">
        <v>118</v>
      </c>
      <c r="B42" s="112"/>
      <c r="C42" s="112"/>
      <c r="D42" s="112">
        <v>384608</v>
      </c>
      <c r="E42" s="112"/>
      <c r="F42" s="111"/>
      <c r="G42" s="112"/>
      <c r="H42" s="112"/>
    </row>
    <row r="43" spans="1:8" x14ac:dyDescent="0.3">
      <c r="A43" s="109" t="s">
        <v>119</v>
      </c>
      <c r="B43" s="112"/>
      <c r="C43" s="112"/>
      <c r="D43" s="112">
        <v>261561</v>
      </c>
      <c r="E43" s="112"/>
      <c r="F43" s="111"/>
      <c r="G43" s="112"/>
      <c r="H43" s="112"/>
    </row>
    <row r="44" spans="1:8" x14ac:dyDescent="0.3">
      <c r="A44" s="109" t="s">
        <v>120</v>
      </c>
      <c r="B44" s="112"/>
      <c r="C44" s="112"/>
      <c r="D44" s="112">
        <v>235931</v>
      </c>
      <c r="E44" s="112"/>
      <c r="F44" s="111"/>
      <c r="G44" s="112"/>
      <c r="H44" s="112"/>
    </row>
    <row r="45" spans="1:8" x14ac:dyDescent="0.3">
      <c r="A45" s="109" t="s">
        <v>121</v>
      </c>
      <c r="B45" s="112">
        <v>334393</v>
      </c>
      <c r="C45" s="112"/>
      <c r="D45" s="112"/>
      <c r="E45" s="112"/>
      <c r="F45" s="111"/>
      <c r="G45" s="112"/>
      <c r="H45" s="112"/>
    </row>
    <row r="46" spans="1:8" x14ac:dyDescent="0.3">
      <c r="A46" s="109" t="s">
        <v>122</v>
      </c>
      <c r="B46" s="112">
        <v>227179</v>
      </c>
      <c r="C46" s="112"/>
      <c r="D46" s="112"/>
      <c r="E46" s="112"/>
      <c r="F46" s="111"/>
      <c r="G46" s="112"/>
      <c r="H46" s="112"/>
    </row>
    <row r="47" spans="1:8" x14ac:dyDescent="0.3">
      <c r="A47" s="109" t="s">
        <v>123</v>
      </c>
      <c r="B47" s="112"/>
      <c r="C47" s="112"/>
      <c r="D47" s="112">
        <v>205594</v>
      </c>
      <c r="E47" s="112"/>
      <c r="F47" s="111"/>
      <c r="G47" s="112"/>
      <c r="H47" s="112"/>
    </row>
    <row r="48" spans="1:8" x14ac:dyDescent="0.3">
      <c r="A48" s="109" t="s">
        <v>124</v>
      </c>
      <c r="B48" s="112"/>
      <c r="C48" s="112">
        <v>288286</v>
      </c>
      <c r="D48" s="112">
        <v>74014</v>
      </c>
      <c r="E48" s="112">
        <v>93726</v>
      </c>
      <c r="F48" s="111"/>
      <c r="G48" s="112"/>
      <c r="H48" s="112"/>
    </row>
    <row r="49" spans="1:15" x14ac:dyDescent="0.3">
      <c r="A49" s="109" t="s">
        <v>125</v>
      </c>
      <c r="B49" s="112"/>
      <c r="C49" s="112">
        <v>238848</v>
      </c>
      <c r="D49" s="112"/>
      <c r="E49" s="112"/>
      <c r="F49" s="111"/>
      <c r="G49" s="112"/>
      <c r="H49" s="112"/>
    </row>
    <row r="50" spans="1:15" x14ac:dyDescent="0.3">
      <c r="A50" s="109" t="s">
        <v>126</v>
      </c>
      <c r="B50" s="112"/>
      <c r="C50" s="112">
        <v>209502</v>
      </c>
      <c r="D50" s="112"/>
      <c r="E50" s="112"/>
      <c r="F50" s="111"/>
      <c r="G50" s="112"/>
      <c r="H50" s="112"/>
    </row>
    <row r="51" spans="1:15" x14ac:dyDescent="0.3">
      <c r="A51" s="109" t="s">
        <v>127</v>
      </c>
      <c r="B51" s="112"/>
      <c r="C51" s="112">
        <v>204702.15000000005</v>
      </c>
      <c r="D51" s="112"/>
      <c r="E51" s="112"/>
      <c r="F51" s="111"/>
      <c r="G51" s="112"/>
      <c r="H51" s="112"/>
    </row>
    <row r="52" spans="1:15" ht="27" x14ac:dyDescent="0.3">
      <c r="A52" s="109" t="s">
        <v>128</v>
      </c>
      <c r="B52" s="112">
        <v>159804</v>
      </c>
      <c r="C52" s="112"/>
      <c r="D52" s="112"/>
      <c r="E52" s="112"/>
      <c r="F52" s="111"/>
      <c r="G52" s="112"/>
      <c r="H52" s="112"/>
    </row>
    <row r="53" spans="1:15" x14ac:dyDescent="0.3">
      <c r="A53" s="109" t="s">
        <v>129</v>
      </c>
      <c r="B53" s="112">
        <v>158948</v>
      </c>
      <c r="C53" s="112"/>
      <c r="D53" s="112"/>
      <c r="E53" s="112"/>
      <c r="F53" s="111"/>
      <c r="G53" s="112"/>
      <c r="H53" s="112"/>
    </row>
    <row r="54" spans="1:15" x14ac:dyDescent="0.3">
      <c r="A54" s="109" t="s">
        <v>130</v>
      </c>
      <c r="B54" s="112"/>
      <c r="C54" s="112">
        <v>135191</v>
      </c>
      <c r="D54" s="112"/>
      <c r="E54" s="112"/>
      <c r="F54" s="111"/>
      <c r="G54" s="112"/>
      <c r="H54" s="112"/>
    </row>
    <row r="55" spans="1:15" x14ac:dyDescent="0.3">
      <c r="A55" s="109" t="s">
        <v>131</v>
      </c>
      <c r="B55" s="112"/>
      <c r="C55" s="112"/>
      <c r="D55" s="112">
        <v>134746</v>
      </c>
      <c r="E55" s="112"/>
      <c r="F55" s="111"/>
      <c r="G55" s="112"/>
      <c r="H55" s="112"/>
    </row>
    <row r="56" spans="1:15" x14ac:dyDescent="0.3">
      <c r="A56" s="109" t="s">
        <v>132</v>
      </c>
      <c r="B56" s="112"/>
      <c r="C56" s="112"/>
      <c r="D56" s="112"/>
      <c r="E56" s="112"/>
      <c r="F56" s="111">
        <v>114520.49</v>
      </c>
      <c r="G56" s="112"/>
      <c r="H56" s="112"/>
    </row>
    <row r="57" spans="1:15" x14ac:dyDescent="0.3">
      <c r="A57" s="109" t="s">
        <v>314</v>
      </c>
      <c r="B57" s="112"/>
      <c r="C57" s="112"/>
      <c r="D57" s="112"/>
      <c r="E57" s="112"/>
      <c r="F57" s="111">
        <v>82710</v>
      </c>
      <c r="G57" s="112"/>
      <c r="H57" s="112"/>
    </row>
    <row r="58" spans="1:15" x14ac:dyDescent="0.3">
      <c r="A58" s="109" t="s">
        <v>133</v>
      </c>
      <c r="B58" s="112">
        <v>556842.66999999993</v>
      </c>
      <c r="C58" s="112">
        <v>490162.66000000015</v>
      </c>
      <c r="D58" s="112">
        <v>671525.07999999914</v>
      </c>
      <c r="E58" s="112">
        <v>410314</v>
      </c>
      <c r="F58" s="111">
        <v>342544.49</v>
      </c>
      <c r="G58" s="112">
        <v>73900</v>
      </c>
      <c r="H58" s="112">
        <v>103650</v>
      </c>
      <c r="I58" s="113"/>
      <c r="N58" s="114"/>
      <c r="O58" s="114"/>
    </row>
    <row r="59" spans="1:15" x14ac:dyDescent="0.3">
      <c r="A59" s="115" t="s">
        <v>134</v>
      </c>
      <c r="B59" s="116">
        <f t="shared" ref="B59:H59" si="0">SUM(B16:B58)</f>
        <v>3780821</v>
      </c>
      <c r="C59" s="116">
        <f t="shared" si="0"/>
        <v>8064303.9199999999</v>
      </c>
      <c r="D59" s="116">
        <f t="shared" si="0"/>
        <v>5485529.2999999998</v>
      </c>
      <c r="E59" s="116">
        <f t="shared" si="0"/>
        <v>5599071</v>
      </c>
      <c r="F59" s="116">
        <f t="shared" si="0"/>
        <v>1703999.58</v>
      </c>
      <c r="G59" s="116">
        <f t="shared" si="0"/>
        <v>5423015</v>
      </c>
      <c r="H59" s="116">
        <f t="shared" si="0"/>
        <v>4524207</v>
      </c>
      <c r="I59" s="117"/>
      <c r="J59" s="117"/>
      <c r="K59" s="117"/>
      <c r="L59" s="117"/>
      <c r="M59" s="117"/>
      <c r="N59" s="118"/>
      <c r="O59" s="118"/>
    </row>
    <row r="60" spans="1:15" x14ac:dyDescent="0.3">
      <c r="A60" s="119" t="s">
        <v>135</v>
      </c>
      <c r="B60" s="107"/>
      <c r="C60" s="107"/>
      <c r="D60" s="107"/>
      <c r="E60" s="107"/>
      <c r="F60" s="107"/>
      <c r="G60" s="107"/>
      <c r="H60" s="107"/>
      <c r="I60" s="117"/>
      <c r="J60" s="117"/>
      <c r="K60" s="117"/>
      <c r="L60" s="117"/>
      <c r="M60" s="117"/>
      <c r="N60" s="118"/>
      <c r="O60" s="118"/>
    </row>
    <row r="61" spans="1:15" ht="40.200000000000003" x14ac:dyDescent="0.3">
      <c r="A61" s="109" t="s">
        <v>136</v>
      </c>
      <c r="B61" s="110"/>
      <c r="C61" s="110"/>
      <c r="D61" s="110"/>
      <c r="E61" s="110"/>
      <c r="F61" s="111"/>
      <c r="G61" s="110"/>
      <c r="H61" s="110">
        <v>1080400</v>
      </c>
      <c r="I61" s="117"/>
      <c r="J61" s="117"/>
      <c r="K61" s="117"/>
      <c r="L61" s="117"/>
      <c r="M61" s="117"/>
      <c r="N61" s="118"/>
      <c r="O61" s="118"/>
    </row>
    <row r="62" spans="1:15" ht="40.200000000000003" x14ac:dyDescent="0.3">
      <c r="A62" s="109" t="s">
        <v>137</v>
      </c>
      <c r="B62" s="111"/>
      <c r="C62" s="111"/>
      <c r="D62" s="111"/>
      <c r="E62" s="111">
        <v>33393</v>
      </c>
      <c r="F62" s="111">
        <v>50783.53</v>
      </c>
      <c r="G62" s="111">
        <v>964000</v>
      </c>
      <c r="H62" s="111"/>
    </row>
    <row r="63" spans="1:15" ht="27" x14ac:dyDescent="0.3">
      <c r="A63" s="109" t="s">
        <v>138</v>
      </c>
      <c r="B63" s="112"/>
      <c r="C63" s="112"/>
      <c r="D63" s="112"/>
      <c r="E63" s="112"/>
      <c r="F63" s="111"/>
      <c r="G63" s="112"/>
      <c r="H63" s="112">
        <v>750000</v>
      </c>
    </row>
    <row r="64" spans="1:15" x14ac:dyDescent="0.3">
      <c r="A64" s="109" t="s">
        <v>139</v>
      </c>
      <c r="B64" s="112"/>
      <c r="C64" s="112"/>
      <c r="D64" s="112"/>
      <c r="E64" s="112">
        <v>539007</v>
      </c>
      <c r="F64" s="111">
        <v>94000.569999999992</v>
      </c>
      <c r="G64" s="112">
        <v>713300</v>
      </c>
      <c r="H64" s="33">
        <v>0</v>
      </c>
    </row>
    <row r="65" spans="1:8" ht="27" x14ac:dyDescent="0.3">
      <c r="A65" s="109" t="s">
        <v>140</v>
      </c>
      <c r="B65" s="112"/>
      <c r="C65" s="112"/>
      <c r="D65" s="112"/>
      <c r="E65" s="112"/>
      <c r="F65" s="111"/>
      <c r="G65" s="112"/>
      <c r="H65" s="112">
        <v>600000</v>
      </c>
    </row>
    <row r="66" spans="1:8" x14ac:dyDescent="0.3">
      <c r="A66" s="109" t="s">
        <v>141</v>
      </c>
      <c r="B66" s="112">
        <v>619925</v>
      </c>
      <c r="C66" s="112">
        <v>557400.85</v>
      </c>
      <c r="D66" s="112">
        <v>642503</v>
      </c>
      <c r="E66" s="112">
        <v>1054235</v>
      </c>
      <c r="F66" s="111">
        <v>478237.87000000011</v>
      </c>
      <c r="G66" s="112">
        <v>833200</v>
      </c>
      <c r="H66" s="112">
        <v>548100</v>
      </c>
    </row>
    <row r="67" spans="1:8" ht="25.5" customHeight="1" x14ac:dyDescent="0.3">
      <c r="A67" s="109" t="s">
        <v>142</v>
      </c>
      <c r="B67" s="112"/>
      <c r="C67" s="112"/>
      <c r="D67" s="112"/>
      <c r="E67" s="112">
        <v>31113</v>
      </c>
      <c r="F67" s="111">
        <v>362.83</v>
      </c>
      <c r="G67" s="112">
        <v>611000</v>
      </c>
      <c r="H67" s="112"/>
    </row>
    <row r="68" spans="1:8" ht="26.25" customHeight="1" x14ac:dyDescent="0.3">
      <c r="A68" s="109" t="s">
        <v>143</v>
      </c>
      <c r="B68" s="112"/>
      <c r="C68" s="112"/>
      <c r="D68" s="112"/>
      <c r="E68" s="112">
        <v>23915</v>
      </c>
      <c r="F68" s="111">
        <v>33628.53</v>
      </c>
      <c r="G68" s="112">
        <v>635800</v>
      </c>
      <c r="H68" s="112"/>
    </row>
    <row r="69" spans="1:8" ht="26.25" customHeight="1" x14ac:dyDescent="0.3">
      <c r="A69" s="109" t="s">
        <v>144</v>
      </c>
      <c r="B69" s="112"/>
      <c r="C69" s="112"/>
      <c r="D69" s="112"/>
      <c r="E69" s="112">
        <v>62757</v>
      </c>
      <c r="F69" s="111"/>
      <c r="G69" s="112"/>
      <c r="H69" s="112">
        <v>502000</v>
      </c>
    </row>
    <row r="70" spans="1:8" x14ac:dyDescent="0.3">
      <c r="A70" s="109" t="s">
        <v>145</v>
      </c>
      <c r="B70" s="112">
        <v>467247</v>
      </c>
      <c r="C70" s="112">
        <v>306845.06</v>
      </c>
      <c r="D70" s="112">
        <v>679308</v>
      </c>
      <c r="E70" s="112">
        <v>360752</v>
      </c>
      <c r="F70" s="111">
        <v>149938.27000000002</v>
      </c>
      <c r="G70" s="112">
        <v>450000</v>
      </c>
      <c r="H70" s="112">
        <v>450000</v>
      </c>
    </row>
    <row r="71" spans="1:8" ht="40.200000000000003" x14ac:dyDescent="0.3">
      <c r="A71" s="109" t="s">
        <v>146</v>
      </c>
      <c r="B71" s="112"/>
      <c r="C71" s="112"/>
      <c r="D71" s="112"/>
      <c r="E71" s="112"/>
      <c r="F71" s="111"/>
      <c r="G71" s="112"/>
      <c r="H71" s="112">
        <v>442000</v>
      </c>
    </row>
    <row r="72" spans="1:8" ht="27" x14ac:dyDescent="0.3">
      <c r="A72" s="109" t="s">
        <v>147</v>
      </c>
      <c r="B72" s="112"/>
      <c r="C72" s="112"/>
      <c r="D72" s="112"/>
      <c r="E72" s="112">
        <v>26372</v>
      </c>
      <c r="F72" s="111"/>
      <c r="G72" s="112"/>
      <c r="H72" s="112">
        <v>392700</v>
      </c>
    </row>
    <row r="73" spans="1:8" ht="27" x14ac:dyDescent="0.3">
      <c r="A73" s="109" t="s">
        <v>148</v>
      </c>
      <c r="B73" s="112"/>
      <c r="C73" s="112"/>
      <c r="D73" s="112"/>
      <c r="E73" s="112">
        <v>22092</v>
      </c>
      <c r="F73" s="111">
        <v>274145.27</v>
      </c>
      <c r="G73" s="112">
        <v>328250</v>
      </c>
      <c r="H73" s="112"/>
    </row>
    <row r="74" spans="1:8" x14ac:dyDescent="0.3">
      <c r="A74" s="109" t="s">
        <v>149</v>
      </c>
      <c r="B74" s="112">
        <v>110684</v>
      </c>
      <c r="C74" s="112">
        <v>113498</v>
      </c>
      <c r="D74" s="112">
        <v>86683</v>
      </c>
      <c r="E74" s="112">
        <v>266670</v>
      </c>
      <c r="F74" s="111">
        <v>93012.4</v>
      </c>
      <c r="G74" s="112">
        <v>317000</v>
      </c>
      <c r="H74" s="112">
        <v>362000</v>
      </c>
    </row>
    <row r="75" spans="1:8" ht="27" x14ac:dyDescent="0.3">
      <c r="A75" s="109" t="s">
        <v>150</v>
      </c>
      <c r="B75" s="112"/>
      <c r="C75" s="112"/>
      <c r="D75" s="112"/>
      <c r="E75" s="112"/>
      <c r="F75" s="111"/>
      <c r="G75" s="112"/>
      <c r="H75" s="112">
        <v>334000</v>
      </c>
    </row>
    <row r="76" spans="1:8" x14ac:dyDescent="0.3">
      <c r="A76" s="109" t="s">
        <v>151</v>
      </c>
      <c r="B76" s="112"/>
      <c r="C76" s="112"/>
      <c r="D76" s="112"/>
      <c r="E76" s="112">
        <v>7665</v>
      </c>
      <c r="F76" s="111">
        <v>7117.6900000000005</v>
      </c>
      <c r="G76" s="112">
        <v>281000</v>
      </c>
      <c r="H76" s="112"/>
    </row>
    <row r="77" spans="1:8" ht="27" x14ac:dyDescent="0.3">
      <c r="A77" s="109" t="s">
        <v>152</v>
      </c>
      <c r="B77" s="112"/>
      <c r="C77" s="112"/>
      <c r="D77" s="112"/>
      <c r="E77" s="112"/>
      <c r="F77" s="111"/>
      <c r="G77" s="112"/>
      <c r="H77" s="112">
        <v>275000</v>
      </c>
    </row>
    <row r="78" spans="1:8" ht="27" x14ac:dyDescent="0.3">
      <c r="A78" s="109" t="s">
        <v>153</v>
      </c>
      <c r="B78" s="112"/>
      <c r="C78" s="112"/>
      <c r="D78" s="112"/>
      <c r="E78" s="112"/>
      <c r="F78" s="111"/>
      <c r="G78" s="112"/>
      <c r="H78" s="112">
        <v>240000</v>
      </c>
    </row>
    <row r="79" spans="1:8" ht="27" x14ac:dyDescent="0.3">
      <c r="A79" s="109" t="s">
        <v>154</v>
      </c>
      <c r="B79" s="112"/>
      <c r="C79" s="112"/>
      <c r="D79" s="112"/>
      <c r="E79" s="112"/>
      <c r="F79" s="111"/>
      <c r="G79" s="112"/>
      <c r="H79" s="112">
        <v>180000</v>
      </c>
    </row>
    <row r="80" spans="1:8" x14ac:dyDescent="0.3">
      <c r="A80" s="109" t="s">
        <v>155</v>
      </c>
      <c r="B80" s="112">
        <v>221647.53999999998</v>
      </c>
      <c r="C80" s="112">
        <v>167075</v>
      </c>
      <c r="D80" s="112">
        <v>318816.51</v>
      </c>
      <c r="E80" s="112">
        <v>375190</v>
      </c>
      <c r="F80" s="111"/>
      <c r="G80" s="112">
        <v>132000</v>
      </c>
      <c r="H80" s="112">
        <v>132000</v>
      </c>
    </row>
    <row r="81" spans="1:8" ht="40.200000000000003" x14ac:dyDescent="0.3">
      <c r="A81" s="109" t="s">
        <v>156</v>
      </c>
      <c r="B81" s="112"/>
      <c r="C81" s="112"/>
      <c r="D81" s="112"/>
      <c r="E81" s="112">
        <v>22572</v>
      </c>
      <c r="F81" s="111">
        <v>13708.3</v>
      </c>
      <c r="G81" s="112">
        <v>123000</v>
      </c>
      <c r="H81" s="112"/>
    </row>
    <row r="82" spans="1:8" x14ac:dyDescent="0.3">
      <c r="A82" s="109" t="s">
        <v>157</v>
      </c>
      <c r="B82" s="112">
        <v>56387</v>
      </c>
      <c r="C82" s="112">
        <v>82370</v>
      </c>
      <c r="D82" s="112">
        <v>242425</v>
      </c>
      <c r="E82" s="112">
        <v>138427</v>
      </c>
      <c r="F82" s="111">
        <v>57238.19</v>
      </c>
      <c r="G82" s="112">
        <v>110500</v>
      </c>
      <c r="H82" s="112">
        <v>110500</v>
      </c>
    </row>
    <row r="83" spans="1:8" x14ac:dyDescent="0.3">
      <c r="A83" s="109" t="s">
        <v>158</v>
      </c>
      <c r="B83" s="112"/>
      <c r="C83" s="112">
        <v>82823</v>
      </c>
      <c r="D83" s="112">
        <v>116334</v>
      </c>
      <c r="E83" s="112">
        <v>112884</v>
      </c>
      <c r="F83" s="111">
        <v>102194.69</v>
      </c>
      <c r="G83" s="112">
        <v>85000</v>
      </c>
      <c r="H83" s="112">
        <v>85000</v>
      </c>
    </row>
    <row r="84" spans="1:8" x14ac:dyDescent="0.3">
      <c r="A84" s="109" t="s">
        <v>159</v>
      </c>
      <c r="B84" s="112"/>
      <c r="C84" s="112"/>
      <c r="D84" s="112"/>
      <c r="E84" s="112">
        <v>73488</v>
      </c>
      <c r="F84" s="111">
        <v>72773.78</v>
      </c>
      <c r="G84" s="112">
        <v>85650</v>
      </c>
      <c r="H84" s="112"/>
    </row>
    <row r="85" spans="1:8" x14ac:dyDescent="0.3">
      <c r="A85" s="109" t="s">
        <v>160</v>
      </c>
      <c r="B85" s="112"/>
      <c r="C85" s="112"/>
      <c r="D85" s="112">
        <v>363705</v>
      </c>
      <c r="E85" s="112">
        <v>1095639</v>
      </c>
      <c r="F85" s="111"/>
      <c r="G85" s="112"/>
      <c r="H85" s="112"/>
    </row>
    <row r="86" spans="1:8" ht="27" x14ac:dyDescent="0.3">
      <c r="A86" s="109" t="s">
        <v>161</v>
      </c>
      <c r="B86" s="112"/>
      <c r="C86" s="112"/>
      <c r="D86" s="112"/>
      <c r="E86" s="112">
        <v>755895</v>
      </c>
      <c r="F86" s="111"/>
      <c r="G86" s="112"/>
      <c r="H86" s="112"/>
    </row>
    <row r="87" spans="1:8" ht="27" x14ac:dyDescent="0.3">
      <c r="A87" s="109" t="s">
        <v>162</v>
      </c>
      <c r="B87" s="112"/>
      <c r="C87" s="112"/>
      <c r="D87" s="112"/>
      <c r="E87" s="112">
        <v>1071841</v>
      </c>
      <c r="F87" s="111"/>
      <c r="G87" s="112"/>
      <c r="H87" s="112"/>
    </row>
    <row r="88" spans="1:8" ht="27" x14ac:dyDescent="0.3">
      <c r="A88" s="109" t="s">
        <v>163</v>
      </c>
      <c r="B88" s="112"/>
      <c r="C88" s="112"/>
      <c r="D88" s="112"/>
      <c r="E88" s="112">
        <v>656336</v>
      </c>
      <c r="F88" s="111"/>
      <c r="G88" s="112"/>
      <c r="H88" s="112"/>
    </row>
    <row r="89" spans="1:8" ht="27" x14ac:dyDescent="0.3">
      <c r="A89" s="109" t="s">
        <v>164</v>
      </c>
      <c r="B89" s="112"/>
      <c r="C89" s="112"/>
      <c r="D89" s="112"/>
      <c r="E89" s="112">
        <v>524267</v>
      </c>
      <c r="F89" s="111"/>
      <c r="G89" s="112"/>
      <c r="H89" s="112"/>
    </row>
    <row r="90" spans="1:8" ht="66.599999999999994" x14ac:dyDescent="0.3">
      <c r="A90" s="109" t="s">
        <v>165</v>
      </c>
      <c r="B90" s="112"/>
      <c r="C90" s="112"/>
      <c r="D90" s="112"/>
      <c r="E90" s="112">
        <v>977587</v>
      </c>
      <c r="F90" s="111"/>
      <c r="G90" s="112"/>
      <c r="H90" s="112"/>
    </row>
    <row r="91" spans="1:8" x14ac:dyDescent="0.3">
      <c r="A91" s="109" t="s">
        <v>166</v>
      </c>
      <c r="B91" s="112"/>
      <c r="C91" s="112"/>
      <c r="D91" s="112"/>
      <c r="E91" s="112">
        <v>354436</v>
      </c>
      <c r="F91" s="111"/>
      <c r="G91" s="112"/>
      <c r="H91" s="112"/>
    </row>
    <row r="92" spans="1:8" ht="27" x14ac:dyDescent="0.3">
      <c r="A92" s="109" t="s">
        <v>167</v>
      </c>
      <c r="B92" s="112"/>
      <c r="C92" s="112"/>
      <c r="D92" s="112"/>
      <c r="E92" s="112">
        <v>393244.49</v>
      </c>
      <c r="F92" s="111"/>
      <c r="G92" s="112"/>
      <c r="H92" s="112"/>
    </row>
    <row r="93" spans="1:8" ht="27" x14ac:dyDescent="0.3">
      <c r="A93" s="109" t="s">
        <v>168</v>
      </c>
      <c r="B93" s="112"/>
      <c r="C93" s="112"/>
      <c r="D93" s="112"/>
      <c r="E93" s="112">
        <v>154853.49</v>
      </c>
      <c r="F93" s="111"/>
      <c r="G93" s="112"/>
      <c r="H93" s="112"/>
    </row>
    <row r="94" spans="1:8" x14ac:dyDescent="0.3">
      <c r="A94" s="109" t="s">
        <v>169</v>
      </c>
      <c r="B94" s="112"/>
      <c r="C94" s="112"/>
      <c r="D94" s="112"/>
      <c r="E94" s="112"/>
      <c r="F94" s="111"/>
      <c r="G94" s="112"/>
      <c r="H94" s="112"/>
    </row>
    <row r="95" spans="1:8" ht="27" x14ac:dyDescent="0.3">
      <c r="A95" s="109" t="s">
        <v>170</v>
      </c>
      <c r="B95" s="112"/>
      <c r="C95" s="112"/>
      <c r="D95" s="112"/>
      <c r="E95" s="112"/>
      <c r="F95" s="111"/>
      <c r="G95" s="112"/>
      <c r="H95" s="112"/>
    </row>
    <row r="96" spans="1:8" ht="40.200000000000003" x14ac:dyDescent="0.3">
      <c r="A96" s="109" t="s">
        <v>171</v>
      </c>
      <c r="B96" s="112"/>
      <c r="C96" s="112">
        <v>556997.65999999968</v>
      </c>
      <c r="D96" s="112">
        <v>1733324.72</v>
      </c>
      <c r="E96" s="112">
        <v>18470.490000000002</v>
      </c>
      <c r="F96" s="111"/>
      <c r="G96" s="112"/>
      <c r="H96" s="112"/>
    </row>
    <row r="97" spans="1:8" x14ac:dyDescent="0.3">
      <c r="A97" s="120" t="s">
        <v>172</v>
      </c>
      <c r="B97" s="112"/>
      <c r="C97" s="112"/>
      <c r="D97" s="112">
        <v>761269</v>
      </c>
      <c r="E97" s="112"/>
      <c r="F97" s="111"/>
      <c r="G97" s="112"/>
      <c r="H97" s="112"/>
    </row>
    <row r="98" spans="1:8" ht="27" x14ac:dyDescent="0.3">
      <c r="A98" s="109" t="s">
        <v>173</v>
      </c>
      <c r="B98" s="112"/>
      <c r="C98" s="112"/>
      <c r="D98" s="112">
        <v>547334.35999999987</v>
      </c>
      <c r="E98" s="112"/>
      <c r="F98" s="111"/>
      <c r="G98" s="112"/>
      <c r="H98" s="112"/>
    </row>
    <row r="99" spans="1:8" ht="40.200000000000003" x14ac:dyDescent="0.3">
      <c r="A99" s="109" t="s">
        <v>174</v>
      </c>
      <c r="B99" s="112"/>
      <c r="C99" s="112"/>
      <c r="D99" s="112">
        <v>455864.8</v>
      </c>
      <c r="E99" s="112"/>
      <c r="F99" s="111"/>
      <c r="G99" s="112"/>
      <c r="H99" s="112"/>
    </row>
    <row r="100" spans="1:8" ht="27" x14ac:dyDescent="0.3">
      <c r="A100" s="109" t="s">
        <v>175</v>
      </c>
      <c r="B100" s="112"/>
      <c r="C100" s="112"/>
      <c r="D100" s="112">
        <v>361892.09</v>
      </c>
      <c r="E100" s="112"/>
      <c r="F100" s="111"/>
      <c r="G100" s="112"/>
      <c r="H100" s="112"/>
    </row>
    <row r="101" spans="1:8" x14ac:dyDescent="0.3">
      <c r="A101" s="109" t="s">
        <v>176</v>
      </c>
      <c r="B101" s="112"/>
      <c r="C101" s="112"/>
      <c r="D101" s="112">
        <v>283926</v>
      </c>
      <c r="E101" s="112"/>
      <c r="F101" s="111"/>
      <c r="G101" s="112"/>
      <c r="H101" s="112"/>
    </row>
    <row r="102" spans="1:8" x14ac:dyDescent="0.3">
      <c r="A102" s="109" t="s">
        <v>177</v>
      </c>
      <c r="B102" s="112"/>
      <c r="C102" s="112">
        <v>290146.92999999993</v>
      </c>
      <c r="D102" s="112">
        <v>252540</v>
      </c>
      <c r="E102" s="112"/>
      <c r="F102" s="111"/>
      <c r="G102" s="112"/>
      <c r="H102" s="112"/>
    </row>
    <row r="103" spans="1:8" x14ac:dyDescent="0.3">
      <c r="A103" s="109" t="s">
        <v>178</v>
      </c>
      <c r="B103" s="112"/>
      <c r="C103" s="112"/>
      <c r="D103" s="112">
        <v>244319</v>
      </c>
      <c r="E103" s="112"/>
      <c r="F103" s="111"/>
      <c r="G103" s="112"/>
      <c r="H103" s="112"/>
    </row>
    <row r="104" spans="1:8" x14ac:dyDescent="0.3">
      <c r="A104" s="109" t="s">
        <v>179</v>
      </c>
      <c r="B104" s="112"/>
      <c r="C104" s="112"/>
      <c r="D104" s="112">
        <v>185103</v>
      </c>
      <c r="E104" s="112"/>
      <c r="F104" s="111"/>
      <c r="G104" s="112"/>
      <c r="H104" s="112"/>
    </row>
    <row r="105" spans="1:8" x14ac:dyDescent="0.3">
      <c r="A105" s="109" t="s">
        <v>180</v>
      </c>
      <c r="B105" s="112"/>
      <c r="C105" s="112"/>
      <c r="D105" s="112">
        <v>191686</v>
      </c>
      <c r="E105" s="112"/>
      <c r="F105" s="111"/>
      <c r="G105" s="112"/>
      <c r="H105" s="112"/>
    </row>
    <row r="106" spans="1:8" x14ac:dyDescent="0.3">
      <c r="A106" s="109" t="s">
        <v>181</v>
      </c>
      <c r="B106" s="112"/>
      <c r="C106" s="112">
        <v>208167.56999999995</v>
      </c>
      <c r="D106" s="112">
        <v>165996</v>
      </c>
      <c r="E106" s="112"/>
      <c r="F106" s="111"/>
      <c r="G106" s="112"/>
      <c r="H106" s="112"/>
    </row>
    <row r="107" spans="1:8" x14ac:dyDescent="0.3">
      <c r="A107" s="109" t="s">
        <v>182</v>
      </c>
      <c r="B107" s="112"/>
      <c r="C107" s="112"/>
      <c r="D107" s="112">
        <v>162469</v>
      </c>
      <c r="E107" s="112"/>
      <c r="F107" s="111"/>
      <c r="G107" s="112"/>
      <c r="H107" s="112"/>
    </row>
    <row r="108" spans="1:8" x14ac:dyDescent="0.3">
      <c r="A108" s="109" t="s">
        <v>183</v>
      </c>
      <c r="B108" s="112">
        <v>180003.42000000004</v>
      </c>
      <c r="C108" s="112"/>
      <c r="D108" s="112"/>
      <c r="E108" s="112"/>
      <c r="F108" s="111"/>
      <c r="G108" s="112"/>
      <c r="H108" s="112"/>
    </row>
    <row r="109" spans="1:8" ht="27" x14ac:dyDescent="0.3">
      <c r="A109" s="109" t="s">
        <v>184</v>
      </c>
      <c r="B109" s="112">
        <v>20447</v>
      </c>
      <c r="C109" s="112">
        <v>1668640.3</v>
      </c>
      <c r="D109" s="112"/>
      <c r="E109" s="112"/>
      <c r="F109" s="111"/>
      <c r="G109" s="112"/>
      <c r="H109" s="112"/>
    </row>
    <row r="110" spans="1:8" x14ac:dyDescent="0.3">
      <c r="A110" s="109" t="s">
        <v>185</v>
      </c>
      <c r="B110" s="112">
        <v>889090.20000000007</v>
      </c>
      <c r="C110" s="112">
        <v>878405.66000000038</v>
      </c>
      <c r="D110" s="112">
        <v>19886</v>
      </c>
      <c r="E110" s="112"/>
      <c r="F110" s="111"/>
      <c r="G110" s="112"/>
      <c r="H110" s="112"/>
    </row>
    <row r="111" spans="1:8" ht="27" x14ac:dyDescent="0.3">
      <c r="A111" s="109" t="s">
        <v>186</v>
      </c>
      <c r="B111" s="112"/>
      <c r="C111" s="112">
        <v>202299</v>
      </c>
      <c r="D111" s="112"/>
      <c r="E111" s="112"/>
      <c r="F111" s="111"/>
      <c r="G111" s="112"/>
      <c r="H111" s="112"/>
    </row>
    <row r="112" spans="1:8" x14ac:dyDescent="0.3">
      <c r="A112" s="109" t="s">
        <v>187</v>
      </c>
      <c r="B112" s="112"/>
      <c r="C112" s="112">
        <v>197185</v>
      </c>
      <c r="D112" s="112"/>
      <c r="E112" s="112"/>
      <c r="F112" s="111"/>
      <c r="G112" s="112"/>
      <c r="H112" s="112"/>
    </row>
    <row r="113" spans="1:15" x14ac:dyDescent="0.3">
      <c r="A113" s="109" t="s">
        <v>188</v>
      </c>
      <c r="B113" s="112">
        <v>653840</v>
      </c>
      <c r="C113" s="112"/>
      <c r="D113" s="112"/>
      <c r="E113" s="112"/>
      <c r="F113" s="111"/>
      <c r="G113" s="112"/>
      <c r="H113" s="112"/>
    </row>
    <row r="114" spans="1:15" x14ac:dyDescent="0.3">
      <c r="A114" s="109" t="s">
        <v>189</v>
      </c>
      <c r="B114" s="112">
        <v>264114.1100000001</v>
      </c>
      <c r="C114" s="112"/>
      <c r="D114" s="112"/>
      <c r="E114" s="112"/>
      <c r="F114" s="111"/>
      <c r="G114" s="112"/>
      <c r="H114" s="112"/>
    </row>
    <row r="115" spans="1:15" x14ac:dyDescent="0.3">
      <c r="A115" s="109" t="s">
        <v>190</v>
      </c>
      <c r="B115" s="112">
        <v>178355</v>
      </c>
      <c r="C115" s="112"/>
      <c r="D115" s="112"/>
      <c r="E115" s="112"/>
      <c r="F115" s="111"/>
      <c r="G115" s="112"/>
      <c r="H115" s="112"/>
    </row>
    <row r="116" spans="1:15" x14ac:dyDescent="0.3">
      <c r="A116" s="109" t="s">
        <v>191</v>
      </c>
      <c r="B116" s="112"/>
      <c r="C116" s="112"/>
      <c r="D116" s="112"/>
      <c r="E116" s="112"/>
      <c r="F116" s="111">
        <v>575295.89999999991</v>
      </c>
      <c r="G116" s="112"/>
      <c r="H116" s="112"/>
      <c r="I116" s="101"/>
    </row>
    <row r="117" spans="1:15" x14ac:dyDescent="0.3">
      <c r="A117" s="109" t="s">
        <v>192</v>
      </c>
      <c r="B117" s="112"/>
      <c r="C117" s="112">
        <v>153439.23000000013</v>
      </c>
      <c r="D117" s="112"/>
      <c r="E117" s="112"/>
      <c r="F117" s="111"/>
      <c r="G117" s="112"/>
      <c r="H117" s="112"/>
      <c r="L117" s="227"/>
      <c r="M117" s="227"/>
    </row>
    <row r="118" spans="1:15" x14ac:dyDescent="0.3">
      <c r="A118" s="109" t="s">
        <v>193</v>
      </c>
      <c r="B118" s="112">
        <v>699651.72999999952</v>
      </c>
      <c r="C118" s="112">
        <v>603524.49000000022</v>
      </c>
      <c r="D118" s="112">
        <v>377639.60000000056</v>
      </c>
      <c r="E118" s="112">
        <v>317365.49</v>
      </c>
      <c r="F118" s="111">
        <v>266911.63000000024</v>
      </c>
      <c r="G118" s="112">
        <v>149000</v>
      </c>
      <c r="H118" s="112">
        <v>169000</v>
      </c>
      <c r="I118" s="113"/>
      <c r="N118" s="114"/>
      <c r="O118" s="114"/>
    </row>
    <row r="119" spans="1:15" x14ac:dyDescent="0.3">
      <c r="A119" s="115" t="s">
        <v>134</v>
      </c>
      <c r="B119" s="116">
        <f t="shared" ref="B119:H119" si="1">SUM(B61:B118)</f>
        <v>4361392</v>
      </c>
      <c r="C119" s="116">
        <f t="shared" si="1"/>
        <v>6068817.75</v>
      </c>
      <c r="D119" s="116">
        <f t="shared" si="1"/>
        <v>8193024.0800000001</v>
      </c>
      <c r="E119" s="116">
        <f t="shared" si="1"/>
        <v>9470466.9600000009</v>
      </c>
      <c r="F119" s="116">
        <f t="shared" si="1"/>
        <v>2269349.4500000002</v>
      </c>
      <c r="G119" s="116">
        <f t="shared" si="1"/>
        <v>5818700</v>
      </c>
      <c r="H119" s="116">
        <f t="shared" si="1"/>
        <v>6652700</v>
      </c>
      <c r="I119" s="117"/>
      <c r="J119" s="117"/>
      <c r="K119" s="117"/>
      <c r="L119" s="117"/>
      <c r="M119" s="117"/>
      <c r="N119" s="118"/>
      <c r="O119" s="118"/>
    </row>
    <row r="120" spans="1:15" x14ac:dyDescent="0.3">
      <c r="A120" s="119" t="s">
        <v>194</v>
      </c>
      <c r="B120" s="107"/>
      <c r="C120" s="107"/>
      <c r="D120" s="107"/>
      <c r="E120" s="107"/>
      <c r="F120" s="107"/>
      <c r="G120" s="107"/>
      <c r="H120" s="107"/>
    </row>
    <row r="121" spans="1:15" x14ac:dyDescent="0.3">
      <c r="A121" s="109" t="s">
        <v>195</v>
      </c>
      <c r="B121" s="110"/>
      <c r="C121" s="110"/>
      <c r="D121" s="110"/>
      <c r="E121" s="110"/>
      <c r="F121" s="111">
        <v>63848.02</v>
      </c>
      <c r="G121" s="110">
        <v>240000</v>
      </c>
      <c r="H121" s="110">
        <v>240000</v>
      </c>
    </row>
    <row r="122" spans="1:15" x14ac:dyDescent="0.3">
      <c r="A122" s="109" t="s">
        <v>196</v>
      </c>
      <c r="B122" s="111">
        <v>282456</v>
      </c>
      <c r="C122" s="111"/>
      <c r="D122" s="111">
        <v>410875.57</v>
      </c>
      <c r="E122" s="111">
        <v>63593</v>
      </c>
      <c r="F122" s="111"/>
      <c r="G122" s="111">
        <v>132000</v>
      </c>
      <c r="H122" s="111">
        <v>62000</v>
      </c>
    </row>
    <row r="123" spans="1:15" x14ac:dyDescent="0.3">
      <c r="A123" s="109" t="s">
        <v>197</v>
      </c>
      <c r="B123" s="112"/>
      <c r="C123" s="112">
        <v>462247.31999999995</v>
      </c>
      <c r="D123" s="112">
        <v>164416</v>
      </c>
      <c r="E123" s="112"/>
      <c r="F123" s="111"/>
      <c r="G123" s="112"/>
      <c r="H123" s="112"/>
    </row>
    <row r="124" spans="1:15" x14ac:dyDescent="0.3">
      <c r="A124" s="109" t="s">
        <v>198</v>
      </c>
      <c r="B124" s="112"/>
      <c r="C124" s="112">
        <v>387395</v>
      </c>
      <c r="D124" s="112"/>
      <c r="E124" s="112"/>
      <c r="F124" s="111"/>
      <c r="G124" s="112"/>
      <c r="H124" s="112"/>
    </row>
    <row r="125" spans="1:15" x14ac:dyDescent="0.3">
      <c r="A125" s="109" t="s">
        <v>199</v>
      </c>
      <c r="B125" s="112"/>
      <c r="C125" s="112"/>
      <c r="D125" s="112"/>
      <c r="E125" s="112"/>
      <c r="F125" s="111">
        <v>8488.73</v>
      </c>
      <c r="G125" s="112">
        <v>100000</v>
      </c>
      <c r="H125" s="112"/>
    </row>
    <row r="126" spans="1:15" x14ac:dyDescent="0.3">
      <c r="A126" s="109" t="s">
        <v>200</v>
      </c>
      <c r="B126" s="112"/>
      <c r="C126" s="112"/>
      <c r="D126" s="112"/>
      <c r="E126" s="112"/>
      <c r="F126" s="111"/>
      <c r="G126" s="112">
        <v>276000</v>
      </c>
      <c r="H126" s="112"/>
      <c r="L126" s="1" t="s">
        <v>201</v>
      </c>
    </row>
    <row r="127" spans="1:15" x14ac:dyDescent="0.3">
      <c r="A127" s="109" t="s">
        <v>202</v>
      </c>
      <c r="B127" s="112"/>
      <c r="C127" s="112"/>
      <c r="D127" s="112"/>
      <c r="E127" s="112"/>
      <c r="F127" s="111"/>
      <c r="G127" s="112">
        <v>1650000</v>
      </c>
      <c r="H127" s="112"/>
    </row>
    <row r="128" spans="1:15" x14ac:dyDescent="0.3">
      <c r="A128" s="109" t="s">
        <v>203</v>
      </c>
      <c r="B128" s="112"/>
      <c r="C128" s="112">
        <v>122144</v>
      </c>
      <c r="D128" s="112"/>
      <c r="E128" s="112"/>
      <c r="F128" s="111"/>
      <c r="G128" s="112"/>
      <c r="H128" s="112"/>
    </row>
    <row r="129" spans="1:9" x14ac:dyDescent="0.3">
      <c r="A129" s="109" t="s">
        <v>204</v>
      </c>
      <c r="B129" s="112"/>
      <c r="C129" s="112">
        <v>141553</v>
      </c>
      <c r="D129" s="112"/>
      <c r="E129" s="112"/>
      <c r="F129" s="111"/>
      <c r="G129" s="112"/>
      <c r="H129" s="112"/>
    </row>
    <row r="130" spans="1:9" x14ac:dyDescent="0.3">
      <c r="A130" s="109" t="s">
        <v>205</v>
      </c>
      <c r="B130" s="112">
        <v>298853</v>
      </c>
      <c r="C130" s="112">
        <v>285451.76000000024</v>
      </c>
      <c r="D130" s="112">
        <v>143167.42999999993</v>
      </c>
      <c r="E130" s="112">
        <v>23737</v>
      </c>
      <c r="F130" s="111">
        <v>4995</v>
      </c>
      <c r="G130" s="112">
        <v>133100</v>
      </c>
      <c r="H130" s="112">
        <v>65000</v>
      </c>
    </row>
    <row r="131" spans="1:9" x14ac:dyDescent="0.3">
      <c r="A131" s="115" t="s">
        <v>134</v>
      </c>
      <c r="B131" s="116">
        <f t="shared" ref="B131:H131" si="2">SUM(B121:B130)</f>
        <v>581309</v>
      </c>
      <c r="C131" s="116">
        <f t="shared" si="2"/>
        <v>1398791.08</v>
      </c>
      <c r="D131" s="116">
        <f t="shared" si="2"/>
        <v>718459</v>
      </c>
      <c r="E131" s="116">
        <f t="shared" si="2"/>
        <v>87330</v>
      </c>
      <c r="F131" s="116">
        <f t="shared" si="2"/>
        <v>77331.75</v>
      </c>
      <c r="G131" s="116">
        <f t="shared" si="2"/>
        <v>2531100</v>
      </c>
      <c r="H131" s="116">
        <f t="shared" si="2"/>
        <v>367000</v>
      </c>
      <c r="I131" s="117"/>
    </row>
    <row r="132" spans="1:9" x14ac:dyDescent="0.3">
      <c r="A132" s="106" t="s">
        <v>206</v>
      </c>
      <c r="B132" s="121"/>
      <c r="C132" s="121"/>
      <c r="D132" s="121"/>
      <c r="E132" s="121"/>
      <c r="F132" s="107"/>
      <c r="G132" s="121"/>
      <c r="H132" s="121"/>
    </row>
    <row r="133" spans="1:9" ht="27" x14ac:dyDescent="0.3">
      <c r="A133" s="109" t="s">
        <v>315</v>
      </c>
      <c r="B133" s="110"/>
      <c r="C133" s="110"/>
      <c r="D133" s="110"/>
      <c r="E133" s="110">
        <v>354052</v>
      </c>
      <c r="F133" s="111"/>
      <c r="G133" s="110"/>
      <c r="H133" s="110"/>
    </row>
    <row r="134" spans="1:9" ht="27" x14ac:dyDescent="0.3">
      <c r="A134" s="109" t="s">
        <v>207</v>
      </c>
      <c r="B134" s="111">
        <v>295527</v>
      </c>
      <c r="C134" s="111">
        <v>109975</v>
      </c>
      <c r="D134" s="111">
        <v>257549</v>
      </c>
      <c r="E134" s="111">
        <v>453851</v>
      </c>
      <c r="F134" s="111">
        <v>222067.44</v>
      </c>
      <c r="G134" s="111">
        <v>408242</v>
      </c>
      <c r="H134" s="111"/>
    </row>
    <row r="135" spans="1:9" x14ac:dyDescent="0.3">
      <c r="A135" s="109" t="s">
        <v>98</v>
      </c>
      <c r="B135" s="112"/>
      <c r="C135" s="112"/>
      <c r="D135" s="112"/>
      <c r="E135" s="112">
        <v>90908</v>
      </c>
      <c r="F135" s="111">
        <v>32921.74</v>
      </c>
      <c r="G135" s="112">
        <v>416000</v>
      </c>
      <c r="H135" s="112"/>
    </row>
    <row r="136" spans="1:9" x14ac:dyDescent="0.3">
      <c r="A136" s="109" t="s">
        <v>208</v>
      </c>
      <c r="B136" s="112"/>
      <c r="C136" s="112">
        <v>86547</v>
      </c>
      <c r="D136" s="112">
        <v>62541</v>
      </c>
      <c r="E136" s="112">
        <v>16891</v>
      </c>
      <c r="F136" s="111"/>
      <c r="G136" s="112"/>
      <c r="H136" s="112"/>
    </row>
    <row r="137" spans="1:9" ht="27" x14ac:dyDescent="0.3">
      <c r="A137" s="109" t="s">
        <v>209</v>
      </c>
      <c r="B137" s="112">
        <v>652637</v>
      </c>
      <c r="C137" s="112">
        <v>449324</v>
      </c>
      <c r="D137" s="112">
        <v>43950</v>
      </c>
      <c r="E137" s="112"/>
      <c r="F137" s="111"/>
      <c r="G137" s="112"/>
      <c r="H137" s="112">
        <v>100000</v>
      </c>
    </row>
    <row r="138" spans="1:9" x14ac:dyDescent="0.3">
      <c r="A138" s="109" t="s">
        <v>210</v>
      </c>
      <c r="B138" s="112"/>
      <c r="C138" s="112"/>
      <c r="D138" s="112"/>
      <c r="E138" s="112">
        <v>84020</v>
      </c>
      <c r="F138" s="111"/>
      <c r="G138" s="112"/>
      <c r="H138" s="112"/>
    </row>
    <row r="139" spans="1:9" x14ac:dyDescent="0.3">
      <c r="A139" s="109" t="s">
        <v>211</v>
      </c>
      <c r="B139" s="112"/>
      <c r="C139" s="112"/>
      <c r="D139" s="112">
        <v>84066</v>
      </c>
      <c r="E139" s="112">
        <v>67976</v>
      </c>
      <c r="F139" s="111">
        <v>47767.289999999986</v>
      </c>
      <c r="G139" s="112"/>
      <c r="H139" s="112"/>
    </row>
    <row r="140" spans="1:9" x14ac:dyDescent="0.3">
      <c r="A140" s="109" t="s">
        <v>212</v>
      </c>
      <c r="B140" s="112"/>
      <c r="C140" s="112"/>
      <c r="D140" s="112"/>
      <c r="E140" s="112"/>
      <c r="F140" s="111">
        <v>723</v>
      </c>
      <c r="G140" s="112">
        <v>138000</v>
      </c>
      <c r="H140" s="112"/>
    </row>
    <row r="141" spans="1:9" x14ac:dyDescent="0.3">
      <c r="A141" s="109" t="s">
        <v>213</v>
      </c>
      <c r="B141" s="112"/>
      <c r="C141" s="112">
        <v>50980</v>
      </c>
      <c r="D141" s="112"/>
      <c r="E141" s="112"/>
      <c r="F141" s="111"/>
      <c r="G141" s="112">
        <v>90000</v>
      </c>
      <c r="H141" s="112"/>
    </row>
    <row r="142" spans="1:9" x14ac:dyDescent="0.3">
      <c r="A142" s="109" t="s">
        <v>214</v>
      </c>
      <c r="B142" s="112">
        <v>69312</v>
      </c>
      <c r="C142" s="112"/>
      <c r="D142" s="112"/>
      <c r="E142" s="112"/>
      <c r="F142" s="111"/>
      <c r="G142" s="112"/>
      <c r="H142" s="112"/>
    </row>
    <row r="143" spans="1:9" x14ac:dyDescent="0.3">
      <c r="A143" s="109" t="s">
        <v>215</v>
      </c>
      <c r="B143" s="112">
        <v>342384</v>
      </c>
      <c r="C143" s="112">
        <v>142451</v>
      </c>
      <c r="D143" s="112"/>
      <c r="E143" s="112">
        <v>363882</v>
      </c>
      <c r="F143" s="111">
        <v>120244.79</v>
      </c>
      <c r="G143" s="112">
        <v>384200</v>
      </c>
      <c r="H143" s="112">
        <v>426500</v>
      </c>
    </row>
    <row r="144" spans="1:9" x14ac:dyDescent="0.3">
      <c r="A144" s="109" t="s">
        <v>216</v>
      </c>
      <c r="B144" s="112"/>
      <c r="C144" s="112">
        <v>376779</v>
      </c>
      <c r="D144" s="112">
        <v>105391</v>
      </c>
      <c r="E144" s="112"/>
      <c r="F144" s="111"/>
      <c r="G144" s="112"/>
      <c r="H144" s="112"/>
    </row>
    <row r="145" spans="1:9" x14ac:dyDescent="0.3">
      <c r="A145" s="109" t="s">
        <v>217</v>
      </c>
      <c r="B145" s="112"/>
      <c r="C145" s="112">
        <v>109715</v>
      </c>
      <c r="D145" s="112">
        <v>133547</v>
      </c>
      <c r="E145" s="112"/>
      <c r="F145" s="111"/>
      <c r="G145" s="112"/>
      <c r="H145" s="112"/>
    </row>
    <row r="146" spans="1:9" x14ac:dyDescent="0.3">
      <c r="A146" s="109" t="s">
        <v>218</v>
      </c>
      <c r="B146" s="112"/>
      <c r="C146" s="112"/>
      <c r="D146" s="112">
        <v>50991</v>
      </c>
      <c r="E146" s="112"/>
      <c r="F146" s="111"/>
      <c r="G146" s="112"/>
      <c r="H146" s="112"/>
    </row>
    <row r="147" spans="1:9" x14ac:dyDescent="0.3">
      <c r="A147" s="109" t="s">
        <v>219</v>
      </c>
      <c r="B147" s="112"/>
      <c r="C147" s="112">
        <v>98296</v>
      </c>
      <c r="D147" s="112">
        <v>99229</v>
      </c>
      <c r="E147" s="112"/>
      <c r="F147" s="111">
        <v>31912.83</v>
      </c>
      <c r="G147" s="112"/>
      <c r="H147" s="112"/>
    </row>
    <row r="148" spans="1:9" x14ac:dyDescent="0.3">
      <c r="A148" s="109" t="s">
        <v>220</v>
      </c>
      <c r="B148" s="112">
        <v>191149</v>
      </c>
      <c r="C148" s="112">
        <v>155164</v>
      </c>
      <c r="D148" s="112">
        <v>118506</v>
      </c>
      <c r="E148" s="112">
        <v>153859</v>
      </c>
      <c r="F148" s="111">
        <v>135854.15</v>
      </c>
      <c r="G148" s="112">
        <v>168000</v>
      </c>
      <c r="H148" s="112">
        <v>240700</v>
      </c>
    </row>
    <row r="149" spans="1:9" x14ac:dyDescent="0.3">
      <c r="A149" s="109" t="s">
        <v>221</v>
      </c>
      <c r="B149" s="112">
        <v>215324</v>
      </c>
      <c r="C149" s="112"/>
      <c r="D149" s="112"/>
      <c r="E149" s="112"/>
      <c r="F149" s="111"/>
      <c r="G149" s="112"/>
      <c r="H149" s="112"/>
    </row>
    <row r="150" spans="1:9" x14ac:dyDescent="0.3">
      <c r="A150" s="109" t="s">
        <v>222</v>
      </c>
      <c r="B150" s="112"/>
      <c r="C150" s="112"/>
      <c r="D150" s="112"/>
      <c r="E150" s="112">
        <v>84949</v>
      </c>
      <c r="F150" s="111"/>
      <c r="G150" s="112"/>
      <c r="H150" s="112"/>
    </row>
    <row r="151" spans="1:9" x14ac:dyDescent="0.3">
      <c r="A151" s="109" t="s">
        <v>223</v>
      </c>
      <c r="B151" s="112"/>
      <c r="C151" s="112"/>
      <c r="D151" s="112">
        <v>15942</v>
      </c>
      <c r="E151" s="112">
        <v>72015</v>
      </c>
      <c r="F151" s="111">
        <v>2761.9100000000003</v>
      </c>
      <c r="G151" s="112"/>
      <c r="H151" s="112"/>
    </row>
    <row r="152" spans="1:9" x14ac:dyDescent="0.3">
      <c r="A152" s="109" t="s">
        <v>224</v>
      </c>
      <c r="B152" s="112">
        <v>652927</v>
      </c>
      <c r="C152" s="112">
        <v>429400</v>
      </c>
      <c r="D152" s="112"/>
      <c r="E152" s="112">
        <v>232944</v>
      </c>
      <c r="F152" s="111"/>
      <c r="G152" s="112"/>
      <c r="H152" s="112"/>
    </row>
    <row r="153" spans="1:9" x14ac:dyDescent="0.3">
      <c r="A153" s="109" t="s">
        <v>225</v>
      </c>
      <c r="B153" s="112"/>
      <c r="C153" s="33">
        <v>0</v>
      </c>
      <c r="D153" s="112">
        <v>293363</v>
      </c>
      <c r="E153" s="112"/>
      <c r="F153" s="111"/>
      <c r="G153" s="112"/>
      <c r="H153" s="112"/>
    </row>
    <row r="154" spans="1:9" x14ac:dyDescent="0.3">
      <c r="A154" s="109" t="s">
        <v>226</v>
      </c>
      <c r="B154" s="112">
        <v>195146</v>
      </c>
      <c r="C154" s="112">
        <v>181419</v>
      </c>
      <c r="D154" s="112">
        <v>174394</v>
      </c>
      <c r="E154" s="112">
        <v>135964</v>
      </c>
      <c r="F154" s="111">
        <v>73517.100000000006</v>
      </c>
      <c r="G154" s="112">
        <v>100000</v>
      </c>
      <c r="H154" s="112">
        <v>105000</v>
      </c>
    </row>
    <row r="155" spans="1:9" x14ac:dyDescent="0.3">
      <c r="A155" s="109" t="s">
        <v>227</v>
      </c>
      <c r="B155" s="112">
        <v>67871</v>
      </c>
      <c r="C155" s="112">
        <v>45884</v>
      </c>
      <c r="D155" s="112">
        <v>79707</v>
      </c>
      <c r="E155" s="112">
        <v>86590</v>
      </c>
      <c r="F155" s="111">
        <v>91876.72</v>
      </c>
      <c r="G155" s="112">
        <v>108500</v>
      </c>
      <c r="H155" s="112">
        <v>66700</v>
      </c>
    </row>
    <row r="156" spans="1:9" x14ac:dyDescent="0.3">
      <c r="A156" s="109" t="s">
        <v>228</v>
      </c>
      <c r="B156" s="112">
        <v>79400</v>
      </c>
      <c r="C156" s="112"/>
      <c r="D156" s="112"/>
      <c r="E156" s="112"/>
      <c r="F156" s="111"/>
      <c r="G156" s="112"/>
      <c r="H156" s="112"/>
    </row>
    <row r="157" spans="1:9" x14ac:dyDescent="0.3">
      <c r="A157" s="109" t="s">
        <v>229</v>
      </c>
      <c r="B157" s="112">
        <v>275262</v>
      </c>
      <c r="C157" s="112">
        <v>247369</v>
      </c>
      <c r="D157" s="112">
        <v>266886</v>
      </c>
      <c r="E157" s="112">
        <f>170367+44270</f>
        <v>214637</v>
      </c>
      <c r="F157" s="111">
        <v>129006.82</v>
      </c>
      <c r="G157" s="112">
        <v>67400</v>
      </c>
      <c r="H157" s="112">
        <v>3601</v>
      </c>
    </row>
    <row r="158" spans="1:9" x14ac:dyDescent="0.3">
      <c r="A158" s="115" t="s">
        <v>134</v>
      </c>
      <c r="B158" s="116">
        <f t="shared" ref="B158:H158" si="3">SUM(B133:B157)</f>
        <v>3036939</v>
      </c>
      <c r="C158" s="116">
        <f t="shared" si="3"/>
        <v>2483303</v>
      </c>
      <c r="D158" s="116">
        <f>SUM(D133:D157)</f>
        <v>1786062</v>
      </c>
      <c r="E158" s="116">
        <f t="shared" si="3"/>
        <v>2412538</v>
      </c>
      <c r="F158" s="116">
        <f t="shared" si="3"/>
        <v>888653.79</v>
      </c>
      <c r="G158" s="116">
        <f t="shared" si="3"/>
        <v>1880342</v>
      </c>
      <c r="H158" s="116">
        <f t="shared" si="3"/>
        <v>942501</v>
      </c>
      <c r="I158" s="117"/>
    </row>
    <row r="159" spans="1:9" ht="15" thickBot="1" x14ac:dyDescent="0.35">
      <c r="A159" s="119" t="s">
        <v>70</v>
      </c>
      <c r="B159" s="111"/>
      <c r="C159" s="111"/>
      <c r="D159" s="111"/>
      <c r="E159" s="111"/>
      <c r="F159" s="111"/>
      <c r="G159" s="111"/>
      <c r="H159" s="111"/>
    </row>
    <row r="160" spans="1:9" ht="15.6" thickTop="1" thickBot="1" x14ac:dyDescent="0.35">
      <c r="A160" s="122" t="s">
        <v>37</v>
      </c>
      <c r="B160" s="123">
        <f t="shared" ref="B160:H160" si="4">SUMPRODUCT(--($A15:$A159="Sub-Total"), B$15:B$159)+B159</f>
        <v>11760461</v>
      </c>
      <c r="C160" s="123">
        <f t="shared" si="4"/>
        <v>18015215.75</v>
      </c>
      <c r="D160" s="123">
        <f t="shared" si="4"/>
        <v>16183074.379999999</v>
      </c>
      <c r="E160" s="123">
        <f t="shared" si="4"/>
        <v>17569405.960000001</v>
      </c>
      <c r="F160" s="123">
        <f t="shared" si="4"/>
        <v>4939334.57</v>
      </c>
      <c r="G160" s="123">
        <f t="shared" si="4"/>
        <v>15653157</v>
      </c>
      <c r="H160" s="123">
        <f t="shared" si="4"/>
        <v>12486408</v>
      </c>
      <c r="I160" s="117"/>
    </row>
    <row r="161" spans="1:10" ht="27" thickBot="1" x14ac:dyDescent="0.35">
      <c r="A161" s="124" t="s">
        <v>230</v>
      </c>
      <c r="B161" s="111"/>
      <c r="C161" s="27">
        <v>-145715</v>
      </c>
      <c r="D161" s="111"/>
      <c r="E161" s="111"/>
      <c r="F161" s="111"/>
      <c r="G161" s="111"/>
      <c r="H161" s="111"/>
    </row>
    <row r="162" spans="1:10" ht="15.6" thickTop="1" thickBot="1" x14ac:dyDescent="0.35">
      <c r="A162" s="125" t="s">
        <v>37</v>
      </c>
      <c r="B162" s="123">
        <f t="shared" ref="B162:H162" si="5">B160+B161</f>
        <v>11760461</v>
      </c>
      <c r="C162" s="123">
        <f t="shared" si="5"/>
        <v>17869500.75</v>
      </c>
      <c r="D162" s="123">
        <f t="shared" si="5"/>
        <v>16183074.379999999</v>
      </c>
      <c r="E162" s="123">
        <f t="shared" si="5"/>
        <v>17569405.960000001</v>
      </c>
      <c r="F162" s="123">
        <f t="shared" si="5"/>
        <v>4939334.57</v>
      </c>
      <c r="G162" s="123">
        <f t="shared" si="5"/>
        <v>15653157</v>
      </c>
      <c r="H162" s="123">
        <f t="shared" si="5"/>
        <v>12486408</v>
      </c>
    </row>
    <row r="163" spans="1:10" x14ac:dyDescent="0.3">
      <c r="F163" s="126"/>
    </row>
    <row r="164" spans="1:10" x14ac:dyDescent="0.3">
      <c r="F164" s="126"/>
    </row>
    <row r="165" spans="1:10" x14ac:dyDescent="0.3">
      <c r="A165" s="127" t="s">
        <v>82</v>
      </c>
      <c r="F165" s="128"/>
      <c r="G165" s="86"/>
      <c r="H165" s="129"/>
      <c r="I165" s="86"/>
    </row>
    <row r="166" spans="1:10" x14ac:dyDescent="0.3">
      <c r="G166" s="86"/>
      <c r="H166" s="86"/>
      <c r="I166" s="86"/>
    </row>
    <row r="167" spans="1:10" ht="27.75" customHeight="1" x14ac:dyDescent="0.3">
      <c r="A167" s="228" t="s">
        <v>231</v>
      </c>
      <c r="B167" s="228"/>
      <c r="C167" s="228"/>
      <c r="D167" s="228"/>
      <c r="E167" s="228"/>
      <c r="F167" s="228"/>
      <c r="G167" s="228"/>
      <c r="H167" s="228"/>
      <c r="I167" s="228"/>
    </row>
    <row r="168" spans="1:10" ht="28.5" customHeight="1" x14ac:dyDescent="0.3">
      <c r="A168" s="228" t="s">
        <v>232</v>
      </c>
      <c r="B168" s="228"/>
      <c r="C168" s="228"/>
      <c r="D168" s="228"/>
      <c r="E168" s="228"/>
      <c r="F168" s="228"/>
      <c r="G168" s="228"/>
      <c r="H168" s="228"/>
      <c r="I168" s="228"/>
      <c r="J168" s="130"/>
    </row>
    <row r="169" spans="1:10" ht="27" customHeight="1" x14ac:dyDescent="0.3">
      <c r="A169" s="131" t="s">
        <v>233</v>
      </c>
      <c r="B169" s="132"/>
      <c r="C169" s="132"/>
      <c r="D169" s="132"/>
      <c r="E169" s="132"/>
      <c r="F169" s="133"/>
      <c r="G169" s="132"/>
      <c r="H169" s="132"/>
      <c r="I169" s="132"/>
      <c r="J169" s="134"/>
    </row>
    <row r="170" spans="1:10" ht="66.599999999999994" x14ac:dyDescent="0.3">
      <c r="A170" s="135" t="s">
        <v>234</v>
      </c>
      <c r="B170" s="134"/>
      <c r="C170" s="134"/>
      <c r="D170" s="134"/>
      <c r="E170" s="134"/>
      <c r="F170" s="136"/>
      <c r="G170" s="134"/>
      <c r="H170" s="134"/>
      <c r="I170" s="134"/>
      <c r="J170" s="134"/>
    </row>
    <row r="171" spans="1:10" ht="27" x14ac:dyDescent="0.3">
      <c r="A171" s="135" t="s">
        <v>235</v>
      </c>
      <c r="B171" s="137"/>
      <c r="C171" s="137"/>
      <c r="D171" s="137"/>
      <c r="E171" s="137"/>
      <c r="F171" s="138"/>
      <c r="G171" s="137"/>
      <c r="H171" s="137"/>
      <c r="I171" s="137"/>
      <c r="J171" s="137"/>
    </row>
    <row r="172" spans="1:10" ht="53.4" x14ac:dyDescent="0.3">
      <c r="A172" s="135" t="s">
        <v>236</v>
      </c>
      <c r="B172" s="137"/>
      <c r="C172" s="137"/>
      <c r="D172" s="137"/>
      <c r="E172" s="137"/>
      <c r="F172" s="138"/>
      <c r="G172" s="137"/>
      <c r="H172" s="137"/>
      <c r="I172" s="137"/>
      <c r="J172" s="137"/>
    </row>
    <row r="174" spans="1:10" x14ac:dyDescent="0.3">
      <c r="A174" s="2"/>
    </row>
  </sheetData>
  <protectedRanges>
    <protectedRange sqref="A153:A154" name="Vehicles_1_1"/>
  </protectedRanges>
  <mergeCells count="7">
    <mergeCell ref="L117:M117"/>
    <mergeCell ref="A167:I167"/>
    <mergeCell ref="A168:I168"/>
    <mergeCell ref="A9:I9"/>
    <mergeCell ref="A10:I10"/>
    <mergeCell ref="A11:H11"/>
    <mergeCell ref="A12:I12"/>
  </mergeCells>
  <pageMargins left="0.7" right="0.7" top="0.75" bottom="0.75" header="0.3" footer="0.3"/>
  <pageSetup paperSize="5"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topLeftCell="N16" workbookViewId="0">
      <selection activeCell="W29" sqref="A1:XFD1048576"/>
    </sheetView>
  </sheetViews>
  <sheetFormatPr defaultColWidth="9.109375" defaultRowHeight="14.4" x14ac:dyDescent="0.3"/>
  <cols>
    <col min="1" max="1" width="28.109375" style="1" customWidth="1"/>
    <col min="2" max="6" width="9.109375" style="1"/>
    <col min="7" max="7" width="12.6640625" style="1" bestFit="1" customWidth="1"/>
    <col min="8" max="8" width="13.109375" style="1" customWidth="1"/>
    <col min="9" max="10" width="9.109375" style="1"/>
    <col min="11" max="11" width="10.109375" style="1" customWidth="1"/>
    <col min="12" max="12" width="10.5546875" style="1" customWidth="1"/>
    <col min="13" max="13" width="9.109375" style="1"/>
    <col min="14" max="14" width="14.5546875" style="1" customWidth="1"/>
    <col min="15" max="15" width="9.109375" style="1"/>
    <col min="16" max="16" width="9.88671875" style="1" customWidth="1"/>
    <col min="17" max="21" width="9.109375" style="1"/>
    <col min="22" max="22" width="10.6640625" style="1" customWidth="1"/>
    <col min="23" max="16384" width="9.109375" style="1"/>
  </cols>
  <sheetData>
    <row r="1" spans="1:26" x14ac:dyDescent="0.3">
      <c r="T1" s="2" t="s">
        <v>0</v>
      </c>
      <c r="V1" s="7" t="s">
        <v>85</v>
      </c>
    </row>
    <row r="2" spans="1:26" x14ac:dyDescent="0.3">
      <c r="T2" s="2" t="s">
        <v>1</v>
      </c>
      <c r="V2" s="5">
        <v>1</v>
      </c>
    </row>
    <row r="3" spans="1:26" x14ac:dyDescent="0.3">
      <c r="T3" s="2" t="s">
        <v>2</v>
      </c>
      <c r="V3" s="5"/>
    </row>
    <row r="4" spans="1:26" x14ac:dyDescent="0.3">
      <c r="T4" s="2" t="s">
        <v>3</v>
      </c>
      <c r="V4" s="5"/>
    </row>
    <row r="5" spans="1:26" x14ac:dyDescent="0.3">
      <c r="T5" s="2" t="s">
        <v>4</v>
      </c>
      <c r="V5" s="6"/>
    </row>
    <row r="6" spans="1:26" x14ac:dyDescent="0.3">
      <c r="T6" s="2"/>
      <c r="V6" s="7"/>
    </row>
    <row r="7" spans="1:26" x14ac:dyDescent="0.3">
      <c r="T7" s="2" t="s">
        <v>5</v>
      </c>
      <c r="V7" s="8">
        <v>43357</v>
      </c>
    </row>
    <row r="9" spans="1:26" ht="17.399999999999999" x14ac:dyDescent="0.3">
      <c r="A9" s="229" t="s">
        <v>316</v>
      </c>
      <c r="B9" s="229"/>
      <c r="C9" s="229"/>
      <c r="D9" s="229"/>
      <c r="E9" s="229"/>
      <c r="F9" s="229"/>
      <c r="G9" s="229"/>
      <c r="H9" s="229"/>
      <c r="I9" s="229"/>
      <c r="J9" s="229"/>
      <c r="K9" s="229"/>
      <c r="L9" s="229"/>
      <c r="M9" s="229"/>
      <c r="N9" s="229"/>
      <c r="O9" s="229"/>
      <c r="P9" s="229"/>
      <c r="Q9" s="229"/>
      <c r="R9" s="229"/>
      <c r="S9" s="229"/>
      <c r="T9" s="229"/>
      <c r="U9" s="229"/>
      <c r="V9" s="229"/>
    </row>
    <row r="10" spans="1:26" ht="17.399999999999999" x14ac:dyDescent="0.3">
      <c r="A10" s="249" t="s">
        <v>237</v>
      </c>
      <c r="B10" s="249"/>
      <c r="C10" s="249"/>
      <c r="D10" s="249"/>
      <c r="E10" s="249"/>
      <c r="F10" s="249"/>
      <c r="G10" s="249"/>
      <c r="H10" s="249"/>
      <c r="I10" s="249"/>
      <c r="J10" s="249"/>
      <c r="K10" s="249"/>
      <c r="L10" s="249"/>
      <c r="M10" s="249"/>
      <c r="N10" s="249"/>
      <c r="O10" s="249"/>
      <c r="P10" s="249"/>
      <c r="Q10" s="249"/>
      <c r="R10" s="249"/>
      <c r="S10" s="249"/>
      <c r="T10" s="249"/>
      <c r="U10" s="249"/>
      <c r="V10" s="249"/>
    </row>
    <row r="11" spans="1:26" x14ac:dyDescent="0.3">
      <c r="A11" s="230" t="s">
        <v>238</v>
      </c>
      <c r="B11" s="230"/>
      <c r="C11" s="230"/>
      <c r="D11" s="230"/>
      <c r="E11" s="230"/>
      <c r="F11" s="230"/>
      <c r="G11" s="230"/>
      <c r="H11" s="230"/>
      <c r="I11" s="230"/>
      <c r="J11" s="230"/>
      <c r="K11" s="230"/>
      <c r="L11" s="230"/>
      <c r="M11" s="230"/>
      <c r="N11" s="230"/>
      <c r="O11" s="230"/>
      <c r="P11" s="230"/>
      <c r="Q11" s="230"/>
      <c r="R11" s="230"/>
      <c r="S11" s="230"/>
      <c r="T11" s="230"/>
      <c r="U11" s="230"/>
      <c r="V11" s="230"/>
      <c r="W11" s="139"/>
      <c r="X11" s="139"/>
      <c r="Y11" s="139"/>
      <c r="Z11" s="139"/>
    </row>
    <row r="12" spans="1:26" ht="16.2" thickBot="1" x14ac:dyDescent="0.35">
      <c r="A12" s="140" t="s">
        <v>239</v>
      </c>
      <c r="B12" s="141">
        <v>2019</v>
      </c>
    </row>
    <row r="13" spans="1:26" s="142" customFormat="1" thickTop="1" thickBot="1" x14ac:dyDescent="0.3">
      <c r="A13" s="250" t="s">
        <v>240</v>
      </c>
      <c r="B13" s="253" t="s">
        <v>241</v>
      </c>
      <c r="C13" s="254"/>
      <c r="D13" s="254"/>
      <c r="E13" s="254"/>
      <c r="F13" s="254"/>
      <c r="G13" s="254"/>
      <c r="H13" s="254"/>
      <c r="I13" s="254"/>
      <c r="J13" s="254"/>
      <c r="K13" s="254"/>
      <c r="L13" s="254"/>
      <c r="M13" s="254"/>
      <c r="N13" s="254"/>
      <c r="O13" s="254"/>
      <c r="P13" s="254"/>
      <c r="Q13" s="255"/>
      <c r="R13" s="253" t="s">
        <v>242</v>
      </c>
      <c r="S13" s="254"/>
      <c r="T13" s="254"/>
      <c r="U13" s="254"/>
      <c r="V13" s="256"/>
    </row>
    <row r="14" spans="1:26" s="142" customFormat="1" ht="33" customHeight="1" thickBot="1" x14ac:dyDescent="0.3">
      <c r="A14" s="251"/>
      <c r="B14" s="257">
        <f t="shared" ref="B14" si="0">E14-1</f>
        <v>2014</v>
      </c>
      <c r="C14" s="258"/>
      <c r="D14" s="259"/>
      <c r="E14" s="257">
        <f t="shared" ref="E14" si="1">H14-1</f>
        <v>2015</v>
      </c>
      <c r="F14" s="258"/>
      <c r="G14" s="259"/>
      <c r="H14" s="257">
        <f t="shared" ref="H14" si="2">K14-1</f>
        <v>2016</v>
      </c>
      <c r="I14" s="258"/>
      <c r="J14" s="259"/>
      <c r="K14" s="257">
        <f>O14-1</f>
        <v>2017</v>
      </c>
      <c r="L14" s="258"/>
      <c r="M14" s="259"/>
      <c r="N14" s="194">
        <v>2018</v>
      </c>
      <c r="O14" s="257">
        <f>R14-1</f>
        <v>2018</v>
      </c>
      <c r="P14" s="258"/>
      <c r="Q14" s="259"/>
      <c r="R14" s="245">
        <f>B12</f>
        <v>2019</v>
      </c>
      <c r="S14" s="245">
        <f>R14+1</f>
        <v>2020</v>
      </c>
      <c r="T14" s="245">
        <f t="shared" ref="T14:V14" si="3">S14+1</f>
        <v>2021</v>
      </c>
      <c r="U14" s="245">
        <f t="shared" si="3"/>
        <v>2022</v>
      </c>
      <c r="V14" s="245">
        <f t="shared" si="3"/>
        <v>2023</v>
      </c>
    </row>
    <row r="15" spans="1:26" s="142" customFormat="1" ht="24.6" thickBot="1" x14ac:dyDescent="0.3">
      <c r="A15" s="251"/>
      <c r="B15" s="143" t="s">
        <v>243</v>
      </c>
      <c r="C15" s="143" t="s">
        <v>244</v>
      </c>
      <c r="D15" s="143" t="s">
        <v>245</v>
      </c>
      <c r="E15" s="143" t="s">
        <v>243</v>
      </c>
      <c r="F15" s="144" t="s">
        <v>244</v>
      </c>
      <c r="G15" s="143" t="s">
        <v>245</v>
      </c>
      <c r="H15" s="144" t="s">
        <v>243</v>
      </c>
      <c r="I15" s="144" t="s">
        <v>244</v>
      </c>
      <c r="J15" s="143" t="s">
        <v>245</v>
      </c>
      <c r="K15" s="143" t="s">
        <v>243</v>
      </c>
      <c r="L15" s="143" t="s">
        <v>244</v>
      </c>
      <c r="M15" s="143" t="s">
        <v>245</v>
      </c>
      <c r="N15" s="144" t="s">
        <v>296</v>
      </c>
      <c r="O15" s="144" t="s">
        <v>243</v>
      </c>
      <c r="P15" s="144" t="s">
        <v>246</v>
      </c>
      <c r="Q15" s="143" t="s">
        <v>245</v>
      </c>
      <c r="R15" s="246"/>
      <c r="S15" s="246"/>
      <c r="T15" s="246"/>
      <c r="U15" s="246"/>
      <c r="V15" s="246"/>
    </row>
    <row r="16" spans="1:26" s="142" customFormat="1" ht="13.8" thickBot="1" x14ac:dyDescent="0.3">
      <c r="A16" s="252"/>
      <c r="B16" s="247" t="s">
        <v>247</v>
      </c>
      <c r="C16" s="248"/>
      <c r="D16" s="196" t="s">
        <v>248</v>
      </c>
      <c r="E16" s="247" t="s">
        <v>247</v>
      </c>
      <c r="F16" s="248"/>
      <c r="G16" s="196" t="s">
        <v>248</v>
      </c>
      <c r="H16" s="247" t="s">
        <v>247</v>
      </c>
      <c r="I16" s="248"/>
      <c r="J16" s="196" t="s">
        <v>248</v>
      </c>
      <c r="K16" s="247" t="s">
        <v>247</v>
      </c>
      <c r="L16" s="248"/>
      <c r="M16" s="196" t="s">
        <v>248</v>
      </c>
      <c r="N16" s="195" t="s">
        <v>247</v>
      </c>
      <c r="O16" s="247" t="s">
        <v>247</v>
      </c>
      <c r="P16" s="248"/>
      <c r="Q16" s="196" t="s">
        <v>248</v>
      </c>
      <c r="R16" s="260" t="s">
        <v>247</v>
      </c>
      <c r="S16" s="261"/>
      <c r="T16" s="261"/>
      <c r="U16" s="261"/>
      <c r="V16" s="262"/>
    </row>
    <row r="17" spans="1:22" s="142" customFormat="1" ht="16.2" thickBot="1" x14ac:dyDescent="0.3">
      <c r="A17" s="145" t="s">
        <v>91</v>
      </c>
      <c r="B17" s="146">
        <v>9038</v>
      </c>
      <c r="C17" s="146">
        <v>3781</v>
      </c>
      <c r="D17" s="147">
        <f>IF(ISERROR((C17-B17)/B17),"--",(C17-B17)/B17)</f>
        <v>-0.58165523345872983</v>
      </c>
      <c r="E17" s="146">
        <v>11749</v>
      </c>
      <c r="F17" s="148">
        <v>8064</v>
      </c>
      <c r="G17" s="147">
        <f>IF(ISERROR((F17-E17)/E17),"--",(F17-E17)/E17)</f>
        <v>-0.31364371435866883</v>
      </c>
      <c r="H17" s="148">
        <v>4355</v>
      </c>
      <c r="I17" s="148">
        <v>5486</v>
      </c>
      <c r="J17" s="147">
        <f>IF(ISERROR((I17-H17)/H17),"--",(I17-H17)/H17)</f>
        <v>0.25970149253731345</v>
      </c>
      <c r="K17" s="146">
        <v>4867</v>
      </c>
      <c r="L17" s="146">
        <v>5599</v>
      </c>
      <c r="M17" s="147">
        <f>IF(ISERROR((L17-K17)/K17),"--",(L17-K17)/K17)</f>
        <v>0.15040065748921308</v>
      </c>
      <c r="N17" s="148">
        <v>1704</v>
      </c>
      <c r="O17" s="148">
        <v>5423</v>
      </c>
      <c r="P17" s="148">
        <v>5423</v>
      </c>
      <c r="Q17" s="147">
        <f>IF(ISERROR((P17-O17)/O17),"--",(P17-O17)/O17)</f>
        <v>0</v>
      </c>
      <c r="R17" s="146">
        <v>4524</v>
      </c>
      <c r="S17" s="146">
        <v>4007</v>
      </c>
      <c r="T17" s="146">
        <v>4352</v>
      </c>
      <c r="U17" s="146">
        <v>3934</v>
      </c>
      <c r="V17" s="149">
        <v>4129</v>
      </c>
    </row>
    <row r="18" spans="1:22" s="142" customFormat="1" ht="16.2" thickBot="1" x14ac:dyDescent="0.3">
      <c r="A18" s="145" t="s">
        <v>135</v>
      </c>
      <c r="B18" s="146">
        <v>5921</v>
      </c>
      <c r="C18" s="146">
        <v>4361</v>
      </c>
      <c r="D18" s="147">
        <f t="shared" ref="D18:D23" si="4">IF(ISERROR((C18-B18)/B18),"--",(C18-B18)/B18)</f>
        <v>-0.26346900861340988</v>
      </c>
      <c r="E18" s="146">
        <v>5925</v>
      </c>
      <c r="F18" s="148">
        <v>6069</v>
      </c>
      <c r="G18" s="147">
        <f t="shared" ref="G18:G23" si="5">IF(ISERROR((F18-E18)/E18),"--",(F18-E18)/E18)</f>
        <v>2.430379746835443E-2</v>
      </c>
      <c r="H18" s="148">
        <v>6700</v>
      </c>
      <c r="I18" s="150">
        <v>8193</v>
      </c>
      <c r="J18" s="147">
        <f t="shared" ref="J18:J23" si="6">IF(ISERROR((I18-H18)/H18),"--",(I18-H18)/H18)</f>
        <v>0.2228358208955224</v>
      </c>
      <c r="K18" s="146">
        <v>9064</v>
      </c>
      <c r="L18" s="146">
        <v>9470</v>
      </c>
      <c r="M18" s="147">
        <f t="shared" ref="M18:M23" si="7">IF(ISERROR((L18-K18)/K18),"--",(L18-K18)/K18)</f>
        <v>4.4792586054721979E-2</v>
      </c>
      <c r="N18" s="150">
        <v>2269</v>
      </c>
      <c r="O18" s="148">
        <v>5819</v>
      </c>
      <c r="P18" s="150">
        <v>5819</v>
      </c>
      <c r="Q18" s="147">
        <f t="shared" ref="Q18:Q23" si="8">IF(ISERROR((P18-O18)/O18),"--",(P18-O18)/O18)</f>
        <v>0</v>
      </c>
      <c r="R18" s="146">
        <v>6653</v>
      </c>
      <c r="S18" s="146">
        <v>8591</v>
      </c>
      <c r="T18" s="146">
        <v>8007</v>
      </c>
      <c r="U18" s="146">
        <v>8849</v>
      </c>
      <c r="V18" s="149">
        <v>8672</v>
      </c>
    </row>
    <row r="19" spans="1:22" s="142" customFormat="1" ht="16.2" thickBot="1" x14ac:dyDescent="0.3">
      <c r="A19" s="145" t="s">
        <v>194</v>
      </c>
      <c r="B19" s="146">
        <v>862</v>
      </c>
      <c r="C19" s="146">
        <v>581</v>
      </c>
      <c r="D19" s="147">
        <f t="shared" si="4"/>
        <v>-0.32598607888631093</v>
      </c>
      <c r="E19" s="146">
        <v>745</v>
      </c>
      <c r="F19" s="148">
        <v>1399</v>
      </c>
      <c r="G19" s="147">
        <f t="shared" si="5"/>
        <v>0.87785234899328857</v>
      </c>
      <c r="H19" s="148">
        <v>840</v>
      </c>
      <c r="I19" s="150">
        <v>718</v>
      </c>
      <c r="J19" s="147">
        <f t="shared" si="6"/>
        <v>-0.14523809523809525</v>
      </c>
      <c r="K19" s="146">
        <v>1984</v>
      </c>
      <c r="L19" s="146">
        <v>87</v>
      </c>
      <c r="M19" s="147">
        <f t="shared" si="7"/>
        <v>-0.95614919354838712</v>
      </c>
      <c r="N19" s="150">
        <v>77</v>
      </c>
      <c r="O19" s="148">
        <v>2531</v>
      </c>
      <c r="P19" s="150">
        <v>2531</v>
      </c>
      <c r="Q19" s="147">
        <f t="shared" si="8"/>
        <v>0</v>
      </c>
      <c r="R19" s="146">
        <v>367</v>
      </c>
      <c r="S19" s="146">
        <v>591</v>
      </c>
      <c r="T19" s="146">
        <v>954</v>
      </c>
      <c r="U19" s="146">
        <v>422</v>
      </c>
      <c r="V19" s="149">
        <v>422</v>
      </c>
    </row>
    <row r="20" spans="1:22" s="142" customFormat="1" ht="16.2" thickBot="1" x14ac:dyDescent="0.3">
      <c r="A20" s="145" t="s">
        <v>206</v>
      </c>
      <c r="B20" s="146">
        <v>4306</v>
      </c>
      <c r="C20" s="146">
        <v>3037</v>
      </c>
      <c r="D20" s="147">
        <f t="shared" si="4"/>
        <v>-0.29470506270320485</v>
      </c>
      <c r="E20" s="146">
        <v>2476</v>
      </c>
      <c r="F20" s="148">
        <v>2337</v>
      </c>
      <c r="G20" s="147">
        <f t="shared" si="5"/>
        <v>-5.6138933764135701E-2</v>
      </c>
      <c r="H20" s="148">
        <v>2182</v>
      </c>
      <c r="I20" s="150">
        <v>1786</v>
      </c>
      <c r="J20" s="147">
        <f t="shared" si="6"/>
        <v>-0.18148487626031165</v>
      </c>
      <c r="K20" s="146">
        <v>3016</v>
      </c>
      <c r="L20" s="146">
        <f>2368+44.5</f>
        <v>2412.5</v>
      </c>
      <c r="M20" s="147">
        <f t="shared" si="7"/>
        <v>-0.20009946949602123</v>
      </c>
      <c r="N20" s="150">
        <v>889</v>
      </c>
      <c r="O20" s="148">
        <v>1880</v>
      </c>
      <c r="P20" s="150">
        <v>1880</v>
      </c>
      <c r="Q20" s="147">
        <f t="shared" si="8"/>
        <v>0</v>
      </c>
      <c r="R20" s="146">
        <v>943</v>
      </c>
      <c r="S20" s="146">
        <v>5656</v>
      </c>
      <c r="T20" s="146">
        <v>1668</v>
      </c>
      <c r="U20" s="146">
        <v>6538</v>
      </c>
      <c r="V20" s="149">
        <v>1765</v>
      </c>
    </row>
    <row r="21" spans="1:22" s="142" customFormat="1" ht="31.8" thickBot="1" x14ac:dyDescent="0.3">
      <c r="A21" s="151" t="s">
        <v>249</v>
      </c>
      <c r="B21" s="152">
        <v>-2436</v>
      </c>
      <c r="C21" s="152">
        <v>-756</v>
      </c>
      <c r="D21" s="147">
        <f t="shared" si="4"/>
        <v>-0.68965517241379315</v>
      </c>
      <c r="E21" s="152">
        <v>-4082</v>
      </c>
      <c r="F21" s="152">
        <v>-4496</v>
      </c>
      <c r="G21" s="147">
        <f t="shared" si="5"/>
        <v>0.10142087212150906</v>
      </c>
      <c r="H21" s="152">
        <v>-1279</v>
      </c>
      <c r="I21" s="152">
        <v>-2763</v>
      </c>
      <c r="J21" s="147">
        <f t="shared" si="6"/>
        <v>1.1602814698983581</v>
      </c>
      <c r="K21" s="152">
        <v>-1429</v>
      </c>
      <c r="L21" s="152">
        <v>-3212</v>
      </c>
      <c r="M21" s="147">
        <f t="shared" si="7"/>
        <v>1.2477256822953113</v>
      </c>
      <c r="N21" s="152">
        <v>-647</v>
      </c>
      <c r="O21" s="152">
        <v>-2133</v>
      </c>
      <c r="P21" s="152">
        <v>-2133</v>
      </c>
      <c r="Q21" s="147">
        <f t="shared" si="8"/>
        <v>0</v>
      </c>
      <c r="R21" s="152">
        <v>-817</v>
      </c>
      <c r="S21" s="152">
        <v>-769</v>
      </c>
      <c r="T21" s="152">
        <v>-886</v>
      </c>
      <c r="U21" s="152">
        <v>-772</v>
      </c>
      <c r="V21" s="152">
        <v>-782</v>
      </c>
    </row>
    <row r="22" spans="1:22" s="142" customFormat="1" ht="16.2" thickBot="1" x14ac:dyDescent="0.3">
      <c r="A22" s="153" t="s">
        <v>250</v>
      </c>
      <c r="B22" s="154">
        <f>SUM(B17:B21)</f>
        <v>17691</v>
      </c>
      <c r="C22" s="154">
        <f>SUM(C17:C21)</f>
        <v>11004</v>
      </c>
      <c r="D22" s="147">
        <f t="shared" si="4"/>
        <v>-0.37798880786840766</v>
      </c>
      <c r="E22" s="154">
        <f>SUM(E17:E21)</f>
        <v>16813</v>
      </c>
      <c r="F22" s="154">
        <f>SUM(F17:F21)</f>
        <v>13373</v>
      </c>
      <c r="G22" s="147">
        <f t="shared" si="5"/>
        <v>-0.20460358056265984</v>
      </c>
      <c r="H22" s="154">
        <f>SUM(H17:H21)</f>
        <v>12798</v>
      </c>
      <c r="I22" s="154">
        <f>SUM(I17:I21)</f>
        <v>13420</v>
      </c>
      <c r="J22" s="147">
        <f t="shared" si="6"/>
        <v>4.8601343959993749E-2</v>
      </c>
      <c r="K22" s="154">
        <f>SUM(K17:K21)</f>
        <v>17502</v>
      </c>
      <c r="L22" s="154">
        <f>SUM(L17:L21)</f>
        <v>14356.5</v>
      </c>
      <c r="M22" s="147">
        <f t="shared" si="7"/>
        <v>-0.17972231744943434</v>
      </c>
      <c r="N22" s="154">
        <f>SUM(N17:N21)</f>
        <v>4292</v>
      </c>
      <c r="O22" s="154">
        <f>SUM(O17:O21)</f>
        <v>13520</v>
      </c>
      <c r="P22" s="154">
        <f>SUM(P17:P21)</f>
        <v>13520</v>
      </c>
      <c r="Q22" s="147">
        <f t="shared" si="8"/>
        <v>0</v>
      </c>
      <c r="R22" s="154">
        <f>SUM(R17:R21)</f>
        <v>11670</v>
      </c>
      <c r="S22" s="154">
        <f>SUM(S17:S21)</f>
        <v>18076</v>
      </c>
      <c r="T22" s="154">
        <f>SUM(T17:T21)</f>
        <v>14095</v>
      </c>
      <c r="U22" s="154">
        <f>SUM(U17:U21)</f>
        <v>18971</v>
      </c>
      <c r="V22" s="155">
        <f>SUM(V17:V21)</f>
        <v>14206</v>
      </c>
    </row>
    <row r="23" spans="1:22" s="142" customFormat="1" ht="16.8" thickTop="1" thickBot="1" x14ac:dyDescent="0.3">
      <c r="A23" s="156" t="s">
        <v>251</v>
      </c>
      <c r="B23" s="157">
        <v>5805</v>
      </c>
      <c r="C23" s="157">
        <v>5857</v>
      </c>
      <c r="D23" s="158">
        <f t="shared" si="4"/>
        <v>8.9577950043066325E-3</v>
      </c>
      <c r="E23" s="157">
        <v>6136</v>
      </c>
      <c r="F23" s="159">
        <v>5636</v>
      </c>
      <c r="G23" s="160">
        <f t="shared" si="5"/>
        <v>-8.1486310299869621E-2</v>
      </c>
      <c r="H23" s="161">
        <v>5721</v>
      </c>
      <c r="I23" s="161">
        <v>5606</v>
      </c>
      <c r="J23" s="160">
        <f t="shared" si="6"/>
        <v>-2.0101380877468975E-2</v>
      </c>
      <c r="K23" s="157">
        <v>5661</v>
      </c>
      <c r="L23" s="157">
        <v>5747</v>
      </c>
      <c r="M23" s="160">
        <f t="shared" si="7"/>
        <v>1.519166225048578E-2</v>
      </c>
      <c r="N23" s="159">
        <v>3592.7469999999998</v>
      </c>
      <c r="O23" s="159">
        <v>5915.3076600000004</v>
      </c>
      <c r="P23" s="159">
        <v>5915.3076600000004</v>
      </c>
      <c r="Q23" s="160">
        <f t="shared" si="8"/>
        <v>0</v>
      </c>
      <c r="R23" s="157">
        <v>5930.6414499999992</v>
      </c>
      <c r="S23" s="157">
        <v>5975.6414499999992</v>
      </c>
      <c r="T23" s="157">
        <v>6021.6414499999992</v>
      </c>
      <c r="U23" s="157">
        <v>6068.6414499999992</v>
      </c>
      <c r="V23" s="162">
        <v>6115.6414499999992</v>
      </c>
    </row>
    <row r="24" spans="1:22" s="142" customFormat="1" ht="16.2" thickTop="1" x14ac:dyDescent="0.25">
      <c r="A24" s="163"/>
      <c r="B24" s="164"/>
      <c r="C24" s="164"/>
      <c r="D24" s="165"/>
      <c r="E24" s="164"/>
      <c r="F24" s="164"/>
      <c r="G24" s="165"/>
      <c r="H24" s="166"/>
      <c r="I24" s="166"/>
      <c r="J24" s="165"/>
      <c r="K24" s="164"/>
      <c r="L24" s="164"/>
      <c r="M24" s="165"/>
      <c r="N24" s="199"/>
      <c r="O24" s="164"/>
      <c r="P24" s="164"/>
      <c r="Q24" s="165"/>
      <c r="R24" s="164"/>
      <c r="S24" s="164"/>
      <c r="T24" s="164"/>
      <c r="U24" s="164"/>
      <c r="V24" s="164"/>
    </row>
    <row r="25" spans="1:22" s="142" customFormat="1" ht="13.2" x14ac:dyDescent="0.25">
      <c r="A25" s="46" t="s">
        <v>252</v>
      </c>
      <c r="B25" s="46"/>
      <c r="C25" s="164">
        <v>11004</v>
      </c>
      <c r="D25" s="165"/>
      <c r="E25" s="164"/>
      <c r="F25" s="164">
        <v>13373</v>
      </c>
      <c r="G25" s="165"/>
      <c r="H25" s="166"/>
      <c r="I25" s="164">
        <v>13420</v>
      </c>
      <c r="J25" s="165"/>
      <c r="K25" s="164"/>
      <c r="L25" s="164">
        <f>L22</f>
        <v>14356.5</v>
      </c>
      <c r="M25" s="165"/>
      <c r="N25" s="164">
        <f>N22</f>
        <v>4292</v>
      </c>
      <c r="O25" s="164"/>
      <c r="P25" s="164">
        <f>P22</f>
        <v>13520</v>
      </c>
      <c r="Q25" s="165"/>
      <c r="R25" s="164">
        <f>R22</f>
        <v>11670</v>
      </c>
      <c r="S25" s="164"/>
      <c r="T25" s="164"/>
      <c r="U25" s="164"/>
      <c r="V25" s="164"/>
    </row>
    <row r="26" spans="1:22" s="142" customFormat="1" ht="13.2" x14ac:dyDescent="0.25">
      <c r="A26" s="46" t="s">
        <v>253</v>
      </c>
      <c r="B26" s="46"/>
      <c r="C26" s="166">
        <v>-806</v>
      </c>
      <c r="D26" s="165"/>
      <c r="E26" s="164"/>
      <c r="F26" s="166">
        <v>-2156</v>
      </c>
      <c r="G26" s="165"/>
      <c r="H26" s="166"/>
      <c r="I26" s="166">
        <v>-72</v>
      </c>
      <c r="J26" s="165"/>
      <c r="K26" s="164"/>
      <c r="L26" s="171">
        <v>1284</v>
      </c>
      <c r="M26" s="165"/>
      <c r="N26" s="171"/>
      <c r="O26" s="164"/>
      <c r="P26" s="168">
        <v>0</v>
      </c>
      <c r="Q26" s="169"/>
      <c r="R26" s="168">
        <v>0</v>
      </c>
      <c r="S26" s="164"/>
      <c r="T26" s="164"/>
      <c r="U26" s="164"/>
      <c r="V26" s="164"/>
    </row>
    <row r="27" spans="1:22" s="142" customFormat="1" ht="13.2" x14ac:dyDescent="0.25">
      <c r="A27" s="46" t="s">
        <v>254</v>
      </c>
      <c r="B27" s="46"/>
      <c r="C27" s="164"/>
      <c r="D27" s="165"/>
      <c r="E27" s="164"/>
      <c r="F27" s="164"/>
      <c r="G27" s="165"/>
      <c r="H27" s="166"/>
      <c r="I27" s="166"/>
      <c r="J27" s="165"/>
      <c r="K27" s="164"/>
      <c r="L27" s="166"/>
      <c r="M27" s="165"/>
      <c r="N27" s="199"/>
      <c r="O27" s="164"/>
      <c r="P27" s="166">
        <v>-2026</v>
      </c>
      <c r="Q27" s="165"/>
      <c r="R27" s="164"/>
      <c r="S27" s="164"/>
      <c r="T27" s="164"/>
      <c r="U27" s="164"/>
      <c r="V27" s="164"/>
    </row>
    <row r="28" spans="1:22" s="142" customFormat="1" ht="26.4" x14ac:dyDescent="0.25">
      <c r="A28" s="193" t="s">
        <v>255</v>
      </c>
      <c r="B28" s="46"/>
      <c r="C28" s="171">
        <v>631</v>
      </c>
      <c r="D28" s="165"/>
      <c r="E28" s="164"/>
      <c r="F28" s="164"/>
      <c r="G28" s="165"/>
      <c r="H28" s="166"/>
      <c r="I28" s="166"/>
      <c r="J28" s="165"/>
      <c r="K28" s="164"/>
      <c r="L28" s="164"/>
      <c r="M28" s="165"/>
      <c r="N28" s="199"/>
      <c r="O28" s="164"/>
      <c r="P28" s="164"/>
      <c r="Q28" s="165"/>
      <c r="R28" s="164"/>
      <c r="S28" s="164"/>
      <c r="T28" s="164"/>
      <c r="U28" s="164"/>
      <c r="V28" s="164"/>
    </row>
    <row r="29" spans="1:22" s="142" customFormat="1" ht="40.200000000000003" thickBot="1" x14ac:dyDescent="0.3">
      <c r="A29" s="193" t="s">
        <v>256</v>
      </c>
      <c r="B29" s="46"/>
      <c r="C29" s="172">
        <f>SUM(C25:C28)</f>
        <v>10829</v>
      </c>
      <c r="D29" s="165"/>
      <c r="E29" s="167"/>
      <c r="F29" s="172">
        <f>SUM(F25:F28)</f>
        <v>11217</v>
      </c>
      <c r="G29" s="165"/>
      <c r="H29" s="170"/>
      <c r="I29" s="172">
        <f>SUM(I25:I28)</f>
        <v>13348</v>
      </c>
      <c r="J29" s="165"/>
      <c r="K29" s="167"/>
      <c r="L29" s="173">
        <f>SUM(L25:L28)</f>
        <v>15640.5</v>
      </c>
      <c r="M29" s="165"/>
      <c r="N29" s="173">
        <f>SUM(N25:N28)</f>
        <v>4292</v>
      </c>
      <c r="O29" s="167"/>
      <c r="P29" s="172">
        <f>SUM(P25:P28)</f>
        <v>11494</v>
      </c>
      <c r="Q29" s="165"/>
      <c r="R29" s="172">
        <f>SUM(R25:R28)</f>
        <v>11670</v>
      </c>
      <c r="S29" s="167"/>
      <c r="T29" s="167"/>
      <c r="U29" s="167"/>
      <c r="V29" s="167"/>
    </row>
    <row r="30" spans="1:22" s="142" customFormat="1" ht="13.8" thickTop="1" x14ac:dyDescent="0.25">
      <c r="A30" s="193"/>
      <c r="B30" s="46"/>
      <c r="C30" s="197"/>
      <c r="D30" s="165"/>
      <c r="E30" s="167"/>
      <c r="F30" s="197"/>
      <c r="G30" s="165"/>
      <c r="H30" s="170"/>
      <c r="I30" s="197"/>
      <c r="J30" s="165"/>
      <c r="K30" s="167"/>
      <c r="L30" s="198"/>
      <c r="M30" s="165"/>
      <c r="N30" s="198"/>
      <c r="O30" s="167"/>
      <c r="P30" s="197"/>
      <c r="Q30" s="165"/>
      <c r="R30" s="197"/>
      <c r="S30" s="167"/>
      <c r="T30" s="167"/>
      <c r="U30" s="167"/>
      <c r="V30" s="167"/>
    </row>
    <row r="31" spans="1:22" s="142" customFormat="1" ht="13.2" x14ac:dyDescent="0.25">
      <c r="A31" s="193"/>
      <c r="B31" s="46"/>
      <c r="C31" s="197"/>
      <c r="D31" s="165"/>
      <c r="E31" s="167"/>
      <c r="F31" s="197"/>
      <c r="G31" s="165"/>
      <c r="H31" s="170"/>
      <c r="I31" s="197"/>
      <c r="J31" s="165"/>
      <c r="K31" s="167"/>
      <c r="L31" s="198"/>
      <c r="M31" s="165"/>
      <c r="N31" s="198"/>
      <c r="O31" s="167"/>
      <c r="P31" s="197"/>
      <c r="Q31" s="165"/>
      <c r="R31" s="197"/>
      <c r="S31" s="167"/>
      <c r="T31" s="167"/>
      <c r="U31" s="167"/>
      <c r="V31" s="167"/>
    </row>
    <row r="32" spans="1:22" s="46" customFormat="1" ht="13.2" x14ac:dyDescent="0.25">
      <c r="L32" s="200"/>
      <c r="M32" s="174"/>
      <c r="N32" s="174"/>
    </row>
    <row r="33" spans="1:22" x14ac:dyDescent="0.3">
      <c r="A33" s="175" t="s">
        <v>257</v>
      </c>
    </row>
    <row r="34" spans="1:22" ht="15" thickBot="1" x14ac:dyDescent="0.35">
      <c r="A34" s="228" t="s">
        <v>258</v>
      </c>
      <c r="B34" s="228"/>
      <c r="C34" s="228"/>
      <c r="D34" s="228"/>
      <c r="E34" s="228"/>
      <c r="F34" s="228"/>
      <c r="G34" s="228"/>
      <c r="H34" s="228"/>
      <c r="I34" s="228"/>
      <c r="J34" s="228"/>
      <c r="K34" s="228"/>
      <c r="L34" s="228"/>
      <c r="M34" s="228"/>
      <c r="N34" s="228"/>
      <c r="O34" s="228"/>
      <c r="P34" s="228"/>
      <c r="Q34" s="228"/>
      <c r="R34" s="228"/>
      <c r="S34" s="228"/>
      <c r="T34" s="228"/>
      <c r="U34" s="228"/>
      <c r="V34" s="228"/>
    </row>
    <row r="35" spans="1:22" ht="15" thickBot="1" x14ac:dyDescent="0.35">
      <c r="A35" s="241" t="s">
        <v>259</v>
      </c>
      <c r="B35" s="241"/>
      <c r="C35" s="241"/>
      <c r="D35" s="241"/>
      <c r="E35" s="241"/>
      <c r="F35" s="241"/>
      <c r="G35" s="241"/>
      <c r="H35" s="241"/>
      <c r="J35" s="176">
        <v>12</v>
      </c>
      <c r="O35" s="177"/>
    </row>
    <row r="37" spans="1:22" ht="18" x14ac:dyDescent="0.35">
      <c r="A37" s="242" t="s">
        <v>260</v>
      </c>
      <c r="B37" s="243"/>
      <c r="C37" s="243"/>
      <c r="D37" s="243"/>
      <c r="E37" s="243"/>
      <c r="F37" s="243"/>
      <c r="G37" s="243"/>
      <c r="H37" s="243"/>
      <c r="I37" s="243"/>
      <c r="J37" s="243"/>
      <c r="K37" s="243"/>
      <c r="L37" s="243"/>
      <c r="M37" s="243"/>
      <c r="N37" s="243"/>
      <c r="O37" s="243"/>
      <c r="P37" s="243"/>
      <c r="Q37" s="243"/>
      <c r="R37" s="243"/>
      <c r="S37" s="243"/>
      <c r="T37" s="243"/>
      <c r="U37" s="243"/>
      <c r="V37" s="244"/>
    </row>
    <row r="38" spans="1:22" x14ac:dyDescent="0.3">
      <c r="A38" s="238" t="s">
        <v>261</v>
      </c>
      <c r="B38" s="239"/>
      <c r="C38" s="239"/>
      <c r="D38" s="239"/>
      <c r="E38" s="239"/>
      <c r="F38" s="239"/>
      <c r="G38" s="239"/>
      <c r="H38" s="239"/>
      <c r="I38" s="239"/>
      <c r="J38" s="239"/>
      <c r="K38" s="239"/>
      <c r="L38" s="239"/>
      <c r="M38" s="239"/>
      <c r="N38" s="239"/>
      <c r="O38" s="239"/>
      <c r="P38" s="239"/>
      <c r="Q38" s="239"/>
      <c r="R38" s="239"/>
      <c r="S38" s="239"/>
      <c r="T38" s="239"/>
      <c r="U38" s="239"/>
      <c r="V38" s="240"/>
    </row>
    <row r="39" spans="1:22" x14ac:dyDescent="0.3">
      <c r="A39" s="232" t="s">
        <v>262</v>
      </c>
      <c r="B39" s="233"/>
      <c r="C39" s="233"/>
      <c r="D39" s="233"/>
      <c r="E39" s="233"/>
      <c r="F39" s="233"/>
      <c r="G39" s="233"/>
      <c r="H39" s="233"/>
      <c r="I39" s="233"/>
      <c r="J39" s="233"/>
      <c r="K39" s="233"/>
      <c r="L39" s="233"/>
      <c r="M39" s="233"/>
      <c r="N39" s="233"/>
      <c r="O39" s="233"/>
      <c r="P39" s="233"/>
      <c r="Q39" s="233"/>
      <c r="R39" s="233"/>
      <c r="S39" s="233"/>
      <c r="T39" s="233"/>
      <c r="U39" s="233"/>
      <c r="V39" s="234"/>
    </row>
    <row r="40" spans="1:22" x14ac:dyDescent="0.3">
      <c r="A40" s="235"/>
      <c r="B40" s="236"/>
      <c r="C40" s="236"/>
      <c r="D40" s="236"/>
      <c r="E40" s="236"/>
      <c r="F40" s="236"/>
      <c r="G40" s="236"/>
      <c r="H40" s="236"/>
      <c r="I40" s="236"/>
      <c r="J40" s="236"/>
      <c r="K40" s="236"/>
      <c r="L40" s="236"/>
      <c r="M40" s="236"/>
      <c r="N40" s="236"/>
      <c r="O40" s="236"/>
      <c r="P40" s="236"/>
      <c r="Q40" s="236"/>
      <c r="R40" s="236"/>
      <c r="S40" s="236"/>
      <c r="T40" s="236"/>
      <c r="U40" s="236"/>
      <c r="V40" s="237"/>
    </row>
    <row r="41" spans="1:22" x14ac:dyDescent="0.3">
      <c r="A41" s="238" t="s">
        <v>263</v>
      </c>
      <c r="B41" s="239"/>
      <c r="C41" s="239"/>
      <c r="D41" s="239"/>
      <c r="E41" s="239"/>
      <c r="F41" s="239"/>
      <c r="G41" s="239"/>
      <c r="H41" s="239"/>
      <c r="I41" s="239"/>
      <c r="J41" s="239"/>
      <c r="K41" s="239"/>
      <c r="L41" s="239"/>
      <c r="M41" s="239"/>
      <c r="N41" s="239"/>
      <c r="O41" s="239"/>
      <c r="P41" s="239"/>
      <c r="Q41" s="239"/>
      <c r="R41" s="239"/>
      <c r="S41" s="239"/>
      <c r="T41" s="239"/>
      <c r="U41" s="239"/>
      <c r="V41" s="240"/>
    </row>
    <row r="42" spans="1:22" x14ac:dyDescent="0.3">
      <c r="A42" s="232" t="s">
        <v>262</v>
      </c>
      <c r="B42" s="233"/>
      <c r="C42" s="233"/>
      <c r="D42" s="233"/>
      <c r="E42" s="233"/>
      <c r="F42" s="233"/>
      <c r="G42" s="233"/>
      <c r="H42" s="233"/>
      <c r="I42" s="233"/>
      <c r="J42" s="233"/>
      <c r="K42" s="233"/>
      <c r="L42" s="233"/>
      <c r="M42" s="233"/>
      <c r="N42" s="233"/>
      <c r="O42" s="233"/>
      <c r="P42" s="233"/>
      <c r="Q42" s="233"/>
      <c r="R42" s="233"/>
      <c r="S42" s="233"/>
      <c r="T42" s="233"/>
      <c r="U42" s="233"/>
      <c r="V42" s="234"/>
    </row>
    <row r="43" spans="1:22" x14ac:dyDescent="0.3">
      <c r="A43" s="235"/>
      <c r="B43" s="236"/>
      <c r="C43" s="236"/>
      <c r="D43" s="236"/>
      <c r="E43" s="236"/>
      <c r="F43" s="236"/>
      <c r="G43" s="236"/>
      <c r="H43" s="236"/>
      <c r="I43" s="236"/>
      <c r="J43" s="236"/>
      <c r="K43" s="236"/>
      <c r="L43" s="236"/>
      <c r="M43" s="236"/>
      <c r="N43" s="236"/>
      <c r="O43" s="236"/>
      <c r="P43" s="236"/>
      <c r="Q43" s="236"/>
      <c r="R43" s="236"/>
      <c r="S43" s="236"/>
      <c r="T43" s="236"/>
      <c r="U43" s="236"/>
      <c r="V43" s="237"/>
    </row>
    <row r="44" spans="1:22" x14ac:dyDescent="0.3">
      <c r="A44" s="238" t="s">
        <v>264</v>
      </c>
      <c r="B44" s="239"/>
      <c r="C44" s="239"/>
      <c r="D44" s="239"/>
      <c r="E44" s="239"/>
      <c r="F44" s="239"/>
      <c r="G44" s="239"/>
      <c r="H44" s="239"/>
      <c r="I44" s="239"/>
      <c r="J44" s="239"/>
      <c r="K44" s="239"/>
      <c r="L44" s="239"/>
      <c r="M44" s="239"/>
      <c r="N44" s="239"/>
      <c r="O44" s="239"/>
      <c r="P44" s="239"/>
      <c r="Q44" s="239"/>
      <c r="R44" s="239"/>
      <c r="S44" s="239"/>
      <c r="T44" s="239"/>
      <c r="U44" s="239"/>
      <c r="V44" s="240"/>
    </row>
    <row r="45" spans="1:22" x14ac:dyDescent="0.3">
      <c r="A45" s="232" t="s">
        <v>262</v>
      </c>
      <c r="B45" s="233"/>
      <c r="C45" s="233"/>
      <c r="D45" s="233"/>
      <c r="E45" s="233"/>
      <c r="F45" s="233"/>
      <c r="G45" s="233"/>
      <c r="H45" s="233"/>
      <c r="I45" s="233"/>
      <c r="J45" s="233"/>
      <c r="K45" s="233"/>
      <c r="L45" s="233"/>
      <c r="M45" s="233"/>
      <c r="N45" s="233"/>
      <c r="O45" s="233"/>
      <c r="P45" s="233"/>
      <c r="Q45" s="233"/>
      <c r="R45" s="233"/>
      <c r="S45" s="233"/>
      <c r="T45" s="233"/>
      <c r="U45" s="233"/>
      <c r="V45" s="234"/>
    </row>
    <row r="46" spans="1:22" x14ac:dyDescent="0.3">
      <c r="A46" s="235"/>
      <c r="B46" s="236"/>
      <c r="C46" s="236"/>
      <c r="D46" s="236"/>
      <c r="E46" s="236"/>
      <c r="F46" s="236"/>
      <c r="G46" s="236"/>
      <c r="H46" s="236"/>
      <c r="I46" s="236"/>
      <c r="J46" s="236"/>
      <c r="K46" s="236"/>
      <c r="L46" s="236"/>
      <c r="M46" s="236"/>
      <c r="N46" s="236"/>
      <c r="O46" s="236"/>
      <c r="P46" s="236"/>
      <c r="Q46" s="236"/>
      <c r="R46" s="236"/>
      <c r="S46" s="236"/>
      <c r="T46" s="236"/>
      <c r="U46" s="236"/>
      <c r="V46" s="237"/>
    </row>
  </sheetData>
  <mergeCells count="31">
    <mergeCell ref="A9:V9"/>
    <mergeCell ref="A10:V10"/>
    <mergeCell ref="A11:V11"/>
    <mergeCell ref="A13:A16"/>
    <mergeCell ref="B13:Q13"/>
    <mergeCell ref="R13:V13"/>
    <mergeCell ref="B14:D14"/>
    <mergeCell ref="E14:G14"/>
    <mergeCell ref="H14:J14"/>
    <mergeCell ref="K14:M14"/>
    <mergeCell ref="R16:V16"/>
    <mergeCell ref="O14:Q14"/>
    <mergeCell ref="R14:R15"/>
    <mergeCell ref="S14:S15"/>
    <mergeCell ref="T14:T15"/>
    <mergeCell ref="U14:U15"/>
    <mergeCell ref="V14:V15"/>
    <mergeCell ref="B16:C16"/>
    <mergeCell ref="E16:F16"/>
    <mergeCell ref="H16:I16"/>
    <mergeCell ref="K16:L16"/>
    <mergeCell ref="O16:P16"/>
    <mergeCell ref="A42:V43"/>
    <mergeCell ref="A44:V44"/>
    <mergeCell ref="A45:V46"/>
    <mergeCell ref="A34:V34"/>
    <mergeCell ref="A35:H35"/>
    <mergeCell ref="A37:V37"/>
    <mergeCell ref="A38:V38"/>
    <mergeCell ref="A39:V40"/>
    <mergeCell ref="A41:V41"/>
  </mergeCells>
  <pageMargins left="0.7" right="0.7" top="0.75" bottom="0.75" header="0.3" footer="0.3"/>
  <pageSetup scale="5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8"/>
  <sheetViews>
    <sheetView topLeftCell="F34" workbookViewId="0">
      <selection activeCell="L47" sqref="A1:XFD1048576"/>
    </sheetView>
  </sheetViews>
  <sheetFormatPr defaultColWidth="9.109375" defaultRowHeight="14.4" x14ac:dyDescent="0.3"/>
  <cols>
    <col min="1" max="1" width="11.33203125" style="1" customWidth="1"/>
    <col min="2" max="2" width="57.109375" style="1" bestFit="1" customWidth="1"/>
    <col min="3" max="7" width="13.6640625" style="1" customWidth="1"/>
    <col min="8" max="8" width="19" style="1" customWidth="1"/>
    <col min="9" max="10" width="13.6640625" style="1" customWidth="1"/>
    <col min="11" max="11" width="9.109375" style="1"/>
    <col min="12" max="12" width="11.33203125" style="1" bestFit="1" customWidth="1"/>
    <col min="13" max="16384" width="9.109375" style="1"/>
  </cols>
  <sheetData>
    <row r="1" spans="1:12" x14ac:dyDescent="0.3">
      <c r="G1" s="2"/>
      <c r="H1" s="2"/>
      <c r="I1" s="3" t="s">
        <v>0</v>
      </c>
      <c r="J1" s="4" t="s">
        <v>85</v>
      </c>
    </row>
    <row r="2" spans="1:12" x14ac:dyDescent="0.3">
      <c r="G2" s="2"/>
      <c r="H2" s="2"/>
      <c r="I2" s="3" t="s">
        <v>1</v>
      </c>
      <c r="J2" s="5">
        <v>1</v>
      </c>
    </row>
    <row r="3" spans="1:12" x14ac:dyDescent="0.3">
      <c r="G3" s="2"/>
      <c r="H3" s="2"/>
      <c r="I3" s="3" t="s">
        <v>2</v>
      </c>
      <c r="J3" s="5"/>
    </row>
    <row r="4" spans="1:12" x14ac:dyDescent="0.3">
      <c r="G4" s="2"/>
      <c r="H4" s="2"/>
      <c r="I4" s="3" t="s">
        <v>3</v>
      </c>
      <c r="J4" s="5"/>
    </row>
    <row r="5" spans="1:12" x14ac:dyDescent="0.3">
      <c r="G5" s="2"/>
      <c r="H5" s="2"/>
      <c r="I5" s="3" t="s">
        <v>4</v>
      </c>
      <c r="J5" s="6"/>
    </row>
    <row r="6" spans="1:12" x14ac:dyDescent="0.3">
      <c r="G6" s="2"/>
      <c r="H6" s="2"/>
      <c r="I6" s="3"/>
      <c r="J6" s="7"/>
    </row>
    <row r="7" spans="1:12" x14ac:dyDescent="0.3">
      <c r="G7" s="2"/>
      <c r="H7" s="2"/>
      <c r="I7" s="3" t="s">
        <v>5</v>
      </c>
      <c r="J7" s="8">
        <v>43357</v>
      </c>
    </row>
    <row r="8" spans="1:12" x14ac:dyDescent="0.3">
      <c r="I8" s="9"/>
    </row>
    <row r="9" spans="1:12" ht="17.399999999999999" x14ac:dyDescent="0.3">
      <c r="A9" s="265" t="s">
        <v>318</v>
      </c>
      <c r="B9" s="265"/>
      <c r="C9" s="265"/>
      <c r="D9" s="265"/>
      <c r="E9" s="265"/>
      <c r="F9" s="265"/>
      <c r="G9" s="265"/>
      <c r="H9" s="265"/>
      <c r="I9" s="265"/>
      <c r="J9" s="265"/>
    </row>
    <row r="10" spans="1:12" ht="17.399999999999999" x14ac:dyDescent="0.3">
      <c r="A10" s="265" t="s">
        <v>6</v>
      </c>
      <c r="B10" s="265"/>
      <c r="C10" s="265"/>
      <c r="D10" s="265"/>
      <c r="E10" s="265"/>
      <c r="F10" s="265"/>
      <c r="G10" s="265"/>
      <c r="H10" s="265"/>
      <c r="I10" s="265"/>
      <c r="J10" s="265"/>
    </row>
    <row r="11" spans="1:12" ht="18" x14ac:dyDescent="0.35">
      <c r="A11" s="266" t="s">
        <v>7</v>
      </c>
      <c r="B11" s="266"/>
      <c r="C11" s="266"/>
      <c r="D11" s="266"/>
      <c r="E11" s="266"/>
      <c r="F11" s="266"/>
      <c r="G11" s="266"/>
      <c r="H11" s="266"/>
      <c r="I11" s="266"/>
      <c r="J11" s="266"/>
    </row>
    <row r="12" spans="1:12" ht="15" thickBot="1" x14ac:dyDescent="0.35"/>
    <row r="13" spans="1:12" x14ac:dyDescent="0.3">
      <c r="A13" s="10" t="s">
        <v>8</v>
      </c>
      <c r="B13" s="11" t="s">
        <v>9</v>
      </c>
      <c r="C13" s="12" t="str">
        <f>F14-2 &amp; " Actual" &amp; CHAR(178)</f>
        <v>2014 Actual²</v>
      </c>
      <c r="D13" s="12" t="str">
        <f>F14-2 &amp; " Actual" &amp; CHAR(178)</f>
        <v>2014 Actual²</v>
      </c>
      <c r="E13" s="12" t="str">
        <f>E14&amp;" Actual"&amp;CHAR(178)</f>
        <v>2015 Actual²</v>
      </c>
      <c r="F13" s="12" t="str">
        <f>F14 &amp; " Actual" &amp; CHAR(178)</f>
        <v>2016 Actual²</v>
      </c>
      <c r="G13" s="12" t="str">
        <f>G14 &amp; " Actual" &amp; CHAR(178)</f>
        <v>2017 Actual²</v>
      </c>
      <c r="H13" s="12" t="s">
        <v>10</v>
      </c>
      <c r="I13" s="13" t="str">
        <f>"Bridge Year"</f>
        <v>Bridge Year</v>
      </c>
      <c r="J13" s="14" t="s">
        <v>11</v>
      </c>
    </row>
    <row r="14" spans="1:12" x14ac:dyDescent="0.3">
      <c r="A14" s="15"/>
      <c r="B14" s="16"/>
      <c r="C14" s="17">
        <f>E14-1</f>
        <v>2014</v>
      </c>
      <c r="D14" s="17">
        <f>E14-1</f>
        <v>2014</v>
      </c>
      <c r="E14" s="17">
        <f>F14-1</f>
        <v>2015</v>
      </c>
      <c r="F14" s="17">
        <f>G14-1</f>
        <v>2016</v>
      </c>
      <c r="G14" s="18">
        <f>I14-1</f>
        <v>2017</v>
      </c>
      <c r="H14" s="19">
        <v>2018</v>
      </c>
      <c r="I14" s="18">
        <v>2018</v>
      </c>
      <c r="J14" s="20">
        <v>2019</v>
      </c>
    </row>
    <row r="15" spans="1:12" x14ac:dyDescent="0.3">
      <c r="A15" s="15"/>
      <c r="B15" s="21" t="s">
        <v>12</v>
      </c>
      <c r="C15" s="22" t="s">
        <v>13</v>
      </c>
      <c r="D15" s="22" t="s">
        <v>14</v>
      </c>
      <c r="E15" s="22" t="s">
        <v>14</v>
      </c>
      <c r="F15" s="22" t="s">
        <v>14</v>
      </c>
      <c r="G15" s="22" t="s">
        <v>14</v>
      </c>
      <c r="H15" s="23" t="s">
        <v>14</v>
      </c>
      <c r="I15" s="23" t="s">
        <v>14</v>
      </c>
      <c r="J15" s="24" t="s">
        <v>14</v>
      </c>
    </row>
    <row r="16" spans="1:12" x14ac:dyDescent="0.3">
      <c r="A16" s="25">
        <v>4235</v>
      </c>
      <c r="B16" s="26" t="s">
        <v>15</v>
      </c>
      <c r="C16" s="27">
        <v>751308.03</v>
      </c>
      <c r="D16" s="27">
        <v>751308.03</v>
      </c>
      <c r="E16" s="27">
        <v>728544.76</v>
      </c>
      <c r="F16" s="27">
        <v>809687.6</v>
      </c>
      <c r="G16" s="28">
        <v>799990.8</v>
      </c>
      <c r="H16" s="28">
        <v>276784</v>
      </c>
      <c r="I16" s="28">
        <v>638145</v>
      </c>
      <c r="J16" s="29">
        <v>637145</v>
      </c>
      <c r="L16" s="30"/>
    </row>
    <row r="17" spans="1:12" x14ac:dyDescent="0.3">
      <c r="A17" s="25">
        <v>4225</v>
      </c>
      <c r="B17" s="26" t="s">
        <v>16</v>
      </c>
      <c r="C17" s="27">
        <v>192312.36</v>
      </c>
      <c r="D17" s="27">
        <v>192312.36</v>
      </c>
      <c r="E17" s="27">
        <v>188882.06</v>
      </c>
      <c r="F17" s="27">
        <v>225148</v>
      </c>
      <c r="G17" s="28">
        <v>170943.97999999998</v>
      </c>
      <c r="H17" s="28">
        <v>83623</v>
      </c>
      <c r="I17" s="28">
        <v>189000</v>
      </c>
      <c r="J17" s="29">
        <v>189000</v>
      </c>
      <c r="L17" s="30"/>
    </row>
    <row r="18" spans="1:12" x14ac:dyDescent="0.3">
      <c r="A18" s="31">
        <v>4082</v>
      </c>
      <c r="B18" s="26" t="s">
        <v>17</v>
      </c>
      <c r="C18" s="27">
        <v>34289.399999999769</v>
      </c>
      <c r="D18" s="27">
        <v>34289.399999999769</v>
      </c>
      <c r="E18" s="27">
        <v>30850</v>
      </c>
      <c r="F18" s="27">
        <v>32123.200000000001</v>
      </c>
      <c r="G18" s="28">
        <v>27596.7</v>
      </c>
      <c r="H18" s="28">
        <v>12133</v>
      </c>
      <c r="I18" s="28">
        <v>32400</v>
      </c>
      <c r="J18" s="29">
        <v>31200</v>
      </c>
      <c r="L18" s="30"/>
    </row>
    <row r="19" spans="1:12" x14ac:dyDescent="0.3">
      <c r="A19" s="31">
        <v>4084</v>
      </c>
      <c r="B19" s="26" t="s">
        <v>18</v>
      </c>
      <c r="C19" s="27">
        <v>746.75</v>
      </c>
      <c r="D19" s="27">
        <v>746.75</v>
      </c>
      <c r="E19" s="27">
        <v>585.99999999976717</v>
      </c>
      <c r="F19" s="27">
        <v>731.25</v>
      </c>
      <c r="G19" s="28">
        <v>370</v>
      </c>
      <c r="H19" s="28">
        <v>144</v>
      </c>
      <c r="I19" s="28">
        <v>780</v>
      </c>
      <c r="J19" s="29">
        <v>660</v>
      </c>
      <c r="L19" s="30"/>
    </row>
    <row r="20" spans="1:12" x14ac:dyDescent="0.3">
      <c r="A20" s="31">
        <v>4086</v>
      </c>
      <c r="B20" s="26" t="s">
        <v>19</v>
      </c>
      <c r="C20" s="27">
        <v>149654</v>
      </c>
      <c r="D20" s="27">
        <v>149654</v>
      </c>
      <c r="E20" s="27">
        <v>181109.64</v>
      </c>
      <c r="F20" s="27">
        <v>185010.56</v>
      </c>
      <c r="G20" s="28">
        <v>187328.80000000002</v>
      </c>
      <c r="H20" s="28">
        <v>94938</v>
      </c>
      <c r="I20" s="28">
        <v>185283</v>
      </c>
      <c r="J20" s="29">
        <v>189732</v>
      </c>
      <c r="L20" s="30"/>
    </row>
    <row r="21" spans="1:12" x14ac:dyDescent="0.3">
      <c r="A21" s="31">
        <v>4210</v>
      </c>
      <c r="B21" s="26" t="s">
        <v>20</v>
      </c>
      <c r="C21" s="27">
        <v>252209.77000000002</v>
      </c>
      <c r="D21" s="27">
        <v>252209.77000000002</v>
      </c>
      <c r="E21" s="27">
        <v>256020.02000000002</v>
      </c>
      <c r="F21" s="27">
        <v>270750.64</v>
      </c>
      <c r="G21" s="28">
        <v>275747.55</v>
      </c>
      <c r="H21" s="28">
        <v>134231</v>
      </c>
      <c r="I21" s="28">
        <v>268896</v>
      </c>
      <c r="J21" s="29">
        <f>268896+228903</f>
        <v>497799</v>
      </c>
      <c r="L21" s="30"/>
    </row>
    <row r="22" spans="1:12" x14ac:dyDescent="0.3">
      <c r="A22" s="31">
        <v>4220</v>
      </c>
      <c r="B22" s="26" t="s">
        <v>21</v>
      </c>
      <c r="C22" s="27">
        <v>212645</v>
      </c>
      <c r="D22" s="27">
        <v>212645</v>
      </c>
      <c r="E22" s="27">
        <v>0</v>
      </c>
      <c r="F22" s="27">
        <v>0</v>
      </c>
      <c r="G22" s="28">
        <v>0</v>
      </c>
      <c r="H22" s="28">
        <v>0</v>
      </c>
      <c r="I22" s="28">
        <v>0</v>
      </c>
      <c r="J22" s="29">
        <v>0</v>
      </c>
      <c r="K22" s="32"/>
      <c r="L22" s="30"/>
    </row>
    <row r="23" spans="1:12" x14ac:dyDescent="0.3">
      <c r="A23" s="31">
        <v>4245</v>
      </c>
      <c r="B23" s="26" t="s">
        <v>22</v>
      </c>
      <c r="C23" s="27">
        <v>0</v>
      </c>
      <c r="D23" s="27">
        <v>5213</v>
      </c>
      <c r="E23" s="27">
        <v>0</v>
      </c>
      <c r="F23" s="27">
        <v>146348.74</v>
      </c>
      <c r="G23" s="28">
        <v>0</v>
      </c>
      <c r="H23" s="28">
        <v>0</v>
      </c>
      <c r="I23" s="28">
        <v>203765</v>
      </c>
      <c r="J23" s="29">
        <v>221063</v>
      </c>
      <c r="L23" s="30"/>
    </row>
    <row r="24" spans="1:12" x14ac:dyDescent="0.3">
      <c r="A24" s="31">
        <v>4305</v>
      </c>
      <c r="B24" s="26" t="s">
        <v>23</v>
      </c>
      <c r="C24" s="33">
        <v>-64319.73</v>
      </c>
      <c r="D24" s="33">
        <v>-64319.73</v>
      </c>
      <c r="E24" s="27">
        <v>0</v>
      </c>
      <c r="F24" s="27">
        <v>0</v>
      </c>
      <c r="G24" s="28">
        <v>-876810</v>
      </c>
      <c r="H24" s="28">
        <v>-362896</v>
      </c>
      <c r="I24" s="33">
        <v>-726000</v>
      </c>
      <c r="J24" s="29">
        <v>0</v>
      </c>
      <c r="L24" s="30"/>
    </row>
    <row r="25" spans="1:12" x14ac:dyDescent="0.3">
      <c r="A25" s="31">
        <v>4310</v>
      </c>
      <c r="B25" s="26" t="s">
        <v>24</v>
      </c>
      <c r="C25" s="33">
        <v>-43720</v>
      </c>
      <c r="D25" s="33">
        <v>-107369</v>
      </c>
      <c r="E25" s="33">
        <v>-647982</v>
      </c>
      <c r="F25" s="27">
        <v>133063.65000000002</v>
      </c>
      <c r="G25" s="28">
        <v>465923.87000000011</v>
      </c>
      <c r="H25" s="28">
        <v>255894</v>
      </c>
      <c r="I25" s="28">
        <v>300000</v>
      </c>
      <c r="J25" s="29">
        <v>0</v>
      </c>
      <c r="L25" s="30"/>
    </row>
    <row r="26" spans="1:12" x14ac:dyDescent="0.3">
      <c r="A26" s="31">
        <v>4320</v>
      </c>
      <c r="B26" s="26" t="s">
        <v>25</v>
      </c>
      <c r="C26" s="33">
        <v>-25.59</v>
      </c>
      <c r="D26" s="33">
        <v>-25.59</v>
      </c>
      <c r="E26" s="27">
        <v>0</v>
      </c>
      <c r="F26" s="27">
        <v>0</v>
      </c>
      <c r="G26" s="28">
        <v>0</v>
      </c>
      <c r="H26" s="28">
        <v>0</v>
      </c>
      <c r="I26" s="28">
        <v>0</v>
      </c>
      <c r="J26" s="29">
        <v>0</v>
      </c>
      <c r="L26" s="30"/>
    </row>
    <row r="27" spans="1:12" x14ac:dyDescent="0.3">
      <c r="A27" s="31">
        <v>4325</v>
      </c>
      <c r="B27" s="26" t="s">
        <v>26</v>
      </c>
      <c r="C27" s="27">
        <v>36994.36</v>
      </c>
      <c r="D27" s="27">
        <v>36994.36</v>
      </c>
      <c r="E27" s="27">
        <v>26465.47</v>
      </c>
      <c r="F27" s="27">
        <v>23904.65</v>
      </c>
      <c r="G27" s="28">
        <v>26265.59</v>
      </c>
      <c r="H27" s="28">
        <v>11459</v>
      </c>
      <c r="I27" s="28">
        <v>33880</v>
      </c>
      <c r="J27" s="29">
        <v>33880</v>
      </c>
      <c r="L27" s="30"/>
    </row>
    <row r="28" spans="1:12" x14ac:dyDescent="0.3">
      <c r="A28" s="31">
        <v>4355</v>
      </c>
      <c r="B28" s="26" t="s">
        <v>27</v>
      </c>
      <c r="C28" s="27">
        <v>57603.35</v>
      </c>
      <c r="D28" s="27">
        <v>57603.35</v>
      </c>
      <c r="E28" s="27">
        <v>37759.5</v>
      </c>
      <c r="F28" s="27">
        <v>6012.14</v>
      </c>
      <c r="G28" s="28">
        <v>45767.360000000001</v>
      </c>
      <c r="H28" s="28">
        <v>594141</v>
      </c>
      <c r="I28" s="28">
        <v>618000</v>
      </c>
      <c r="J28" s="29">
        <v>0</v>
      </c>
      <c r="L28" s="30"/>
    </row>
    <row r="29" spans="1:12" x14ac:dyDescent="0.3">
      <c r="A29" s="31">
        <v>4360</v>
      </c>
      <c r="B29" s="26" t="s">
        <v>28</v>
      </c>
      <c r="C29" s="27">
        <v>0</v>
      </c>
      <c r="D29" s="33">
        <v>-338222</v>
      </c>
      <c r="E29" s="33">
        <v>-337289.56</v>
      </c>
      <c r="F29" s="33">
        <v>-275018.15000000002</v>
      </c>
      <c r="G29" s="28">
        <v>-465923.87</v>
      </c>
      <c r="H29" s="28">
        <v>-255894</v>
      </c>
      <c r="I29" s="33">
        <v>-300000</v>
      </c>
      <c r="J29" s="226">
        <v>-300000</v>
      </c>
      <c r="L29" s="30"/>
    </row>
    <row r="30" spans="1:12" x14ac:dyDescent="0.3">
      <c r="A30" s="31">
        <v>4375</v>
      </c>
      <c r="B30" s="26" t="s">
        <v>29</v>
      </c>
      <c r="C30" s="27">
        <v>497152.79000000004</v>
      </c>
      <c r="D30" s="27">
        <v>497152.79000000004</v>
      </c>
      <c r="E30" s="27">
        <v>1678126.53</v>
      </c>
      <c r="F30" s="27">
        <v>698392.83</v>
      </c>
      <c r="G30" s="28">
        <v>564799.76</v>
      </c>
      <c r="H30" s="28">
        <v>260773</v>
      </c>
      <c r="I30" s="28">
        <v>626780</v>
      </c>
      <c r="J30" s="29">
        <v>617780</v>
      </c>
      <c r="L30" s="30"/>
    </row>
    <row r="31" spans="1:12" x14ac:dyDescent="0.3">
      <c r="A31" s="31">
        <v>4380</v>
      </c>
      <c r="B31" s="26" t="s">
        <v>30</v>
      </c>
      <c r="C31" s="33">
        <v>-327238</v>
      </c>
      <c r="D31" s="33">
        <v>-327238</v>
      </c>
      <c r="E31" s="33">
        <v>-1339777.5699999998</v>
      </c>
      <c r="F31" s="33">
        <v>-550032.79999999993</v>
      </c>
      <c r="G31" s="28">
        <v>-302095.88</v>
      </c>
      <c r="H31" s="28">
        <v>-123272</v>
      </c>
      <c r="I31" s="33">
        <v>-325000</v>
      </c>
      <c r="J31" s="226">
        <v>-330000</v>
      </c>
      <c r="L31" s="30"/>
    </row>
    <row r="32" spans="1:12" x14ac:dyDescent="0.3">
      <c r="A32" s="31">
        <v>4390</v>
      </c>
      <c r="B32" s="26" t="s">
        <v>31</v>
      </c>
      <c r="C32" s="27">
        <v>142762.15</v>
      </c>
      <c r="D32" s="27">
        <v>142762.15</v>
      </c>
      <c r="E32" s="33">
        <v>183004.34</v>
      </c>
      <c r="F32" s="27">
        <v>77718.260000000009</v>
      </c>
      <c r="G32" s="28">
        <v>90942.11</v>
      </c>
      <c r="H32" s="28">
        <v>36841</v>
      </c>
      <c r="I32" s="28">
        <v>79071</v>
      </c>
      <c r="J32" s="29">
        <v>82200</v>
      </c>
      <c r="L32" s="30"/>
    </row>
    <row r="33" spans="1:12" x14ac:dyDescent="0.3">
      <c r="A33" s="31">
        <v>4398</v>
      </c>
      <c r="B33" s="26" t="s">
        <v>32</v>
      </c>
      <c r="C33" s="33">
        <v>-17307.87</v>
      </c>
      <c r="D33" s="33">
        <v>-17307.87</v>
      </c>
      <c r="E33" s="33">
        <v>-2645.66</v>
      </c>
      <c r="F33" s="27">
        <v>17160.61</v>
      </c>
      <c r="G33" s="28">
        <v>-5579.45</v>
      </c>
      <c r="H33" s="28">
        <v>-1171</v>
      </c>
      <c r="I33" s="28">
        <v>0</v>
      </c>
      <c r="J33" s="29">
        <v>0</v>
      </c>
      <c r="L33" s="30"/>
    </row>
    <row r="34" spans="1:12" x14ac:dyDescent="0.3">
      <c r="A34" s="31">
        <v>4405</v>
      </c>
      <c r="B34" s="26" t="s">
        <v>33</v>
      </c>
      <c r="C34" s="27">
        <v>95292.84</v>
      </c>
      <c r="D34" s="27">
        <v>95292.84</v>
      </c>
      <c r="E34" s="27">
        <v>599903.16</v>
      </c>
      <c r="F34" s="27">
        <v>226616.31</v>
      </c>
      <c r="G34" s="28">
        <v>221990.08000000002</v>
      </c>
      <c r="H34" s="28">
        <v>163839</v>
      </c>
      <c r="I34" s="28">
        <v>0</v>
      </c>
      <c r="J34" s="29">
        <v>0</v>
      </c>
      <c r="L34" s="30"/>
    </row>
    <row r="35" spans="1:12" x14ac:dyDescent="0.3">
      <c r="A35" s="31">
        <v>4415</v>
      </c>
      <c r="B35" s="26" t="s">
        <v>34</v>
      </c>
      <c r="C35" s="27">
        <v>0</v>
      </c>
      <c r="D35" s="27">
        <v>0</v>
      </c>
      <c r="E35" s="27">
        <v>0</v>
      </c>
      <c r="F35" s="27">
        <v>0</v>
      </c>
      <c r="G35" s="27">
        <v>0</v>
      </c>
      <c r="H35" s="27">
        <v>0</v>
      </c>
      <c r="I35" s="27">
        <v>0</v>
      </c>
      <c r="J35" s="29">
        <v>0</v>
      </c>
      <c r="L35" s="30"/>
    </row>
    <row r="36" spans="1:12" ht="7.5" customHeight="1" x14ac:dyDescent="0.3">
      <c r="A36" s="267"/>
      <c r="B36" s="268"/>
      <c r="C36" s="268"/>
      <c r="D36" s="268"/>
      <c r="E36" s="268"/>
      <c r="F36" s="268"/>
      <c r="G36" s="268"/>
      <c r="H36" s="269"/>
      <c r="I36" s="269"/>
      <c r="J36" s="270"/>
      <c r="L36" s="30"/>
    </row>
    <row r="37" spans="1:12" x14ac:dyDescent="0.3">
      <c r="A37" s="263" t="s">
        <v>15</v>
      </c>
      <c r="B37" s="264"/>
      <c r="C37" s="34">
        <f t="shared" ref="C37:J38" si="0">C16</f>
        <v>751308.03</v>
      </c>
      <c r="D37" s="34">
        <f t="shared" si="0"/>
        <v>751308.03</v>
      </c>
      <c r="E37" s="34">
        <f t="shared" si="0"/>
        <v>728544.76</v>
      </c>
      <c r="F37" s="34">
        <f t="shared" si="0"/>
        <v>809687.6</v>
      </c>
      <c r="G37" s="34">
        <f t="shared" si="0"/>
        <v>799990.8</v>
      </c>
      <c r="H37" s="34">
        <f>H16</f>
        <v>276784</v>
      </c>
      <c r="I37" s="34">
        <f t="shared" si="0"/>
        <v>638145</v>
      </c>
      <c r="J37" s="35">
        <f t="shared" si="0"/>
        <v>637145</v>
      </c>
    </row>
    <row r="38" spans="1:12" x14ac:dyDescent="0.3">
      <c r="A38" s="263" t="s">
        <v>16</v>
      </c>
      <c r="B38" s="264"/>
      <c r="C38" s="36">
        <f t="shared" si="0"/>
        <v>192312.36</v>
      </c>
      <c r="D38" s="36">
        <f t="shared" si="0"/>
        <v>192312.36</v>
      </c>
      <c r="E38" s="36">
        <f t="shared" si="0"/>
        <v>188882.06</v>
      </c>
      <c r="F38" s="36">
        <f t="shared" si="0"/>
        <v>225148</v>
      </c>
      <c r="G38" s="34">
        <f t="shared" si="0"/>
        <v>170943.97999999998</v>
      </c>
      <c r="H38" s="36">
        <f>H17</f>
        <v>83623</v>
      </c>
      <c r="I38" s="36">
        <f t="shared" si="0"/>
        <v>189000</v>
      </c>
      <c r="J38" s="37">
        <f t="shared" si="0"/>
        <v>189000</v>
      </c>
    </row>
    <row r="39" spans="1:12" x14ac:dyDescent="0.3">
      <c r="A39" s="263" t="s">
        <v>35</v>
      </c>
      <c r="B39" s="264"/>
      <c r="C39" s="38">
        <v>649544.91999999981</v>
      </c>
      <c r="D39" s="38">
        <v>654757.91999999981</v>
      </c>
      <c r="E39" s="38">
        <v>468565.6599999998</v>
      </c>
      <c r="F39" s="38">
        <v>634964.39</v>
      </c>
      <c r="G39" s="38">
        <v>491043.05000000005</v>
      </c>
      <c r="H39" s="38">
        <f>H18+H19+H20+H21+H22+H23</f>
        <v>241446</v>
      </c>
      <c r="I39" s="38">
        <v>691124</v>
      </c>
      <c r="J39" s="39">
        <f>J81</f>
        <v>940454</v>
      </c>
    </row>
    <row r="40" spans="1:12" ht="15" thickBot="1" x14ac:dyDescent="0.35">
      <c r="A40" s="271" t="s">
        <v>36</v>
      </c>
      <c r="B40" s="272"/>
      <c r="C40" s="40">
        <v>377194.30000000005</v>
      </c>
      <c r="D40" s="41">
        <v>-24676.699999999953</v>
      </c>
      <c r="E40" s="40">
        <v>197564.21000000014</v>
      </c>
      <c r="F40" s="40">
        <v>357817.50000000006</v>
      </c>
      <c r="G40" s="41">
        <v>-234720.42999999982</v>
      </c>
      <c r="H40" s="41">
        <f>H24+H25+H26+H27+H28+H29+H30+H31+H32+H33+H34+H35</f>
        <v>579714</v>
      </c>
      <c r="I40" s="40">
        <v>306731</v>
      </c>
      <c r="J40" s="42">
        <v>103860</v>
      </c>
    </row>
    <row r="41" spans="1:12" ht="15.6" thickTop="1" thickBot="1" x14ac:dyDescent="0.35">
      <c r="A41" s="273" t="s">
        <v>37</v>
      </c>
      <c r="B41" s="274"/>
      <c r="C41" s="43">
        <f t="shared" ref="C41:F41" si="1">SUM(C37:C40)</f>
        <v>1970359.6099999999</v>
      </c>
      <c r="D41" s="43">
        <f t="shared" si="1"/>
        <v>1573701.6099999999</v>
      </c>
      <c r="E41" s="43">
        <f t="shared" si="1"/>
        <v>1583556.6900000002</v>
      </c>
      <c r="F41" s="43">
        <f t="shared" si="1"/>
        <v>2027617.49</v>
      </c>
      <c r="G41" s="43">
        <f>SUM(G37:G40)</f>
        <v>1227257.4000000004</v>
      </c>
      <c r="H41" s="43">
        <f>SUM(H37:H40)</f>
        <v>1181567</v>
      </c>
      <c r="I41" s="43">
        <f>SUM(I37:I40)</f>
        <v>1825000</v>
      </c>
      <c r="J41" s="44">
        <f>SUM(J37:J40)</f>
        <v>1870459</v>
      </c>
    </row>
    <row r="43" spans="1:12" x14ac:dyDescent="0.3">
      <c r="A43" s="45" t="s">
        <v>38</v>
      </c>
      <c r="B43" s="2"/>
      <c r="C43" s="45" t="s">
        <v>39</v>
      </c>
      <c r="D43" s="45"/>
    </row>
    <row r="44" spans="1:12" x14ac:dyDescent="0.3">
      <c r="A44" s="275" t="s">
        <v>40</v>
      </c>
      <c r="B44" s="275"/>
      <c r="C44" s="9">
        <v>4235</v>
      </c>
      <c r="D44" s="9"/>
    </row>
    <row r="45" spans="1:12" x14ac:dyDescent="0.3">
      <c r="A45" s="275" t="s">
        <v>41</v>
      </c>
      <c r="B45" s="275"/>
      <c r="C45" s="9">
        <v>4225</v>
      </c>
      <c r="D45" s="9"/>
    </row>
    <row r="46" spans="1:12" x14ac:dyDescent="0.3">
      <c r="A46" s="275" t="s">
        <v>42</v>
      </c>
      <c r="B46" s="275"/>
      <c r="C46" s="275" t="s">
        <v>43</v>
      </c>
      <c r="D46" s="275"/>
      <c r="E46" s="275"/>
      <c r="F46" s="275"/>
      <c r="G46" s="275"/>
      <c r="H46" s="275"/>
      <c r="I46" s="275"/>
      <c r="J46" s="275"/>
    </row>
    <row r="47" spans="1:12" x14ac:dyDescent="0.3">
      <c r="A47" s="275" t="s">
        <v>44</v>
      </c>
      <c r="B47" s="275"/>
      <c r="C47" s="278" t="s">
        <v>45</v>
      </c>
      <c r="D47" s="278"/>
      <c r="E47" s="278"/>
      <c r="F47" s="278"/>
      <c r="G47" s="278"/>
      <c r="H47" s="278"/>
      <c r="I47" s="278"/>
      <c r="J47" s="278"/>
    </row>
    <row r="48" spans="1:12" x14ac:dyDescent="0.3">
      <c r="C48" s="278"/>
      <c r="D48" s="278"/>
      <c r="E48" s="278"/>
      <c r="F48" s="278"/>
      <c r="G48" s="278"/>
      <c r="H48" s="278"/>
      <c r="I48" s="278"/>
      <c r="J48" s="278"/>
    </row>
    <row r="50" spans="1:17" x14ac:dyDescent="0.3">
      <c r="A50" s="2" t="s">
        <v>46</v>
      </c>
      <c r="B50" s="46"/>
      <c r="C50" s="47"/>
      <c r="D50" s="47"/>
      <c r="E50" s="47"/>
      <c r="F50" s="47"/>
      <c r="G50" s="47"/>
      <c r="H50" s="47"/>
      <c r="I50" s="47"/>
      <c r="J50" s="47"/>
    </row>
    <row r="51" spans="1:17" x14ac:dyDescent="0.3">
      <c r="A51" s="279"/>
      <c r="B51" s="279"/>
      <c r="C51" s="279"/>
      <c r="D51" s="279"/>
      <c r="E51" s="279"/>
      <c r="F51" s="279"/>
      <c r="G51" s="279"/>
      <c r="H51" s="279"/>
      <c r="I51" s="279"/>
      <c r="J51" s="279"/>
    </row>
    <row r="52" spans="1:17" ht="12.75" customHeight="1" x14ac:dyDescent="0.3">
      <c r="A52" s="2" t="s">
        <v>47</v>
      </c>
      <c r="B52" s="46"/>
      <c r="C52" s="46"/>
      <c r="D52" s="46"/>
      <c r="E52" s="46"/>
      <c r="F52" s="46"/>
      <c r="G52" s="46"/>
      <c r="H52" s="46"/>
      <c r="I52" s="46"/>
      <c r="J52" s="46"/>
    </row>
    <row r="53" spans="1:17" x14ac:dyDescent="0.3">
      <c r="A53" s="46"/>
      <c r="B53" s="46"/>
      <c r="C53" s="46"/>
      <c r="D53" s="46"/>
      <c r="E53" s="46"/>
      <c r="F53" s="46"/>
      <c r="G53" s="46"/>
      <c r="H53" s="46"/>
      <c r="I53" s="46"/>
      <c r="J53" s="46"/>
    </row>
    <row r="54" spans="1:17" x14ac:dyDescent="0.3">
      <c r="A54" s="280" t="s">
        <v>48</v>
      </c>
      <c r="B54" s="280"/>
      <c r="C54" s="280"/>
      <c r="D54" s="280"/>
      <c r="E54" s="280"/>
      <c r="F54" s="280"/>
      <c r="G54" s="280"/>
      <c r="H54" s="280"/>
      <c r="I54" s="280"/>
      <c r="J54" s="280"/>
    </row>
    <row r="55" spans="1:17" x14ac:dyDescent="0.3">
      <c r="A55" s="280"/>
      <c r="B55" s="280"/>
      <c r="C55" s="280"/>
      <c r="D55" s="280"/>
      <c r="E55" s="280"/>
      <c r="F55" s="280"/>
      <c r="G55" s="280"/>
      <c r="H55" s="280"/>
      <c r="I55" s="280"/>
      <c r="J55" s="280"/>
    </row>
    <row r="56" spans="1:17" x14ac:dyDescent="0.3">
      <c r="A56" s="47"/>
      <c r="B56" s="47"/>
      <c r="C56" s="47"/>
      <c r="D56" s="47"/>
      <c r="E56" s="47"/>
      <c r="F56" s="47"/>
      <c r="G56" s="47"/>
      <c r="H56" s="47"/>
      <c r="I56" s="47"/>
      <c r="J56" s="47"/>
    </row>
    <row r="57" spans="1:17" ht="15" thickBot="1" x14ac:dyDescent="0.35">
      <c r="A57" s="48" t="s">
        <v>49</v>
      </c>
      <c r="B57"/>
      <c r="C57"/>
      <c r="D57"/>
      <c r="E57"/>
      <c r="F57"/>
      <c r="G57"/>
      <c r="H57"/>
      <c r="I57"/>
      <c r="K57" s="49"/>
      <c r="L57" s="50"/>
      <c r="M57" s="50"/>
      <c r="N57" s="50"/>
      <c r="O57" s="50"/>
      <c r="P57" s="50"/>
      <c r="Q57" s="50"/>
    </row>
    <row r="58" spans="1:17" x14ac:dyDescent="0.3">
      <c r="A58" s="51"/>
      <c r="B58" s="52"/>
      <c r="C58" s="12" t="str">
        <f>F59-2 &amp; " Actual" &amp; CHAR(178)</f>
        <v>2014 Actual²</v>
      </c>
      <c r="D58" s="12" t="str">
        <f>F59-2 &amp; " Actual" &amp; CHAR(178)</f>
        <v>2014 Actual²</v>
      </c>
      <c r="E58" s="12" t="s">
        <v>50</v>
      </c>
      <c r="F58" s="53" t="s">
        <v>51</v>
      </c>
      <c r="G58" s="12" t="s">
        <v>52</v>
      </c>
      <c r="H58" s="12" t="s">
        <v>10</v>
      </c>
      <c r="I58" s="54" t="s">
        <v>53</v>
      </c>
      <c r="J58" s="55" t="s">
        <v>11</v>
      </c>
      <c r="K58" s="49"/>
      <c r="L58" s="50"/>
      <c r="M58" s="50"/>
      <c r="N58" s="50"/>
      <c r="O58" s="50"/>
      <c r="P58" s="50"/>
      <c r="Q58" s="50"/>
    </row>
    <row r="59" spans="1:17" x14ac:dyDescent="0.3">
      <c r="A59" s="281"/>
      <c r="B59" s="282"/>
      <c r="C59" s="56">
        <v>2014</v>
      </c>
      <c r="D59" s="56">
        <v>2014</v>
      </c>
      <c r="E59" s="56">
        <v>2015</v>
      </c>
      <c r="F59" s="57">
        <v>2016</v>
      </c>
      <c r="G59" s="18">
        <v>2017</v>
      </c>
      <c r="H59" s="19">
        <v>2018</v>
      </c>
      <c r="I59" s="58">
        <v>2018</v>
      </c>
      <c r="J59" s="58">
        <v>2019</v>
      </c>
      <c r="K59" s="49"/>
      <c r="L59" s="50"/>
      <c r="M59" s="50"/>
      <c r="N59" s="50"/>
      <c r="O59" s="50"/>
      <c r="P59" s="50"/>
      <c r="Q59" s="50"/>
    </row>
    <row r="60" spans="1:17" ht="15" customHeight="1" x14ac:dyDescent="0.3">
      <c r="A60" s="281" t="s">
        <v>12</v>
      </c>
      <c r="B60" s="282"/>
      <c r="C60" s="22" t="s">
        <v>13</v>
      </c>
      <c r="D60" s="22" t="s">
        <v>14</v>
      </c>
      <c r="E60" s="22" t="s">
        <v>14</v>
      </c>
      <c r="F60" s="22" t="s">
        <v>14</v>
      </c>
      <c r="G60" s="22" t="s">
        <v>14</v>
      </c>
      <c r="H60" s="23" t="s">
        <v>14</v>
      </c>
      <c r="I60" s="23" t="s">
        <v>14</v>
      </c>
      <c r="J60" s="24" t="s">
        <v>14</v>
      </c>
      <c r="K60" s="49"/>
      <c r="L60" s="50"/>
      <c r="M60" s="50"/>
      <c r="N60" s="50"/>
      <c r="O60" s="50"/>
      <c r="P60" s="50"/>
      <c r="Q60" s="50"/>
    </row>
    <row r="61" spans="1:17" ht="15" customHeight="1" x14ac:dyDescent="0.3">
      <c r="A61" s="276" t="s">
        <v>54</v>
      </c>
      <c r="B61" s="277"/>
      <c r="C61" s="27">
        <v>263574.24</v>
      </c>
      <c r="D61" s="27">
        <v>263575.24</v>
      </c>
      <c r="E61" s="27">
        <v>275250</v>
      </c>
      <c r="F61" s="27">
        <v>277455</v>
      </c>
      <c r="G61" s="27">
        <v>281040</v>
      </c>
      <c r="H61" s="28">
        <v>123825</v>
      </c>
      <c r="I61" s="28">
        <v>236000</v>
      </c>
      <c r="J61" s="29">
        <v>238000</v>
      </c>
      <c r="K61" s="49"/>
      <c r="L61" s="50"/>
      <c r="M61" s="50"/>
      <c r="N61" s="50"/>
      <c r="O61" s="50"/>
      <c r="P61" s="50"/>
      <c r="Q61" s="50"/>
    </row>
    <row r="62" spans="1:17" ht="15" customHeight="1" x14ac:dyDescent="0.3">
      <c r="A62" s="276" t="s">
        <v>55</v>
      </c>
      <c r="B62" s="277"/>
      <c r="C62" s="27">
        <v>260767</v>
      </c>
      <c r="D62" s="27">
        <v>260767</v>
      </c>
      <c r="E62" s="27">
        <v>257414.5</v>
      </c>
      <c r="F62" s="27">
        <v>411071</v>
      </c>
      <c r="G62" s="27">
        <v>379113</v>
      </c>
      <c r="H62" s="28">
        <v>87540</v>
      </c>
      <c r="I62" s="28">
        <v>281000</v>
      </c>
      <c r="J62" s="29">
        <v>278000</v>
      </c>
      <c r="K62" s="49"/>
      <c r="L62" s="50"/>
      <c r="M62" s="50"/>
      <c r="N62" s="50"/>
      <c r="O62" s="50"/>
      <c r="P62" s="50"/>
      <c r="Q62" s="50"/>
    </row>
    <row r="63" spans="1:17" ht="15" customHeight="1" x14ac:dyDescent="0.3">
      <c r="A63" s="276" t="s">
        <v>56</v>
      </c>
      <c r="B63" s="277"/>
      <c r="C63" s="27">
        <v>136690</v>
      </c>
      <c r="D63" s="27">
        <v>136690</v>
      </c>
      <c r="E63" s="27">
        <v>121630.84999999999</v>
      </c>
      <c r="F63" s="27">
        <v>31265</v>
      </c>
      <c r="G63" s="27">
        <v>46667</v>
      </c>
      <c r="H63" s="28">
        <v>17300</v>
      </c>
      <c r="I63" s="28">
        <v>15555</v>
      </c>
      <c r="J63" s="29">
        <v>15555</v>
      </c>
      <c r="K63" s="49"/>
      <c r="L63" s="50"/>
      <c r="M63" s="50"/>
      <c r="N63" s="50"/>
      <c r="O63" s="50"/>
      <c r="P63" s="50"/>
      <c r="Q63" s="50"/>
    </row>
    <row r="64" spans="1:17" ht="15" customHeight="1" x14ac:dyDescent="0.3">
      <c r="A64" s="276" t="s">
        <v>57</v>
      </c>
      <c r="B64" s="277"/>
      <c r="C64" s="27">
        <v>899.2</v>
      </c>
      <c r="D64" s="27">
        <v>899.2</v>
      </c>
      <c r="E64" s="27">
        <v>765</v>
      </c>
      <c r="F64" s="27">
        <v>375</v>
      </c>
      <c r="G64" s="27">
        <v>315</v>
      </c>
      <c r="H64" s="28">
        <v>0</v>
      </c>
      <c r="I64" s="28">
        <v>420</v>
      </c>
      <c r="J64" s="29">
        <v>420</v>
      </c>
      <c r="K64" s="49"/>
      <c r="L64" s="50"/>
      <c r="M64" s="50"/>
      <c r="N64" s="50"/>
      <c r="O64" s="50"/>
      <c r="P64" s="50"/>
      <c r="Q64" s="50"/>
    </row>
    <row r="65" spans="1:17" ht="15" customHeight="1" x14ac:dyDescent="0.3">
      <c r="A65" s="276" t="s">
        <v>58</v>
      </c>
      <c r="B65" s="277"/>
      <c r="C65" s="27">
        <v>29880</v>
      </c>
      <c r="D65" s="27">
        <v>29880</v>
      </c>
      <c r="E65" s="27">
        <v>31740</v>
      </c>
      <c r="F65" s="27">
        <v>2430</v>
      </c>
      <c r="G65" s="27">
        <v>390</v>
      </c>
      <c r="H65" s="28">
        <v>180</v>
      </c>
      <c r="I65" s="28">
        <v>360</v>
      </c>
      <c r="J65" s="29">
        <v>360</v>
      </c>
      <c r="K65" s="49"/>
      <c r="L65" s="50"/>
      <c r="M65" s="50"/>
      <c r="N65" s="50"/>
      <c r="O65" s="50"/>
      <c r="P65" s="50"/>
      <c r="Q65" s="50"/>
    </row>
    <row r="66" spans="1:17" ht="15" customHeight="1" x14ac:dyDescent="0.3">
      <c r="A66" s="276" t="s">
        <v>59</v>
      </c>
      <c r="B66" s="277"/>
      <c r="C66" s="27">
        <v>9738</v>
      </c>
      <c r="D66" s="27">
        <v>9738</v>
      </c>
      <c r="E66" s="27">
        <v>8129.5</v>
      </c>
      <c r="F66" s="27">
        <v>7887</v>
      </c>
      <c r="G66" s="27">
        <v>6486</v>
      </c>
      <c r="H66" s="28">
        <v>2913</v>
      </c>
      <c r="I66" s="28">
        <v>8400</v>
      </c>
      <c r="J66" s="29">
        <v>8400</v>
      </c>
      <c r="K66" s="49"/>
      <c r="L66" s="50"/>
      <c r="M66" s="50"/>
      <c r="N66" s="50"/>
      <c r="O66" s="50"/>
      <c r="P66" s="50"/>
      <c r="Q66" s="50"/>
    </row>
    <row r="67" spans="1:17" ht="15" customHeight="1" x14ac:dyDescent="0.3">
      <c r="A67" s="59" t="s">
        <v>60</v>
      </c>
      <c r="B67" s="60"/>
      <c r="C67" s="27">
        <v>5721.48</v>
      </c>
      <c r="D67" s="27">
        <v>5721.48</v>
      </c>
      <c r="E67" s="27">
        <v>0</v>
      </c>
      <c r="F67" s="27">
        <v>0</v>
      </c>
      <c r="G67" s="27">
        <v>85951</v>
      </c>
      <c r="H67" s="28">
        <v>45026</v>
      </c>
      <c r="I67" s="28">
        <v>96410</v>
      </c>
      <c r="J67" s="29">
        <v>96410</v>
      </c>
      <c r="K67" s="49"/>
      <c r="L67" s="50"/>
      <c r="M67" s="50"/>
      <c r="N67" s="50"/>
      <c r="O67" s="50"/>
      <c r="P67" s="50"/>
      <c r="Q67" s="50"/>
    </row>
    <row r="68" spans="1:17" ht="15" customHeight="1" x14ac:dyDescent="0.3">
      <c r="A68" s="59" t="s">
        <v>61</v>
      </c>
      <c r="B68" s="60"/>
      <c r="C68" s="27">
        <v>44038.109999999986</v>
      </c>
      <c r="D68" s="27">
        <v>44037.109999999986</v>
      </c>
      <c r="E68" s="27">
        <v>33614.910000000033</v>
      </c>
      <c r="F68" s="27">
        <v>79205</v>
      </c>
      <c r="G68" s="27">
        <v>29</v>
      </c>
      <c r="H68" s="28">
        <v>0</v>
      </c>
      <c r="I68" s="28">
        <v>0</v>
      </c>
      <c r="J68" s="29">
        <v>0</v>
      </c>
      <c r="K68" s="49"/>
      <c r="L68" s="50"/>
      <c r="M68" s="50"/>
      <c r="N68" s="50"/>
      <c r="O68" s="50"/>
      <c r="P68" s="50"/>
      <c r="Q68" s="50"/>
    </row>
    <row r="69" spans="1:17" ht="15" thickBot="1" x14ac:dyDescent="0.35">
      <c r="A69" s="285" t="s">
        <v>37</v>
      </c>
      <c r="B69" s="286"/>
      <c r="C69" s="61">
        <f t="shared" ref="C69:J69" si="2">SUM(C61:C68)</f>
        <v>751308.02999999991</v>
      </c>
      <c r="D69" s="62">
        <f t="shared" si="2"/>
        <v>751308.02999999991</v>
      </c>
      <c r="E69" s="61">
        <f t="shared" si="2"/>
        <v>728544.76</v>
      </c>
      <c r="F69" s="61">
        <f t="shared" si="2"/>
        <v>809688</v>
      </c>
      <c r="G69" s="63">
        <f t="shared" si="2"/>
        <v>799991</v>
      </c>
      <c r="H69" s="61">
        <f t="shared" si="2"/>
        <v>276784</v>
      </c>
      <c r="I69" s="61">
        <f t="shared" si="2"/>
        <v>638145</v>
      </c>
      <c r="J69" s="61">
        <f t="shared" si="2"/>
        <v>637145</v>
      </c>
      <c r="K69" s="49"/>
      <c r="L69" s="50"/>
      <c r="M69" s="50"/>
      <c r="N69" s="50"/>
      <c r="O69" s="50"/>
      <c r="P69" s="50"/>
      <c r="Q69" s="50"/>
    </row>
    <row r="70" spans="1:17" x14ac:dyDescent="0.3">
      <c r="A70" s="64"/>
      <c r="B70" s="64"/>
      <c r="C70" s="65"/>
      <c r="D70" s="65"/>
      <c r="E70" s="65"/>
      <c r="F70" s="65"/>
      <c r="G70" s="65"/>
      <c r="H70" s="65"/>
      <c r="I70" s="65"/>
      <c r="J70" s="65"/>
      <c r="K70" s="49"/>
      <c r="L70" s="50"/>
      <c r="M70" s="50"/>
      <c r="N70" s="50"/>
      <c r="O70" s="50"/>
      <c r="P70" s="50"/>
      <c r="Q70" s="50"/>
    </row>
    <row r="71" spans="1:17" ht="15" thickBot="1" x14ac:dyDescent="0.35">
      <c r="A71" s="48" t="s">
        <v>35</v>
      </c>
      <c r="B71"/>
      <c r="C71"/>
      <c r="D71"/>
      <c r="E71"/>
      <c r="F71"/>
      <c r="G71"/>
      <c r="H71"/>
      <c r="I71"/>
      <c r="K71" s="49"/>
      <c r="L71" s="50"/>
      <c r="M71" s="50"/>
      <c r="N71" s="50"/>
      <c r="O71" s="50"/>
      <c r="P71" s="50"/>
      <c r="Q71" s="50"/>
    </row>
    <row r="72" spans="1:17" x14ac:dyDescent="0.3">
      <c r="A72" s="51"/>
      <c r="B72" s="52"/>
      <c r="C72" s="12" t="str">
        <f>F73-2 &amp; " Actual" &amp; CHAR(178)</f>
        <v>2014 Actual²</v>
      </c>
      <c r="D72" s="12" t="str">
        <f>F73-2 &amp; " Actual" &amp; CHAR(178)</f>
        <v>2014 Actual²</v>
      </c>
      <c r="E72" s="12" t="s">
        <v>50</v>
      </c>
      <c r="F72" s="12" t="s">
        <v>51</v>
      </c>
      <c r="G72" s="12" t="s">
        <v>52</v>
      </c>
      <c r="H72" s="12" t="s">
        <v>10</v>
      </c>
      <c r="I72" s="54" t="s">
        <v>53</v>
      </c>
      <c r="J72" s="66" t="s">
        <v>11</v>
      </c>
      <c r="K72" s="49"/>
      <c r="L72" s="50"/>
      <c r="M72" s="50"/>
      <c r="N72" s="50"/>
      <c r="O72" s="50"/>
      <c r="P72" s="50"/>
      <c r="Q72" s="50"/>
    </row>
    <row r="73" spans="1:17" x14ac:dyDescent="0.3">
      <c r="A73" s="67"/>
      <c r="B73" s="68"/>
      <c r="C73" s="56">
        <v>2014</v>
      </c>
      <c r="D73" s="56">
        <v>2014</v>
      </c>
      <c r="E73" s="56">
        <v>2015</v>
      </c>
      <c r="F73" s="56">
        <v>2016</v>
      </c>
      <c r="G73" s="17">
        <v>2017</v>
      </c>
      <c r="H73" s="19">
        <v>2018</v>
      </c>
      <c r="I73" s="69">
        <v>2018</v>
      </c>
      <c r="J73" s="58">
        <v>2019</v>
      </c>
      <c r="K73" s="49"/>
      <c r="L73" s="50"/>
      <c r="M73" s="50"/>
      <c r="N73" s="50"/>
      <c r="O73" s="50"/>
      <c r="P73" s="50"/>
      <c r="Q73" s="50"/>
    </row>
    <row r="74" spans="1:17" x14ac:dyDescent="0.3">
      <c r="A74" s="67"/>
      <c r="B74" s="68"/>
      <c r="C74" s="22" t="s">
        <v>13</v>
      </c>
      <c r="D74" s="22" t="s">
        <v>14</v>
      </c>
      <c r="E74" s="22" t="s">
        <v>14</v>
      </c>
      <c r="F74" s="22" t="s">
        <v>14</v>
      </c>
      <c r="G74" s="22" t="s">
        <v>14</v>
      </c>
      <c r="H74" s="23" t="s">
        <v>14</v>
      </c>
      <c r="I74" s="23" t="s">
        <v>14</v>
      </c>
      <c r="J74" s="24" t="s">
        <v>14</v>
      </c>
      <c r="K74" s="49"/>
      <c r="L74" s="50"/>
      <c r="M74" s="50"/>
      <c r="N74" s="50"/>
      <c r="O74" s="50"/>
      <c r="P74" s="50"/>
      <c r="Q74" s="50"/>
    </row>
    <row r="75" spans="1:17" x14ac:dyDescent="0.3">
      <c r="A75" s="59">
        <v>4082</v>
      </c>
      <c r="B75" s="70" t="s">
        <v>17</v>
      </c>
      <c r="C75" s="27">
        <v>34289.399999999769</v>
      </c>
      <c r="D75" s="27">
        <v>34289.399999999769</v>
      </c>
      <c r="E75" s="27">
        <v>30850</v>
      </c>
      <c r="F75" s="27">
        <v>32123.200000000001</v>
      </c>
      <c r="G75" s="27">
        <v>27596.7</v>
      </c>
      <c r="H75" s="28">
        <v>12133</v>
      </c>
      <c r="I75" s="28">
        <v>32400</v>
      </c>
      <c r="J75" s="29">
        <v>31200</v>
      </c>
      <c r="K75" s="49"/>
      <c r="L75" s="50"/>
      <c r="M75" s="50"/>
      <c r="N75" s="50"/>
      <c r="O75" s="50"/>
      <c r="P75" s="50"/>
      <c r="Q75" s="50"/>
    </row>
    <row r="76" spans="1:17" x14ac:dyDescent="0.3">
      <c r="A76" s="59">
        <v>4084</v>
      </c>
      <c r="B76" s="70" t="s">
        <v>18</v>
      </c>
      <c r="C76" s="27">
        <v>746.75</v>
      </c>
      <c r="D76" s="27">
        <v>746.75</v>
      </c>
      <c r="E76" s="27">
        <v>585.99999999976717</v>
      </c>
      <c r="F76" s="27">
        <v>731.25</v>
      </c>
      <c r="G76" s="27">
        <v>370</v>
      </c>
      <c r="H76" s="28">
        <v>144</v>
      </c>
      <c r="I76" s="28">
        <v>780</v>
      </c>
      <c r="J76" s="29">
        <v>660</v>
      </c>
      <c r="K76" s="49"/>
      <c r="L76" s="50"/>
      <c r="M76" s="50"/>
      <c r="N76" s="50"/>
      <c r="O76" s="50"/>
      <c r="P76" s="50"/>
      <c r="Q76" s="50"/>
    </row>
    <row r="77" spans="1:17" x14ac:dyDescent="0.3">
      <c r="A77" s="59">
        <v>4086</v>
      </c>
      <c r="B77" s="70" t="s">
        <v>19</v>
      </c>
      <c r="C77" s="27">
        <v>149654</v>
      </c>
      <c r="D77" s="27">
        <v>149654</v>
      </c>
      <c r="E77" s="27">
        <v>181109.64</v>
      </c>
      <c r="F77" s="27">
        <v>185010.56</v>
      </c>
      <c r="G77" s="27">
        <v>187328.80000000002</v>
      </c>
      <c r="H77" s="28">
        <v>94938</v>
      </c>
      <c r="I77" s="28">
        <v>185283</v>
      </c>
      <c r="J77" s="29">
        <v>189732</v>
      </c>
      <c r="K77" s="49"/>
      <c r="L77" s="50"/>
      <c r="M77" s="50"/>
      <c r="N77" s="50"/>
      <c r="O77" s="50"/>
      <c r="P77" s="50"/>
      <c r="Q77" s="50"/>
    </row>
    <row r="78" spans="1:17" x14ac:dyDescent="0.3">
      <c r="A78" s="59">
        <v>4210</v>
      </c>
      <c r="B78" s="70" t="s">
        <v>20</v>
      </c>
      <c r="C78" s="27">
        <v>252209.77000000002</v>
      </c>
      <c r="D78" s="27">
        <v>252209.77000000002</v>
      </c>
      <c r="E78" s="27">
        <v>256020.02000000002</v>
      </c>
      <c r="F78" s="27">
        <v>270750.64</v>
      </c>
      <c r="G78" s="27">
        <v>275747.55</v>
      </c>
      <c r="H78" s="28">
        <v>134231</v>
      </c>
      <c r="I78" s="28">
        <v>268896</v>
      </c>
      <c r="J78" s="29">
        <v>497799</v>
      </c>
      <c r="K78" s="49"/>
      <c r="L78" s="50"/>
      <c r="M78" s="50"/>
      <c r="N78" s="50"/>
      <c r="O78" s="50"/>
      <c r="P78" s="50"/>
      <c r="Q78" s="50"/>
    </row>
    <row r="79" spans="1:17" x14ac:dyDescent="0.3">
      <c r="A79" s="59">
        <v>4220</v>
      </c>
      <c r="B79" s="70" t="s">
        <v>21</v>
      </c>
      <c r="C79" s="27">
        <v>212645</v>
      </c>
      <c r="D79" s="27">
        <v>212645</v>
      </c>
      <c r="E79" s="27">
        <v>0</v>
      </c>
      <c r="F79" s="27">
        <v>0</v>
      </c>
      <c r="G79" s="27">
        <v>0</v>
      </c>
      <c r="H79" s="28">
        <v>0</v>
      </c>
      <c r="I79" s="28">
        <v>0</v>
      </c>
      <c r="J79" s="29">
        <v>0</v>
      </c>
      <c r="K79" s="49"/>
      <c r="L79" s="50"/>
      <c r="M79" s="50"/>
      <c r="N79" s="50"/>
      <c r="O79" s="50"/>
      <c r="P79" s="50"/>
      <c r="Q79" s="50"/>
    </row>
    <row r="80" spans="1:17" x14ac:dyDescent="0.3">
      <c r="A80" s="59">
        <v>4245</v>
      </c>
      <c r="B80" s="70" t="s">
        <v>22</v>
      </c>
      <c r="C80" s="27">
        <v>0</v>
      </c>
      <c r="D80" s="27">
        <v>5213</v>
      </c>
      <c r="E80" s="27">
        <v>0</v>
      </c>
      <c r="F80" s="27">
        <v>146348.74</v>
      </c>
      <c r="G80" s="27">
        <v>0</v>
      </c>
      <c r="H80" s="28">
        <v>0</v>
      </c>
      <c r="I80" s="28">
        <v>203765</v>
      </c>
      <c r="J80" s="29">
        <v>221063</v>
      </c>
      <c r="K80" s="49"/>
      <c r="L80" s="50"/>
      <c r="M80" s="50"/>
      <c r="N80" s="50"/>
      <c r="O80" s="50"/>
      <c r="P80" s="50"/>
      <c r="Q80" s="50"/>
    </row>
    <row r="81" spans="1:19" ht="15" thickBot="1" x14ac:dyDescent="0.35">
      <c r="A81" s="283" t="s">
        <v>37</v>
      </c>
      <c r="B81" s="284"/>
      <c r="C81" s="61">
        <f t="shared" ref="C81:J81" si="3">SUM(C75:C80)</f>
        <v>649544.91999999981</v>
      </c>
      <c r="D81" s="62">
        <f t="shared" si="3"/>
        <v>654757.91999999981</v>
      </c>
      <c r="E81" s="61">
        <f t="shared" si="3"/>
        <v>468565.6599999998</v>
      </c>
      <c r="F81" s="61">
        <f t="shared" si="3"/>
        <v>634964.39</v>
      </c>
      <c r="G81" s="63">
        <f t="shared" si="3"/>
        <v>491043.05000000005</v>
      </c>
      <c r="H81" s="61">
        <f t="shared" si="3"/>
        <v>241446</v>
      </c>
      <c r="I81" s="61">
        <f t="shared" si="3"/>
        <v>691124</v>
      </c>
      <c r="J81" s="61">
        <f t="shared" si="3"/>
        <v>940454</v>
      </c>
      <c r="K81" s="71"/>
      <c r="L81" s="50"/>
      <c r="M81" s="50"/>
      <c r="N81" s="50"/>
      <c r="O81" s="50"/>
      <c r="P81" s="50"/>
      <c r="Q81" s="50"/>
    </row>
    <row r="83" spans="1:19" ht="15" thickBot="1" x14ac:dyDescent="0.35">
      <c r="A83" s="48" t="s">
        <v>36</v>
      </c>
      <c r="B83"/>
      <c r="C83"/>
      <c r="D83"/>
      <c r="E83"/>
      <c r="F83"/>
      <c r="G83"/>
      <c r="H83"/>
      <c r="I83"/>
      <c r="K83" s="49"/>
      <c r="L83" s="50"/>
      <c r="M83" s="50"/>
      <c r="N83" s="50"/>
      <c r="O83" s="50"/>
      <c r="P83" s="50"/>
      <c r="Q83" s="50"/>
    </row>
    <row r="84" spans="1:19" x14ac:dyDescent="0.3">
      <c r="A84" s="51"/>
      <c r="B84" s="52"/>
      <c r="C84" s="12" t="str">
        <f>F85-2 &amp; " Actual" &amp; CHAR(178)</f>
        <v>2014 Actual²</v>
      </c>
      <c r="D84" s="12" t="str">
        <f>F85-2 &amp; " Actual" &amp; CHAR(178)</f>
        <v>2014 Actual²</v>
      </c>
      <c r="E84" s="12" t="s">
        <v>50</v>
      </c>
      <c r="F84" s="12" t="s">
        <v>51</v>
      </c>
      <c r="G84" s="12" t="s">
        <v>52</v>
      </c>
      <c r="H84" s="12" t="s">
        <v>10</v>
      </c>
      <c r="I84" s="54" t="s">
        <v>53</v>
      </c>
      <c r="J84" s="66" t="s">
        <v>11</v>
      </c>
      <c r="K84" s="49"/>
      <c r="L84" s="50"/>
      <c r="M84" s="50"/>
      <c r="N84" s="50"/>
      <c r="O84" s="50"/>
      <c r="P84" s="50"/>
      <c r="Q84" s="50"/>
    </row>
    <row r="85" spans="1:19" x14ac:dyDescent="0.3">
      <c r="A85" s="67"/>
      <c r="B85" s="68"/>
      <c r="C85" s="56">
        <v>2014</v>
      </c>
      <c r="D85" s="56">
        <v>2014</v>
      </c>
      <c r="E85" s="56">
        <v>2015</v>
      </c>
      <c r="F85" s="56">
        <v>2016</v>
      </c>
      <c r="G85" s="17">
        <v>2017</v>
      </c>
      <c r="H85" s="19">
        <v>2018</v>
      </c>
      <c r="I85" s="69">
        <v>2018</v>
      </c>
      <c r="J85" s="58">
        <v>2019</v>
      </c>
      <c r="K85" s="49"/>
      <c r="L85" s="50"/>
      <c r="M85" s="50"/>
      <c r="N85" s="50"/>
      <c r="O85" s="50"/>
      <c r="P85" s="50"/>
      <c r="Q85" s="50"/>
    </row>
    <row r="86" spans="1:19" x14ac:dyDescent="0.3">
      <c r="A86" s="67"/>
      <c r="B86" s="68"/>
      <c r="C86" s="22" t="s">
        <v>13</v>
      </c>
      <c r="D86" s="22" t="s">
        <v>14</v>
      </c>
      <c r="E86" s="22" t="s">
        <v>14</v>
      </c>
      <c r="F86" s="22" t="s">
        <v>14</v>
      </c>
      <c r="G86" s="22" t="s">
        <v>14</v>
      </c>
      <c r="H86" s="23" t="s">
        <v>14</v>
      </c>
      <c r="I86" s="23" t="s">
        <v>14</v>
      </c>
      <c r="J86" s="24" t="s">
        <v>14</v>
      </c>
      <c r="K86" s="49"/>
      <c r="L86" s="50"/>
      <c r="M86" s="50"/>
      <c r="N86" s="50"/>
      <c r="O86" s="50"/>
      <c r="P86" s="50"/>
      <c r="Q86" s="50"/>
    </row>
    <row r="87" spans="1:19" x14ac:dyDescent="0.3">
      <c r="A87" s="59">
        <v>4305</v>
      </c>
      <c r="B87" s="70" t="s">
        <v>23</v>
      </c>
      <c r="C87" s="27">
        <v>-64319.73</v>
      </c>
      <c r="D87" s="27">
        <v>-64319.73</v>
      </c>
      <c r="E87" s="27">
        <v>0</v>
      </c>
      <c r="F87" s="27">
        <v>0</v>
      </c>
      <c r="G87" s="27">
        <v>-876810</v>
      </c>
      <c r="H87" s="28">
        <v>-362896</v>
      </c>
      <c r="I87" s="28">
        <v>-726000</v>
      </c>
      <c r="J87" s="29">
        <v>0</v>
      </c>
      <c r="K87" s="49"/>
      <c r="L87" s="50"/>
      <c r="M87" s="50"/>
      <c r="N87" s="50"/>
      <c r="O87" s="50"/>
      <c r="P87" s="50"/>
      <c r="Q87" s="50"/>
    </row>
    <row r="88" spans="1:19" x14ac:dyDescent="0.3">
      <c r="A88" s="59">
        <v>4310</v>
      </c>
      <c r="B88" s="70" t="s">
        <v>24</v>
      </c>
      <c r="C88" s="27">
        <v>-43720</v>
      </c>
      <c r="D88" s="27">
        <v>-107369</v>
      </c>
      <c r="E88" s="27">
        <v>-647982</v>
      </c>
      <c r="F88" s="27">
        <v>133063.65000000002</v>
      </c>
      <c r="G88" s="27">
        <v>465923.87000000011</v>
      </c>
      <c r="H88" s="28">
        <v>255894</v>
      </c>
      <c r="I88" s="28">
        <v>300000</v>
      </c>
      <c r="J88" s="29">
        <v>0</v>
      </c>
      <c r="K88" s="49"/>
      <c r="L88" s="50"/>
      <c r="M88" s="50"/>
      <c r="N88" s="50"/>
      <c r="O88" s="50"/>
      <c r="P88" s="50"/>
      <c r="Q88" s="50"/>
    </row>
    <row r="89" spans="1:19" x14ac:dyDescent="0.3">
      <c r="A89" s="59">
        <v>4320</v>
      </c>
      <c r="B89" s="70" t="s">
        <v>25</v>
      </c>
      <c r="C89" s="27">
        <v>-25.59</v>
      </c>
      <c r="D89" s="27">
        <v>-25.59</v>
      </c>
      <c r="E89" s="27">
        <v>0</v>
      </c>
      <c r="F89" s="27">
        <v>0</v>
      </c>
      <c r="G89" s="27">
        <v>0</v>
      </c>
      <c r="H89" s="28">
        <v>0</v>
      </c>
      <c r="I89" s="28">
        <v>0</v>
      </c>
      <c r="J89" s="29">
        <v>0</v>
      </c>
      <c r="K89" s="49"/>
      <c r="L89" s="50"/>
      <c r="M89" s="50"/>
      <c r="N89" s="50"/>
      <c r="O89" s="50"/>
      <c r="P89" s="50"/>
      <c r="Q89" s="50"/>
    </row>
    <row r="90" spans="1:19" x14ac:dyDescent="0.3">
      <c r="A90" s="59">
        <v>4325</v>
      </c>
      <c r="B90" s="70" t="s">
        <v>26</v>
      </c>
      <c r="C90" s="27">
        <v>36994.36</v>
      </c>
      <c r="D90" s="27">
        <v>36994.36</v>
      </c>
      <c r="E90" s="27">
        <v>26465.47</v>
      </c>
      <c r="F90" s="27">
        <v>23904.65</v>
      </c>
      <c r="G90" s="27">
        <v>26265.59</v>
      </c>
      <c r="H90" s="28">
        <v>11459</v>
      </c>
      <c r="I90" s="28">
        <v>33880</v>
      </c>
      <c r="J90" s="29">
        <v>33880</v>
      </c>
      <c r="K90" s="49"/>
      <c r="L90" s="50"/>
      <c r="M90" s="50"/>
      <c r="N90" s="50"/>
      <c r="O90" s="50"/>
      <c r="P90" s="50"/>
      <c r="Q90" s="50"/>
    </row>
    <row r="91" spans="1:19" x14ac:dyDescent="0.3">
      <c r="A91" s="59">
        <v>4355</v>
      </c>
      <c r="B91" s="70" t="s">
        <v>27</v>
      </c>
      <c r="C91" s="27">
        <v>57603.35</v>
      </c>
      <c r="D91" s="27">
        <v>57603.35</v>
      </c>
      <c r="E91" s="27">
        <v>37759.5</v>
      </c>
      <c r="F91" s="27">
        <v>6012.14</v>
      </c>
      <c r="G91" s="27">
        <v>45767.360000000001</v>
      </c>
      <c r="H91" s="28">
        <v>594141</v>
      </c>
      <c r="I91" s="28">
        <v>618000</v>
      </c>
      <c r="J91" s="29">
        <v>0</v>
      </c>
      <c r="K91" s="49"/>
      <c r="L91" s="72"/>
      <c r="M91" s="72"/>
      <c r="N91" s="72"/>
      <c r="O91" s="72"/>
      <c r="P91" s="72"/>
      <c r="Q91" s="72"/>
      <c r="R91" s="32"/>
      <c r="S91" s="32"/>
    </row>
    <row r="92" spans="1:19" x14ac:dyDescent="0.3">
      <c r="A92" s="59">
        <v>4360</v>
      </c>
      <c r="B92" s="70" t="s">
        <v>28</v>
      </c>
      <c r="C92" s="27">
        <v>0</v>
      </c>
      <c r="D92" s="27">
        <v>-338222</v>
      </c>
      <c r="E92" s="27">
        <v>-337289.56</v>
      </c>
      <c r="F92" s="27">
        <v>-275018.15000000002</v>
      </c>
      <c r="G92" s="27">
        <v>-465923.87</v>
      </c>
      <c r="H92" s="28">
        <v>-255894</v>
      </c>
      <c r="I92" s="28">
        <v>-300000</v>
      </c>
      <c r="J92" s="29">
        <v>-300000</v>
      </c>
      <c r="K92" s="49"/>
      <c r="L92" s="50"/>
      <c r="M92" s="50"/>
      <c r="N92" s="50"/>
      <c r="O92" s="50"/>
      <c r="P92" s="50"/>
      <c r="Q92" s="50"/>
    </row>
    <row r="93" spans="1:19" x14ac:dyDescent="0.3">
      <c r="A93" s="59">
        <v>4375</v>
      </c>
      <c r="B93" s="70" t="s">
        <v>29</v>
      </c>
      <c r="C93" s="27">
        <v>497152.79000000004</v>
      </c>
      <c r="D93" s="27">
        <v>497152.79000000004</v>
      </c>
      <c r="E93" s="27">
        <v>1678126.53</v>
      </c>
      <c r="F93" s="27">
        <v>698392.83</v>
      </c>
      <c r="G93" s="27">
        <v>564799.76</v>
      </c>
      <c r="H93" s="28">
        <v>260773</v>
      </c>
      <c r="I93" s="28">
        <v>626780</v>
      </c>
      <c r="J93" s="29">
        <v>617780</v>
      </c>
      <c r="K93" s="49"/>
      <c r="L93" s="50"/>
      <c r="M93" s="50"/>
      <c r="N93" s="50"/>
      <c r="O93" s="50"/>
      <c r="P93" s="50"/>
      <c r="Q93" s="50"/>
    </row>
    <row r="94" spans="1:19" x14ac:dyDescent="0.3">
      <c r="A94" s="59">
        <v>4380</v>
      </c>
      <c r="B94" s="70" t="s">
        <v>30</v>
      </c>
      <c r="C94" s="27">
        <v>-327238</v>
      </c>
      <c r="D94" s="27">
        <v>-327238</v>
      </c>
      <c r="E94" s="27">
        <v>-1339777.5699999998</v>
      </c>
      <c r="F94" s="27">
        <v>-550032.79999999993</v>
      </c>
      <c r="G94" s="27">
        <v>-302095.88</v>
      </c>
      <c r="H94" s="28">
        <v>-123272</v>
      </c>
      <c r="I94" s="28">
        <v>-325000</v>
      </c>
      <c r="J94" s="29">
        <v>-330000</v>
      </c>
      <c r="K94" s="49"/>
      <c r="L94" s="50"/>
      <c r="M94" s="50"/>
      <c r="N94" s="50"/>
      <c r="O94" s="50"/>
      <c r="P94" s="50"/>
      <c r="Q94" s="50"/>
    </row>
    <row r="95" spans="1:19" x14ac:dyDescent="0.3">
      <c r="A95" s="59">
        <v>4390</v>
      </c>
      <c r="B95" s="70" t="s">
        <v>31</v>
      </c>
      <c r="C95" s="27">
        <v>142762.15</v>
      </c>
      <c r="D95" s="27">
        <v>142762.15</v>
      </c>
      <c r="E95" s="27">
        <v>183004.34</v>
      </c>
      <c r="F95" s="27">
        <v>77718.260000000009</v>
      </c>
      <c r="G95" s="27">
        <v>90942.11</v>
      </c>
      <c r="H95" s="28">
        <v>36841</v>
      </c>
      <c r="I95" s="28">
        <v>79071</v>
      </c>
      <c r="J95" s="29">
        <v>82200</v>
      </c>
      <c r="K95" s="49"/>
      <c r="L95" s="50"/>
      <c r="M95" s="50"/>
      <c r="N95" s="50"/>
      <c r="O95" s="50"/>
      <c r="P95" s="50"/>
      <c r="Q95" s="50"/>
    </row>
    <row r="96" spans="1:19" x14ac:dyDescent="0.3">
      <c r="A96" s="59">
        <v>4398</v>
      </c>
      <c r="B96" s="70" t="s">
        <v>32</v>
      </c>
      <c r="C96" s="27">
        <v>-17307.87</v>
      </c>
      <c r="D96" s="27">
        <v>-17307.87</v>
      </c>
      <c r="E96" s="27">
        <v>-2645.66</v>
      </c>
      <c r="F96" s="27">
        <v>17160.61</v>
      </c>
      <c r="G96" s="27">
        <v>-5579.45</v>
      </c>
      <c r="H96" s="28">
        <v>-1171</v>
      </c>
      <c r="I96" s="28">
        <v>0</v>
      </c>
      <c r="J96" s="29">
        <v>0</v>
      </c>
      <c r="K96" s="49"/>
      <c r="L96" s="50"/>
      <c r="M96" s="50"/>
      <c r="N96" s="50"/>
      <c r="O96" s="50"/>
      <c r="P96" s="50"/>
      <c r="Q96" s="50"/>
    </row>
    <row r="97" spans="1:17" x14ac:dyDescent="0.3">
      <c r="A97" s="59">
        <v>4405</v>
      </c>
      <c r="B97" s="70" t="s">
        <v>33</v>
      </c>
      <c r="C97" s="27">
        <v>95292.84</v>
      </c>
      <c r="D97" s="27">
        <v>95292.84</v>
      </c>
      <c r="E97" s="27">
        <v>599903.16</v>
      </c>
      <c r="F97" s="27">
        <v>226616.31</v>
      </c>
      <c r="G97" s="27">
        <v>221990.08000000002</v>
      </c>
      <c r="H97" s="28">
        <v>163839</v>
      </c>
      <c r="I97" s="28">
        <v>0</v>
      </c>
      <c r="J97" s="29">
        <v>0</v>
      </c>
      <c r="K97" s="49"/>
      <c r="L97" s="50"/>
      <c r="M97" s="50"/>
      <c r="N97" s="50"/>
      <c r="O97" s="50"/>
      <c r="P97" s="50"/>
      <c r="Q97" s="50"/>
    </row>
    <row r="98" spans="1:17" ht="15" thickBot="1" x14ac:dyDescent="0.35">
      <c r="A98" s="283" t="s">
        <v>37</v>
      </c>
      <c r="B98" s="284"/>
      <c r="C98" s="61">
        <f>SUM(C87:C97)</f>
        <v>377194.30000000005</v>
      </c>
      <c r="D98" s="62">
        <f t="shared" ref="D98:J98" si="4">SUM(D87:D97)</f>
        <v>-24676.699999999953</v>
      </c>
      <c r="E98" s="61">
        <f t="shared" si="4"/>
        <v>197564.21000000014</v>
      </c>
      <c r="F98" s="61">
        <f t="shared" si="4"/>
        <v>357817.50000000006</v>
      </c>
      <c r="G98" s="62">
        <f t="shared" si="4"/>
        <v>-234720.42999999982</v>
      </c>
      <c r="H98" s="62">
        <f t="shared" si="4"/>
        <v>579714</v>
      </c>
      <c r="I98" s="61">
        <f t="shared" si="4"/>
        <v>306731</v>
      </c>
      <c r="J98" s="61">
        <f t="shared" si="4"/>
        <v>103860</v>
      </c>
      <c r="K98" s="71"/>
      <c r="L98" s="50"/>
      <c r="M98" s="50"/>
      <c r="N98" s="50"/>
      <c r="O98" s="50"/>
      <c r="P98" s="50"/>
      <c r="Q98" s="50"/>
    </row>
    <row r="99" spans="1:17" x14ac:dyDescent="0.3">
      <c r="A99" s="64"/>
      <c r="B99" s="64"/>
      <c r="C99" s="65"/>
      <c r="D99" s="65"/>
      <c r="E99" s="65"/>
      <c r="F99" s="65"/>
      <c r="G99" s="65"/>
      <c r="H99" s="65"/>
      <c r="I99" s="65"/>
      <c r="J99" s="65"/>
      <c r="K99" s="49"/>
      <c r="L99" s="50"/>
      <c r="M99" s="50"/>
      <c r="N99" s="50"/>
      <c r="O99" s="50"/>
      <c r="P99" s="50"/>
      <c r="Q99" s="50"/>
    </row>
    <row r="100" spans="1:17" ht="15" thickBot="1" x14ac:dyDescent="0.35">
      <c r="A100" s="48" t="s">
        <v>62</v>
      </c>
      <c r="B100" s="73"/>
      <c r="C100" s="73"/>
      <c r="D100" s="73"/>
      <c r="E100" s="73"/>
      <c r="F100" s="73"/>
      <c r="G100" s="73"/>
      <c r="H100" s="73"/>
      <c r="I100"/>
      <c r="K100" s="49"/>
      <c r="L100" s="50"/>
      <c r="M100" s="50"/>
      <c r="N100" s="50"/>
      <c r="O100" s="50"/>
      <c r="P100" s="50"/>
      <c r="Q100" s="50"/>
    </row>
    <row r="101" spans="1:17" x14ac:dyDescent="0.3">
      <c r="A101" s="287"/>
      <c r="B101" s="288"/>
      <c r="C101" s="12" t="str">
        <f>F102-2 &amp; " Actual" &amp; CHAR(178)</f>
        <v>2014 Actual²</v>
      </c>
      <c r="D101" s="12" t="str">
        <f>F102-2 &amp; " Actual" &amp; CHAR(178)</f>
        <v>2014 Actual²</v>
      </c>
      <c r="E101" s="12" t="s">
        <v>50</v>
      </c>
      <c r="F101" s="12" t="s">
        <v>51</v>
      </c>
      <c r="G101" s="12" t="s">
        <v>52</v>
      </c>
      <c r="H101" s="12" t="s">
        <v>10</v>
      </c>
      <c r="I101" s="54" t="s">
        <v>53</v>
      </c>
      <c r="J101" s="66" t="s">
        <v>11</v>
      </c>
      <c r="K101" s="49"/>
      <c r="L101" s="50"/>
      <c r="M101" s="50"/>
      <c r="N101" s="50"/>
      <c r="O101" s="50"/>
      <c r="P101" s="50"/>
      <c r="Q101" s="50"/>
    </row>
    <row r="102" spans="1:17" x14ac:dyDescent="0.3">
      <c r="A102" s="289"/>
      <c r="B102" s="290"/>
      <c r="C102" s="56">
        <v>2014</v>
      </c>
      <c r="D102" s="56">
        <v>2014</v>
      </c>
      <c r="E102" s="56">
        <v>2015</v>
      </c>
      <c r="F102" s="56">
        <v>2016</v>
      </c>
      <c r="G102" s="17">
        <v>2017</v>
      </c>
      <c r="H102" s="19">
        <v>2018</v>
      </c>
      <c r="I102" s="56">
        <v>2018</v>
      </c>
      <c r="J102" s="58">
        <v>2019</v>
      </c>
      <c r="K102" s="49"/>
      <c r="L102" s="50"/>
      <c r="M102" s="50"/>
      <c r="N102" s="50"/>
      <c r="O102" s="50"/>
      <c r="P102" s="50"/>
      <c r="Q102" s="50"/>
    </row>
    <row r="103" spans="1:17" x14ac:dyDescent="0.3">
      <c r="A103" s="289" t="s">
        <v>12</v>
      </c>
      <c r="B103" s="290"/>
      <c r="C103" s="74" t="s">
        <v>13</v>
      </c>
      <c r="D103" s="74" t="s">
        <v>14</v>
      </c>
      <c r="E103" s="74" t="s">
        <v>14</v>
      </c>
      <c r="F103" s="74" t="s">
        <v>14</v>
      </c>
      <c r="G103" s="74" t="s">
        <v>14</v>
      </c>
      <c r="H103" s="23" t="s">
        <v>14</v>
      </c>
      <c r="I103" s="74" t="s">
        <v>14</v>
      </c>
      <c r="J103" s="75" t="s">
        <v>14</v>
      </c>
      <c r="K103" s="49"/>
      <c r="L103" s="50"/>
      <c r="M103" s="50"/>
      <c r="N103" s="50"/>
      <c r="O103" s="50"/>
      <c r="P103" s="50"/>
      <c r="Q103" s="50"/>
    </row>
    <row r="104" spans="1:17" x14ac:dyDescent="0.3">
      <c r="A104" s="291" t="s">
        <v>63</v>
      </c>
      <c r="B104" s="292"/>
      <c r="C104" s="27">
        <v>239710.29</v>
      </c>
      <c r="D104" s="27">
        <v>239710.29</v>
      </c>
      <c r="E104" s="27">
        <v>243020.06</v>
      </c>
      <c r="F104" s="27">
        <v>257750.68</v>
      </c>
      <c r="G104" s="27">
        <v>260749</v>
      </c>
      <c r="H104" s="28">
        <v>126481</v>
      </c>
      <c r="I104" s="28">
        <v>255900</v>
      </c>
      <c r="J104" s="29">
        <f>255900+228903</f>
        <v>484803</v>
      </c>
      <c r="K104" s="49"/>
      <c r="L104" s="50"/>
      <c r="M104" s="50"/>
      <c r="N104" s="50"/>
      <c r="O104" s="50"/>
      <c r="P104" s="50"/>
      <c r="Q104" s="50"/>
    </row>
    <row r="105" spans="1:17" ht="15" thickBot="1" x14ac:dyDescent="0.35">
      <c r="A105" s="293" t="s">
        <v>64</v>
      </c>
      <c r="B105" s="294"/>
      <c r="C105" s="27">
        <v>12500</v>
      </c>
      <c r="D105" s="27">
        <v>12500</v>
      </c>
      <c r="E105" s="27">
        <v>12999.96</v>
      </c>
      <c r="F105" s="27">
        <v>12999.96</v>
      </c>
      <c r="G105" s="27">
        <v>14999</v>
      </c>
      <c r="H105" s="28">
        <v>7750</v>
      </c>
      <c r="I105" s="28">
        <v>12996</v>
      </c>
      <c r="J105" s="29">
        <v>12996</v>
      </c>
      <c r="K105" s="49"/>
      <c r="L105" s="50"/>
      <c r="M105" s="50"/>
      <c r="N105" s="50"/>
      <c r="O105" s="50"/>
      <c r="P105" s="50"/>
      <c r="Q105" s="50"/>
    </row>
    <row r="106" spans="1:17" ht="15" thickBot="1" x14ac:dyDescent="0.35">
      <c r="A106" s="283" t="s">
        <v>37</v>
      </c>
      <c r="B106" s="284"/>
      <c r="C106" s="61">
        <f>SUM(C104:C105)</f>
        <v>252210.29</v>
      </c>
      <c r="D106" s="61">
        <f t="shared" ref="D106:J106" si="5">SUM(D104:D105)</f>
        <v>252210.29</v>
      </c>
      <c r="E106" s="61">
        <f t="shared" si="5"/>
        <v>256020.02</v>
      </c>
      <c r="F106" s="61">
        <f t="shared" si="5"/>
        <v>270750.64</v>
      </c>
      <c r="G106" s="61">
        <f t="shared" si="5"/>
        <v>275748</v>
      </c>
      <c r="H106" s="61">
        <f t="shared" si="5"/>
        <v>134231</v>
      </c>
      <c r="I106" s="61">
        <f t="shared" si="5"/>
        <v>268896</v>
      </c>
      <c r="J106" s="61">
        <f t="shared" si="5"/>
        <v>497799</v>
      </c>
      <c r="K106" s="49"/>
      <c r="L106" s="50"/>
      <c r="M106" s="50"/>
      <c r="N106" s="50"/>
      <c r="O106" s="50"/>
      <c r="P106" s="50"/>
      <c r="Q106" s="50"/>
    </row>
    <row r="107" spans="1:17" x14ac:dyDescent="0.3">
      <c r="A107"/>
      <c r="B107"/>
      <c r="C107" s="76"/>
      <c r="D107" s="76"/>
      <c r="E107" s="76"/>
      <c r="F107" s="76"/>
      <c r="G107" s="76"/>
      <c r="H107" s="76"/>
      <c r="I107"/>
      <c r="K107" s="49"/>
      <c r="L107" s="50"/>
      <c r="M107" s="50"/>
      <c r="N107" s="50"/>
      <c r="O107" s="50"/>
      <c r="P107" s="50"/>
      <c r="Q107" s="50"/>
    </row>
    <row r="108" spans="1:17" ht="15" thickBot="1" x14ac:dyDescent="0.35">
      <c r="A108" s="77" t="s">
        <v>65</v>
      </c>
      <c r="B108"/>
      <c r="C108"/>
      <c r="D108"/>
      <c r="E108"/>
      <c r="F108"/>
      <c r="G108"/>
      <c r="H108"/>
      <c r="I108"/>
      <c r="K108" s="49"/>
      <c r="L108" s="50"/>
      <c r="M108" s="50"/>
      <c r="N108" s="50"/>
      <c r="O108" s="50"/>
      <c r="P108" s="50"/>
      <c r="Q108" s="50"/>
    </row>
    <row r="109" spans="1:17" x14ac:dyDescent="0.3">
      <c r="A109" s="51"/>
      <c r="B109" s="52"/>
      <c r="C109" s="12" t="str">
        <f>F110-2 &amp; " Actual" &amp; CHAR(178)</f>
        <v>2014 Actual²</v>
      </c>
      <c r="D109" s="12" t="str">
        <f>F110-2 &amp; " Actual" &amp; CHAR(178)</f>
        <v>2014 Actual²</v>
      </c>
      <c r="E109" s="12" t="s">
        <v>50</v>
      </c>
      <c r="F109" s="12" t="s">
        <v>51</v>
      </c>
      <c r="G109" s="12" t="s">
        <v>52</v>
      </c>
      <c r="H109" s="12" t="s">
        <v>10</v>
      </c>
      <c r="I109" s="54" t="s">
        <v>53</v>
      </c>
      <c r="J109" s="66" t="s">
        <v>11</v>
      </c>
      <c r="K109" s="49"/>
      <c r="L109" s="50"/>
      <c r="M109" s="50"/>
      <c r="N109" s="50"/>
      <c r="O109" s="50"/>
      <c r="P109" s="50"/>
      <c r="Q109" s="50"/>
    </row>
    <row r="110" spans="1:17" x14ac:dyDescent="0.3">
      <c r="A110" s="78"/>
      <c r="B110" s="79"/>
      <c r="C110" s="56">
        <v>2014</v>
      </c>
      <c r="D110" s="56">
        <v>2014</v>
      </c>
      <c r="E110" s="56">
        <v>2015</v>
      </c>
      <c r="F110" s="56">
        <v>2016</v>
      </c>
      <c r="G110" s="17">
        <v>2017</v>
      </c>
      <c r="H110" s="19">
        <v>2018</v>
      </c>
      <c r="I110" s="56">
        <v>2018</v>
      </c>
      <c r="J110" s="58">
        <v>2019</v>
      </c>
      <c r="K110" s="49"/>
      <c r="L110" s="50"/>
      <c r="M110" s="50"/>
      <c r="N110" s="50"/>
      <c r="O110" s="50"/>
      <c r="P110" s="50"/>
      <c r="Q110" s="50"/>
    </row>
    <row r="111" spans="1:17" x14ac:dyDescent="0.3">
      <c r="A111" s="289" t="s">
        <v>12</v>
      </c>
      <c r="B111" s="290"/>
      <c r="C111" s="74" t="s">
        <v>13</v>
      </c>
      <c r="D111" s="74" t="s">
        <v>14</v>
      </c>
      <c r="E111" s="74" t="s">
        <v>14</v>
      </c>
      <c r="F111" s="74" t="s">
        <v>14</v>
      </c>
      <c r="G111" s="74" t="s">
        <v>14</v>
      </c>
      <c r="H111" s="23" t="s">
        <v>14</v>
      </c>
      <c r="I111" s="74" t="s">
        <v>14</v>
      </c>
      <c r="J111" s="75" t="s">
        <v>14</v>
      </c>
      <c r="K111" s="49"/>
      <c r="L111" s="50"/>
      <c r="M111" s="50"/>
      <c r="N111" s="50"/>
      <c r="O111" s="50"/>
      <c r="P111" s="50"/>
      <c r="Q111" s="50"/>
    </row>
    <row r="112" spans="1:17" x14ac:dyDescent="0.3">
      <c r="A112" s="80" t="s">
        <v>66</v>
      </c>
      <c r="B112" s="81"/>
      <c r="C112" s="27">
        <v>437950.57</v>
      </c>
      <c r="D112" s="27">
        <v>437950.57</v>
      </c>
      <c r="E112" s="27">
        <v>380011.86</v>
      </c>
      <c r="F112" s="27">
        <v>262525.52</v>
      </c>
      <c r="G112" s="27">
        <v>276418.69</v>
      </c>
      <c r="H112" s="28">
        <v>113809</v>
      </c>
      <c r="I112" s="28">
        <v>325000</v>
      </c>
      <c r="J112" s="29">
        <v>330000</v>
      </c>
      <c r="K112" s="49"/>
      <c r="L112" s="50"/>
      <c r="M112" s="50"/>
      <c r="N112" s="50"/>
      <c r="O112" s="50"/>
      <c r="P112" s="50"/>
      <c r="Q112" s="50"/>
    </row>
    <row r="113" spans="1:17" x14ac:dyDescent="0.3">
      <c r="A113" s="82" t="s">
        <v>67</v>
      </c>
      <c r="B113" s="83"/>
      <c r="C113" s="27">
        <v>0</v>
      </c>
      <c r="D113" s="27">
        <v>0</v>
      </c>
      <c r="E113" s="27">
        <v>226492</v>
      </c>
      <c r="F113" s="27">
        <v>247788.9</v>
      </c>
      <c r="G113" s="27">
        <v>276730.8</v>
      </c>
      <c r="H113" s="28">
        <v>142217</v>
      </c>
      <c r="I113" s="28">
        <v>278400</v>
      </c>
      <c r="J113" s="29">
        <v>283200</v>
      </c>
      <c r="K113" s="49"/>
      <c r="L113" s="50"/>
      <c r="M113" s="50"/>
      <c r="N113" s="50"/>
      <c r="O113" s="50"/>
      <c r="P113" s="50"/>
      <c r="Q113" s="50"/>
    </row>
    <row r="114" spans="1:17" x14ac:dyDescent="0.3">
      <c r="A114" s="80" t="s">
        <v>68</v>
      </c>
      <c r="B114" s="81"/>
      <c r="C114" s="27">
        <v>3227.429999999993</v>
      </c>
      <c r="D114" s="27">
        <v>3227.429999999993</v>
      </c>
      <c r="E114" s="27">
        <v>1033145</v>
      </c>
      <c r="F114" s="27">
        <v>171822.49</v>
      </c>
      <c r="G114" s="27">
        <v>0</v>
      </c>
      <c r="H114" s="28">
        <v>0</v>
      </c>
      <c r="I114" s="28">
        <v>0</v>
      </c>
      <c r="J114" s="29">
        <v>0</v>
      </c>
      <c r="K114" s="49"/>
      <c r="L114" s="50"/>
      <c r="M114" s="50"/>
      <c r="N114" s="50"/>
      <c r="O114" s="50"/>
      <c r="P114" s="50"/>
      <c r="Q114" s="50"/>
    </row>
    <row r="115" spans="1:17" x14ac:dyDescent="0.3">
      <c r="A115" s="84" t="s">
        <v>69</v>
      </c>
      <c r="B115" s="81"/>
      <c r="C115" s="27">
        <v>24720</v>
      </c>
      <c r="D115" s="27">
        <v>24720</v>
      </c>
      <c r="E115" s="27">
        <v>0</v>
      </c>
      <c r="F115" s="27">
        <v>0</v>
      </c>
      <c r="G115" s="27">
        <v>0</v>
      </c>
      <c r="H115" s="28">
        <v>0</v>
      </c>
      <c r="I115" s="28">
        <v>20800</v>
      </c>
      <c r="J115" s="29">
        <v>2000</v>
      </c>
      <c r="K115" s="49"/>
      <c r="L115" s="50"/>
      <c r="M115" s="50"/>
      <c r="N115" s="50"/>
      <c r="O115" s="50"/>
      <c r="P115" s="50"/>
      <c r="Q115" s="50"/>
    </row>
    <row r="116" spans="1:17" x14ac:dyDescent="0.3">
      <c r="A116" s="82" t="s">
        <v>70</v>
      </c>
      <c r="B116" s="83"/>
      <c r="C116" s="27">
        <v>31254.790000000008</v>
      </c>
      <c r="D116" s="27">
        <v>31254.790000000008</v>
      </c>
      <c r="E116" s="27">
        <v>38477.670000000042</v>
      </c>
      <c r="F116" s="27">
        <v>16255.92</v>
      </c>
      <c r="G116" s="27">
        <v>11650.27</v>
      </c>
      <c r="H116" s="28">
        <v>4747</v>
      </c>
      <c r="I116" s="28">
        <v>2580</v>
      </c>
      <c r="J116" s="29">
        <v>2580</v>
      </c>
      <c r="K116" s="49"/>
      <c r="L116" s="50"/>
      <c r="M116" s="50"/>
      <c r="N116" s="50"/>
      <c r="O116" s="50"/>
      <c r="P116" s="50"/>
      <c r="Q116" s="50"/>
    </row>
    <row r="117" spans="1:17" ht="15" thickBot="1" x14ac:dyDescent="0.35">
      <c r="A117" s="283" t="s">
        <v>37</v>
      </c>
      <c r="B117" s="284"/>
      <c r="C117" s="61">
        <f t="shared" ref="C117:J117" si="6">SUM(C112:C116)</f>
        <v>497152.79000000004</v>
      </c>
      <c r="D117" s="61">
        <f t="shared" si="6"/>
        <v>497152.79000000004</v>
      </c>
      <c r="E117" s="61">
        <f t="shared" si="6"/>
        <v>1678126.5299999998</v>
      </c>
      <c r="F117" s="61">
        <f t="shared" si="6"/>
        <v>698392.83000000007</v>
      </c>
      <c r="G117" s="61">
        <f t="shared" si="6"/>
        <v>564799.76</v>
      </c>
      <c r="H117" s="61">
        <f t="shared" si="6"/>
        <v>260773</v>
      </c>
      <c r="I117" s="61">
        <f t="shared" si="6"/>
        <v>626780</v>
      </c>
      <c r="J117" s="61">
        <f t="shared" si="6"/>
        <v>617780</v>
      </c>
      <c r="K117" s="49"/>
      <c r="L117" s="50"/>
      <c r="M117" s="50"/>
      <c r="N117" s="50"/>
      <c r="O117" s="50"/>
      <c r="P117" s="50"/>
      <c r="Q117" s="50"/>
    </row>
    <row r="118" spans="1:17" x14ac:dyDescent="0.3">
      <c r="A118" s="64"/>
      <c r="B118" s="64"/>
      <c r="C118" s="65"/>
      <c r="D118" s="65"/>
      <c r="E118" s="65"/>
      <c r="F118" s="65"/>
      <c r="G118" s="65"/>
      <c r="H118" s="65"/>
      <c r="I118" s="65"/>
      <c r="J118" s="65"/>
      <c r="K118" s="49"/>
      <c r="L118" s="50"/>
      <c r="M118" s="50"/>
      <c r="N118" s="50"/>
      <c r="O118" s="50"/>
      <c r="P118" s="50"/>
      <c r="Q118" s="50"/>
    </row>
    <row r="119" spans="1:17" s="86" customFormat="1" ht="15" thickBot="1" x14ac:dyDescent="0.35">
      <c r="A119" s="85" t="s">
        <v>71</v>
      </c>
      <c r="B119" s="73"/>
      <c r="C119" s="73"/>
      <c r="D119" s="73"/>
      <c r="E119" s="73"/>
      <c r="F119" s="73"/>
      <c r="G119" s="73"/>
      <c r="H119" s="73"/>
      <c r="I119" s="73"/>
      <c r="K119" s="87"/>
      <c r="L119" s="88"/>
      <c r="M119" s="88"/>
      <c r="N119" s="88"/>
      <c r="O119" s="88"/>
      <c r="P119" s="88"/>
      <c r="Q119" s="88"/>
    </row>
    <row r="120" spans="1:17" x14ac:dyDescent="0.3">
      <c r="A120" s="51"/>
      <c r="B120" s="52"/>
      <c r="C120" s="12" t="str">
        <f>F121-2 &amp; " Actual" &amp; CHAR(178)</f>
        <v>2014 Actual²</v>
      </c>
      <c r="D120" s="12" t="str">
        <f>F121-2 &amp; " Actual" &amp; CHAR(178)</f>
        <v>2014 Actual²</v>
      </c>
      <c r="E120" s="12" t="s">
        <v>50</v>
      </c>
      <c r="F120" s="12" t="s">
        <v>51</v>
      </c>
      <c r="G120" s="12" t="s">
        <v>52</v>
      </c>
      <c r="H120" s="12" t="s">
        <v>10</v>
      </c>
      <c r="I120" s="54" t="s">
        <v>53</v>
      </c>
      <c r="J120" s="66" t="s">
        <v>11</v>
      </c>
      <c r="K120" s="49"/>
      <c r="L120" s="50"/>
      <c r="M120" s="50"/>
      <c r="N120" s="50"/>
      <c r="O120" s="50"/>
      <c r="P120" s="50"/>
      <c r="Q120" s="50"/>
    </row>
    <row r="121" spans="1:17" x14ac:dyDescent="0.3">
      <c r="A121" s="78"/>
      <c r="B121" s="79"/>
      <c r="C121" s="56">
        <v>2014</v>
      </c>
      <c r="D121" s="56">
        <v>2014</v>
      </c>
      <c r="E121" s="56">
        <v>2015</v>
      </c>
      <c r="F121" s="56">
        <v>2016</v>
      </c>
      <c r="G121" s="17">
        <v>2017</v>
      </c>
      <c r="H121" s="19">
        <v>2018</v>
      </c>
      <c r="I121" s="56">
        <v>2018</v>
      </c>
      <c r="J121" s="58">
        <v>2019</v>
      </c>
      <c r="K121" s="49"/>
      <c r="L121" s="50"/>
      <c r="M121" s="50"/>
      <c r="N121" s="50"/>
      <c r="O121" s="50"/>
      <c r="P121" s="50"/>
      <c r="Q121" s="50"/>
    </row>
    <row r="122" spans="1:17" x14ac:dyDescent="0.3">
      <c r="A122" s="281" t="s">
        <v>12</v>
      </c>
      <c r="B122" s="282"/>
      <c r="C122" s="89" t="s">
        <v>13</v>
      </c>
      <c r="D122" s="89" t="s">
        <v>14</v>
      </c>
      <c r="E122" s="89" t="s">
        <v>14</v>
      </c>
      <c r="F122" s="89" t="s">
        <v>14</v>
      </c>
      <c r="G122" s="89" t="s">
        <v>14</v>
      </c>
      <c r="H122" s="23" t="s">
        <v>14</v>
      </c>
      <c r="I122" s="89" t="s">
        <v>14</v>
      </c>
      <c r="J122" s="90" t="s">
        <v>14</v>
      </c>
      <c r="K122" s="49"/>
      <c r="L122" s="50"/>
      <c r="M122" s="50"/>
      <c r="N122" s="50"/>
      <c r="O122" s="50"/>
      <c r="P122" s="50"/>
      <c r="Q122" s="50"/>
    </row>
    <row r="123" spans="1:17" x14ac:dyDescent="0.3">
      <c r="A123" s="80" t="s">
        <v>66</v>
      </c>
      <c r="B123" s="81"/>
      <c r="C123" s="27">
        <v>-437950.57</v>
      </c>
      <c r="D123" s="27">
        <v>-437950.57</v>
      </c>
      <c r="E123" s="27">
        <v>-380011.86</v>
      </c>
      <c r="F123" s="27">
        <v>-262525.52</v>
      </c>
      <c r="G123" s="27">
        <v>-276418.69</v>
      </c>
      <c r="H123" s="28">
        <v>-113809</v>
      </c>
      <c r="I123" s="28">
        <v>-325000</v>
      </c>
      <c r="J123" s="29">
        <v>-330000</v>
      </c>
      <c r="K123" s="49"/>
      <c r="L123" s="50"/>
      <c r="M123" s="50"/>
      <c r="N123" s="50"/>
      <c r="O123" s="50"/>
      <c r="P123" s="50"/>
      <c r="Q123" s="50"/>
    </row>
    <row r="124" spans="1:17" x14ac:dyDescent="0.3">
      <c r="A124" s="82" t="s">
        <v>67</v>
      </c>
      <c r="B124" s="83"/>
      <c r="C124" s="27">
        <v>0</v>
      </c>
      <c r="D124" s="27">
        <v>0</v>
      </c>
      <c r="E124" s="27">
        <v>-226492</v>
      </c>
      <c r="F124" s="27">
        <v>-247788.9</v>
      </c>
      <c r="G124" s="27">
        <v>0</v>
      </c>
      <c r="H124" s="28">
        <v>0</v>
      </c>
      <c r="I124" s="28">
        <v>0</v>
      </c>
      <c r="J124" s="29">
        <v>0</v>
      </c>
      <c r="K124" s="49"/>
      <c r="L124" s="50"/>
      <c r="M124" s="50"/>
      <c r="N124" s="50"/>
      <c r="O124" s="50"/>
      <c r="P124" s="50"/>
      <c r="Q124" s="50"/>
    </row>
    <row r="125" spans="1:17" x14ac:dyDescent="0.3">
      <c r="A125" s="80" t="s">
        <v>72</v>
      </c>
      <c r="B125" s="81"/>
      <c r="C125" s="27">
        <v>110713</v>
      </c>
      <c r="D125" s="27">
        <v>110713</v>
      </c>
      <c r="E125" s="27">
        <v>-733145</v>
      </c>
      <c r="F125" s="27">
        <v>0</v>
      </c>
      <c r="G125" s="27">
        <v>0</v>
      </c>
      <c r="H125" s="28">
        <v>0</v>
      </c>
      <c r="I125" s="28">
        <v>0</v>
      </c>
      <c r="J125" s="29">
        <v>0</v>
      </c>
      <c r="K125" s="49"/>
      <c r="L125" s="50"/>
      <c r="M125" s="50"/>
      <c r="N125" s="50"/>
      <c r="O125" s="50"/>
      <c r="P125" s="50"/>
      <c r="Q125" s="50"/>
    </row>
    <row r="126" spans="1:17" x14ac:dyDescent="0.3">
      <c r="A126" s="84" t="s">
        <v>70</v>
      </c>
      <c r="B126" s="81"/>
      <c r="C126" s="27">
        <v>0</v>
      </c>
      <c r="D126" s="27">
        <v>0</v>
      </c>
      <c r="E126" s="27">
        <v>-128.70999999996275</v>
      </c>
      <c r="F126" s="27">
        <v>-39718.379999999888</v>
      </c>
      <c r="G126" s="27">
        <v>-25677.190000000002</v>
      </c>
      <c r="H126" s="28">
        <v>-9463</v>
      </c>
      <c r="I126" s="28">
        <v>0</v>
      </c>
      <c r="J126" s="29">
        <v>0</v>
      </c>
      <c r="K126" s="49"/>
      <c r="L126" s="50"/>
      <c r="M126" s="50"/>
      <c r="N126" s="50"/>
      <c r="O126" s="50"/>
      <c r="P126" s="50"/>
      <c r="Q126" s="50"/>
    </row>
    <row r="127" spans="1:17" ht="15" thickBot="1" x14ac:dyDescent="0.35">
      <c r="A127" s="283" t="s">
        <v>37</v>
      </c>
      <c r="B127" s="284"/>
      <c r="C127" s="62">
        <f>SUM(C123:C126)</f>
        <v>-327237.57</v>
      </c>
      <c r="D127" s="62">
        <f>SUM(D123:D126)</f>
        <v>-327237.57</v>
      </c>
      <c r="E127" s="62">
        <f t="shared" ref="E127:J127" si="7">SUM(E123:E126)</f>
        <v>-1339777.5699999998</v>
      </c>
      <c r="F127" s="62">
        <f t="shared" si="7"/>
        <v>-550032.79999999993</v>
      </c>
      <c r="G127" s="62">
        <f t="shared" si="7"/>
        <v>-302095.88</v>
      </c>
      <c r="H127" s="62">
        <f t="shared" si="7"/>
        <v>-123272</v>
      </c>
      <c r="I127" s="62">
        <f t="shared" si="7"/>
        <v>-325000</v>
      </c>
      <c r="J127" s="62">
        <f t="shared" si="7"/>
        <v>-330000</v>
      </c>
      <c r="K127" s="49"/>
      <c r="L127" s="50"/>
      <c r="M127" s="50"/>
      <c r="N127" s="50"/>
      <c r="O127" s="50"/>
      <c r="P127" s="50"/>
      <c r="Q127" s="50"/>
    </row>
    <row r="128" spans="1:17" x14ac:dyDescent="0.3">
      <c r="A128" s="64"/>
      <c r="B128" s="64"/>
      <c r="C128" s="91"/>
      <c r="D128" s="91"/>
      <c r="E128" s="91"/>
      <c r="F128" s="91"/>
      <c r="G128" s="91"/>
      <c r="H128" s="91"/>
      <c r="I128" s="91"/>
      <c r="J128" s="91"/>
      <c r="K128" s="49"/>
      <c r="L128" s="50"/>
      <c r="M128" s="50"/>
      <c r="N128" s="50"/>
      <c r="O128" s="50"/>
      <c r="P128" s="50"/>
      <c r="Q128" s="50"/>
    </row>
    <row r="129" spans="1:17" ht="15" thickBot="1" x14ac:dyDescent="0.35">
      <c r="A129" s="48" t="s">
        <v>73</v>
      </c>
      <c r="B129"/>
      <c r="C129"/>
      <c r="D129"/>
      <c r="E129"/>
      <c r="F129"/>
      <c r="G129"/>
      <c r="H129"/>
      <c r="I129"/>
      <c r="K129" s="49"/>
      <c r="L129" s="50"/>
      <c r="M129" s="50"/>
      <c r="N129" s="50"/>
      <c r="O129" s="50"/>
      <c r="P129" s="50"/>
      <c r="Q129" s="50"/>
    </row>
    <row r="130" spans="1:17" x14ac:dyDescent="0.3">
      <c r="A130" s="51"/>
      <c r="B130" s="52"/>
      <c r="C130" s="12" t="str">
        <f>F131-2 &amp; " Actual" &amp; CHAR(178)</f>
        <v>2014 Actual²</v>
      </c>
      <c r="D130" s="12" t="str">
        <f>F131-2 &amp; " Actual" &amp; CHAR(178)</f>
        <v>2014 Actual²</v>
      </c>
      <c r="E130" s="12" t="s">
        <v>50</v>
      </c>
      <c r="F130" s="12" t="s">
        <v>51</v>
      </c>
      <c r="G130" s="12" t="s">
        <v>52</v>
      </c>
      <c r="H130" s="12" t="s">
        <v>10</v>
      </c>
      <c r="I130" s="54" t="s">
        <v>53</v>
      </c>
      <c r="J130" s="66" t="s">
        <v>11</v>
      </c>
      <c r="K130" s="49"/>
      <c r="L130" s="50"/>
      <c r="M130" s="50"/>
      <c r="N130" s="50"/>
      <c r="O130" s="50"/>
      <c r="P130" s="50"/>
      <c r="Q130" s="50"/>
    </row>
    <row r="131" spans="1:17" x14ac:dyDescent="0.3">
      <c r="A131" s="78"/>
      <c r="B131" s="79"/>
      <c r="C131" s="56">
        <v>2014</v>
      </c>
      <c r="D131" s="56">
        <v>2014</v>
      </c>
      <c r="E131" s="56">
        <v>2015</v>
      </c>
      <c r="F131" s="56">
        <v>2016</v>
      </c>
      <c r="G131" s="17">
        <v>2017</v>
      </c>
      <c r="H131" s="19">
        <v>2018</v>
      </c>
      <c r="I131" s="69">
        <v>2018</v>
      </c>
      <c r="J131" s="58">
        <v>2019</v>
      </c>
      <c r="K131" s="49"/>
      <c r="L131" s="50"/>
      <c r="M131" s="50"/>
      <c r="N131" s="50"/>
      <c r="O131" s="50"/>
      <c r="P131" s="50"/>
      <c r="Q131" s="50"/>
    </row>
    <row r="132" spans="1:17" x14ac:dyDescent="0.3">
      <c r="A132" s="289" t="s">
        <v>12</v>
      </c>
      <c r="B132" s="290"/>
      <c r="C132" s="22" t="s">
        <v>13</v>
      </c>
      <c r="D132" s="22" t="s">
        <v>14</v>
      </c>
      <c r="E132" s="22" t="s">
        <v>14</v>
      </c>
      <c r="F132" s="22" t="s">
        <v>14</v>
      </c>
      <c r="G132" s="22" t="s">
        <v>14</v>
      </c>
      <c r="H132" s="23" t="s">
        <v>14</v>
      </c>
      <c r="I132" s="22" t="s">
        <v>14</v>
      </c>
      <c r="J132" s="24" t="s">
        <v>14</v>
      </c>
      <c r="K132" s="49"/>
      <c r="L132" s="50"/>
      <c r="M132" s="50"/>
      <c r="N132" s="50"/>
      <c r="O132" s="50"/>
      <c r="P132" s="50"/>
      <c r="Q132" s="50"/>
    </row>
    <row r="133" spans="1:17" x14ac:dyDescent="0.3">
      <c r="A133" s="297" t="s">
        <v>74</v>
      </c>
      <c r="B133" s="298"/>
      <c r="C133" s="27">
        <v>21259.599999999999</v>
      </c>
      <c r="D133" s="27">
        <v>21259.599999999999</v>
      </c>
      <c r="E133" s="27">
        <v>55127.31</v>
      </c>
      <c r="F133" s="27">
        <v>14867.29</v>
      </c>
      <c r="G133" s="27">
        <v>11420</v>
      </c>
      <c r="H133" s="28">
        <v>4246</v>
      </c>
      <c r="I133" s="28">
        <v>9600</v>
      </c>
      <c r="J133" s="29">
        <v>10200</v>
      </c>
      <c r="K133" s="49"/>
      <c r="L133" s="50"/>
      <c r="M133" s="50"/>
      <c r="N133" s="50"/>
      <c r="O133" s="50"/>
      <c r="P133" s="50"/>
      <c r="Q133" s="50"/>
    </row>
    <row r="134" spans="1:17" x14ac:dyDescent="0.3">
      <c r="A134" s="297" t="s">
        <v>75</v>
      </c>
      <c r="B134" s="298"/>
      <c r="C134" s="27">
        <v>55050.39</v>
      </c>
      <c r="D134" s="27">
        <v>55050.39</v>
      </c>
      <c r="E134" s="27">
        <v>84085.63</v>
      </c>
      <c r="F134" s="27">
        <v>62529.919999999998</v>
      </c>
      <c r="G134" s="27">
        <v>57123</v>
      </c>
      <c r="H134" s="28">
        <v>17701</v>
      </c>
      <c r="I134" s="28">
        <v>66800</v>
      </c>
      <c r="J134" s="29">
        <v>70000</v>
      </c>
      <c r="K134" s="49"/>
      <c r="L134" s="50"/>
      <c r="M134" s="50"/>
      <c r="N134" s="50"/>
      <c r="O134" s="50"/>
      <c r="P134" s="50"/>
      <c r="Q134" s="50"/>
    </row>
    <row r="135" spans="1:17" x14ac:dyDescent="0.3">
      <c r="A135" s="297" t="s">
        <v>76</v>
      </c>
      <c r="B135" s="298"/>
      <c r="C135" s="27">
        <v>66452.160000000003</v>
      </c>
      <c r="D135" s="27">
        <v>66452.160000000003</v>
      </c>
      <c r="E135" s="27">
        <v>43791.399999999994</v>
      </c>
      <c r="F135" s="27">
        <v>321.05000000001746</v>
      </c>
      <c r="G135" s="27">
        <v>22399</v>
      </c>
      <c r="H135" s="28">
        <v>14894</v>
      </c>
      <c r="I135" s="28">
        <v>2671</v>
      </c>
      <c r="J135" s="29">
        <v>2000</v>
      </c>
      <c r="K135" s="49"/>
      <c r="L135" s="50"/>
      <c r="M135" s="50"/>
      <c r="N135" s="50"/>
      <c r="O135" s="50"/>
      <c r="P135" s="50"/>
      <c r="Q135" s="50"/>
    </row>
    <row r="136" spans="1:17" ht="15" thickBot="1" x14ac:dyDescent="0.35">
      <c r="A136" s="283" t="s">
        <v>37</v>
      </c>
      <c r="B136" s="284"/>
      <c r="C136" s="43">
        <f>SUM(C133:C135)</f>
        <v>142762.15</v>
      </c>
      <c r="D136" s="43">
        <f t="shared" ref="D136:I136" si="8">SUM(D133:D135)</f>
        <v>142762.15</v>
      </c>
      <c r="E136" s="43">
        <f t="shared" si="8"/>
        <v>183004.34</v>
      </c>
      <c r="F136" s="43">
        <f t="shared" si="8"/>
        <v>77718.260000000009</v>
      </c>
      <c r="G136" s="43">
        <f t="shared" si="8"/>
        <v>90942</v>
      </c>
      <c r="H136" s="43">
        <f t="shared" si="8"/>
        <v>36841</v>
      </c>
      <c r="I136" s="43">
        <f t="shared" si="8"/>
        <v>79071</v>
      </c>
      <c r="J136" s="43">
        <f>SUM(J133:J135)</f>
        <v>82200</v>
      </c>
      <c r="K136" s="49"/>
      <c r="L136" s="50"/>
      <c r="M136" s="50"/>
      <c r="N136" s="50"/>
      <c r="O136" s="50"/>
      <c r="P136" s="50"/>
      <c r="Q136" s="50"/>
    </row>
    <row r="137" spans="1:17" x14ac:dyDescent="0.3">
      <c r="A137" s="64"/>
      <c r="B137" s="64"/>
      <c r="C137" s="65"/>
      <c r="D137" s="65"/>
      <c r="E137" s="65"/>
      <c r="F137" s="65"/>
      <c r="G137" s="65"/>
      <c r="H137" s="65"/>
      <c r="I137" s="65"/>
      <c r="J137" s="65"/>
      <c r="K137" s="49"/>
      <c r="L137" s="50"/>
      <c r="M137" s="50"/>
      <c r="N137" s="50"/>
      <c r="O137" s="50"/>
      <c r="P137" s="50"/>
      <c r="Q137" s="50"/>
    </row>
    <row r="138" spans="1:17" ht="15" thickBot="1" x14ac:dyDescent="0.35">
      <c r="A138" s="2" t="s">
        <v>77</v>
      </c>
    </row>
    <row r="139" spans="1:17" x14ac:dyDescent="0.3">
      <c r="A139" s="92"/>
      <c r="B139" s="93"/>
      <c r="C139" s="12" t="str">
        <f t="shared" ref="C139:J140" si="9">C13</f>
        <v>2014 Actual²</v>
      </c>
      <c r="D139" s="12" t="str">
        <f t="shared" si="9"/>
        <v>2014 Actual²</v>
      </c>
      <c r="E139" s="12" t="str">
        <f t="shared" si="9"/>
        <v>2015 Actual²</v>
      </c>
      <c r="F139" s="12" t="s">
        <v>51</v>
      </c>
      <c r="G139" s="12" t="s">
        <v>52</v>
      </c>
      <c r="H139" s="12" t="s">
        <v>10</v>
      </c>
      <c r="I139" s="12" t="str">
        <f t="shared" si="9"/>
        <v>Bridge Year</v>
      </c>
      <c r="J139" s="53" t="str">
        <f t="shared" si="9"/>
        <v>Test Year</v>
      </c>
    </row>
    <row r="140" spans="1:17" x14ac:dyDescent="0.3">
      <c r="A140" s="94"/>
      <c r="B140" s="95"/>
      <c r="C140" s="56">
        <f t="shared" si="9"/>
        <v>2014</v>
      </c>
      <c r="D140" s="56">
        <f t="shared" si="9"/>
        <v>2014</v>
      </c>
      <c r="E140" s="56">
        <f t="shared" si="9"/>
        <v>2015</v>
      </c>
      <c r="F140" s="56">
        <f t="shared" si="9"/>
        <v>2016</v>
      </c>
      <c r="G140" s="56">
        <f t="shared" si="9"/>
        <v>2017</v>
      </c>
      <c r="H140" s="19">
        <v>2018</v>
      </c>
      <c r="I140" s="56">
        <f t="shared" si="9"/>
        <v>2018</v>
      </c>
      <c r="J140" s="57">
        <f t="shared" si="9"/>
        <v>2019</v>
      </c>
    </row>
    <row r="141" spans="1:17" x14ac:dyDescent="0.3">
      <c r="A141" s="299" t="s">
        <v>12</v>
      </c>
      <c r="B141" s="300"/>
      <c r="C141" s="22" t="str">
        <f t="shared" ref="C141:J141" si="10">IF(C15=0, "", C15)</f>
        <v>CGAAP</v>
      </c>
      <c r="D141" s="22" t="str">
        <f t="shared" si="10"/>
        <v>MIFRS</v>
      </c>
      <c r="E141" s="22" t="str">
        <f t="shared" si="10"/>
        <v>MIFRS</v>
      </c>
      <c r="F141" s="22" t="str">
        <f t="shared" si="10"/>
        <v>MIFRS</v>
      </c>
      <c r="G141" s="22" t="str">
        <f t="shared" si="10"/>
        <v>MIFRS</v>
      </c>
      <c r="H141" s="23" t="s">
        <v>14</v>
      </c>
      <c r="I141" s="22" t="str">
        <f t="shared" si="10"/>
        <v>MIFRS</v>
      </c>
      <c r="J141" s="24" t="str">
        <f t="shared" si="10"/>
        <v>MIFRS</v>
      </c>
    </row>
    <row r="142" spans="1:17" x14ac:dyDescent="0.3">
      <c r="A142" s="301" t="s">
        <v>78</v>
      </c>
      <c r="B142" s="302"/>
      <c r="C142" s="27">
        <v>137303.14000000001</v>
      </c>
      <c r="D142" s="27">
        <v>137303.14000000001</v>
      </c>
      <c r="E142" s="27">
        <v>135614.41</v>
      </c>
      <c r="F142" s="27">
        <v>97374</v>
      </c>
      <c r="G142" s="27">
        <v>122235.08</v>
      </c>
      <c r="H142" s="28">
        <v>93572</v>
      </c>
      <c r="I142" s="28">
        <v>0</v>
      </c>
      <c r="J142" s="29">
        <v>0</v>
      </c>
    </row>
    <row r="143" spans="1:17" x14ac:dyDescent="0.3">
      <c r="A143" s="303" t="s">
        <v>79</v>
      </c>
      <c r="B143" s="304"/>
      <c r="C143" s="27">
        <v>0</v>
      </c>
      <c r="D143" s="27">
        <v>0</v>
      </c>
      <c r="E143" s="27">
        <v>389350.73</v>
      </c>
      <c r="F143" s="27">
        <v>0</v>
      </c>
      <c r="G143" s="27">
        <v>0</v>
      </c>
      <c r="H143" s="28">
        <v>0</v>
      </c>
      <c r="I143" s="28">
        <v>0</v>
      </c>
      <c r="J143" s="29">
        <v>0</v>
      </c>
    </row>
    <row r="144" spans="1:17" x14ac:dyDescent="0.3">
      <c r="A144" s="305" t="s">
        <v>80</v>
      </c>
      <c r="B144" s="306"/>
      <c r="C144" s="27">
        <v>43179.06</v>
      </c>
      <c r="D144" s="27">
        <v>43179.06</v>
      </c>
      <c r="E144" s="27">
        <v>69119</v>
      </c>
      <c r="F144" s="27">
        <v>129242</v>
      </c>
      <c r="G144" s="27">
        <v>99755</v>
      </c>
      <c r="H144" s="28">
        <v>70267</v>
      </c>
      <c r="I144" s="28">
        <v>0</v>
      </c>
      <c r="J144" s="29">
        <v>0</v>
      </c>
    </row>
    <row r="145" spans="1:10" x14ac:dyDescent="0.3">
      <c r="A145" s="295" t="s">
        <v>81</v>
      </c>
      <c r="B145" s="296"/>
      <c r="C145" s="27">
        <v>-84025</v>
      </c>
      <c r="D145" s="27">
        <v>-84025</v>
      </c>
      <c r="E145" s="27">
        <v>0</v>
      </c>
      <c r="F145" s="27">
        <v>0</v>
      </c>
      <c r="G145" s="27">
        <v>0</v>
      </c>
      <c r="H145" s="28">
        <v>0</v>
      </c>
      <c r="I145" s="28">
        <v>0</v>
      </c>
      <c r="J145" s="29">
        <v>0</v>
      </c>
    </row>
    <row r="146" spans="1:10" x14ac:dyDescent="0.3">
      <c r="A146" s="96" t="s">
        <v>70</v>
      </c>
      <c r="B146" s="97"/>
      <c r="C146" s="27">
        <v>-1163.77</v>
      </c>
      <c r="D146" s="27">
        <v>-1163.77</v>
      </c>
      <c r="E146" s="27">
        <v>5819.02</v>
      </c>
      <c r="F146" s="27">
        <v>0</v>
      </c>
      <c r="G146" s="27">
        <v>0</v>
      </c>
      <c r="H146" s="28">
        <v>0</v>
      </c>
      <c r="I146" s="28">
        <v>0</v>
      </c>
      <c r="J146" s="29">
        <v>0</v>
      </c>
    </row>
    <row r="147" spans="1:10" ht="15" thickBot="1" x14ac:dyDescent="0.35">
      <c r="A147" s="307" t="s">
        <v>37</v>
      </c>
      <c r="B147" s="308"/>
      <c r="C147" s="43">
        <f>SUM(C142:C146)</f>
        <v>95293.430000000008</v>
      </c>
      <c r="D147" s="43">
        <f t="shared" ref="D147:J147" si="11">SUM(D142:D146)</f>
        <v>95293.430000000008</v>
      </c>
      <c r="E147" s="43">
        <f t="shared" si="11"/>
        <v>599903.16</v>
      </c>
      <c r="F147" s="43">
        <f t="shared" si="11"/>
        <v>226616</v>
      </c>
      <c r="G147" s="43">
        <f>SUM(G142:G146)</f>
        <v>221990.08000000002</v>
      </c>
      <c r="H147" s="43">
        <f>SUM(H142:H146)</f>
        <v>163839</v>
      </c>
      <c r="I147" s="43">
        <f t="shared" si="11"/>
        <v>0</v>
      </c>
      <c r="J147" s="98">
        <f t="shared" si="11"/>
        <v>0</v>
      </c>
    </row>
    <row r="150" spans="1:10" x14ac:dyDescent="0.3">
      <c r="A150" s="99" t="s">
        <v>82</v>
      </c>
    </row>
    <row r="151" spans="1:10" x14ac:dyDescent="0.3">
      <c r="A151" s="100">
        <v>1</v>
      </c>
      <c r="B151" s="46" t="s">
        <v>83</v>
      </c>
    </row>
    <row r="152" spans="1:10" ht="30.75" customHeight="1" x14ac:dyDescent="0.3">
      <c r="A152" s="100">
        <v>2</v>
      </c>
      <c r="B152" s="309" t="s">
        <v>84</v>
      </c>
      <c r="C152" s="309"/>
      <c r="D152" s="309"/>
      <c r="E152" s="309"/>
      <c r="F152" s="309"/>
      <c r="G152" s="309"/>
      <c r="H152" s="309"/>
      <c r="I152" s="309"/>
      <c r="J152" s="309"/>
    </row>
    <row r="153" spans="1:10" ht="30.75" customHeight="1" x14ac:dyDescent="0.3">
      <c r="A153" s="100"/>
    </row>
    <row r="154" spans="1:10" ht="31.5" customHeight="1" x14ac:dyDescent="0.3">
      <c r="A154" s="100"/>
    </row>
    <row r="156" spans="1:10" x14ac:dyDescent="0.3">
      <c r="B156" s="310"/>
      <c r="C156" s="311"/>
      <c r="D156" s="311"/>
      <c r="E156" s="311"/>
      <c r="F156" s="311"/>
      <c r="G156" s="311"/>
      <c r="H156" s="311"/>
      <c r="I156" s="311"/>
      <c r="J156" s="311"/>
    </row>
    <row r="157" spans="1:10" x14ac:dyDescent="0.3">
      <c r="B157" s="310"/>
      <c r="C157" s="311"/>
      <c r="D157" s="311"/>
      <c r="E157" s="311"/>
      <c r="F157" s="311"/>
      <c r="G157" s="311"/>
      <c r="H157" s="311"/>
      <c r="I157" s="311"/>
      <c r="J157" s="311"/>
    </row>
    <row r="158" spans="1:10" x14ac:dyDescent="0.3">
      <c r="B158" s="310"/>
      <c r="C158" s="311"/>
      <c r="D158" s="311"/>
      <c r="E158" s="311"/>
      <c r="F158" s="311"/>
      <c r="G158" s="311"/>
      <c r="H158" s="311"/>
      <c r="I158" s="311"/>
      <c r="J158" s="311"/>
    </row>
  </sheetData>
  <mergeCells count="53">
    <mergeCell ref="A147:B147"/>
    <mergeCell ref="B152:J152"/>
    <mergeCell ref="B156:J156"/>
    <mergeCell ref="B157:J157"/>
    <mergeCell ref="B158:J158"/>
    <mergeCell ref="A145:B145"/>
    <mergeCell ref="A122:B122"/>
    <mergeCell ref="A127:B127"/>
    <mergeCell ref="A132:B132"/>
    <mergeCell ref="A133:B133"/>
    <mergeCell ref="A134:B134"/>
    <mergeCell ref="A135:B135"/>
    <mergeCell ref="A136:B136"/>
    <mergeCell ref="A141:B141"/>
    <mergeCell ref="A142:B142"/>
    <mergeCell ref="A143:B143"/>
    <mergeCell ref="A144:B144"/>
    <mergeCell ref="A117:B117"/>
    <mergeCell ref="A66:B66"/>
    <mergeCell ref="A69:B69"/>
    <mergeCell ref="A81:B81"/>
    <mergeCell ref="A98:B98"/>
    <mergeCell ref="A101:B101"/>
    <mergeCell ref="A102:B102"/>
    <mergeCell ref="A103:B103"/>
    <mergeCell ref="A104:B104"/>
    <mergeCell ref="A105:B105"/>
    <mergeCell ref="A106:B106"/>
    <mergeCell ref="A111:B111"/>
    <mergeCell ref="A65:B65"/>
    <mergeCell ref="C46:J46"/>
    <mergeCell ref="A47:B47"/>
    <mergeCell ref="C47:J48"/>
    <mergeCell ref="A51:J51"/>
    <mergeCell ref="A54:J55"/>
    <mergeCell ref="A59:B59"/>
    <mergeCell ref="A46:B46"/>
    <mergeCell ref="A60:B60"/>
    <mergeCell ref="A61:B61"/>
    <mergeCell ref="A62:B62"/>
    <mergeCell ref="A63:B63"/>
    <mergeCell ref="A64:B64"/>
    <mergeCell ref="A39:B39"/>
    <mergeCell ref="A40:B40"/>
    <mergeCell ref="A41:B41"/>
    <mergeCell ref="A44:B44"/>
    <mergeCell ref="A45:B45"/>
    <mergeCell ref="A38:B38"/>
    <mergeCell ref="A9:J9"/>
    <mergeCell ref="A10:J10"/>
    <mergeCell ref="A11:J11"/>
    <mergeCell ref="A36:J36"/>
    <mergeCell ref="A37:B37"/>
  </mergeCells>
  <pageMargins left="0.7" right="0.7" top="0" bottom="0" header="0.3" footer="0.3"/>
  <pageSetup paperSize="5" scale="4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6"/>
  <sheetViews>
    <sheetView workbookViewId="0">
      <selection activeCell="C13" sqref="A1:XFD1048576"/>
    </sheetView>
  </sheetViews>
  <sheetFormatPr defaultColWidth="9.109375" defaultRowHeight="14.4" x14ac:dyDescent="0.3"/>
  <cols>
    <col min="1" max="1" width="42.5546875" style="1" customWidth="1"/>
    <col min="2" max="2" width="16.5546875" style="1" customWidth="1"/>
    <col min="3" max="3" width="16.44140625" style="1" customWidth="1"/>
    <col min="4" max="4" width="15.44140625" style="1" customWidth="1"/>
    <col min="5" max="5" width="14.88671875" style="1" customWidth="1"/>
    <col min="6" max="7" width="15.6640625" style="1" customWidth="1"/>
    <col min="8" max="8" width="17.33203125" style="1" customWidth="1"/>
    <col min="9" max="9" width="16.88671875" style="1" customWidth="1"/>
    <col min="10" max="10" width="14.109375" style="1" customWidth="1"/>
    <col min="11" max="11" width="13.5546875" style="1" customWidth="1"/>
    <col min="12" max="16384" width="9.109375" style="1"/>
  </cols>
  <sheetData>
    <row r="1" spans="1:22" x14ac:dyDescent="0.3">
      <c r="I1" s="2" t="s">
        <v>0</v>
      </c>
      <c r="J1" s="7" t="s">
        <v>85</v>
      </c>
    </row>
    <row r="2" spans="1:22" x14ac:dyDescent="0.3">
      <c r="I2" s="2" t="s">
        <v>1</v>
      </c>
      <c r="J2" s="5">
        <v>1</v>
      </c>
    </row>
    <row r="3" spans="1:22" x14ac:dyDescent="0.3">
      <c r="I3" s="2" t="s">
        <v>2</v>
      </c>
      <c r="J3" s="5"/>
    </row>
    <row r="4" spans="1:22" x14ac:dyDescent="0.3">
      <c r="I4" s="2" t="s">
        <v>3</v>
      </c>
      <c r="J4" s="5"/>
    </row>
    <row r="5" spans="1:22" x14ac:dyDescent="0.3">
      <c r="I5" s="2" t="s">
        <v>4</v>
      </c>
      <c r="J5" s="6"/>
    </row>
    <row r="6" spans="1:22" x14ac:dyDescent="0.3">
      <c r="I6" s="2"/>
      <c r="J6" s="7"/>
    </row>
    <row r="7" spans="1:22" x14ac:dyDescent="0.3">
      <c r="I7" s="2" t="s">
        <v>5</v>
      </c>
      <c r="J7" s="8">
        <v>43357</v>
      </c>
    </row>
    <row r="9" spans="1:22" ht="17.399999999999999" x14ac:dyDescent="0.3">
      <c r="A9" s="229" t="s">
        <v>320</v>
      </c>
      <c r="B9" s="229"/>
      <c r="C9" s="229"/>
      <c r="D9" s="229"/>
      <c r="E9" s="229"/>
      <c r="F9" s="229"/>
      <c r="G9" s="229"/>
      <c r="H9" s="229"/>
      <c r="I9" s="229"/>
      <c r="J9" s="102"/>
    </row>
    <row r="10" spans="1:22" ht="17.399999999999999" x14ac:dyDescent="0.3">
      <c r="A10" s="229" t="s">
        <v>319</v>
      </c>
      <c r="B10" s="229"/>
      <c r="C10" s="229"/>
      <c r="D10" s="229"/>
      <c r="E10" s="229"/>
      <c r="F10" s="229"/>
      <c r="G10" s="229"/>
      <c r="H10" s="229"/>
      <c r="I10" s="229"/>
      <c r="J10" s="102"/>
    </row>
    <row r="11" spans="1:22" x14ac:dyDescent="0.3">
      <c r="A11" s="312" t="s">
        <v>87</v>
      </c>
      <c r="B11" s="312"/>
      <c r="C11" s="312"/>
      <c r="D11" s="312"/>
      <c r="E11" s="312"/>
      <c r="F11" s="312"/>
      <c r="G11" s="312"/>
      <c r="H11" s="312"/>
      <c r="I11" s="312"/>
      <c r="J11" s="178"/>
      <c r="K11" s="178"/>
    </row>
    <row r="12" spans="1:22" ht="15" thickBot="1" x14ac:dyDescent="0.35">
      <c r="A12" s="231"/>
      <c r="B12" s="231"/>
      <c r="C12" s="231"/>
      <c r="D12" s="231"/>
      <c r="E12" s="231"/>
      <c r="F12" s="231"/>
      <c r="G12" s="231"/>
      <c r="H12" s="231"/>
      <c r="I12" s="231"/>
    </row>
    <row r="13" spans="1:22" ht="93" customHeight="1" thickBot="1" x14ac:dyDescent="0.35">
      <c r="A13" s="103" t="s">
        <v>265</v>
      </c>
      <c r="B13" s="179" t="s">
        <v>323</v>
      </c>
      <c r="C13" s="179" t="s">
        <v>324</v>
      </c>
      <c r="D13" s="179" t="s">
        <v>300</v>
      </c>
      <c r="E13" s="179" t="s">
        <v>301</v>
      </c>
      <c r="F13" s="179" t="s">
        <v>294</v>
      </c>
      <c r="G13" s="179" t="s">
        <v>293</v>
      </c>
      <c r="H13" s="179" t="s">
        <v>89</v>
      </c>
      <c r="I13" s="180" t="s">
        <v>90</v>
      </c>
      <c r="J13" s="180" t="str">
        <f>"Variance 
(Test Year vs. " &amp; F13 &amp;")"</f>
        <v>Variance 
(Test Year vs. 2017 Actuals)</v>
      </c>
      <c r="K13" s="180" t="str">
        <f>"Variance 
(Test Year vs. " &amp; B13</f>
        <v>Variance 
(Test Year vs. Last Rebasing Year (2014 Board-Approved Proxy)</v>
      </c>
    </row>
    <row r="14" spans="1:22" ht="15" thickBot="1" x14ac:dyDescent="0.35">
      <c r="A14" s="181" t="s">
        <v>12</v>
      </c>
      <c r="B14" s="182" t="s">
        <v>13</v>
      </c>
      <c r="C14" s="182" t="s">
        <v>13</v>
      </c>
      <c r="D14" s="182" t="s">
        <v>14</v>
      </c>
      <c r="E14" s="182" t="s">
        <v>14</v>
      </c>
      <c r="F14" s="182"/>
      <c r="G14" s="182"/>
      <c r="H14" s="182" t="s">
        <v>14</v>
      </c>
      <c r="I14" s="182" t="s">
        <v>14</v>
      </c>
      <c r="J14" s="182" t="s">
        <v>14</v>
      </c>
      <c r="K14" s="182" t="s">
        <v>14</v>
      </c>
    </row>
    <row r="15" spans="1:22" x14ac:dyDescent="0.3">
      <c r="A15" s="183" t="s">
        <v>266</v>
      </c>
      <c r="B15" s="184">
        <v>330112.25579657982</v>
      </c>
      <c r="C15" s="110">
        <v>363445.62</v>
      </c>
      <c r="D15" s="110">
        <v>287145.82</v>
      </c>
      <c r="E15" s="110">
        <v>241474</v>
      </c>
      <c r="F15" s="110">
        <v>182605</v>
      </c>
      <c r="G15" s="110">
        <v>64128</v>
      </c>
      <c r="H15" s="110">
        <v>267315</v>
      </c>
      <c r="I15" s="110">
        <v>271653</v>
      </c>
      <c r="J15" s="185">
        <f>I15-F15</f>
        <v>89048</v>
      </c>
      <c r="K15" s="186">
        <f>I15-B15</f>
        <v>-58459.255796579819</v>
      </c>
      <c r="M15" s="117"/>
      <c r="N15" s="117"/>
      <c r="O15" s="117"/>
      <c r="P15" s="117"/>
      <c r="Q15" s="117"/>
      <c r="R15" s="117"/>
      <c r="S15" s="117"/>
      <c r="T15" s="117"/>
      <c r="U15" s="117"/>
      <c r="V15" s="117"/>
    </row>
    <row r="16" spans="1:22" x14ac:dyDescent="0.3">
      <c r="A16" s="187" t="s">
        <v>134</v>
      </c>
      <c r="B16" s="116">
        <f t="shared" ref="B16:I16" si="0">SUM(B15:B15)</f>
        <v>330112.25579657982</v>
      </c>
      <c r="C16" s="116">
        <f t="shared" si="0"/>
        <v>363445.62</v>
      </c>
      <c r="D16" s="116">
        <f t="shared" si="0"/>
        <v>287145.82</v>
      </c>
      <c r="E16" s="116">
        <f t="shared" si="0"/>
        <v>241474</v>
      </c>
      <c r="F16" s="116">
        <f t="shared" si="0"/>
        <v>182605</v>
      </c>
      <c r="G16" s="116">
        <f t="shared" si="0"/>
        <v>64128</v>
      </c>
      <c r="H16" s="116">
        <f t="shared" si="0"/>
        <v>267315</v>
      </c>
      <c r="I16" s="116">
        <f t="shared" si="0"/>
        <v>271653</v>
      </c>
      <c r="J16" s="185">
        <f t="shared" ref="J16:J79" si="1">I16-F16</f>
        <v>89048</v>
      </c>
      <c r="K16" s="186">
        <f>I16-B16</f>
        <v>-58459.255796579819</v>
      </c>
    </row>
    <row r="17" spans="1:19" x14ac:dyDescent="0.3">
      <c r="A17" s="188"/>
      <c r="B17" s="116"/>
      <c r="C17" s="107"/>
      <c r="D17" s="107"/>
      <c r="E17" s="107"/>
      <c r="F17" s="107"/>
      <c r="G17" s="107"/>
      <c r="H17" s="107"/>
      <c r="I17" s="107"/>
      <c r="J17" s="185"/>
      <c r="K17" s="185"/>
    </row>
    <row r="18" spans="1:19" x14ac:dyDescent="0.3">
      <c r="A18" s="189" t="s">
        <v>267</v>
      </c>
      <c r="B18" s="184">
        <v>59752.299798224631</v>
      </c>
      <c r="C18" s="110">
        <v>7582.29</v>
      </c>
      <c r="D18" s="110">
        <v>4326.17</v>
      </c>
      <c r="E18" s="110">
        <v>4277</v>
      </c>
      <c r="F18" s="110">
        <v>3069</v>
      </c>
      <c r="G18" s="110">
        <v>53421</v>
      </c>
      <c r="H18" s="110">
        <v>5184</v>
      </c>
      <c r="I18" s="110">
        <v>5018</v>
      </c>
      <c r="J18" s="185">
        <f t="shared" si="1"/>
        <v>1949</v>
      </c>
      <c r="K18" s="186">
        <f>I18-B18</f>
        <v>-54734.299798224631</v>
      </c>
      <c r="M18" s="117"/>
      <c r="N18" s="117"/>
      <c r="O18" s="117"/>
      <c r="P18" s="117"/>
      <c r="Q18" s="117"/>
      <c r="R18" s="117"/>
      <c r="S18" s="117"/>
    </row>
    <row r="19" spans="1:19" x14ac:dyDescent="0.3">
      <c r="A19" s="187" t="s">
        <v>134</v>
      </c>
      <c r="B19" s="116">
        <f t="shared" ref="B19:I19" si="2">SUM(B18:B18)</f>
        <v>59752.299798224631</v>
      </c>
      <c r="C19" s="116">
        <f t="shared" si="2"/>
        <v>7582.29</v>
      </c>
      <c r="D19" s="116">
        <f t="shared" si="2"/>
        <v>4326.17</v>
      </c>
      <c r="E19" s="116">
        <f t="shared" si="2"/>
        <v>4277</v>
      </c>
      <c r="F19" s="116">
        <f t="shared" si="2"/>
        <v>3069</v>
      </c>
      <c r="G19" s="116">
        <f t="shared" si="2"/>
        <v>53421</v>
      </c>
      <c r="H19" s="116">
        <f t="shared" si="2"/>
        <v>5184</v>
      </c>
      <c r="I19" s="116">
        <f t="shared" si="2"/>
        <v>5018</v>
      </c>
      <c r="J19" s="185">
        <f t="shared" si="1"/>
        <v>1949</v>
      </c>
      <c r="K19" s="186">
        <f>I19-B19</f>
        <v>-54734.299798224631</v>
      </c>
    </row>
    <row r="20" spans="1:19" x14ac:dyDescent="0.3">
      <c r="A20" s="188"/>
      <c r="B20" s="116"/>
      <c r="C20" s="107"/>
      <c r="D20" s="107"/>
      <c r="E20" s="107"/>
      <c r="F20" s="107"/>
      <c r="G20" s="107"/>
      <c r="H20" s="107"/>
      <c r="I20" s="107"/>
      <c r="J20" s="185"/>
      <c r="K20" s="185"/>
    </row>
    <row r="21" spans="1:19" x14ac:dyDescent="0.3">
      <c r="A21" s="189" t="s">
        <v>268</v>
      </c>
      <c r="B21" s="184">
        <v>2111103.1746677696</v>
      </c>
      <c r="C21" s="110">
        <v>2096386.42</v>
      </c>
      <c r="D21" s="110">
        <v>1786839.04</v>
      </c>
      <c r="E21" s="110">
        <v>1702975</v>
      </c>
      <c r="F21" s="110">
        <v>1580029</v>
      </c>
      <c r="G21" s="110">
        <v>1357748</v>
      </c>
      <c r="H21" s="110">
        <v>1558640</v>
      </c>
      <c r="I21" s="110">
        <v>1467337</v>
      </c>
      <c r="J21" s="186">
        <f t="shared" si="1"/>
        <v>-112692</v>
      </c>
      <c r="K21" s="186">
        <f>I21-B21</f>
        <v>-643766.17466776958</v>
      </c>
      <c r="M21" s="117"/>
      <c r="N21" s="117"/>
      <c r="O21" s="117"/>
      <c r="P21" s="117"/>
      <c r="Q21" s="117"/>
      <c r="R21" s="117"/>
      <c r="S21" s="117"/>
    </row>
    <row r="22" spans="1:19" x14ac:dyDescent="0.3">
      <c r="A22" s="187" t="s">
        <v>134</v>
      </c>
      <c r="B22" s="116">
        <f t="shared" ref="B22:I22" si="3">SUM(B21:B21)</f>
        <v>2111103.1746677696</v>
      </c>
      <c r="C22" s="116">
        <f t="shared" si="3"/>
        <v>2096386.42</v>
      </c>
      <c r="D22" s="116">
        <f t="shared" si="3"/>
        <v>1786839.04</v>
      </c>
      <c r="E22" s="116">
        <f t="shared" si="3"/>
        <v>1702975</v>
      </c>
      <c r="F22" s="116">
        <f t="shared" si="3"/>
        <v>1580029</v>
      </c>
      <c r="G22" s="116">
        <f t="shared" si="3"/>
        <v>1357748</v>
      </c>
      <c r="H22" s="116">
        <f t="shared" si="3"/>
        <v>1558640</v>
      </c>
      <c r="I22" s="116">
        <f t="shared" si="3"/>
        <v>1467337</v>
      </c>
      <c r="J22" s="186">
        <f t="shared" si="1"/>
        <v>-112692</v>
      </c>
      <c r="K22" s="186">
        <f>I22-B22</f>
        <v>-643766.17466776958</v>
      </c>
    </row>
    <row r="23" spans="1:19" x14ac:dyDescent="0.3">
      <c r="A23" s="188"/>
      <c r="B23" s="190"/>
      <c r="C23" s="121"/>
      <c r="D23" s="121"/>
      <c r="E23" s="121"/>
      <c r="F23" s="121"/>
      <c r="G23" s="121"/>
      <c r="H23" s="121"/>
      <c r="I23" s="121"/>
      <c r="J23" s="185"/>
      <c r="K23" s="185"/>
    </row>
    <row r="24" spans="1:19" x14ac:dyDescent="0.3">
      <c r="A24" s="189" t="s">
        <v>269</v>
      </c>
      <c r="B24" s="184">
        <v>480743.62607890938</v>
      </c>
      <c r="C24" s="110">
        <v>389414.36</v>
      </c>
      <c r="D24" s="110">
        <v>500509.17000000004</v>
      </c>
      <c r="E24" s="110">
        <v>509894</v>
      </c>
      <c r="F24" s="110">
        <v>504333</v>
      </c>
      <c r="G24" s="110">
        <v>343376</v>
      </c>
      <c r="H24" s="110">
        <v>529073</v>
      </c>
      <c r="I24" s="110">
        <v>539030</v>
      </c>
      <c r="J24" s="185">
        <f t="shared" si="1"/>
        <v>34697</v>
      </c>
      <c r="K24" s="185">
        <f>I24-B24</f>
        <v>58286.373921090621</v>
      </c>
      <c r="M24" s="117"/>
      <c r="N24" s="117"/>
      <c r="O24" s="117"/>
      <c r="P24" s="117"/>
      <c r="Q24" s="117"/>
      <c r="R24" s="117"/>
      <c r="S24" s="117"/>
    </row>
    <row r="25" spans="1:19" x14ac:dyDescent="0.3">
      <c r="A25" s="187" t="s">
        <v>134</v>
      </c>
      <c r="B25" s="116">
        <f t="shared" ref="B25:I25" si="4">SUM(B24:B24)</f>
        <v>480743.62607890938</v>
      </c>
      <c r="C25" s="116">
        <f t="shared" si="4"/>
        <v>389414.36</v>
      </c>
      <c r="D25" s="116">
        <f t="shared" si="4"/>
        <v>500509.17000000004</v>
      </c>
      <c r="E25" s="116">
        <f t="shared" si="4"/>
        <v>509894</v>
      </c>
      <c r="F25" s="116">
        <f t="shared" si="4"/>
        <v>504333</v>
      </c>
      <c r="G25" s="116">
        <f t="shared" si="4"/>
        <v>343376</v>
      </c>
      <c r="H25" s="116">
        <f t="shared" si="4"/>
        <v>529073</v>
      </c>
      <c r="I25" s="116">
        <f t="shared" si="4"/>
        <v>539030</v>
      </c>
      <c r="J25" s="185">
        <f t="shared" si="1"/>
        <v>34697</v>
      </c>
      <c r="K25" s="185">
        <f>I25-B25</f>
        <v>58286.373921090621</v>
      </c>
    </row>
    <row r="26" spans="1:19" x14ac:dyDescent="0.3">
      <c r="A26" s="188"/>
      <c r="B26" s="190"/>
      <c r="C26" s="121"/>
      <c r="D26" s="121"/>
      <c r="E26" s="121"/>
      <c r="F26" s="121"/>
      <c r="G26" s="121"/>
      <c r="H26" s="121"/>
      <c r="I26" s="121"/>
      <c r="J26" s="185">
        <f t="shared" si="1"/>
        <v>0</v>
      </c>
      <c r="K26" s="185"/>
    </row>
    <row r="27" spans="1:19" x14ac:dyDescent="0.3">
      <c r="A27" s="189" t="s">
        <v>270</v>
      </c>
      <c r="B27" s="184">
        <v>645251</v>
      </c>
      <c r="C27" s="110">
        <v>552686</v>
      </c>
      <c r="D27" s="110">
        <v>636092</v>
      </c>
      <c r="E27" s="110">
        <v>585603</v>
      </c>
      <c r="F27" s="110">
        <v>624939</v>
      </c>
      <c r="G27" s="110">
        <v>356404</v>
      </c>
      <c r="H27" s="110">
        <v>806301</v>
      </c>
      <c r="I27" s="110">
        <v>828219</v>
      </c>
      <c r="J27" s="185">
        <f t="shared" si="1"/>
        <v>203280</v>
      </c>
      <c r="K27" s="185">
        <f>I27-B27</f>
        <v>182968</v>
      </c>
      <c r="M27" s="117"/>
      <c r="N27" s="117"/>
      <c r="O27" s="117"/>
      <c r="P27" s="117"/>
      <c r="Q27" s="117"/>
      <c r="R27" s="117"/>
      <c r="S27" s="117"/>
    </row>
    <row r="28" spans="1:19" x14ac:dyDescent="0.3">
      <c r="A28" s="187" t="s">
        <v>134</v>
      </c>
      <c r="B28" s="116">
        <f t="shared" ref="B28:I28" si="5">SUM(B27:B27)</f>
        <v>645251</v>
      </c>
      <c r="C28" s="116">
        <f t="shared" si="5"/>
        <v>552686</v>
      </c>
      <c r="D28" s="116">
        <f t="shared" si="5"/>
        <v>636092</v>
      </c>
      <c r="E28" s="116">
        <f t="shared" si="5"/>
        <v>585603</v>
      </c>
      <c r="F28" s="116">
        <f t="shared" si="5"/>
        <v>624939</v>
      </c>
      <c r="G28" s="116">
        <f t="shared" si="5"/>
        <v>356404</v>
      </c>
      <c r="H28" s="116">
        <f t="shared" si="5"/>
        <v>806301</v>
      </c>
      <c r="I28" s="116">
        <f t="shared" si="5"/>
        <v>828219</v>
      </c>
      <c r="J28" s="185">
        <f t="shared" si="1"/>
        <v>203280</v>
      </c>
      <c r="K28" s="185">
        <f>I28-B28</f>
        <v>182968</v>
      </c>
    </row>
    <row r="29" spans="1:19" x14ac:dyDescent="0.3">
      <c r="A29" s="188"/>
      <c r="B29" s="190"/>
      <c r="C29" s="121"/>
      <c r="D29" s="121"/>
      <c r="E29" s="121"/>
      <c r="F29" s="121"/>
      <c r="G29" s="121"/>
      <c r="H29" s="121"/>
      <c r="I29" s="121"/>
      <c r="J29" s="185"/>
      <c r="K29" s="185"/>
    </row>
    <row r="30" spans="1:19" x14ac:dyDescent="0.3">
      <c r="A30" s="189" t="s">
        <v>271</v>
      </c>
      <c r="B30" s="184">
        <v>928459.94870338566</v>
      </c>
      <c r="C30" s="110">
        <v>885959</v>
      </c>
      <c r="D30" s="110">
        <v>751296.42</v>
      </c>
      <c r="E30" s="110">
        <v>858908</v>
      </c>
      <c r="F30" s="110">
        <v>941763</v>
      </c>
      <c r="G30" s="110">
        <v>558967</v>
      </c>
      <c r="H30" s="110">
        <v>928027</v>
      </c>
      <c r="I30" s="110">
        <v>915192</v>
      </c>
      <c r="J30" s="186">
        <f t="shared" si="1"/>
        <v>-26571</v>
      </c>
      <c r="K30" s="186">
        <f>I30-B30</f>
        <v>-13267.948703385657</v>
      </c>
      <c r="M30" s="117"/>
      <c r="N30" s="117"/>
      <c r="O30" s="117"/>
      <c r="P30" s="117"/>
      <c r="Q30" s="117"/>
      <c r="R30" s="117"/>
      <c r="S30" s="117"/>
    </row>
    <row r="31" spans="1:19" x14ac:dyDescent="0.3">
      <c r="A31" s="187" t="s">
        <v>134</v>
      </c>
      <c r="B31" s="116">
        <f t="shared" ref="B31:I31" si="6">SUM(B30:B30)</f>
        <v>928459.94870338566</v>
      </c>
      <c r="C31" s="116">
        <f t="shared" si="6"/>
        <v>885959</v>
      </c>
      <c r="D31" s="116">
        <f t="shared" si="6"/>
        <v>751296.42</v>
      </c>
      <c r="E31" s="116">
        <f t="shared" si="6"/>
        <v>858908</v>
      </c>
      <c r="F31" s="116">
        <f t="shared" si="6"/>
        <v>941763</v>
      </c>
      <c r="G31" s="116">
        <f t="shared" si="6"/>
        <v>558967</v>
      </c>
      <c r="H31" s="116">
        <f t="shared" si="6"/>
        <v>928027</v>
      </c>
      <c r="I31" s="116">
        <f t="shared" si="6"/>
        <v>915192</v>
      </c>
      <c r="J31" s="186">
        <f t="shared" si="1"/>
        <v>-26571</v>
      </c>
      <c r="K31" s="186">
        <f>I31-B31</f>
        <v>-13267.948703385657</v>
      </c>
    </row>
    <row r="32" spans="1:19" x14ac:dyDescent="0.3">
      <c r="A32" s="188"/>
      <c r="B32" s="190"/>
      <c r="C32" s="121"/>
      <c r="D32" s="121"/>
      <c r="E32" s="121"/>
      <c r="F32" s="121"/>
      <c r="G32" s="121"/>
      <c r="H32" s="121"/>
      <c r="I32" s="121"/>
      <c r="J32" s="185"/>
      <c r="K32" s="185"/>
    </row>
    <row r="33" spans="1:19" x14ac:dyDescent="0.3">
      <c r="A33" s="189" t="s">
        <v>272</v>
      </c>
      <c r="B33" s="184">
        <v>167063.46674548992</v>
      </c>
      <c r="C33" s="110">
        <v>132232.07999999999</v>
      </c>
      <c r="D33" s="110">
        <v>123467.20999999999</v>
      </c>
      <c r="E33" s="110">
        <v>101972</v>
      </c>
      <c r="F33" s="110">
        <v>89105</v>
      </c>
      <c r="G33" s="110">
        <v>37785</v>
      </c>
      <c r="H33" s="110">
        <v>89773</v>
      </c>
      <c r="I33" s="110">
        <v>88207</v>
      </c>
      <c r="J33" s="186">
        <f t="shared" si="1"/>
        <v>-898</v>
      </c>
      <c r="K33" s="186">
        <f>I33-B33</f>
        <v>-78856.466745489917</v>
      </c>
      <c r="M33" s="117"/>
      <c r="N33" s="117"/>
      <c r="O33" s="117"/>
      <c r="P33" s="117"/>
      <c r="Q33" s="117"/>
      <c r="R33" s="117"/>
      <c r="S33" s="117"/>
    </row>
    <row r="34" spans="1:19" x14ac:dyDescent="0.3">
      <c r="A34" s="187" t="s">
        <v>134</v>
      </c>
      <c r="B34" s="116">
        <f t="shared" ref="B34:I34" si="7">SUM(B33:B33)</f>
        <v>167063.46674548992</v>
      </c>
      <c r="C34" s="116">
        <f t="shared" si="7"/>
        <v>132232.07999999999</v>
      </c>
      <c r="D34" s="116">
        <f t="shared" si="7"/>
        <v>123467.20999999999</v>
      </c>
      <c r="E34" s="116">
        <f t="shared" si="7"/>
        <v>101972</v>
      </c>
      <c r="F34" s="116">
        <f t="shared" si="7"/>
        <v>89105</v>
      </c>
      <c r="G34" s="116">
        <f t="shared" si="7"/>
        <v>37785</v>
      </c>
      <c r="H34" s="116">
        <f t="shared" si="7"/>
        <v>89773</v>
      </c>
      <c r="I34" s="116">
        <f t="shared" si="7"/>
        <v>88207</v>
      </c>
      <c r="J34" s="186">
        <f t="shared" si="1"/>
        <v>-898</v>
      </c>
      <c r="K34" s="186">
        <f>I34-B34</f>
        <v>-78856.466745489917</v>
      </c>
    </row>
    <row r="35" spans="1:19" x14ac:dyDescent="0.3">
      <c r="A35" s="188"/>
      <c r="B35" s="190"/>
      <c r="C35" s="121"/>
      <c r="D35" s="121"/>
      <c r="E35" s="121"/>
      <c r="F35" s="121"/>
      <c r="G35" s="121"/>
      <c r="H35" s="121"/>
      <c r="I35" s="121"/>
      <c r="J35" s="185"/>
      <c r="K35" s="185"/>
    </row>
    <row r="36" spans="1:19" x14ac:dyDescent="0.3">
      <c r="A36" s="189" t="s">
        <v>273</v>
      </c>
      <c r="B36" s="184">
        <v>97576.974281370873</v>
      </c>
      <c r="C36" s="110">
        <v>119274.98</v>
      </c>
      <c r="D36" s="110">
        <v>175957.4</v>
      </c>
      <c r="E36" s="110">
        <v>186093</v>
      </c>
      <c r="F36" s="110">
        <v>140942</v>
      </c>
      <c r="G36" s="110">
        <v>5670</v>
      </c>
      <c r="H36" s="110">
        <v>187382</v>
      </c>
      <c r="I36" s="110">
        <v>188321</v>
      </c>
      <c r="J36" s="185">
        <f t="shared" si="1"/>
        <v>47379</v>
      </c>
      <c r="K36" s="185">
        <f>I36-B36</f>
        <v>90744.025718629127</v>
      </c>
      <c r="M36" s="117"/>
      <c r="N36" s="117"/>
      <c r="O36" s="117"/>
      <c r="P36" s="117"/>
      <c r="Q36" s="117"/>
      <c r="R36" s="117"/>
      <c r="S36" s="117"/>
    </row>
    <row r="37" spans="1:19" x14ac:dyDescent="0.3">
      <c r="A37" s="187" t="s">
        <v>134</v>
      </c>
      <c r="B37" s="116">
        <f t="shared" ref="B37:I37" si="8">SUM(B36:B36)</f>
        <v>97576.974281370873</v>
      </c>
      <c r="C37" s="116">
        <f t="shared" si="8"/>
        <v>119274.98</v>
      </c>
      <c r="D37" s="116">
        <f t="shared" si="8"/>
        <v>175957.4</v>
      </c>
      <c r="E37" s="116">
        <f t="shared" si="8"/>
        <v>186093</v>
      </c>
      <c r="F37" s="116">
        <f t="shared" si="8"/>
        <v>140942</v>
      </c>
      <c r="G37" s="116">
        <f t="shared" si="8"/>
        <v>5670</v>
      </c>
      <c r="H37" s="116">
        <f t="shared" si="8"/>
        <v>187382</v>
      </c>
      <c r="I37" s="116">
        <f t="shared" si="8"/>
        <v>188321</v>
      </c>
      <c r="J37" s="185">
        <f t="shared" si="1"/>
        <v>47379</v>
      </c>
      <c r="K37" s="185">
        <f>I37-B37</f>
        <v>90744.025718629127</v>
      </c>
    </row>
    <row r="38" spans="1:19" x14ac:dyDescent="0.3">
      <c r="A38" s="188"/>
      <c r="B38" s="190"/>
      <c r="C38" s="121"/>
      <c r="D38" s="121"/>
      <c r="E38" s="121"/>
      <c r="F38" s="121"/>
      <c r="G38" s="121"/>
      <c r="H38" s="121"/>
      <c r="I38" s="121"/>
      <c r="J38" s="185"/>
      <c r="K38" s="185"/>
    </row>
    <row r="39" spans="1:19" x14ac:dyDescent="0.3">
      <c r="A39" s="189" t="s">
        <v>274</v>
      </c>
      <c r="B39" s="184">
        <v>725512.34332362236</v>
      </c>
      <c r="C39" s="110">
        <v>853086.5</v>
      </c>
      <c r="D39" s="110">
        <v>946345.17999999993</v>
      </c>
      <c r="E39" s="110">
        <v>1040768</v>
      </c>
      <c r="F39" s="110">
        <v>946841</v>
      </c>
      <c r="G39" s="110">
        <v>491872</v>
      </c>
      <c r="H39" s="110">
        <v>873045</v>
      </c>
      <c r="I39" s="110">
        <v>941713</v>
      </c>
      <c r="J39" s="186">
        <f t="shared" si="1"/>
        <v>-5128</v>
      </c>
      <c r="K39" s="185">
        <f>I39-B39</f>
        <v>216200.65667637764</v>
      </c>
      <c r="M39" s="117"/>
      <c r="N39" s="117"/>
      <c r="O39" s="117"/>
      <c r="P39" s="117"/>
      <c r="Q39" s="117"/>
      <c r="R39" s="117"/>
      <c r="S39" s="117"/>
    </row>
    <row r="40" spans="1:19" x14ac:dyDescent="0.3">
      <c r="A40" s="187" t="s">
        <v>134</v>
      </c>
      <c r="B40" s="116">
        <f t="shared" ref="B40:I40" si="9">SUM(B39:B39)</f>
        <v>725512.34332362236</v>
      </c>
      <c r="C40" s="116">
        <f t="shared" si="9"/>
        <v>853086.5</v>
      </c>
      <c r="D40" s="116">
        <f t="shared" si="9"/>
        <v>946345.17999999993</v>
      </c>
      <c r="E40" s="116">
        <f t="shared" si="9"/>
        <v>1040768</v>
      </c>
      <c r="F40" s="116">
        <f t="shared" si="9"/>
        <v>946841</v>
      </c>
      <c r="G40" s="116">
        <f t="shared" si="9"/>
        <v>491872</v>
      </c>
      <c r="H40" s="116">
        <f t="shared" si="9"/>
        <v>873045</v>
      </c>
      <c r="I40" s="116">
        <f t="shared" si="9"/>
        <v>941713</v>
      </c>
      <c r="J40" s="186">
        <f t="shared" si="1"/>
        <v>-5128</v>
      </c>
      <c r="K40" s="185">
        <f>I40-B40</f>
        <v>216200.65667637764</v>
      </c>
    </row>
    <row r="41" spans="1:19" x14ac:dyDescent="0.3">
      <c r="A41" s="188"/>
      <c r="B41" s="190"/>
      <c r="C41" s="121"/>
      <c r="D41" s="121"/>
      <c r="E41" s="121"/>
      <c r="F41" s="121"/>
      <c r="G41" s="121"/>
      <c r="H41" s="121"/>
      <c r="I41" s="121"/>
      <c r="J41" s="185"/>
      <c r="K41" s="185"/>
    </row>
    <row r="42" spans="1:19" x14ac:dyDescent="0.3">
      <c r="A42" s="189" t="s">
        <v>275</v>
      </c>
      <c r="B42" s="184">
        <v>161915.29781104252</v>
      </c>
      <c r="C42" s="110">
        <v>185745.85</v>
      </c>
      <c r="D42" s="110">
        <v>163848.78000000003</v>
      </c>
      <c r="E42" s="110">
        <v>6481</v>
      </c>
      <c r="F42" s="110">
        <v>2778</v>
      </c>
      <c r="G42" s="110">
        <v>1810</v>
      </c>
      <c r="H42" s="110">
        <v>7128</v>
      </c>
      <c r="I42" s="110">
        <v>6859</v>
      </c>
      <c r="J42" s="185">
        <f t="shared" si="1"/>
        <v>4081</v>
      </c>
      <c r="K42" s="186">
        <f>I42-B42</f>
        <v>-155056.29781104252</v>
      </c>
      <c r="M42" s="117"/>
      <c r="N42" s="117"/>
      <c r="O42" s="117"/>
      <c r="P42" s="117"/>
      <c r="Q42" s="117"/>
      <c r="R42" s="117"/>
      <c r="S42" s="117"/>
    </row>
    <row r="43" spans="1:19" x14ac:dyDescent="0.3">
      <c r="A43" s="187" t="s">
        <v>134</v>
      </c>
      <c r="B43" s="116">
        <f t="shared" ref="B43:I43" si="10">SUM(B42:B42)</f>
        <v>161915.29781104252</v>
      </c>
      <c r="C43" s="116">
        <f t="shared" si="10"/>
        <v>185745.85</v>
      </c>
      <c r="D43" s="116">
        <f t="shared" si="10"/>
        <v>163848.78000000003</v>
      </c>
      <c r="E43" s="116">
        <f t="shared" si="10"/>
        <v>6481</v>
      </c>
      <c r="F43" s="116">
        <f t="shared" si="10"/>
        <v>2778</v>
      </c>
      <c r="G43" s="116">
        <f t="shared" si="10"/>
        <v>1810</v>
      </c>
      <c r="H43" s="116">
        <f t="shared" si="10"/>
        <v>7128</v>
      </c>
      <c r="I43" s="116">
        <f t="shared" si="10"/>
        <v>6859</v>
      </c>
      <c r="J43" s="185">
        <f t="shared" si="1"/>
        <v>4081</v>
      </c>
      <c r="K43" s="186">
        <f>I43-B43</f>
        <v>-155056.29781104252</v>
      </c>
    </row>
    <row r="44" spans="1:19" x14ac:dyDescent="0.3">
      <c r="A44" s="188"/>
      <c r="B44" s="190"/>
      <c r="C44" s="121"/>
      <c r="D44" s="121"/>
      <c r="E44" s="121"/>
      <c r="F44" s="121"/>
      <c r="G44" s="121"/>
      <c r="H44" s="121"/>
      <c r="I44" s="121"/>
      <c r="J44" s="185"/>
      <c r="K44" s="185"/>
    </row>
    <row r="45" spans="1:19" x14ac:dyDescent="0.3">
      <c r="A45" s="189" t="s">
        <v>276</v>
      </c>
      <c r="B45" s="184">
        <v>1358695.252802588</v>
      </c>
      <c r="C45" s="110">
        <v>1147299.3799999999</v>
      </c>
      <c r="D45" s="110">
        <v>1367996.96</v>
      </c>
      <c r="E45" s="110">
        <v>1401715</v>
      </c>
      <c r="F45" s="110">
        <v>1347173</v>
      </c>
      <c r="G45" s="110">
        <v>673464</v>
      </c>
      <c r="H45" s="110">
        <v>1405215</v>
      </c>
      <c r="I45" s="110">
        <v>1811807</v>
      </c>
      <c r="J45" s="185">
        <f t="shared" si="1"/>
        <v>464634</v>
      </c>
      <c r="K45" s="185">
        <f>I45-B45</f>
        <v>453111.74719741195</v>
      </c>
      <c r="M45" s="117"/>
      <c r="N45" s="117"/>
      <c r="O45" s="117"/>
      <c r="P45" s="117"/>
      <c r="Q45" s="117"/>
      <c r="R45" s="117"/>
      <c r="S45" s="117"/>
    </row>
    <row r="46" spans="1:19" x14ac:dyDescent="0.3">
      <c r="A46" s="187" t="s">
        <v>134</v>
      </c>
      <c r="B46" s="116">
        <f t="shared" ref="B46:I46" si="11">SUM(B45:B45)</f>
        <v>1358695.252802588</v>
      </c>
      <c r="C46" s="116">
        <f t="shared" si="11"/>
        <v>1147299.3799999999</v>
      </c>
      <c r="D46" s="116">
        <f t="shared" si="11"/>
        <v>1367996.96</v>
      </c>
      <c r="E46" s="116">
        <f t="shared" si="11"/>
        <v>1401715</v>
      </c>
      <c r="F46" s="116">
        <f t="shared" si="11"/>
        <v>1347173</v>
      </c>
      <c r="G46" s="116">
        <f t="shared" si="11"/>
        <v>673464</v>
      </c>
      <c r="H46" s="116">
        <f t="shared" si="11"/>
        <v>1405215</v>
      </c>
      <c r="I46" s="116">
        <f t="shared" si="11"/>
        <v>1811807</v>
      </c>
      <c r="J46" s="185">
        <f t="shared" si="1"/>
        <v>464634</v>
      </c>
      <c r="K46" s="185">
        <f>I46-B46</f>
        <v>453111.74719741195</v>
      </c>
    </row>
    <row r="47" spans="1:19" x14ac:dyDescent="0.3">
      <c r="A47" s="188"/>
      <c r="B47" s="190"/>
      <c r="C47" s="121"/>
      <c r="D47" s="121"/>
      <c r="E47" s="121"/>
      <c r="F47" s="121"/>
      <c r="G47" s="121"/>
      <c r="H47" s="121"/>
      <c r="I47" s="121"/>
      <c r="J47" s="185"/>
      <c r="K47" s="185"/>
    </row>
    <row r="48" spans="1:19" x14ac:dyDescent="0.3">
      <c r="A48" s="189" t="s">
        <v>277</v>
      </c>
      <c r="B48" s="184">
        <v>426647.63383411965</v>
      </c>
      <c r="C48" s="110">
        <v>275704.09999999998</v>
      </c>
      <c r="D48" s="110">
        <v>277679.51</v>
      </c>
      <c r="E48" s="110">
        <v>374157</v>
      </c>
      <c r="F48" s="110">
        <v>372668</v>
      </c>
      <c r="G48" s="110">
        <v>177407</v>
      </c>
      <c r="H48" s="110">
        <v>420594</v>
      </c>
      <c r="I48" s="110">
        <v>467742</v>
      </c>
      <c r="J48" s="185">
        <f t="shared" si="1"/>
        <v>95074</v>
      </c>
      <c r="K48" s="185">
        <f>I48-B48</f>
        <v>41094.366165880347</v>
      </c>
      <c r="M48" s="117"/>
      <c r="N48" s="117"/>
      <c r="O48" s="117"/>
      <c r="P48" s="117"/>
      <c r="Q48" s="117"/>
      <c r="R48" s="117"/>
      <c r="S48" s="117"/>
    </row>
    <row r="49" spans="1:19" x14ac:dyDescent="0.3">
      <c r="A49" s="187" t="s">
        <v>134</v>
      </c>
      <c r="B49" s="116">
        <f t="shared" ref="B49:I49" si="12">SUM(B48:B48)</f>
        <v>426647.63383411965</v>
      </c>
      <c r="C49" s="116">
        <f t="shared" si="12"/>
        <v>275704.09999999998</v>
      </c>
      <c r="D49" s="116">
        <f t="shared" si="12"/>
        <v>277679.51</v>
      </c>
      <c r="E49" s="116">
        <f t="shared" si="12"/>
        <v>374157</v>
      </c>
      <c r="F49" s="116">
        <f t="shared" si="12"/>
        <v>372668</v>
      </c>
      <c r="G49" s="116">
        <f t="shared" si="12"/>
        <v>177407</v>
      </c>
      <c r="H49" s="116">
        <f t="shared" si="12"/>
        <v>420594</v>
      </c>
      <c r="I49" s="116">
        <f t="shared" si="12"/>
        <v>467742</v>
      </c>
      <c r="J49" s="185">
        <f t="shared" si="1"/>
        <v>95074</v>
      </c>
      <c r="K49" s="185">
        <f>I49-B49</f>
        <v>41094.366165880347</v>
      </c>
    </row>
    <row r="50" spans="1:19" x14ac:dyDescent="0.3">
      <c r="A50" s="188"/>
      <c r="B50" s="190"/>
      <c r="C50" s="121"/>
      <c r="D50" s="121"/>
      <c r="E50" s="121"/>
      <c r="F50" s="121"/>
      <c r="G50" s="121"/>
      <c r="H50" s="121"/>
      <c r="I50" s="121"/>
      <c r="J50" s="185"/>
      <c r="K50" s="185"/>
    </row>
    <row r="51" spans="1:19" x14ac:dyDescent="0.3">
      <c r="A51" s="189" t="s">
        <v>278</v>
      </c>
      <c r="B51" s="184">
        <v>830311.55050427897</v>
      </c>
      <c r="C51" s="110">
        <v>1036707.8</v>
      </c>
      <c r="D51" s="110">
        <v>861845.76</v>
      </c>
      <c r="E51" s="110">
        <v>739435</v>
      </c>
      <c r="F51" s="110">
        <v>476734</v>
      </c>
      <c r="G51" s="110">
        <v>249709</v>
      </c>
      <c r="H51" s="110">
        <v>568961</v>
      </c>
      <c r="I51" s="110">
        <v>657803</v>
      </c>
      <c r="J51" s="185">
        <f t="shared" si="1"/>
        <v>181069</v>
      </c>
      <c r="K51" s="186">
        <f>I51-B51</f>
        <v>-172508.55050427897</v>
      </c>
      <c r="M51" s="117"/>
      <c r="N51" s="117"/>
      <c r="O51" s="117"/>
      <c r="P51" s="117"/>
      <c r="Q51" s="117"/>
      <c r="R51" s="117"/>
      <c r="S51" s="117"/>
    </row>
    <row r="52" spans="1:19" x14ac:dyDescent="0.3">
      <c r="A52" s="187" t="s">
        <v>134</v>
      </c>
      <c r="B52" s="116">
        <f t="shared" ref="B52:I52" si="13">SUM(B51:B51)</f>
        <v>830311.55050427897</v>
      </c>
      <c r="C52" s="116">
        <f t="shared" si="13"/>
        <v>1036707.8</v>
      </c>
      <c r="D52" s="116">
        <f t="shared" si="13"/>
        <v>861845.76</v>
      </c>
      <c r="E52" s="116">
        <f t="shared" si="13"/>
        <v>739435</v>
      </c>
      <c r="F52" s="116">
        <f t="shared" si="13"/>
        <v>476734</v>
      </c>
      <c r="G52" s="116">
        <f t="shared" si="13"/>
        <v>249709</v>
      </c>
      <c r="H52" s="116">
        <f t="shared" si="13"/>
        <v>568961</v>
      </c>
      <c r="I52" s="116">
        <f t="shared" si="13"/>
        <v>657803</v>
      </c>
      <c r="J52" s="185">
        <f t="shared" si="1"/>
        <v>181069</v>
      </c>
      <c r="K52" s="186">
        <f>I52-B52</f>
        <v>-172508.55050427897</v>
      </c>
    </row>
    <row r="53" spans="1:19" x14ac:dyDescent="0.3">
      <c r="A53" s="188"/>
      <c r="B53" s="190"/>
      <c r="C53" s="121"/>
      <c r="D53" s="121"/>
      <c r="E53" s="121"/>
      <c r="F53" s="121"/>
      <c r="G53" s="121"/>
      <c r="H53" s="121"/>
      <c r="I53" s="121"/>
      <c r="J53" s="185"/>
      <c r="K53" s="185"/>
    </row>
    <row r="54" spans="1:19" x14ac:dyDescent="0.3">
      <c r="A54" s="189" t="s">
        <v>279</v>
      </c>
      <c r="B54" s="184">
        <v>855827.8285645349</v>
      </c>
      <c r="C54" s="110">
        <v>738255.15</v>
      </c>
      <c r="D54" s="110">
        <v>628003.85</v>
      </c>
      <c r="E54" s="110">
        <v>524572</v>
      </c>
      <c r="F54" s="110">
        <v>517404</v>
      </c>
      <c r="G54" s="110">
        <v>309542</v>
      </c>
      <c r="H54" s="110">
        <v>529133</v>
      </c>
      <c r="I54" s="110">
        <v>535977</v>
      </c>
      <c r="J54" s="185">
        <f t="shared" si="1"/>
        <v>18573</v>
      </c>
      <c r="K54" s="186">
        <f>I54-B54</f>
        <v>-319850.8285645349</v>
      </c>
      <c r="M54" s="117"/>
      <c r="N54" s="117"/>
      <c r="O54" s="117"/>
      <c r="P54" s="117"/>
      <c r="Q54" s="117"/>
      <c r="R54" s="117"/>
      <c r="S54" s="117"/>
    </row>
    <row r="55" spans="1:19" x14ac:dyDescent="0.3">
      <c r="A55" s="187" t="s">
        <v>134</v>
      </c>
      <c r="B55" s="116">
        <f t="shared" ref="B55:I55" si="14">SUM(B54:B54)</f>
        <v>855827.8285645349</v>
      </c>
      <c r="C55" s="116">
        <f t="shared" si="14"/>
        <v>738255.15</v>
      </c>
      <c r="D55" s="116">
        <f t="shared" si="14"/>
        <v>628003.85</v>
      </c>
      <c r="E55" s="116">
        <f t="shared" si="14"/>
        <v>524572</v>
      </c>
      <c r="F55" s="116">
        <f t="shared" si="14"/>
        <v>517404</v>
      </c>
      <c r="G55" s="116">
        <f t="shared" si="14"/>
        <v>309542</v>
      </c>
      <c r="H55" s="116">
        <f t="shared" si="14"/>
        <v>529133</v>
      </c>
      <c r="I55" s="116">
        <f t="shared" si="14"/>
        <v>535977</v>
      </c>
      <c r="J55" s="185">
        <f t="shared" si="1"/>
        <v>18573</v>
      </c>
      <c r="K55" s="186">
        <f>I55-B55</f>
        <v>-319850.8285645349</v>
      </c>
    </row>
    <row r="56" spans="1:19" x14ac:dyDescent="0.3">
      <c r="A56" s="188"/>
      <c r="B56" s="190"/>
      <c r="C56" s="121"/>
      <c r="D56" s="121"/>
      <c r="E56" s="121"/>
      <c r="F56" s="121"/>
      <c r="G56" s="121"/>
      <c r="H56" s="121"/>
      <c r="I56" s="121"/>
      <c r="J56" s="185"/>
      <c r="K56" s="185"/>
    </row>
    <row r="57" spans="1:19" x14ac:dyDescent="0.3">
      <c r="A57" s="189" t="s">
        <v>280</v>
      </c>
      <c r="B57" s="184">
        <v>1167741.726013029</v>
      </c>
      <c r="C57" s="110">
        <v>1063376.8700000001</v>
      </c>
      <c r="D57" s="110">
        <v>803692.37</v>
      </c>
      <c r="E57" s="110">
        <v>915899</v>
      </c>
      <c r="F57" s="110">
        <v>869336</v>
      </c>
      <c r="G57" s="110">
        <v>515675</v>
      </c>
      <c r="H57" s="110">
        <v>954097</v>
      </c>
      <c r="I57" s="110">
        <v>983988</v>
      </c>
      <c r="J57" s="185">
        <f t="shared" si="1"/>
        <v>114652</v>
      </c>
      <c r="K57" s="186">
        <f>I57-B57</f>
        <v>-183753.72601302899</v>
      </c>
      <c r="M57" s="117"/>
      <c r="N57" s="117"/>
      <c r="O57" s="117"/>
      <c r="P57" s="117"/>
      <c r="Q57" s="117"/>
      <c r="R57" s="117"/>
      <c r="S57" s="117"/>
    </row>
    <row r="58" spans="1:19" x14ac:dyDescent="0.3">
      <c r="A58" s="187" t="s">
        <v>134</v>
      </c>
      <c r="B58" s="116">
        <f t="shared" ref="B58:I58" si="15">SUM(B57:B57)</f>
        <v>1167741.726013029</v>
      </c>
      <c r="C58" s="116">
        <f t="shared" si="15"/>
        <v>1063376.8700000001</v>
      </c>
      <c r="D58" s="116">
        <f t="shared" si="15"/>
        <v>803692.37</v>
      </c>
      <c r="E58" s="116">
        <f t="shared" si="15"/>
        <v>915899</v>
      </c>
      <c r="F58" s="116">
        <f t="shared" si="15"/>
        <v>869336</v>
      </c>
      <c r="G58" s="116">
        <f t="shared" si="15"/>
        <v>515675</v>
      </c>
      <c r="H58" s="116">
        <f t="shared" si="15"/>
        <v>954097</v>
      </c>
      <c r="I58" s="116">
        <f t="shared" si="15"/>
        <v>983988</v>
      </c>
      <c r="J58" s="185">
        <f t="shared" si="1"/>
        <v>114652</v>
      </c>
      <c r="K58" s="186">
        <f>I58-B58</f>
        <v>-183753.72601302899</v>
      </c>
    </row>
    <row r="59" spans="1:19" x14ac:dyDescent="0.3">
      <c r="A59" s="188"/>
      <c r="B59" s="190"/>
      <c r="C59" s="121"/>
      <c r="D59" s="121"/>
      <c r="E59" s="121"/>
      <c r="F59" s="121"/>
      <c r="G59" s="121"/>
      <c r="H59" s="121"/>
      <c r="I59" s="121"/>
      <c r="J59" s="185"/>
      <c r="K59" s="185"/>
    </row>
    <row r="60" spans="1:19" x14ac:dyDescent="0.3">
      <c r="A60" s="188" t="s">
        <v>281</v>
      </c>
      <c r="B60" s="184">
        <v>5521978.6808612375</v>
      </c>
      <c r="C60" s="110">
        <v>5913338.9199999999</v>
      </c>
      <c r="D60" s="110">
        <v>5305536.38</v>
      </c>
      <c r="E60" s="110">
        <v>4976948</v>
      </c>
      <c r="F60" s="110">
        <v>5458355</v>
      </c>
      <c r="G60" s="110">
        <v>2724780</v>
      </c>
      <c r="H60" s="110">
        <v>5135305</v>
      </c>
      <c r="I60" s="110">
        <v>5295626</v>
      </c>
      <c r="J60" s="185">
        <f t="shared" si="1"/>
        <v>-162729</v>
      </c>
      <c r="K60" s="186">
        <f>I60-B60</f>
        <v>-226352.68086123746</v>
      </c>
      <c r="M60" s="117"/>
      <c r="N60" s="117"/>
      <c r="O60" s="117"/>
      <c r="P60" s="117"/>
      <c r="Q60" s="117"/>
      <c r="R60" s="117"/>
      <c r="S60" s="117"/>
    </row>
    <row r="61" spans="1:19" x14ac:dyDescent="0.3">
      <c r="A61" s="187" t="s">
        <v>134</v>
      </c>
      <c r="B61" s="116">
        <f t="shared" ref="B61:I61" si="16">SUM(B60:B60)</f>
        <v>5521978.6808612375</v>
      </c>
      <c r="C61" s="116">
        <f t="shared" si="16"/>
        <v>5913338.9199999999</v>
      </c>
      <c r="D61" s="116">
        <f t="shared" si="16"/>
        <v>5305536.38</v>
      </c>
      <c r="E61" s="116">
        <f t="shared" si="16"/>
        <v>4976948</v>
      </c>
      <c r="F61" s="116">
        <f t="shared" si="16"/>
        <v>5458355</v>
      </c>
      <c r="G61" s="116">
        <f t="shared" si="16"/>
        <v>2724780</v>
      </c>
      <c r="H61" s="116">
        <f t="shared" si="16"/>
        <v>5135305</v>
      </c>
      <c r="I61" s="116">
        <f t="shared" si="16"/>
        <v>5295626</v>
      </c>
      <c r="J61" s="185">
        <f t="shared" si="1"/>
        <v>-162729</v>
      </c>
      <c r="K61" s="186">
        <f>I61-B61</f>
        <v>-226352.68086123746</v>
      </c>
    </row>
    <row r="62" spans="1:19" x14ac:dyDescent="0.3">
      <c r="A62" s="188"/>
      <c r="B62" s="190"/>
      <c r="C62" s="121"/>
      <c r="D62" s="121"/>
      <c r="E62" s="121"/>
      <c r="F62" s="121"/>
      <c r="G62" s="121"/>
      <c r="H62" s="121"/>
      <c r="I62" s="121"/>
      <c r="J62" s="185"/>
      <c r="K62" s="185"/>
    </row>
    <row r="63" spans="1:19" x14ac:dyDescent="0.3">
      <c r="A63" s="189" t="s">
        <v>282</v>
      </c>
      <c r="B63" s="27">
        <v>0</v>
      </c>
      <c r="C63" s="110">
        <v>57333</v>
      </c>
      <c r="D63" s="110">
        <v>23490</v>
      </c>
      <c r="E63" s="110">
        <v>170726</v>
      </c>
      <c r="F63" s="27">
        <v>95302</v>
      </c>
      <c r="G63" s="27">
        <v>10000</v>
      </c>
      <c r="H63" s="27">
        <v>0</v>
      </c>
      <c r="I63" s="27">
        <v>0</v>
      </c>
      <c r="J63" s="185">
        <f t="shared" si="1"/>
        <v>-95302</v>
      </c>
      <c r="K63" s="186">
        <f>I63-B63</f>
        <v>0</v>
      </c>
      <c r="M63" s="117"/>
      <c r="N63" s="117"/>
      <c r="O63" s="117"/>
      <c r="P63" s="117"/>
      <c r="Q63" s="117"/>
      <c r="R63" s="117"/>
      <c r="S63" s="117"/>
    </row>
    <row r="64" spans="1:19" x14ac:dyDescent="0.3">
      <c r="A64" s="187" t="s">
        <v>134</v>
      </c>
      <c r="B64" s="186">
        <f t="shared" ref="B64:I64" si="17">SUM(B63:B63)</f>
        <v>0</v>
      </c>
      <c r="C64" s="116">
        <f t="shared" si="17"/>
        <v>57333</v>
      </c>
      <c r="D64" s="116">
        <f t="shared" si="17"/>
        <v>23490</v>
      </c>
      <c r="E64" s="116">
        <f t="shared" si="17"/>
        <v>170726</v>
      </c>
      <c r="F64" s="186">
        <f t="shared" si="17"/>
        <v>95302</v>
      </c>
      <c r="G64" s="186">
        <f t="shared" si="17"/>
        <v>10000</v>
      </c>
      <c r="H64" s="186">
        <f t="shared" si="17"/>
        <v>0</v>
      </c>
      <c r="I64" s="186">
        <f t="shared" si="17"/>
        <v>0</v>
      </c>
      <c r="J64" s="185">
        <f t="shared" si="1"/>
        <v>-95302</v>
      </c>
      <c r="K64" s="186">
        <f>I64-B64</f>
        <v>0</v>
      </c>
    </row>
    <row r="65" spans="1:19" x14ac:dyDescent="0.3">
      <c r="A65" s="188"/>
      <c r="B65" s="190"/>
      <c r="C65" s="121"/>
      <c r="D65" s="121"/>
      <c r="E65" s="121"/>
      <c r="F65" s="121"/>
      <c r="G65" s="121"/>
      <c r="H65" s="121"/>
      <c r="I65" s="121"/>
      <c r="J65" s="185"/>
      <c r="K65" s="185"/>
    </row>
    <row r="66" spans="1:19" x14ac:dyDescent="0.3">
      <c r="A66" s="189" t="s">
        <v>283</v>
      </c>
      <c r="B66" s="184">
        <v>182955.06764676352</v>
      </c>
      <c r="C66" s="110">
        <v>214337.7</v>
      </c>
      <c r="D66" s="110">
        <v>236587.06</v>
      </c>
      <c r="E66" s="110">
        <v>196428</v>
      </c>
      <c r="F66" s="110">
        <v>634976</v>
      </c>
      <c r="G66" s="110">
        <v>311566</v>
      </c>
      <c r="H66" s="110">
        <v>663440</v>
      </c>
      <c r="I66" s="110">
        <v>678773</v>
      </c>
      <c r="J66" s="185">
        <f t="shared" si="1"/>
        <v>43797</v>
      </c>
      <c r="K66" s="185">
        <f>I66-B66</f>
        <v>495817.93235323648</v>
      </c>
      <c r="M66" s="117"/>
      <c r="N66" s="117"/>
      <c r="O66" s="117"/>
      <c r="P66" s="117"/>
      <c r="Q66" s="117"/>
      <c r="R66" s="117"/>
      <c r="S66" s="117"/>
    </row>
    <row r="67" spans="1:19" x14ac:dyDescent="0.3">
      <c r="A67" s="187" t="s">
        <v>134</v>
      </c>
      <c r="B67" s="116">
        <f t="shared" ref="B67:I67" si="18">SUM(B66:B66)</f>
        <v>182955.06764676352</v>
      </c>
      <c r="C67" s="116">
        <f t="shared" si="18"/>
        <v>214337.7</v>
      </c>
      <c r="D67" s="116">
        <f t="shared" si="18"/>
        <v>236587.06</v>
      </c>
      <c r="E67" s="116">
        <f t="shared" si="18"/>
        <v>196428</v>
      </c>
      <c r="F67" s="116">
        <f t="shared" si="18"/>
        <v>634976</v>
      </c>
      <c r="G67" s="116">
        <f t="shared" si="18"/>
        <v>311566</v>
      </c>
      <c r="H67" s="116">
        <f t="shared" si="18"/>
        <v>663440</v>
      </c>
      <c r="I67" s="116">
        <f t="shared" si="18"/>
        <v>678773</v>
      </c>
      <c r="J67" s="185">
        <f t="shared" si="1"/>
        <v>43797</v>
      </c>
      <c r="K67" s="185">
        <f>I67-B67</f>
        <v>495817.93235323648</v>
      </c>
    </row>
    <row r="68" spans="1:19" x14ac:dyDescent="0.3">
      <c r="A68" s="188"/>
      <c r="B68" s="190"/>
      <c r="C68" s="121"/>
      <c r="D68" s="121"/>
      <c r="E68" s="121"/>
      <c r="F68" s="121"/>
      <c r="G68" s="121"/>
      <c r="H68" s="121"/>
      <c r="I68" s="121"/>
      <c r="J68" s="185"/>
      <c r="K68" s="185"/>
    </row>
    <row r="69" spans="1:19" x14ac:dyDescent="0.3">
      <c r="A69" s="189" t="s">
        <v>284</v>
      </c>
      <c r="B69" s="184">
        <v>195063</v>
      </c>
      <c r="C69" s="110">
        <v>275064</v>
      </c>
      <c r="D69" s="110">
        <v>188809</v>
      </c>
      <c r="E69" s="110">
        <v>220728</v>
      </c>
      <c r="F69" s="110">
        <v>238005</v>
      </c>
      <c r="G69" s="110">
        <v>144364</v>
      </c>
      <c r="H69" s="110">
        <v>284834</v>
      </c>
      <c r="I69" s="110">
        <v>275378</v>
      </c>
      <c r="J69" s="185">
        <f t="shared" si="1"/>
        <v>37373</v>
      </c>
      <c r="K69" s="185">
        <f>I69-B69</f>
        <v>80315</v>
      </c>
      <c r="M69" s="117"/>
      <c r="N69" s="117"/>
      <c r="O69" s="117"/>
      <c r="P69" s="117"/>
      <c r="Q69" s="117"/>
      <c r="R69" s="117"/>
      <c r="S69" s="117"/>
    </row>
    <row r="70" spans="1:19" x14ac:dyDescent="0.3">
      <c r="A70" s="187" t="s">
        <v>134</v>
      </c>
      <c r="B70" s="116">
        <f t="shared" ref="B70:I70" si="19">SUM(B69:B69)</f>
        <v>195063</v>
      </c>
      <c r="C70" s="116">
        <f t="shared" si="19"/>
        <v>275064</v>
      </c>
      <c r="D70" s="116">
        <f t="shared" si="19"/>
        <v>188809</v>
      </c>
      <c r="E70" s="116">
        <f t="shared" si="19"/>
        <v>220728</v>
      </c>
      <c r="F70" s="116">
        <f t="shared" si="19"/>
        <v>238005</v>
      </c>
      <c r="G70" s="116">
        <f t="shared" si="19"/>
        <v>144364</v>
      </c>
      <c r="H70" s="116">
        <f t="shared" si="19"/>
        <v>284834</v>
      </c>
      <c r="I70" s="116">
        <f t="shared" si="19"/>
        <v>275378</v>
      </c>
      <c r="J70" s="185">
        <f t="shared" si="1"/>
        <v>37373</v>
      </c>
      <c r="K70" s="185">
        <f>I70-B70</f>
        <v>80315</v>
      </c>
    </row>
    <row r="71" spans="1:19" x14ac:dyDescent="0.3">
      <c r="A71" s="188"/>
      <c r="B71" s="190"/>
      <c r="C71" s="121"/>
      <c r="D71" s="121"/>
      <c r="E71" s="121"/>
      <c r="F71" s="121"/>
      <c r="G71" s="121"/>
      <c r="H71" s="121"/>
      <c r="I71" s="121"/>
      <c r="J71" s="185"/>
      <c r="K71" s="185"/>
    </row>
    <row r="72" spans="1:19" x14ac:dyDescent="0.3">
      <c r="A72" s="189" t="s">
        <v>285</v>
      </c>
      <c r="B72" s="184">
        <v>295598</v>
      </c>
      <c r="C72" s="110">
        <v>256884</v>
      </c>
      <c r="D72" s="110">
        <v>180780</v>
      </c>
      <c r="E72" s="110">
        <v>198273</v>
      </c>
      <c r="F72" s="110">
        <v>312431</v>
      </c>
      <c r="G72" s="110">
        <v>125581</v>
      </c>
      <c r="H72" s="110">
        <v>298036</v>
      </c>
      <c r="I72" s="110">
        <v>289337</v>
      </c>
      <c r="J72" s="185">
        <f t="shared" si="1"/>
        <v>-23094</v>
      </c>
      <c r="K72" s="186">
        <f>I72-B72</f>
        <v>-6261</v>
      </c>
      <c r="M72" s="117"/>
      <c r="N72" s="117"/>
      <c r="O72" s="117"/>
      <c r="P72" s="117"/>
      <c r="Q72" s="117"/>
      <c r="R72" s="117"/>
      <c r="S72" s="117"/>
    </row>
    <row r="73" spans="1:19" x14ac:dyDescent="0.3">
      <c r="A73" s="187" t="s">
        <v>134</v>
      </c>
      <c r="B73" s="116">
        <f t="shared" ref="B73:I73" si="20">SUM(B72:B72)</f>
        <v>295598</v>
      </c>
      <c r="C73" s="116">
        <f t="shared" si="20"/>
        <v>256884</v>
      </c>
      <c r="D73" s="116">
        <f t="shared" si="20"/>
        <v>180780</v>
      </c>
      <c r="E73" s="116">
        <f t="shared" si="20"/>
        <v>198273</v>
      </c>
      <c r="F73" s="116">
        <f t="shared" si="20"/>
        <v>312431</v>
      </c>
      <c r="G73" s="116">
        <f t="shared" si="20"/>
        <v>125581</v>
      </c>
      <c r="H73" s="116">
        <f t="shared" si="20"/>
        <v>298036</v>
      </c>
      <c r="I73" s="116">
        <f t="shared" si="20"/>
        <v>289337</v>
      </c>
      <c r="J73" s="185">
        <f t="shared" si="1"/>
        <v>-23094</v>
      </c>
      <c r="K73" s="186">
        <f>I73-B73</f>
        <v>-6261</v>
      </c>
    </row>
    <row r="74" spans="1:19" x14ac:dyDescent="0.3">
      <c r="A74" s="188"/>
      <c r="B74" s="190"/>
      <c r="C74" s="121"/>
      <c r="D74" s="121"/>
      <c r="E74" s="121"/>
      <c r="F74" s="121"/>
      <c r="G74" s="121"/>
      <c r="H74" s="121"/>
      <c r="I74" s="121"/>
      <c r="J74" s="185"/>
      <c r="K74" s="185"/>
    </row>
    <row r="75" spans="1:19" x14ac:dyDescent="0.3">
      <c r="A75" s="189" t="s">
        <v>286</v>
      </c>
      <c r="B75" s="184">
        <v>544255</v>
      </c>
      <c r="C75" s="110">
        <v>539893</v>
      </c>
      <c r="D75" s="110">
        <v>557031</v>
      </c>
      <c r="E75" s="110">
        <v>788590</v>
      </c>
      <c r="F75" s="110">
        <v>697191</v>
      </c>
      <c r="G75" s="110">
        <v>343068</v>
      </c>
      <c r="H75" s="110">
        <v>707826</v>
      </c>
      <c r="I75" s="110">
        <v>724446</v>
      </c>
      <c r="J75" s="185">
        <f t="shared" si="1"/>
        <v>27255</v>
      </c>
      <c r="K75" s="185">
        <f>I75-B75</f>
        <v>180191</v>
      </c>
      <c r="M75" s="117"/>
      <c r="N75" s="117"/>
      <c r="O75" s="117"/>
      <c r="P75" s="117"/>
      <c r="Q75" s="117"/>
      <c r="R75" s="117"/>
      <c r="S75" s="117"/>
    </row>
    <row r="76" spans="1:19" x14ac:dyDescent="0.3">
      <c r="A76" s="187" t="s">
        <v>134</v>
      </c>
      <c r="B76" s="116">
        <f t="shared" ref="B76:I76" si="21">SUM(B75:B75)</f>
        <v>544255</v>
      </c>
      <c r="C76" s="116">
        <f t="shared" si="21"/>
        <v>539893</v>
      </c>
      <c r="D76" s="116">
        <f t="shared" si="21"/>
        <v>557031</v>
      </c>
      <c r="E76" s="116">
        <f t="shared" si="21"/>
        <v>788590</v>
      </c>
      <c r="F76" s="116">
        <f t="shared" si="21"/>
        <v>697191</v>
      </c>
      <c r="G76" s="116">
        <f t="shared" si="21"/>
        <v>343068</v>
      </c>
      <c r="H76" s="116">
        <f t="shared" si="21"/>
        <v>707826</v>
      </c>
      <c r="I76" s="116">
        <f t="shared" si="21"/>
        <v>724446</v>
      </c>
      <c r="J76" s="185">
        <f t="shared" si="1"/>
        <v>27255</v>
      </c>
      <c r="K76" s="185">
        <f>I76-B76</f>
        <v>180191</v>
      </c>
    </row>
    <row r="77" spans="1:19" x14ac:dyDescent="0.3">
      <c r="A77" s="188"/>
      <c r="B77" s="190"/>
      <c r="C77" s="121"/>
      <c r="D77" s="121"/>
      <c r="E77" s="121"/>
      <c r="F77" s="121"/>
      <c r="G77" s="121"/>
      <c r="H77" s="121"/>
      <c r="I77" s="121"/>
      <c r="J77" s="185"/>
      <c r="K77" s="185"/>
    </row>
    <row r="78" spans="1:19" x14ac:dyDescent="0.3">
      <c r="A78" s="189" t="s">
        <v>287</v>
      </c>
      <c r="B78" s="184">
        <v>1127247</v>
      </c>
      <c r="C78" s="110">
        <v>1107023</v>
      </c>
      <c r="D78" s="110">
        <v>1213973</v>
      </c>
      <c r="E78" s="110">
        <v>1346832</v>
      </c>
      <c r="F78" s="110">
        <v>1344185</v>
      </c>
      <c r="G78" s="110">
        <v>634770</v>
      </c>
      <c r="H78" s="110">
        <v>1299241</v>
      </c>
      <c r="I78" s="110">
        <v>1327552</v>
      </c>
      <c r="J78" s="186">
        <f t="shared" si="1"/>
        <v>-16633</v>
      </c>
      <c r="K78" s="185">
        <f>I78-B78</f>
        <v>200305</v>
      </c>
      <c r="M78" s="117"/>
      <c r="N78" s="117"/>
      <c r="O78" s="117"/>
      <c r="P78" s="117"/>
      <c r="Q78" s="117"/>
      <c r="R78" s="117"/>
      <c r="S78" s="117"/>
    </row>
    <row r="79" spans="1:19" x14ac:dyDescent="0.3">
      <c r="A79" s="187" t="s">
        <v>134</v>
      </c>
      <c r="B79" s="116">
        <f t="shared" ref="B79:I79" si="22">SUM(B78:B78)</f>
        <v>1127247</v>
      </c>
      <c r="C79" s="116">
        <f t="shared" si="22"/>
        <v>1107023</v>
      </c>
      <c r="D79" s="116">
        <f t="shared" si="22"/>
        <v>1213973</v>
      </c>
      <c r="E79" s="116">
        <f t="shared" si="22"/>
        <v>1346832</v>
      </c>
      <c r="F79" s="116">
        <f t="shared" si="22"/>
        <v>1344185</v>
      </c>
      <c r="G79" s="116">
        <f t="shared" si="22"/>
        <v>634770</v>
      </c>
      <c r="H79" s="116">
        <f t="shared" si="22"/>
        <v>1299241</v>
      </c>
      <c r="I79" s="116">
        <f t="shared" si="22"/>
        <v>1327552</v>
      </c>
      <c r="J79" s="186">
        <f t="shared" si="1"/>
        <v>-16633</v>
      </c>
      <c r="K79" s="185">
        <f>I79-B79</f>
        <v>200305</v>
      </c>
    </row>
    <row r="80" spans="1:19" x14ac:dyDescent="0.3">
      <c r="A80" s="188"/>
      <c r="B80" s="190"/>
      <c r="C80" s="121"/>
      <c r="D80" s="121"/>
      <c r="E80" s="121"/>
      <c r="F80" s="121"/>
      <c r="G80" s="121"/>
      <c r="H80" s="121"/>
      <c r="I80" s="121"/>
      <c r="J80" s="185"/>
      <c r="K80" s="185"/>
    </row>
    <row r="81" spans="1:19" x14ac:dyDescent="0.3">
      <c r="A81" s="189" t="s">
        <v>288</v>
      </c>
      <c r="B81" s="184">
        <v>135047.92420882813</v>
      </c>
      <c r="C81" s="110">
        <v>96018.74</v>
      </c>
      <c r="D81" s="110">
        <v>10877.56</v>
      </c>
      <c r="E81" s="27">
        <v>0</v>
      </c>
      <c r="F81" s="27">
        <v>0</v>
      </c>
      <c r="G81" s="27">
        <v>0</v>
      </c>
      <c r="H81" s="27">
        <v>0</v>
      </c>
      <c r="I81" s="27">
        <v>0</v>
      </c>
      <c r="J81" s="186">
        <f t="shared" ref="J81:J90" si="23">I81-F81</f>
        <v>0</v>
      </c>
      <c r="K81" s="186">
        <f>I81-B81</f>
        <v>-135047.92420882813</v>
      </c>
      <c r="M81" s="117"/>
      <c r="N81" s="117"/>
      <c r="O81" s="117"/>
      <c r="P81" s="117"/>
      <c r="Q81" s="117"/>
      <c r="R81" s="117"/>
      <c r="S81" s="117"/>
    </row>
    <row r="82" spans="1:19" x14ac:dyDescent="0.3">
      <c r="A82" s="187" t="s">
        <v>134</v>
      </c>
      <c r="B82" s="116">
        <f t="shared" ref="B82:I82" si="24">SUM(B81:B81)</f>
        <v>135047.92420882813</v>
      </c>
      <c r="C82" s="116">
        <f t="shared" si="24"/>
        <v>96018.74</v>
      </c>
      <c r="D82" s="116">
        <f t="shared" si="24"/>
        <v>10877.56</v>
      </c>
      <c r="E82" s="186">
        <f t="shared" si="24"/>
        <v>0</v>
      </c>
      <c r="F82" s="186">
        <f t="shared" si="24"/>
        <v>0</v>
      </c>
      <c r="G82" s="186">
        <f t="shared" si="24"/>
        <v>0</v>
      </c>
      <c r="H82" s="186">
        <f t="shared" si="24"/>
        <v>0</v>
      </c>
      <c r="I82" s="186">
        <f t="shared" si="24"/>
        <v>0</v>
      </c>
      <c r="J82" s="186">
        <f t="shared" si="23"/>
        <v>0</v>
      </c>
      <c r="K82" s="186">
        <f>I82-B82</f>
        <v>-135047.92420882813</v>
      </c>
    </row>
    <row r="83" spans="1:19" x14ac:dyDescent="0.3">
      <c r="A83" s="188"/>
      <c r="B83" s="190"/>
      <c r="C83" s="121"/>
      <c r="D83" s="121"/>
      <c r="E83" s="121"/>
      <c r="F83" s="121"/>
      <c r="G83" s="121"/>
      <c r="H83" s="121"/>
      <c r="I83" s="121"/>
      <c r="J83" s="185"/>
      <c r="K83" s="185"/>
    </row>
    <row r="84" spans="1:19" x14ac:dyDescent="0.3">
      <c r="A84" s="189" t="s">
        <v>289</v>
      </c>
      <c r="B84" s="27">
        <v>0</v>
      </c>
      <c r="C84" s="27">
        <v>0</v>
      </c>
      <c r="D84" s="110">
        <v>254986</v>
      </c>
      <c r="E84" s="27">
        <v>0</v>
      </c>
      <c r="F84" s="27">
        <v>0</v>
      </c>
      <c r="G84" s="27">
        <v>0</v>
      </c>
      <c r="H84" s="27">
        <v>0</v>
      </c>
      <c r="I84" s="27">
        <v>0</v>
      </c>
      <c r="J84" s="186">
        <f t="shared" si="23"/>
        <v>0</v>
      </c>
      <c r="K84" s="186">
        <f>I84-B84</f>
        <v>0</v>
      </c>
      <c r="M84" s="117"/>
      <c r="N84" s="117"/>
      <c r="O84" s="117"/>
      <c r="P84" s="117"/>
      <c r="Q84" s="117"/>
      <c r="R84" s="117"/>
      <c r="S84" s="117"/>
    </row>
    <row r="85" spans="1:19" x14ac:dyDescent="0.3">
      <c r="A85" s="187" t="s">
        <v>134</v>
      </c>
      <c r="B85" s="186">
        <f t="shared" ref="B85:I85" si="25">SUM(B84:B84)</f>
        <v>0</v>
      </c>
      <c r="C85" s="186">
        <f t="shared" si="25"/>
        <v>0</v>
      </c>
      <c r="D85" s="116">
        <f t="shared" si="25"/>
        <v>254986</v>
      </c>
      <c r="E85" s="186">
        <f t="shared" si="25"/>
        <v>0</v>
      </c>
      <c r="F85" s="186">
        <f t="shared" si="25"/>
        <v>0</v>
      </c>
      <c r="G85" s="186">
        <f t="shared" si="25"/>
        <v>0</v>
      </c>
      <c r="H85" s="186">
        <f t="shared" si="25"/>
        <v>0</v>
      </c>
      <c r="I85" s="186">
        <f t="shared" si="25"/>
        <v>0</v>
      </c>
      <c r="J85" s="186">
        <f t="shared" si="23"/>
        <v>0</v>
      </c>
      <c r="K85" s="186">
        <f>I85-B85</f>
        <v>0</v>
      </c>
    </row>
    <row r="86" spans="1:19" x14ac:dyDescent="0.3">
      <c r="A86" s="188"/>
      <c r="B86" s="190"/>
      <c r="C86" s="121"/>
      <c r="D86" s="121"/>
      <c r="E86" s="186"/>
      <c r="F86" s="186"/>
      <c r="G86" s="186"/>
      <c r="H86" s="186"/>
      <c r="I86" s="186"/>
      <c r="J86" s="185"/>
      <c r="K86" s="185"/>
    </row>
    <row r="87" spans="1:19" x14ac:dyDescent="0.3">
      <c r="A87" s="189" t="s">
        <v>290</v>
      </c>
      <c r="B87" s="184">
        <v>62572.149623039986</v>
      </c>
      <c r="C87" s="110">
        <v>50455.46</v>
      </c>
      <c r="D87" s="110">
        <v>13965.3</v>
      </c>
      <c r="E87" s="110">
        <v>64327</v>
      </c>
      <c r="F87" s="110">
        <v>59298</v>
      </c>
      <c r="G87" s="110">
        <v>30778</v>
      </c>
      <c r="H87" s="110">
        <v>76875</v>
      </c>
      <c r="I87" s="110">
        <v>80670</v>
      </c>
      <c r="J87" s="185">
        <f t="shared" si="23"/>
        <v>21372</v>
      </c>
      <c r="K87" s="185">
        <f>I87-B87</f>
        <v>18097.850376960014</v>
      </c>
      <c r="M87" s="117"/>
      <c r="N87" s="117"/>
      <c r="O87" s="117"/>
      <c r="P87" s="117"/>
      <c r="Q87" s="117"/>
      <c r="R87" s="117"/>
      <c r="S87" s="117"/>
    </row>
    <row r="88" spans="1:19" x14ac:dyDescent="0.3">
      <c r="A88" s="187" t="s">
        <v>134</v>
      </c>
      <c r="B88" s="116">
        <f t="shared" ref="B88:I88" si="26">SUM(B87:B87)</f>
        <v>62572.149623039986</v>
      </c>
      <c r="C88" s="116">
        <f t="shared" si="26"/>
        <v>50455.46</v>
      </c>
      <c r="D88" s="116">
        <f t="shared" si="26"/>
        <v>13965.3</v>
      </c>
      <c r="E88" s="116">
        <f t="shared" si="26"/>
        <v>64327</v>
      </c>
      <c r="F88" s="116">
        <f t="shared" si="26"/>
        <v>59298</v>
      </c>
      <c r="G88" s="116">
        <f t="shared" si="26"/>
        <v>30778</v>
      </c>
      <c r="H88" s="116">
        <f t="shared" si="26"/>
        <v>76875</v>
      </c>
      <c r="I88" s="116">
        <f t="shared" si="26"/>
        <v>80670</v>
      </c>
      <c r="J88" s="185">
        <f t="shared" si="23"/>
        <v>21372</v>
      </c>
      <c r="K88" s="185">
        <f>I88-B88</f>
        <v>18097.850376960014</v>
      </c>
    </row>
    <row r="89" spans="1:19" ht="15" thickBot="1" x14ac:dyDescent="0.35">
      <c r="A89" s="191" t="s">
        <v>70</v>
      </c>
      <c r="B89" s="27">
        <v>0</v>
      </c>
      <c r="C89" s="27">
        <v>0</v>
      </c>
      <c r="D89" s="111">
        <v>91916</v>
      </c>
      <c r="E89" s="27">
        <v>0</v>
      </c>
      <c r="F89" s="27">
        <v>0</v>
      </c>
      <c r="G89" s="27">
        <v>0</v>
      </c>
      <c r="H89" s="27">
        <v>0</v>
      </c>
      <c r="I89" s="27">
        <v>0</v>
      </c>
      <c r="J89" s="185">
        <v>0</v>
      </c>
      <c r="K89" s="186">
        <v>0</v>
      </c>
    </row>
    <row r="90" spans="1:19" ht="15.6" thickTop="1" thickBot="1" x14ac:dyDescent="0.35">
      <c r="A90" s="123" t="s">
        <v>37</v>
      </c>
      <c r="B90" s="123">
        <f t="shared" ref="B90:I90" si="27">SUMPRODUCT(--($A15:$A89="Sub-Total"), B$15:B$89)+B89</f>
        <v>18411431.201264814</v>
      </c>
      <c r="C90" s="123">
        <f t="shared" si="27"/>
        <v>18357504.219999995</v>
      </c>
      <c r="D90" s="123">
        <f t="shared" si="27"/>
        <v>17392996.939999998</v>
      </c>
      <c r="E90" s="123">
        <f t="shared" si="27"/>
        <v>17157075</v>
      </c>
      <c r="F90" s="123">
        <f t="shared" si="27"/>
        <v>17439462</v>
      </c>
      <c r="G90" s="123">
        <f t="shared" si="27"/>
        <v>9521885</v>
      </c>
      <c r="H90" s="123">
        <f t="shared" si="27"/>
        <v>17595425</v>
      </c>
      <c r="I90" s="123">
        <f t="shared" si="27"/>
        <v>18380648</v>
      </c>
      <c r="J90" s="123">
        <f t="shared" si="23"/>
        <v>941186</v>
      </c>
      <c r="K90" s="123">
        <f>I90-B90</f>
        <v>-30783.201264813542</v>
      </c>
    </row>
    <row r="92" spans="1:19" x14ac:dyDescent="0.3">
      <c r="A92" s="127" t="s">
        <v>82</v>
      </c>
      <c r="G92" s="192"/>
      <c r="H92" s="46"/>
      <c r="J92" s="117"/>
    </row>
    <row r="94" spans="1:19" ht="27.75" customHeight="1" x14ac:dyDescent="0.3">
      <c r="A94" s="228" t="s">
        <v>291</v>
      </c>
      <c r="B94" s="228"/>
      <c r="C94" s="228"/>
      <c r="D94" s="228"/>
      <c r="E94" s="228"/>
      <c r="F94" s="228"/>
      <c r="G94" s="228"/>
      <c r="H94" s="228"/>
      <c r="I94" s="228"/>
      <c r="J94" s="228"/>
    </row>
    <row r="95" spans="1:19" ht="22.5" customHeight="1" x14ac:dyDescent="0.3">
      <c r="A95" s="228" t="s">
        <v>292</v>
      </c>
      <c r="B95" s="228"/>
      <c r="C95" s="228"/>
      <c r="D95" s="228"/>
      <c r="E95" s="228"/>
      <c r="F95" s="228"/>
      <c r="G95" s="228"/>
      <c r="H95" s="228"/>
      <c r="I95" s="228"/>
      <c r="J95" s="228"/>
    </row>
    <row r="96" spans="1:19" ht="27" customHeight="1" x14ac:dyDescent="0.3">
      <c r="A96" s="228"/>
      <c r="B96" s="228"/>
      <c r="C96" s="228"/>
      <c r="D96" s="228"/>
      <c r="E96" s="228"/>
      <c r="F96" s="228"/>
      <c r="G96" s="228"/>
      <c r="H96" s="228"/>
      <c r="I96" s="228"/>
    </row>
  </sheetData>
  <mergeCells count="7">
    <mergeCell ref="A96:I96"/>
    <mergeCell ref="A9:I9"/>
    <mergeCell ref="A10:I10"/>
    <mergeCell ref="A11:I11"/>
    <mergeCell ref="A12:I12"/>
    <mergeCell ref="A94:J94"/>
    <mergeCell ref="A95:J95"/>
  </mergeCells>
  <pageMargins left="0.7" right="0.7" top="0.75" bottom="0.75" header="0.3" footer="0.3"/>
  <pageSetup paperSize="5"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J29"/>
  <sheetViews>
    <sheetView topLeftCell="E11" workbookViewId="0">
      <selection activeCell="J23" sqref="A1:XFD1048576"/>
    </sheetView>
  </sheetViews>
  <sheetFormatPr defaultColWidth="9.109375" defaultRowHeight="14.4" x14ac:dyDescent="0.3"/>
  <cols>
    <col min="1" max="1" width="56.88671875" style="1" customWidth="1"/>
    <col min="2" max="2" width="18" style="1" customWidth="1"/>
    <col min="3" max="3" width="15" style="1" customWidth="1"/>
    <col min="4" max="8" width="15.6640625" style="1" customWidth="1"/>
    <col min="9" max="9" width="12.88671875" style="1" customWidth="1"/>
    <col min="10" max="10" width="12.5546875" style="1" bestFit="1" customWidth="1"/>
    <col min="11" max="16384" width="9.109375" style="1"/>
  </cols>
  <sheetData>
    <row r="1" spans="1:10" ht="15.6" x14ac:dyDescent="0.3">
      <c r="A1" s="314" t="s">
        <v>7</v>
      </c>
      <c r="B1" s="314"/>
      <c r="C1" s="314"/>
      <c r="D1" s="314"/>
      <c r="E1" s="314"/>
      <c r="F1" s="314"/>
      <c r="G1" s="314"/>
      <c r="H1" s="314"/>
      <c r="I1" s="314"/>
    </row>
    <row r="2" spans="1:10" ht="17.399999999999999" x14ac:dyDescent="0.3">
      <c r="A2" s="265" t="s">
        <v>322</v>
      </c>
      <c r="B2" s="265"/>
      <c r="C2" s="265"/>
      <c r="D2" s="265"/>
      <c r="E2" s="265"/>
      <c r="F2" s="265"/>
      <c r="G2" s="265"/>
      <c r="H2" s="265"/>
      <c r="I2" s="265"/>
    </row>
    <row r="3" spans="1:10" ht="17.399999999999999" x14ac:dyDescent="0.3">
      <c r="A3" s="265" t="s">
        <v>297</v>
      </c>
      <c r="B3" s="265"/>
      <c r="C3" s="265"/>
      <c r="D3" s="265"/>
      <c r="E3" s="265"/>
      <c r="F3" s="265"/>
      <c r="G3" s="265"/>
      <c r="H3" s="265"/>
      <c r="I3" s="265"/>
    </row>
    <row r="4" spans="1:10" ht="15" thickBot="1" x14ac:dyDescent="0.35">
      <c r="A4" s="32"/>
      <c r="B4" s="32"/>
    </row>
    <row r="5" spans="1:10" ht="53.4" thickBot="1" x14ac:dyDescent="0.35">
      <c r="A5" s="201"/>
      <c r="B5" s="202" t="s">
        <v>298</v>
      </c>
      <c r="C5" s="179" t="s">
        <v>299</v>
      </c>
      <c r="D5" s="179" t="s">
        <v>300</v>
      </c>
      <c r="E5" s="179" t="s">
        <v>301</v>
      </c>
      <c r="F5" s="179" t="s">
        <v>294</v>
      </c>
      <c r="G5" s="179" t="s">
        <v>295</v>
      </c>
      <c r="H5" s="203" t="s">
        <v>89</v>
      </c>
      <c r="I5" s="180" t="s">
        <v>90</v>
      </c>
      <c r="J5" s="204"/>
    </row>
    <row r="6" spans="1:10" ht="16.2" x14ac:dyDescent="0.3">
      <c r="A6" s="205" t="s">
        <v>302</v>
      </c>
      <c r="B6" s="206"/>
      <c r="C6" s="206"/>
      <c r="D6" s="206"/>
      <c r="E6" s="206"/>
      <c r="F6" s="207"/>
      <c r="G6" s="208"/>
      <c r="H6" s="209"/>
      <c r="I6" s="210"/>
    </row>
    <row r="7" spans="1:10" x14ac:dyDescent="0.3">
      <c r="A7" s="211" t="s">
        <v>303</v>
      </c>
      <c r="B7" s="212">
        <v>31</v>
      </c>
      <c r="C7" s="212">
        <v>26</v>
      </c>
      <c r="D7" s="212">
        <v>29.75</v>
      </c>
      <c r="E7" s="212">
        <v>25.458333333333332</v>
      </c>
      <c r="F7" s="212">
        <v>25</v>
      </c>
      <c r="G7" s="212">
        <v>25</v>
      </c>
      <c r="H7" s="212">
        <v>26</v>
      </c>
      <c r="I7" s="213">
        <v>27</v>
      </c>
    </row>
    <row r="8" spans="1:10" x14ac:dyDescent="0.3">
      <c r="A8" s="211" t="s">
        <v>304</v>
      </c>
      <c r="B8" s="212">
        <v>112.5</v>
      </c>
      <c r="C8" s="212">
        <v>106</v>
      </c>
      <c r="D8" s="212">
        <v>103.25</v>
      </c>
      <c r="E8" s="212">
        <v>100.54166666666667</v>
      </c>
      <c r="F8" s="212">
        <v>101</v>
      </c>
      <c r="G8" s="212">
        <v>98</v>
      </c>
      <c r="H8" s="212">
        <v>105</v>
      </c>
      <c r="I8" s="213">
        <v>103</v>
      </c>
    </row>
    <row r="9" spans="1:10" x14ac:dyDescent="0.3">
      <c r="A9" s="211" t="s">
        <v>37</v>
      </c>
      <c r="B9" s="214">
        <v>143.5</v>
      </c>
      <c r="C9" s="214">
        <v>132</v>
      </c>
      <c r="D9" s="214">
        <v>133</v>
      </c>
      <c r="E9" s="214">
        <v>126</v>
      </c>
      <c r="F9" s="214">
        <v>126</v>
      </c>
      <c r="G9" s="214">
        <v>123</v>
      </c>
      <c r="H9" s="214">
        <v>131</v>
      </c>
      <c r="I9" s="215">
        <v>130</v>
      </c>
    </row>
    <row r="10" spans="1:10" x14ac:dyDescent="0.3">
      <c r="A10" s="315" t="s">
        <v>305</v>
      </c>
      <c r="B10" s="316"/>
      <c r="C10" s="316"/>
      <c r="D10" s="316"/>
      <c r="E10" s="316"/>
      <c r="F10" s="317"/>
      <c r="G10" s="209"/>
      <c r="H10" s="209"/>
      <c r="I10" s="210"/>
    </row>
    <row r="11" spans="1:10" x14ac:dyDescent="0.3">
      <c r="A11" s="211" t="s">
        <v>303</v>
      </c>
      <c r="B11" s="212">
        <v>3487243.5480903103</v>
      </c>
      <c r="C11" s="212">
        <v>3098541.7374999989</v>
      </c>
      <c r="D11" s="212">
        <v>3411675.73</v>
      </c>
      <c r="E11" s="212">
        <v>3544071.4499999997</v>
      </c>
      <c r="F11" s="212">
        <v>3566144.5299999984</v>
      </c>
      <c r="G11" s="212">
        <v>1722784</v>
      </c>
      <c r="H11" s="212">
        <v>3681135.8147799997</v>
      </c>
      <c r="I11" s="213">
        <v>3746319.4895907999</v>
      </c>
    </row>
    <row r="12" spans="1:10" x14ac:dyDescent="0.3">
      <c r="A12" s="211" t="s">
        <v>304</v>
      </c>
      <c r="B12" s="212">
        <v>7985237.1647597374</v>
      </c>
      <c r="C12" s="212">
        <v>8183815.7600000054</v>
      </c>
      <c r="D12" s="212">
        <v>8409186.7799999956</v>
      </c>
      <c r="E12" s="212">
        <v>8668083.586666666</v>
      </c>
      <c r="F12" s="212">
        <v>8512927.0799999982</v>
      </c>
      <c r="G12" s="212">
        <v>4266948</v>
      </c>
      <c r="H12" s="212">
        <v>8473012.0375106297</v>
      </c>
      <c r="I12" s="213">
        <v>8339515.9553337656</v>
      </c>
    </row>
    <row r="13" spans="1:10" x14ac:dyDescent="0.3">
      <c r="A13" s="211" t="s">
        <v>37</v>
      </c>
      <c r="B13" s="216">
        <v>11472480.712850047</v>
      </c>
      <c r="C13" s="216">
        <v>11282357.497500004</v>
      </c>
      <c r="D13" s="216">
        <v>11820862.509999996</v>
      </c>
      <c r="E13" s="216">
        <v>12212155.036666665</v>
      </c>
      <c r="F13" s="216">
        <v>12079071.609999996</v>
      </c>
      <c r="G13" s="225" t="s">
        <v>321</v>
      </c>
      <c r="H13" s="216">
        <v>12154147.85229063</v>
      </c>
      <c r="I13" s="217">
        <v>12085835.444924565</v>
      </c>
      <c r="J13" s="30"/>
    </row>
    <row r="14" spans="1:10" ht="16.2" x14ac:dyDescent="0.3">
      <c r="A14" s="315" t="s">
        <v>306</v>
      </c>
      <c r="B14" s="316"/>
      <c r="C14" s="316"/>
      <c r="D14" s="316"/>
      <c r="E14" s="316"/>
      <c r="F14" s="317"/>
      <c r="G14" s="209"/>
      <c r="H14" s="209"/>
      <c r="I14" s="210"/>
    </row>
    <row r="15" spans="1:10" x14ac:dyDescent="0.3">
      <c r="A15" s="211" t="s">
        <v>303</v>
      </c>
      <c r="B15" s="212">
        <v>921348.65732186753</v>
      </c>
      <c r="C15" s="212">
        <v>788757.41350353498</v>
      </c>
      <c r="D15" s="212">
        <v>805117.05144979898</v>
      </c>
      <c r="E15" s="212">
        <v>813831.16523726995</v>
      </c>
      <c r="F15" s="212">
        <v>903903.38738199999</v>
      </c>
      <c r="G15" s="212">
        <v>492979</v>
      </c>
      <c r="H15" s="212">
        <v>890408.57720410498</v>
      </c>
      <c r="I15" s="213">
        <v>903911.75948594802</v>
      </c>
    </row>
    <row r="16" spans="1:10" x14ac:dyDescent="0.3">
      <c r="A16" s="211" t="s">
        <v>304</v>
      </c>
      <c r="B16" s="212">
        <v>2500002.8531572926</v>
      </c>
      <c r="C16" s="212">
        <v>1994079.35655681</v>
      </c>
      <c r="D16" s="212">
        <v>1896525.33350537</v>
      </c>
      <c r="E16" s="212">
        <v>1974126.1371679199</v>
      </c>
      <c r="F16" s="212">
        <v>2056983.1301810001</v>
      </c>
      <c r="G16" s="212">
        <v>1075741</v>
      </c>
      <c r="H16" s="212">
        <v>2219478.13519751</v>
      </c>
      <c r="I16" s="213">
        <v>2160520.7802363103</v>
      </c>
    </row>
    <row r="17" spans="1:9" x14ac:dyDescent="0.3">
      <c r="A17" s="211" t="s">
        <v>37</v>
      </c>
      <c r="B17" s="216">
        <v>3421351.5104791601</v>
      </c>
      <c r="C17" s="216">
        <v>2782836.7700603451</v>
      </c>
      <c r="D17" s="216">
        <v>2701642.3849551687</v>
      </c>
      <c r="E17" s="216">
        <v>2787957.3024051897</v>
      </c>
      <c r="F17" s="216">
        <v>2960886.5175630003</v>
      </c>
      <c r="G17" s="216">
        <v>1568721</v>
      </c>
      <c r="H17" s="216">
        <v>3109886.712401615</v>
      </c>
      <c r="I17" s="217">
        <v>3064432.5397222582</v>
      </c>
    </row>
    <row r="18" spans="1:9" x14ac:dyDescent="0.3">
      <c r="A18" s="315" t="s">
        <v>307</v>
      </c>
      <c r="B18" s="316"/>
      <c r="C18" s="316"/>
      <c r="D18" s="316"/>
      <c r="E18" s="316"/>
      <c r="F18" s="317"/>
      <c r="G18" s="209"/>
      <c r="H18" s="209"/>
      <c r="I18" s="210"/>
    </row>
    <row r="19" spans="1:9" x14ac:dyDescent="0.3">
      <c r="A19" s="211" t="s">
        <v>303</v>
      </c>
      <c r="B19" s="216">
        <v>4408592.2054121774</v>
      </c>
      <c r="C19" s="216">
        <v>3887299.151003534</v>
      </c>
      <c r="D19" s="216">
        <v>4216792.7814497985</v>
      </c>
      <c r="E19" s="216">
        <v>4357902.6152372696</v>
      </c>
      <c r="F19" s="216">
        <v>4470047.9173819982</v>
      </c>
      <c r="G19" s="216">
        <v>2215764</v>
      </c>
      <c r="H19" s="216">
        <v>4571544.3919841051</v>
      </c>
      <c r="I19" s="217">
        <v>4650231.2490767483</v>
      </c>
    </row>
    <row r="20" spans="1:9" x14ac:dyDescent="0.3">
      <c r="A20" s="211" t="s">
        <v>304</v>
      </c>
      <c r="B20" s="216">
        <v>10485240.01791703</v>
      </c>
      <c r="C20" s="216">
        <v>10177895.116556816</v>
      </c>
      <c r="D20" s="216">
        <v>10305712.113505365</v>
      </c>
      <c r="E20" s="216">
        <v>10642209.723834585</v>
      </c>
      <c r="F20" s="216">
        <v>10569910.210180998</v>
      </c>
      <c r="G20" s="216">
        <v>5342690</v>
      </c>
      <c r="H20" s="216">
        <v>10692490.172708139</v>
      </c>
      <c r="I20" s="217">
        <v>10500036.735570077</v>
      </c>
    </row>
    <row r="21" spans="1:9" ht="15" thickBot="1" x14ac:dyDescent="0.35">
      <c r="A21" s="218" t="s">
        <v>37</v>
      </c>
      <c r="B21" s="219">
        <v>14893832.223329207</v>
      </c>
      <c r="C21" s="219">
        <v>14065194.26756035</v>
      </c>
      <c r="D21" s="219">
        <v>14522504.894955166</v>
      </c>
      <c r="E21" s="219">
        <v>15000112.339071855</v>
      </c>
      <c r="F21" s="219">
        <v>15039958.127562996</v>
      </c>
      <c r="G21" s="219">
        <v>7558453</v>
      </c>
      <c r="H21" s="219">
        <v>15264034.564692246</v>
      </c>
      <c r="I21" s="220">
        <v>15150267.984646823</v>
      </c>
    </row>
    <row r="23" spans="1:9" x14ac:dyDescent="0.3">
      <c r="A23" s="221" t="s">
        <v>308</v>
      </c>
      <c r="B23" s="221"/>
      <c r="C23" s="221"/>
    </row>
    <row r="24" spans="1:9" ht="16.2" x14ac:dyDescent="0.3">
      <c r="A24" s="222" t="s">
        <v>309</v>
      </c>
      <c r="B24" s="222"/>
      <c r="C24" s="222"/>
    </row>
    <row r="25" spans="1:9" x14ac:dyDescent="0.3">
      <c r="A25" s="313" t="s">
        <v>310</v>
      </c>
      <c r="B25" s="313"/>
      <c r="C25" s="313"/>
      <c r="D25" s="313"/>
      <c r="E25" s="313"/>
      <c r="F25" s="313"/>
      <c r="G25" s="223"/>
      <c r="H25" s="223"/>
    </row>
    <row r="27" spans="1:9" x14ac:dyDescent="0.3">
      <c r="A27" s="175" t="s">
        <v>311</v>
      </c>
    </row>
    <row r="28" spans="1:9" x14ac:dyDescent="0.3">
      <c r="A28" s="1" t="s">
        <v>312</v>
      </c>
    </row>
    <row r="29" spans="1:9" x14ac:dyDescent="0.3">
      <c r="A29" s="224" t="s">
        <v>313</v>
      </c>
    </row>
  </sheetData>
  <mergeCells count="7">
    <mergeCell ref="A25:F25"/>
    <mergeCell ref="A1:I1"/>
    <mergeCell ref="A2:I2"/>
    <mergeCell ref="A3:I3"/>
    <mergeCell ref="A10:F10"/>
    <mergeCell ref="A14:F14"/>
    <mergeCell ref="A18:F18"/>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App.2-AA Capital Proj 2-SEC-18</vt:lpstr>
      <vt:lpstr>App.2-AB Capital Expend CCC-26</vt:lpstr>
      <vt:lpstr>App.2-H_Other_Oper_Rev3-SEC-28 </vt:lpstr>
      <vt:lpstr>App.2-JC OMA Programs 4-SEC-31</vt:lpstr>
      <vt:lpstr>App.2-K Employee Costs 4-SEC-33</vt:lpstr>
      <vt:lpstr>'App.2-AA Capital Proj 2-SEC-18'!Print_Area</vt:lpstr>
      <vt:lpstr>'App.2-H_Other_Oper_Rev3-SEC-28 '!Print_Area</vt:lpstr>
    </vt:vector>
  </TitlesOfParts>
  <Company>Energy+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Culver</dc:creator>
  <cp:lastModifiedBy>Dan Molon</cp:lastModifiedBy>
  <cp:lastPrinted>2018-09-06T14:29:54Z</cp:lastPrinted>
  <dcterms:created xsi:type="dcterms:W3CDTF">2018-08-23T13:39:33Z</dcterms:created>
  <dcterms:modified xsi:type="dcterms:W3CDTF">2018-09-13T19:38:10Z</dcterms:modified>
</cp:coreProperties>
</file>